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10305" windowWidth="28830" windowHeight="2535" activeTab="4"/>
  </bookViews>
  <sheets>
    <sheet name="1.норм" sheetId="7" r:id="rId1"/>
    <sheet name="2.доход" sheetId="6" r:id="rId2"/>
    <sheet name="3.программы" sheetId="2" r:id="rId3"/>
    <sheet name="4.ведомст" sheetId="1" r:id="rId4"/>
    <sheet name="5. разд" sheetId="3" r:id="rId5"/>
    <sheet name="6.Внутр.заимст" sheetId="8" r:id="rId6"/>
    <sheet name="7.Внеш.заимст" sheetId="9" r:id="rId7"/>
    <sheet name="8.Источн" sheetId="10" r:id="rId8"/>
  </sheets>
  <definedNames>
    <definedName name="_xlnm._FilterDatabase" localSheetId="3" hidden="1">'4.ведомст'!$F$1:$F$1489</definedName>
    <definedName name="_xlnm.Print_Titles" localSheetId="0">'1.норм'!$5:$5</definedName>
    <definedName name="_xlnm.Print_Titles" localSheetId="1">'2.доход'!$4:$4</definedName>
    <definedName name="_xlnm.Print_Titles" localSheetId="2">'3.программы'!$4:$5</definedName>
    <definedName name="_xlnm.Print_Titles" localSheetId="3">'4.ведомст'!$5:$6</definedName>
    <definedName name="_xlnm.Print_Titles" localSheetId="4">'5. разд'!$5:$5</definedName>
    <definedName name="_xlnm.Print_Area" localSheetId="1">'2.доход'!$A$1:$E$154</definedName>
    <definedName name="_xlnm.Print_Area" localSheetId="2">'3.программы'!$A$1:$H$1084</definedName>
    <definedName name="_xlnm.Print_Area" localSheetId="3">'4.ведомст'!$A$1:$I$1484</definedName>
    <definedName name="_xlnm.Print_Area" localSheetId="4">'5. разд'!$A$1:$F$50</definedName>
  </definedNames>
  <calcPr calcId="145621"/>
</workbook>
</file>

<file path=xl/calcChain.xml><?xml version="1.0" encoding="utf-8"?>
<calcChain xmlns="http://schemas.openxmlformats.org/spreadsheetml/2006/main">
  <c r="E149" i="6" l="1"/>
  <c r="E148" i="6"/>
  <c r="E147" i="6"/>
  <c r="D146" i="6"/>
  <c r="E146" i="6" s="1"/>
  <c r="C146" i="6"/>
  <c r="E145" i="6"/>
  <c r="E144" i="6"/>
  <c r="E143" i="6"/>
  <c r="E142" i="6"/>
  <c r="D141" i="6"/>
  <c r="C141" i="6"/>
  <c r="E140" i="6"/>
  <c r="E139" i="6"/>
  <c r="E138" i="6"/>
  <c r="E137" i="6"/>
  <c r="E136" i="6"/>
  <c r="E135" i="6"/>
  <c r="D134" i="6"/>
  <c r="E134" i="6" s="1"/>
  <c r="C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D119" i="6"/>
  <c r="C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0" i="6"/>
  <c r="D99" i="6"/>
  <c r="C99" i="6"/>
  <c r="E98" i="6"/>
  <c r="E97" i="6"/>
  <c r="E96" i="6"/>
  <c r="E95" i="6"/>
  <c r="D94" i="6"/>
  <c r="E94" i="6" s="1"/>
  <c r="C94" i="6"/>
  <c r="D93" i="6"/>
  <c r="D153" i="6" s="1"/>
  <c r="E90" i="6"/>
  <c r="D87" i="6"/>
  <c r="C87" i="6"/>
  <c r="GX86" i="6"/>
  <c r="E86" i="6"/>
  <c r="E84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D64" i="6"/>
  <c r="E64" i="6" s="1"/>
  <c r="C64" i="6"/>
  <c r="E63" i="6"/>
  <c r="E62" i="6"/>
  <c r="E61" i="6"/>
  <c r="E60" i="6"/>
  <c r="E59" i="6"/>
  <c r="E58" i="6"/>
  <c r="E57" i="6"/>
  <c r="E56" i="6"/>
  <c r="D55" i="6"/>
  <c r="C55" i="6"/>
  <c r="E53" i="6"/>
  <c r="E52" i="6"/>
  <c r="E51" i="6"/>
  <c r="D50" i="6"/>
  <c r="C50" i="6"/>
  <c r="E49" i="6"/>
  <c r="E48" i="6"/>
  <c r="E47" i="6"/>
  <c r="D46" i="6"/>
  <c r="E46" i="6" s="1"/>
  <c r="C46" i="6"/>
  <c r="E45" i="6"/>
  <c r="E44" i="6"/>
  <c r="E43" i="6"/>
  <c r="E42" i="6"/>
  <c r="E41" i="6"/>
  <c r="E40" i="6"/>
  <c r="E39" i="6"/>
  <c r="E38" i="6"/>
  <c r="E37" i="6"/>
  <c r="E36" i="6"/>
  <c r="D35" i="6"/>
  <c r="C35" i="6"/>
  <c r="E32" i="6"/>
  <c r="E31" i="6"/>
  <c r="E30" i="6"/>
  <c r="D29" i="6"/>
  <c r="E29" i="6" s="1"/>
  <c r="C29" i="6"/>
  <c r="E28" i="6"/>
  <c r="E27" i="6"/>
  <c r="D26" i="6"/>
  <c r="E26" i="6" s="1"/>
  <c r="C26" i="6"/>
  <c r="E25" i="6"/>
  <c r="C24" i="6"/>
  <c r="E23" i="6"/>
  <c r="E22" i="6"/>
  <c r="E20" i="6"/>
  <c r="D19" i="6"/>
  <c r="E19" i="6" s="1"/>
  <c r="C19" i="6"/>
  <c r="E18" i="6"/>
  <c r="E17" i="6"/>
  <c r="E16" i="6"/>
  <c r="E15" i="6"/>
  <c r="D14" i="6"/>
  <c r="C14" i="6"/>
  <c r="E13" i="6"/>
  <c r="E12" i="6"/>
  <c r="E11" i="6"/>
  <c r="E9" i="6"/>
  <c r="E8" i="6"/>
  <c r="E7" i="6"/>
  <c r="E6" i="6"/>
  <c r="D5" i="6"/>
  <c r="C5" i="6"/>
  <c r="E119" i="6" l="1"/>
  <c r="E141" i="6"/>
  <c r="E5" i="6"/>
  <c r="E14" i="6"/>
  <c r="E55" i="6"/>
  <c r="C34" i="6"/>
  <c r="D24" i="6"/>
  <c r="E24" i="6" s="1"/>
  <c r="C91" i="6"/>
  <c r="C93" i="6"/>
  <c r="C153" i="6" s="1"/>
  <c r="E99" i="6"/>
  <c r="D91" i="6"/>
  <c r="E153" i="6"/>
  <c r="E35" i="6"/>
  <c r="E93" i="6"/>
  <c r="E91" i="6" l="1"/>
  <c r="C92" i="6"/>
  <c r="C154" i="6" s="1"/>
  <c r="D34" i="6"/>
  <c r="D92" i="6" s="1"/>
  <c r="E34" i="6"/>
  <c r="E92" i="6" l="1"/>
  <c r="D154" i="6"/>
  <c r="E154" i="6" s="1"/>
  <c r="D44" i="3" l="1"/>
  <c r="D20" i="10" l="1"/>
  <c r="D19" i="10" s="1"/>
  <c r="D18" i="10" s="1"/>
  <c r="D17" i="10" s="1"/>
  <c r="D26" i="10"/>
  <c r="C26" i="10"/>
  <c r="D24" i="10"/>
  <c r="D23" i="10" s="1"/>
  <c r="D22" i="10" s="1"/>
  <c r="C24" i="10"/>
  <c r="C23" i="10" s="1"/>
  <c r="C22" i="10" s="1"/>
  <c r="C20" i="10"/>
  <c r="C19" i="10" s="1"/>
  <c r="C18" i="10" s="1"/>
  <c r="D13" i="10"/>
  <c r="C13" i="10"/>
  <c r="D11" i="10"/>
  <c r="D8" i="10" s="1"/>
  <c r="C11" i="10"/>
  <c r="D9" i="10"/>
  <c r="C9" i="10"/>
  <c r="C8" i="10" s="1"/>
  <c r="C7" i="10" l="1"/>
  <c r="D7" i="10"/>
  <c r="C17" i="10"/>
  <c r="B17" i="9" l="1"/>
  <c r="B16" i="9"/>
  <c r="B12" i="9"/>
  <c r="B9" i="9"/>
  <c r="C18" i="8"/>
  <c r="B18" i="8"/>
  <c r="C17" i="8"/>
  <c r="B17" i="8"/>
  <c r="C13" i="8"/>
  <c r="B13" i="8"/>
  <c r="C10" i="8"/>
  <c r="B10" i="8"/>
  <c r="G170" i="2" l="1"/>
  <c r="G736" i="2"/>
  <c r="G737" i="2"/>
  <c r="G738" i="2"/>
  <c r="G731" i="2"/>
  <c r="G732" i="2"/>
  <c r="G733" i="2"/>
  <c r="G706" i="2"/>
  <c r="G707" i="2"/>
  <c r="G708" i="2"/>
  <c r="G702" i="2"/>
  <c r="G703" i="2"/>
  <c r="G704" i="2"/>
  <c r="G697" i="2"/>
  <c r="G698" i="2"/>
  <c r="G699" i="2"/>
  <c r="G700" i="2"/>
  <c r="G693" i="2"/>
  <c r="G694" i="2"/>
  <c r="G695" i="2"/>
  <c r="G690" i="2"/>
  <c r="G691" i="2"/>
  <c r="G686" i="2"/>
  <c r="G687" i="2"/>
  <c r="G688" i="2"/>
  <c r="G683" i="2"/>
  <c r="G684" i="2"/>
  <c r="G680" i="2"/>
  <c r="G667" i="2"/>
  <c r="G668" i="2"/>
  <c r="G656" i="2"/>
  <c r="G657" i="2"/>
  <c r="G648" i="2"/>
  <c r="G635" i="2"/>
  <c r="G636" i="2"/>
  <c r="G630" i="2"/>
  <c r="G631" i="2"/>
  <c r="G626" i="2"/>
  <c r="G627" i="2"/>
  <c r="G628" i="2"/>
  <c r="G623" i="2"/>
  <c r="G624" i="2"/>
  <c r="G620" i="2"/>
  <c r="G621" i="2"/>
  <c r="G611" i="2"/>
  <c r="G612" i="2"/>
  <c r="G606" i="2"/>
  <c r="G607" i="2"/>
  <c r="G608" i="2"/>
  <c r="G609" i="2"/>
  <c r="G600" i="2"/>
  <c r="G601" i="2"/>
  <c r="G602" i="2"/>
  <c r="G603" i="2"/>
  <c r="G604" i="2"/>
  <c r="G594" i="2"/>
  <c r="G595" i="2"/>
  <c r="G596" i="2"/>
  <c r="G597" i="2"/>
  <c r="G598" i="2"/>
  <c r="G591" i="2"/>
  <c r="G592" i="2"/>
  <c r="G589" i="2"/>
  <c r="G586" i="2"/>
  <c r="G587" i="2"/>
  <c r="G585" i="2" s="1"/>
  <c r="G682" i="2"/>
  <c r="G869" i="2"/>
  <c r="G619" i="2" l="1"/>
  <c r="G655" i="2"/>
  <c r="G622" i="2"/>
  <c r="G629" i="2"/>
  <c r="G634" i="2"/>
  <c r="G605" i="2"/>
  <c r="G625" i="2"/>
  <c r="G735" i="2"/>
  <c r="H1444" i="1"/>
  <c r="H1443" i="1" s="1"/>
  <c r="H1092" i="1" l="1"/>
  <c r="H1091" i="1" s="1"/>
  <c r="H1037" i="1"/>
  <c r="H1036" i="1" s="1"/>
  <c r="H766" i="1" l="1"/>
  <c r="H749" i="1"/>
  <c r="H862" i="1"/>
  <c r="H690" i="1"/>
  <c r="H605" i="1"/>
  <c r="H15" i="2"/>
  <c r="H17" i="2"/>
  <c r="H18" i="2"/>
  <c r="H74" i="2"/>
  <c r="H94" i="2"/>
  <c r="H226" i="2"/>
  <c r="H261" i="2"/>
  <c r="H295" i="2"/>
  <c r="H427" i="2"/>
  <c r="H491" i="2"/>
  <c r="H914" i="2"/>
  <c r="H926" i="2"/>
  <c r="H988" i="2"/>
  <c r="H1063" i="2"/>
  <c r="H1064" i="2"/>
  <c r="H1081" i="2"/>
  <c r="H1082" i="2"/>
  <c r="G241" i="2"/>
  <c r="H384" i="1"/>
  <c r="H309" i="1"/>
  <c r="H308" i="1" s="1"/>
  <c r="H344" i="1"/>
  <c r="H343" i="1" s="1"/>
  <c r="H298" i="1"/>
  <c r="H295" i="1"/>
  <c r="H301" i="1"/>
  <c r="H208" i="1"/>
  <c r="H207" i="1" s="1"/>
  <c r="H202" i="1"/>
  <c r="H142" i="1"/>
  <c r="H69" i="1"/>
  <c r="H1238" i="1"/>
  <c r="H604" i="1" l="1"/>
  <c r="H603" i="1" s="1"/>
  <c r="I12" i="1"/>
  <c r="I13" i="1"/>
  <c r="I14" i="1"/>
  <c r="I16" i="1"/>
  <c r="I20" i="1"/>
  <c r="I21" i="1"/>
  <c r="I23" i="1"/>
  <c r="I25" i="1"/>
  <c r="I26" i="1"/>
  <c r="I27" i="1"/>
  <c r="I32" i="1"/>
  <c r="I38" i="1"/>
  <c r="I39" i="1"/>
  <c r="I40" i="1"/>
  <c r="I42" i="1"/>
  <c r="I46" i="1"/>
  <c r="I47" i="1"/>
  <c r="I49" i="1"/>
  <c r="I51" i="1"/>
  <c r="I52" i="1"/>
  <c r="I58" i="1"/>
  <c r="I62" i="1"/>
  <c r="I63" i="1"/>
  <c r="I67" i="1"/>
  <c r="I68" i="1"/>
  <c r="I70" i="1"/>
  <c r="I71" i="1"/>
  <c r="I74" i="1"/>
  <c r="I75" i="1"/>
  <c r="I78" i="1"/>
  <c r="I79" i="1"/>
  <c r="I81" i="1"/>
  <c r="I85" i="1"/>
  <c r="I89" i="1"/>
  <c r="I93" i="1"/>
  <c r="I96" i="1"/>
  <c r="I97" i="1"/>
  <c r="I99" i="1"/>
  <c r="I101" i="1"/>
  <c r="I103" i="1"/>
  <c r="I107" i="1"/>
  <c r="I108" i="1"/>
  <c r="I111" i="1"/>
  <c r="I112" i="1"/>
  <c r="I115" i="1"/>
  <c r="I116" i="1"/>
  <c r="I119" i="1"/>
  <c r="I122" i="1"/>
  <c r="I127" i="1"/>
  <c r="I130" i="1"/>
  <c r="I133" i="1"/>
  <c r="I134" i="1"/>
  <c r="I137" i="1"/>
  <c r="I138" i="1"/>
  <c r="I143" i="1"/>
  <c r="I145" i="1"/>
  <c r="I146" i="1"/>
  <c r="I153" i="1"/>
  <c r="I155" i="1"/>
  <c r="I156" i="1"/>
  <c r="I157" i="1"/>
  <c r="I163" i="1"/>
  <c r="I167" i="1"/>
  <c r="I170" i="1"/>
  <c r="I174" i="1"/>
  <c r="I177" i="1"/>
  <c r="I179" i="1"/>
  <c r="I184" i="1"/>
  <c r="I186" i="1"/>
  <c r="I190" i="1"/>
  <c r="I193" i="1"/>
  <c r="I195" i="1"/>
  <c r="I199" i="1"/>
  <c r="I201" i="1"/>
  <c r="I203" i="1"/>
  <c r="I206" i="1"/>
  <c r="I213" i="1"/>
  <c r="I216" i="1"/>
  <c r="I218" i="1"/>
  <c r="I221" i="1"/>
  <c r="I224" i="1"/>
  <c r="I226" i="1"/>
  <c r="I228" i="1"/>
  <c r="I230" i="1"/>
  <c r="I232" i="1"/>
  <c r="I238" i="1"/>
  <c r="I240" i="1"/>
  <c r="I242" i="1"/>
  <c r="I252" i="1"/>
  <c r="I255" i="1"/>
  <c r="I258" i="1"/>
  <c r="I260" i="1"/>
  <c r="I269" i="1"/>
  <c r="I270" i="1"/>
  <c r="I273" i="1"/>
  <c r="I277" i="1"/>
  <c r="I279" i="1"/>
  <c r="I285" i="1"/>
  <c r="I290" i="1"/>
  <c r="I296" i="1"/>
  <c r="I299" i="1"/>
  <c r="I300" i="1"/>
  <c r="I302" i="1"/>
  <c r="I303" i="1"/>
  <c r="I305" i="1"/>
  <c r="I306" i="1"/>
  <c r="I310" i="1"/>
  <c r="I311" i="1"/>
  <c r="I314" i="1"/>
  <c r="I318" i="1"/>
  <c r="I320" i="1"/>
  <c r="I322" i="1"/>
  <c r="I324" i="1"/>
  <c r="I326" i="1"/>
  <c r="I328" i="1"/>
  <c r="I336" i="1"/>
  <c r="I340" i="1"/>
  <c r="I342" i="1"/>
  <c r="I345" i="1"/>
  <c r="I348" i="1"/>
  <c r="I350" i="1"/>
  <c r="I353" i="1"/>
  <c r="I357" i="1"/>
  <c r="I359" i="1"/>
  <c r="I361" i="1"/>
  <c r="I363" i="1"/>
  <c r="I366" i="1"/>
  <c r="I369" i="1"/>
  <c r="I373" i="1"/>
  <c r="I375" i="1"/>
  <c r="I377" i="1"/>
  <c r="I379" i="1"/>
  <c r="I381" i="1"/>
  <c r="I383" i="1"/>
  <c r="I385" i="1"/>
  <c r="I388" i="1"/>
  <c r="I390" i="1"/>
  <c r="I393" i="1"/>
  <c r="I397" i="1"/>
  <c r="I398" i="1"/>
  <c r="I401" i="1"/>
  <c r="I404" i="1"/>
  <c r="I406" i="1"/>
  <c r="I408" i="1"/>
  <c r="I410" i="1"/>
  <c r="I413" i="1"/>
  <c r="I415" i="1"/>
  <c r="I417" i="1"/>
  <c r="I420" i="1"/>
  <c r="I423" i="1"/>
  <c r="I428" i="1"/>
  <c r="I432" i="1"/>
  <c r="I441" i="1"/>
  <c r="I444" i="1"/>
  <c r="I448" i="1"/>
  <c r="I451" i="1"/>
  <c r="I452" i="1"/>
  <c r="I457" i="1"/>
  <c r="I458" i="1"/>
  <c r="I459" i="1"/>
  <c r="I463" i="1"/>
  <c r="I467" i="1"/>
  <c r="I468" i="1"/>
  <c r="I469" i="1"/>
  <c r="I471" i="1"/>
  <c r="I478" i="1"/>
  <c r="I482" i="1"/>
  <c r="I485" i="1"/>
  <c r="I489" i="1"/>
  <c r="I493" i="1"/>
  <c r="I496" i="1"/>
  <c r="I499" i="1"/>
  <c r="I502" i="1"/>
  <c r="I504" i="1"/>
  <c r="I508" i="1"/>
  <c r="I513" i="1"/>
  <c r="I515" i="1"/>
  <c r="I519" i="1"/>
  <c r="I525" i="1"/>
  <c r="I529" i="1"/>
  <c r="I531" i="1"/>
  <c r="I536" i="1"/>
  <c r="I545" i="1"/>
  <c r="I549" i="1"/>
  <c r="I553" i="1"/>
  <c r="I561" i="1"/>
  <c r="I562" i="1"/>
  <c r="I570" i="1"/>
  <c r="I571" i="1"/>
  <c r="I573" i="1"/>
  <c r="I576" i="1"/>
  <c r="I579" i="1"/>
  <c r="I589" i="1"/>
  <c r="I599" i="1"/>
  <c r="I606" i="1"/>
  <c r="I612" i="1"/>
  <c r="I615" i="1"/>
  <c r="I621" i="1"/>
  <c r="I622" i="1"/>
  <c r="I629" i="1"/>
  <c r="I630" i="1"/>
  <c r="I634" i="1"/>
  <c r="I639" i="1"/>
  <c r="I640" i="1"/>
  <c r="I642" i="1"/>
  <c r="I643" i="1"/>
  <c r="I645" i="1"/>
  <c r="I646" i="1"/>
  <c r="I648" i="1"/>
  <c r="I649" i="1"/>
  <c r="I651" i="1"/>
  <c r="I652" i="1"/>
  <c r="I654" i="1"/>
  <c r="I655" i="1"/>
  <c r="I657" i="1"/>
  <c r="I658" i="1"/>
  <c r="I660" i="1"/>
  <c r="I661" i="1"/>
  <c r="I663" i="1"/>
  <c r="I664" i="1"/>
  <c r="I669" i="1"/>
  <c r="I670" i="1"/>
  <c r="I672" i="1"/>
  <c r="I673" i="1"/>
  <c r="I675" i="1"/>
  <c r="I676" i="1"/>
  <c r="I678" i="1"/>
  <c r="I679" i="1"/>
  <c r="I685" i="1"/>
  <c r="I687" i="1"/>
  <c r="I689" i="1"/>
  <c r="I691" i="1"/>
  <c r="I693" i="1"/>
  <c r="I696" i="1"/>
  <c r="I700" i="1"/>
  <c r="I701" i="1"/>
  <c r="I706" i="1"/>
  <c r="I709" i="1"/>
  <c r="I710" i="1"/>
  <c r="I714" i="1"/>
  <c r="I719" i="1"/>
  <c r="I723" i="1"/>
  <c r="I728" i="1"/>
  <c r="I729" i="1"/>
  <c r="I731" i="1"/>
  <c r="I732" i="1"/>
  <c r="I734" i="1"/>
  <c r="I735" i="1"/>
  <c r="I738" i="1"/>
  <c r="I739" i="1"/>
  <c r="I745" i="1"/>
  <c r="I750" i="1"/>
  <c r="I751" i="1"/>
  <c r="I753" i="1"/>
  <c r="I754" i="1"/>
  <c r="I757" i="1"/>
  <c r="I758" i="1"/>
  <c r="I761" i="1"/>
  <c r="I764" i="1"/>
  <c r="I767" i="1"/>
  <c r="I768" i="1"/>
  <c r="I771" i="1"/>
  <c r="I776" i="1"/>
  <c r="I778" i="1"/>
  <c r="I781" i="1"/>
  <c r="I782" i="1"/>
  <c r="I784" i="1"/>
  <c r="I786" i="1"/>
  <c r="I788" i="1"/>
  <c r="I789" i="1"/>
  <c r="I791" i="1"/>
  <c r="I795" i="1"/>
  <c r="I798" i="1"/>
  <c r="I806" i="1"/>
  <c r="I812" i="1"/>
  <c r="I819" i="1"/>
  <c r="I824" i="1"/>
  <c r="I825" i="1"/>
  <c r="I826" i="1"/>
  <c r="I827" i="1"/>
  <c r="I830" i="1"/>
  <c r="I833" i="1"/>
  <c r="I836" i="1"/>
  <c r="I839" i="1"/>
  <c r="I840" i="1"/>
  <c r="I841" i="1"/>
  <c r="I845" i="1"/>
  <c r="I848" i="1"/>
  <c r="I851" i="1"/>
  <c r="I854" i="1"/>
  <c r="I857" i="1"/>
  <c r="I863" i="1"/>
  <c r="I864" i="1"/>
  <c r="I866" i="1"/>
  <c r="I868" i="1"/>
  <c r="I870" i="1"/>
  <c r="I872" i="1"/>
  <c r="I873" i="1"/>
  <c r="I876" i="1"/>
  <c r="I878" i="1"/>
  <c r="I882" i="1"/>
  <c r="I886" i="1"/>
  <c r="I888" i="1"/>
  <c r="I894" i="1"/>
  <c r="I895" i="1"/>
  <c r="I897" i="1"/>
  <c r="I900" i="1"/>
  <c r="I901" i="1"/>
  <c r="I903" i="1"/>
  <c r="I908" i="1"/>
  <c r="I909" i="1"/>
  <c r="I911" i="1"/>
  <c r="I912" i="1"/>
  <c r="I914" i="1"/>
  <c r="I916" i="1"/>
  <c r="I917" i="1"/>
  <c r="I924" i="1"/>
  <c r="I925" i="1"/>
  <c r="I930" i="1"/>
  <c r="I932" i="1"/>
  <c r="I933" i="1"/>
  <c r="I934" i="1"/>
  <c r="I938" i="1"/>
  <c r="I939" i="1"/>
  <c r="I942" i="1"/>
  <c r="I944" i="1"/>
  <c r="I947" i="1"/>
  <c r="I950" i="1"/>
  <c r="I951" i="1"/>
  <c r="I952" i="1"/>
  <c r="I954" i="1"/>
  <c r="I955" i="1"/>
  <c r="I956" i="1"/>
  <c r="I957" i="1"/>
  <c r="I959" i="1"/>
  <c r="I960" i="1"/>
  <c r="I962" i="1"/>
  <c r="I964" i="1"/>
  <c r="I968" i="1"/>
  <c r="I970" i="1"/>
  <c r="I972" i="1"/>
  <c r="I975" i="1"/>
  <c r="I976" i="1"/>
  <c r="I978" i="1"/>
  <c r="I980" i="1"/>
  <c r="I982" i="1"/>
  <c r="I987" i="1"/>
  <c r="I992" i="1"/>
  <c r="I993" i="1"/>
  <c r="I997" i="1"/>
  <c r="I999" i="1"/>
  <c r="I1004" i="1"/>
  <c r="I1005" i="1"/>
  <c r="I1007" i="1"/>
  <c r="I1008" i="1"/>
  <c r="I1009" i="1"/>
  <c r="I1011" i="1"/>
  <c r="I1012" i="1"/>
  <c r="I1014" i="1"/>
  <c r="I1015" i="1"/>
  <c r="I1017" i="1"/>
  <c r="I1019" i="1"/>
  <c r="I1020" i="1"/>
  <c r="I1022" i="1"/>
  <c r="I1023" i="1"/>
  <c r="I1025" i="1"/>
  <c r="I1026" i="1"/>
  <c r="I1028" i="1"/>
  <c r="I1030" i="1"/>
  <c r="I1031" i="1"/>
  <c r="I1033" i="1"/>
  <c r="I1035" i="1"/>
  <c r="I1038" i="1"/>
  <c r="I1040" i="1"/>
  <c r="I1043" i="1"/>
  <c r="I1045" i="1"/>
  <c r="I1048" i="1"/>
  <c r="I1051" i="1"/>
  <c r="I1052" i="1"/>
  <c r="I1054" i="1"/>
  <c r="I1055" i="1"/>
  <c r="I1057" i="1"/>
  <c r="I1058" i="1"/>
  <c r="I1059" i="1"/>
  <c r="I1061" i="1"/>
  <c r="I1062" i="1"/>
  <c r="I1063" i="1"/>
  <c r="I1072" i="1"/>
  <c r="I1075" i="1"/>
  <c r="I1076" i="1"/>
  <c r="I1079" i="1"/>
  <c r="I1080" i="1"/>
  <c r="I1082" i="1"/>
  <c r="I1083" i="1"/>
  <c r="I1085" i="1"/>
  <c r="I1087" i="1"/>
  <c r="I1088" i="1"/>
  <c r="I1093" i="1"/>
  <c r="I1101" i="1"/>
  <c r="I1102" i="1"/>
  <c r="I1105" i="1"/>
  <c r="I1111" i="1"/>
  <c r="I1114" i="1"/>
  <c r="I1116" i="1"/>
  <c r="I1118" i="1"/>
  <c r="I1122" i="1"/>
  <c r="I1125" i="1"/>
  <c r="I1131" i="1"/>
  <c r="I1133" i="1"/>
  <c r="I1135" i="1"/>
  <c r="I1140" i="1"/>
  <c r="I1143" i="1"/>
  <c r="I1148" i="1"/>
  <c r="I1151" i="1"/>
  <c r="I1154" i="1"/>
  <c r="I1159" i="1"/>
  <c r="I1160" i="1"/>
  <c r="I1161" i="1"/>
  <c r="I1162" i="1"/>
  <c r="I1164" i="1"/>
  <c r="I1165" i="1"/>
  <c r="I1166" i="1"/>
  <c r="I1169" i="1"/>
  <c r="I1172" i="1"/>
  <c r="I1173" i="1"/>
  <c r="I1174" i="1"/>
  <c r="I1180" i="1"/>
  <c r="I1181" i="1"/>
  <c r="I1183" i="1"/>
  <c r="I1184" i="1"/>
  <c r="I1186" i="1"/>
  <c r="I1187" i="1"/>
  <c r="I1189" i="1"/>
  <c r="I1191" i="1"/>
  <c r="I1192" i="1"/>
  <c r="I1193" i="1"/>
  <c r="I1195" i="1"/>
  <c r="I1198" i="1"/>
  <c r="I1199" i="1"/>
  <c r="I1201" i="1"/>
  <c r="I1202" i="1"/>
  <c r="I1205" i="1"/>
  <c r="I1208" i="1"/>
  <c r="I1209" i="1"/>
  <c r="I1211" i="1"/>
  <c r="I1212" i="1"/>
  <c r="I1214" i="1"/>
  <c r="I1216" i="1"/>
  <c r="I1217" i="1"/>
  <c r="I1220" i="1"/>
  <c r="I1222" i="1"/>
  <c r="I1225" i="1"/>
  <c r="I1226" i="1"/>
  <c r="I1227" i="1"/>
  <c r="I1228" i="1"/>
  <c r="I1231" i="1"/>
  <c r="I1237" i="1"/>
  <c r="I1239" i="1"/>
  <c r="I1243" i="1"/>
  <c r="I1248" i="1"/>
  <c r="I1249" i="1"/>
  <c r="I1251" i="1"/>
  <c r="I1254" i="1"/>
  <c r="I1260" i="1"/>
  <c r="I1267" i="1"/>
  <c r="I1275" i="1"/>
  <c r="I1279" i="1"/>
  <c r="I1285" i="1"/>
  <c r="I1288" i="1"/>
  <c r="I1291" i="1"/>
  <c r="I1294" i="1"/>
  <c r="I1297" i="1"/>
  <c r="I1300" i="1"/>
  <c r="I1303" i="1"/>
  <c r="I1308" i="1"/>
  <c r="I1313" i="1"/>
  <c r="I1319" i="1"/>
  <c r="I1320" i="1"/>
  <c r="I1321" i="1"/>
  <c r="I1326" i="1"/>
  <c r="I1330" i="1"/>
  <c r="I1331" i="1"/>
  <c r="I1335" i="1"/>
  <c r="I1337" i="1"/>
  <c r="I1338" i="1"/>
  <c r="I1342" i="1"/>
  <c r="I1345" i="1"/>
  <c r="I1350" i="1"/>
  <c r="I1354" i="1"/>
  <c r="I1357" i="1"/>
  <c r="I1358" i="1"/>
  <c r="I1359" i="1"/>
  <c r="I1363" i="1"/>
  <c r="I1364" i="1"/>
  <c r="I1365" i="1"/>
  <c r="I1369" i="1"/>
  <c r="I1373" i="1"/>
  <c r="I1375" i="1"/>
  <c r="I1377" i="1"/>
  <c r="I1379" i="1"/>
  <c r="I1380" i="1"/>
  <c r="I1382" i="1"/>
  <c r="I1383" i="1"/>
  <c r="I1385" i="1"/>
  <c r="I1388" i="1"/>
  <c r="I1389" i="1"/>
  <c r="I1392" i="1"/>
  <c r="I1395" i="1"/>
  <c r="I1397" i="1"/>
  <c r="I1400" i="1"/>
  <c r="I1402" i="1"/>
  <c r="I1405" i="1"/>
  <c r="I1407" i="1"/>
  <c r="I1414" i="1"/>
  <c r="I1419" i="1"/>
  <c r="I1425" i="1"/>
  <c r="I1429" i="1"/>
  <c r="I1436" i="1"/>
  <c r="I1438" i="1"/>
  <c r="I1440" i="1"/>
  <c r="I1441" i="1"/>
  <c r="I1442" i="1"/>
  <c r="I1445" i="1"/>
  <c r="I1448" i="1"/>
  <c r="I1450" i="1"/>
  <c r="I1453" i="1"/>
  <c r="I1455" i="1"/>
  <c r="I1459" i="1"/>
  <c r="I1462" i="1"/>
  <c r="I1465" i="1"/>
  <c r="I1468" i="1"/>
  <c r="I1471" i="1"/>
  <c r="I1472" i="1"/>
  <c r="I1474" i="1"/>
  <c r="I1475" i="1"/>
  <c r="I1477" i="1"/>
  <c r="I1480" i="1"/>
  <c r="I1481" i="1"/>
  <c r="I1482" i="1"/>
  <c r="G566" i="1" l="1"/>
  <c r="I566" i="1" s="1"/>
  <c r="G1433" i="1" l="1"/>
  <c r="I1433" i="1" s="1"/>
  <c r="G1434" i="1"/>
  <c r="I1434" i="1" s="1"/>
  <c r="G594" i="1" l="1"/>
  <c r="I594" i="1" s="1"/>
  <c r="F869" i="2" l="1"/>
  <c r="H869" i="2" s="1"/>
  <c r="F699" i="2"/>
  <c r="H699" i="2" s="1"/>
  <c r="G575" i="1" l="1"/>
  <c r="I575" i="1" s="1"/>
  <c r="G66" i="1"/>
  <c r="I66" i="1" s="1"/>
  <c r="G264" i="1" l="1"/>
  <c r="I264" i="1" s="1"/>
  <c r="G212" i="1"/>
  <c r="G105" i="2" l="1"/>
  <c r="F105" i="2"/>
  <c r="G766" i="1"/>
  <c r="H105" i="2" l="1"/>
  <c r="G584" i="1"/>
  <c r="I584" i="1" s="1"/>
  <c r="G540" i="1" l="1"/>
  <c r="I540" i="1" s="1"/>
  <c r="G245" i="2" l="1"/>
  <c r="F245" i="2"/>
  <c r="H245" i="2" l="1"/>
  <c r="H234" i="1"/>
  <c r="G234" i="1"/>
  <c r="G233" i="1" s="1"/>
  <c r="H233" i="1" l="1"/>
  <c r="H569" i="1"/>
  <c r="G268" i="1" l="1"/>
  <c r="I268" i="1" s="1"/>
  <c r="H462" i="1" l="1"/>
  <c r="H461" i="1" l="1"/>
  <c r="G102" i="1"/>
  <c r="I102" i="1" s="1"/>
  <c r="G426" i="1" l="1"/>
  <c r="I426" i="1" s="1"/>
  <c r="G555" i="1"/>
  <c r="I555" i="1" s="1"/>
  <c r="G1120" i="1" l="1"/>
  <c r="I1120" i="1" s="1"/>
  <c r="G663" i="2" l="1"/>
  <c r="F663" i="2"/>
  <c r="F662" i="2" s="1"/>
  <c r="H1117" i="1"/>
  <c r="G1117" i="1"/>
  <c r="I1117" i="1" l="1"/>
  <c r="G662" i="2"/>
  <c r="H662" i="2" s="1"/>
  <c r="H663" i="2"/>
  <c r="G1476" i="1"/>
  <c r="G695" i="1" l="1"/>
  <c r="I695" i="1" s="1"/>
  <c r="G124" i="1" l="1"/>
  <c r="I124" i="1" s="1"/>
  <c r="G1238" i="1" l="1"/>
  <c r="I1238" i="1" s="1"/>
  <c r="G244" i="1" l="1"/>
  <c r="I244" i="1" s="1"/>
  <c r="H1074" i="1" l="1"/>
  <c r="G1074" i="1"/>
  <c r="G1073" i="1" s="1"/>
  <c r="H797" i="1"/>
  <c r="G797" i="1"/>
  <c r="G796" i="1" s="1"/>
  <c r="H796" i="1" l="1"/>
  <c r="I796" i="1" s="1"/>
  <c r="I797" i="1"/>
  <c r="H1073" i="1"/>
  <c r="I1073" i="1" s="1"/>
  <c r="I1074" i="1"/>
  <c r="G339" i="2"/>
  <c r="F339" i="2"/>
  <c r="F338" i="2" s="1"/>
  <c r="G202" i="1"/>
  <c r="I202" i="1" s="1"/>
  <c r="G338" i="2" l="1"/>
  <c r="H338" i="2" s="1"/>
  <c r="H339" i="2"/>
  <c r="G1032" i="2"/>
  <c r="F1032" i="2"/>
  <c r="H1032" i="2" l="1"/>
  <c r="H1115" i="1"/>
  <c r="H1119" i="1"/>
  <c r="H818" i="1"/>
  <c r="G209" i="1"/>
  <c r="I209" i="1" s="1"/>
  <c r="H817" i="1" l="1"/>
  <c r="F668" i="2"/>
  <c r="H668" i="2" s="1"/>
  <c r="G659" i="2"/>
  <c r="F659" i="2"/>
  <c r="F658" i="2" s="1"/>
  <c r="F657" i="2"/>
  <c r="H657" i="2" s="1"/>
  <c r="G1119" i="1"/>
  <c r="I1119" i="1" s="1"/>
  <c r="G1115" i="1"/>
  <c r="I1115" i="1" s="1"/>
  <c r="H1113" i="1"/>
  <c r="G1113" i="1"/>
  <c r="F589" i="2"/>
  <c r="F588" i="2" s="1"/>
  <c r="H929" i="1"/>
  <c r="I929" i="1" s="1"/>
  <c r="G929" i="1"/>
  <c r="H953" i="1"/>
  <c r="G953" i="1"/>
  <c r="G679" i="2"/>
  <c r="F680" i="2"/>
  <c r="G818" i="1"/>
  <c r="G817" i="1" s="1"/>
  <c r="G816" i="1" s="1"/>
  <c r="G815" i="1" s="1"/>
  <c r="I953" i="1" l="1"/>
  <c r="I818" i="1"/>
  <c r="F679" i="2"/>
  <c r="F678" i="2" s="1"/>
  <c r="H680" i="2"/>
  <c r="I1113" i="1"/>
  <c r="G658" i="2"/>
  <c r="H658" i="2" s="1"/>
  <c r="H659" i="2"/>
  <c r="G588" i="2"/>
  <c r="H589" i="2"/>
  <c r="G678" i="2"/>
  <c r="H679" i="2"/>
  <c r="H816" i="1"/>
  <c r="I817" i="1"/>
  <c r="G178" i="2"/>
  <c r="F178" i="2"/>
  <c r="G462" i="1"/>
  <c r="F360" i="2"/>
  <c r="G360" i="2"/>
  <c r="H304" i="1"/>
  <c r="G304" i="1"/>
  <c r="H263" i="1"/>
  <c r="I263" i="1" s="1"/>
  <c r="G263" i="1"/>
  <c r="I304" i="1" l="1"/>
  <c r="H297" i="1"/>
  <c r="H294" i="1" s="1"/>
  <c r="H293" i="1" s="1"/>
  <c r="G461" i="1"/>
  <c r="I461" i="1" s="1"/>
  <c r="I462" i="1"/>
  <c r="H360" i="2"/>
  <c r="H178" i="2"/>
  <c r="H678" i="2"/>
  <c r="H588" i="2"/>
  <c r="H815" i="1"/>
  <c r="I815" i="1" s="1"/>
  <c r="I816" i="1"/>
  <c r="G870" i="2"/>
  <c r="G868" i="2" s="1"/>
  <c r="F870" i="2"/>
  <c r="F868" i="2" s="1"/>
  <c r="H881" i="1"/>
  <c r="G881" i="1"/>
  <c r="I881" i="1" l="1"/>
  <c r="H868" i="2"/>
  <c r="H870" i="2"/>
  <c r="G354" i="2"/>
  <c r="F354" i="2"/>
  <c r="G357" i="2"/>
  <c r="F357" i="2"/>
  <c r="G301" i="1"/>
  <c r="G298" i="1"/>
  <c r="F156" i="2"/>
  <c r="G156" i="2"/>
  <c r="G155" i="2"/>
  <c r="F155" i="2"/>
  <c r="G69" i="1"/>
  <c r="I69" i="1" s="1"/>
  <c r="H155" i="2" l="1"/>
  <c r="H354" i="2"/>
  <c r="H156" i="2"/>
  <c r="H357" i="2"/>
  <c r="F154" i="2"/>
  <c r="G154" i="2"/>
  <c r="H154" i="2" s="1"/>
  <c r="G1039" i="2" l="1"/>
  <c r="F1039" i="2"/>
  <c r="G142" i="1"/>
  <c r="I142" i="1" s="1"/>
  <c r="H1039" i="2" l="1"/>
  <c r="G939" i="2"/>
  <c r="F939" i="2"/>
  <c r="G483" i="2"/>
  <c r="F483" i="2"/>
  <c r="H1307" i="1"/>
  <c r="H1306" i="1" s="1"/>
  <c r="G1307" i="1"/>
  <c r="G1306" i="1" s="1"/>
  <c r="G1305" i="1" s="1"/>
  <c r="G1304" i="1" s="1"/>
  <c r="H1287" i="1"/>
  <c r="G1287" i="1"/>
  <c r="G1286" i="1" s="1"/>
  <c r="H1305" i="1" l="1"/>
  <c r="I1306" i="1"/>
  <c r="H939" i="2"/>
  <c r="F482" i="2"/>
  <c r="I1307" i="1"/>
  <c r="G482" i="2"/>
  <c r="H483" i="2"/>
  <c r="H1286" i="1"/>
  <c r="I1286" i="1" s="1"/>
  <c r="I1287" i="1"/>
  <c r="G883" i="2"/>
  <c r="F883" i="2"/>
  <c r="F882" i="2" s="1"/>
  <c r="F881" i="2" s="1"/>
  <c r="H847" i="1"/>
  <c r="G847" i="1"/>
  <c r="G846" i="1" s="1"/>
  <c r="H482" i="2" l="1"/>
  <c r="H1304" i="1"/>
  <c r="I1304" i="1" s="1"/>
  <c r="I1305" i="1"/>
  <c r="G882" i="2"/>
  <c r="H883" i="2"/>
  <c r="H846" i="1"/>
  <c r="I846" i="1" s="1"/>
  <c r="I847" i="1"/>
  <c r="H1293" i="1"/>
  <c r="G1293" i="1"/>
  <c r="G1292" i="1" s="1"/>
  <c r="H1292" i="1" l="1"/>
  <c r="I1292" i="1" s="1"/>
  <c r="I1293" i="1"/>
  <c r="G881" i="2"/>
  <c r="H881" i="2" s="1"/>
  <c r="H882" i="2"/>
  <c r="H811" i="1"/>
  <c r="G811" i="1"/>
  <c r="I811" i="1" l="1"/>
  <c r="G493" i="2"/>
  <c r="F493" i="2"/>
  <c r="H1396" i="1"/>
  <c r="G1396" i="1"/>
  <c r="F492" i="2" s="1"/>
  <c r="H493" i="2" l="1"/>
  <c r="G492" i="2"/>
  <c r="H492" i="2" s="1"/>
  <c r="I1396" i="1"/>
  <c r="G166" i="2"/>
  <c r="F166" i="2"/>
  <c r="F165" i="2" s="1"/>
  <c r="G165" i="2" l="1"/>
  <c r="H165" i="2" s="1"/>
  <c r="H166" i="2"/>
  <c r="G362" i="1"/>
  <c r="I362" i="1" s="1"/>
  <c r="G936" i="2" l="1"/>
  <c r="F936" i="2"/>
  <c r="G164" i="2"/>
  <c r="F164" i="2"/>
  <c r="F163" i="2" s="1"/>
  <c r="G935" i="2"/>
  <c r="F935" i="2"/>
  <c r="G163" i="2" l="1"/>
  <c r="H163" i="2" s="1"/>
  <c r="H164" i="2"/>
  <c r="H935" i="2"/>
  <c r="H360" i="1"/>
  <c r="G360" i="1"/>
  <c r="I360" i="1" l="1"/>
  <c r="F1031" i="2"/>
  <c r="G1031" i="2"/>
  <c r="H1031" i="2" l="1"/>
  <c r="H583" i="1"/>
  <c r="G583" i="1"/>
  <c r="G582" i="1" s="1"/>
  <c r="G581" i="1" s="1"/>
  <c r="G580" i="1" s="1"/>
  <c r="H582" i="1" l="1"/>
  <c r="I583" i="1"/>
  <c r="G1047" i="1"/>
  <c r="F841" i="2"/>
  <c r="G841" i="2"/>
  <c r="F838" i="2"/>
  <c r="G838" i="2"/>
  <c r="H874" i="1"/>
  <c r="I874" i="1" s="1"/>
  <c r="G874" i="1"/>
  <c r="H871" i="1"/>
  <c r="G871" i="1"/>
  <c r="G90" i="2"/>
  <c r="H90" i="2" s="1"/>
  <c r="F90" i="2"/>
  <c r="G242" i="2"/>
  <c r="F242" i="2"/>
  <c r="F241" i="2"/>
  <c r="H241" i="2" s="1"/>
  <c r="G227" i="2"/>
  <c r="G230" i="2"/>
  <c r="G233" i="2"/>
  <c r="G236" i="2"/>
  <c r="G239" i="2"/>
  <c r="F239" i="2"/>
  <c r="F236" i="2"/>
  <c r="F233" i="2"/>
  <c r="G282" i="2"/>
  <c r="G281" i="2" s="1"/>
  <c r="F282" i="2"/>
  <c r="F281" i="2" s="1"/>
  <c r="G280" i="2"/>
  <c r="G279" i="2" s="1"/>
  <c r="F280" i="2"/>
  <c r="F279" i="2" s="1"/>
  <c r="G278" i="2"/>
  <c r="G277" i="2" s="1"/>
  <c r="F278" i="2"/>
  <c r="F277" i="2" s="1"/>
  <c r="G271" i="2"/>
  <c r="F271" i="2"/>
  <c r="F270" i="2" s="1"/>
  <c r="G269" i="2"/>
  <c r="F269" i="2"/>
  <c r="F268" i="2" s="1"/>
  <c r="G267" i="2"/>
  <c r="F267" i="2"/>
  <c r="F266" i="2" s="1"/>
  <c r="H243" i="1"/>
  <c r="H333" i="1"/>
  <c r="G333" i="1"/>
  <c r="H331" i="1"/>
  <c r="G331" i="1"/>
  <c r="H329" i="1"/>
  <c r="G329" i="1"/>
  <c r="H236" i="2" l="1"/>
  <c r="H242" i="2"/>
  <c r="I871" i="1"/>
  <c r="G266" i="2"/>
  <c r="H266" i="2" s="1"/>
  <c r="H267" i="2"/>
  <c r="H233" i="2"/>
  <c r="H838" i="2"/>
  <c r="G268" i="2"/>
  <c r="H268" i="2" s="1"/>
  <c r="H269" i="2"/>
  <c r="H239" i="2"/>
  <c r="H841" i="2"/>
  <c r="G270" i="2"/>
  <c r="H270" i="2" s="1"/>
  <c r="H271" i="2"/>
  <c r="H581" i="1"/>
  <c r="I582" i="1"/>
  <c r="H241" i="1"/>
  <c r="F240" i="2"/>
  <c r="G240" i="2"/>
  <c r="H240" i="2" s="1"/>
  <c r="H319" i="1"/>
  <c r="H321" i="1"/>
  <c r="H323" i="1"/>
  <c r="G323" i="1"/>
  <c r="G321" i="1"/>
  <c r="G319" i="1"/>
  <c r="G238" i="2"/>
  <c r="F238" i="2"/>
  <c r="G235" i="2"/>
  <c r="F235" i="2"/>
  <c r="G232" i="2"/>
  <c r="F232" i="2"/>
  <c r="G229" i="2"/>
  <c r="F229" i="2"/>
  <c r="G350" i="2"/>
  <c r="F350" i="2"/>
  <c r="I295" i="1"/>
  <c r="G295" i="1"/>
  <c r="H223" i="1"/>
  <c r="G223" i="1"/>
  <c r="G1061" i="2"/>
  <c r="F1061" i="2"/>
  <c r="G329" i="2"/>
  <c r="F329" i="2"/>
  <c r="H198" i="1"/>
  <c r="G198" i="1"/>
  <c r="G208" i="1"/>
  <c r="G1045" i="2"/>
  <c r="F1045" i="2"/>
  <c r="H37" i="1"/>
  <c r="I37" i="1" s="1"/>
  <c r="G37" i="1"/>
  <c r="H1061" i="2" l="1"/>
  <c r="H229" i="2"/>
  <c r="H1045" i="2"/>
  <c r="I198" i="1"/>
  <c r="H235" i="2"/>
  <c r="I319" i="1"/>
  <c r="G207" i="1"/>
  <c r="I207" i="1" s="1"/>
  <c r="I208" i="1"/>
  <c r="H329" i="2"/>
  <c r="I223" i="1"/>
  <c r="H350" i="2"/>
  <c r="H232" i="2"/>
  <c r="H238" i="2"/>
  <c r="I323" i="1"/>
  <c r="I321" i="1"/>
  <c r="I581" i="1"/>
  <c r="H580" i="1"/>
  <c r="I580" i="1" s="1"/>
  <c r="F234" i="2"/>
  <c r="F237" i="2"/>
  <c r="F231" i="2"/>
  <c r="G231" i="2"/>
  <c r="G234" i="2"/>
  <c r="G237" i="2"/>
  <c r="H237" i="2" s="1"/>
  <c r="G229" i="1"/>
  <c r="H234" i="2" l="1"/>
  <c r="H231" i="2"/>
  <c r="H1435" i="1"/>
  <c r="G940" i="2" l="1"/>
  <c r="F940" i="2"/>
  <c r="G704" i="1"/>
  <c r="H940" i="2" l="1"/>
  <c r="G754" i="2"/>
  <c r="G1130" i="1"/>
  <c r="F754" i="2"/>
  <c r="F587" i="2"/>
  <c r="H587" i="2" s="1"/>
  <c r="F586" i="2"/>
  <c r="H586" i="2" s="1"/>
  <c r="H1003" i="1"/>
  <c r="G1003" i="1"/>
  <c r="H754" i="2" l="1"/>
  <c r="I1003" i="1"/>
  <c r="F585" i="2"/>
  <c r="H585" i="2" s="1"/>
  <c r="G876" i="2"/>
  <c r="F876" i="2"/>
  <c r="F875" i="2" s="1"/>
  <c r="G874" i="2"/>
  <c r="F874" i="2"/>
  <c r="F873" i="2" s="1"/>
  <c r="F827" i="2"/>
  <c r="G827" i="2"/>
  <c r="H885" i="1"/>
  <c r="H887" i="1"/>
  <c r="I887" i="1" s="1"/>
  <c r="G887" i="1"/>
  <c r="G885" i="1"/>
  <c r="H827" i="2" l="1"/>
  <c r="I885" i="1"/>
  <c r="G875" i="2"/>
  <c r="H875" i="2" s="1"/>
  <c r="H876" i="2"/>
  <c r="G873" i="2"/>
  <c r="H873" i="2" s="1"/>
  <c r="H874" i="2"/>
  <c r="G862" i="1"/>
  <c r="I862" i="1" s="1"/>
  <c r="G1017" i="2" l="1"/>
  <c r="F1017" i="2"/>
  <c r="F1016" i="2" s="1"/>
  <c r="F1015" i="2" s="1"/>
  <c r="G1016" i="2" l="1"/>
  <c r="H1017" i="2"/>
  <c r="G954" i="2"/>
  <c r="F954" i="2"/>
  <c r="F953" i="2" s="1"/>
  <c r="H790" i="1"/>
  <c r="G790" i="1"/>
  <c r="G464" i="2"/>
  <c r="F464" i="2"/>
  <c r="H1458" i="1"/>
  <c r="G1458" i="1"/>
  <c r="G1457" i="1" s="1"/>
  <c r="H464" i="2" l="1"/>
  <c r="I790" i="1"/>
  <c r="H1457" i="1"/>
  <c r="I1457" i="1" s="1"/>
  <c r="I1458" i="1"/>
  <c r="G1015" i="2"/>
  <c r="H1015" i="2" s="1"/>
  <c r="H1016" i="2"/>
  <c r="G953" i="2"/>
  <c r="H953" i="2" s="1"/>
  <c r="H954" i="2"/>
  <c r="G122" i="2"/>
  <c r="F122" i="2"/>
  <c r="F121" i="2" s="1"/>
  <c r="H257" i="1"/>
  <c r="I257" i="1" s="1"/>
  <c r="G257" i="1"/>
  <c r="G121" i="2" l="1"/>
  <c r="H121" i="2" s="1"/>
  <c r="H122" i="2"/>
  <c r="G1002" i="2"/>
  <c r="F1002" i="2"/>
  <c r="F1001" i="2" s="1"/>
  <c r="F1000" i="2" s="1"/>
  <c r="F999" i="2" s="1"/>
  <c r="H539" i="1"/>
  <c r="G539" i="1"/>
  <c r="G538" i="1" s="1"/>
  <c r="G537" i="1" s="1"/>
  <c r="G563" i="2"/>
  <c r="F563" i="2"/>
  <c r="F562" i="2" s="1"/>
  <c r="H427" i="1"/>
  <c r="G427" i="1"/>
  <c r="G562" i="2" l="1"/>
  <c r="H562" i="2" s="1"/>
  <c r="H563" i="2"/>
  <c r="G1001" i="2"/>
  <c r="H1002" i="2"/>
  <c r="I427" i="1"/>
  <c r="H538" i="1"/>
  <c r="I539" i="1"/>
  <c r="G1014" i="2"/>
  <c r="F1014" i="2"/>
  <c r="F1013" i="2" s="1"/>
  <c r="F1012" i="2" s="1"/>
  <c r="H794" i="1"/>
  <c r="G794" i="1"/>
  <c r="G793" i="1" s="1"/>
  <c r="G1000" i="2" l="1"/>
  <c r="H1001" i="2"/>
  <c r="G1013" i="2"/>
  <c r="H1014" i="2"/>
  <c r="H793" i="1"/>
  <c r="I793" i="1" s="1"/>
  <c r="I794" i="1"/>
  <c r="H537" i="1"/>
  <c r="I538" i="1"/>
  <c r="G792" i="1"/>
  <c r="H792" i="1"/>
  <c r="I792" i="1" s="1"/>
  <c r="G102" i="2"/>
  <c r="F102" i="2"/>
  <c r="F101" i="2" s="1"/>
  <c r="F100" i="2" s="1"/>
  <c r="G106" i="2"/>
  <c r="F106" i="2"/>
  <c r="H106" i="2" l="1"/>
  <c r="G999" i="2"/>
  <c r="H999" i="2" s="1"/>
  <c r="H1000" i="2"/>
  <c r="G1012" i="2"/>
  <c r="H1012" i="2" s="1"/>
  <c r="H1013" i="2"/>
  <c r="G101" i="2"/>
  <c r="H102" i="2"/>
  <c r="I537" i="1"/>
  <c r="F104" i="2"/>
  <c r="F103" i="2" s="1"/>
  <c r="G104" i="2"/>
  <c r="G11" i="2"/>
  <c r="H11" i="2" s="1"/>
  <c r="F11" i="2"/>
  <c r="G72" i="2"/>
  <c r="F72" i="2"/>
  <c r="G71" i="2"/>
  <c r="H71" i="2" s="1"/>
  <c r="F71" i="2"/>
  <c r="G70" i="2"/>
  <c r="F70" i="2"/>
  <c r="G67" i="2"/>
  <c r="H67" i="2" s="1"/>
  <c r="F67" i="2"/>
  <c r="G66" i="2"/>
  <c r="F66" i="2"/>
  <c r="H991" i="1"/>
  <c r="G991" i="1"/>
  <c r="G990" i="1" s="1"/>
  <c r="G989" i="1" s="1"/>
  <c r="H923" i="1"/>
  <c r="G923" i="1"/>
  <c r="G922" i="1" s="1"/>
  <c r="G921" i="1" s="1"/>
  <c r="H66" i="2" l="1"/>
  <c r="H70" i="2"/>
  <c r="H72" i="2"/>
  <c r="G103" i="2"/>
  <c r="H103" i="2" s="1"/>
  <c r="H104" i="2"/>
  <c r="G100" i="2"/>
  <c r="H100" i="2" s="1"/>
  <c r="H101" i="2"/>
  <c r="H990" i="1"/>
  <c r="I991" i="1"/>
  <c r="H922" i="1"/>
  <c r="I923" i="1"/>
  <c r="G68" i="2"/>
  <c r="G73" i="2"/>
  <c r="F73" i="2"/>
  <c r="F68" i="2"/>
  <c r="H73" i="2" l="1"/>
  <c r="H68" i="2"/>
  <c r="H989" i="1"/>
  <c r="I989" i="1" s="1"/>
  <c r="I990" i="1"/>
  <c r="H921" i="1"/>
  <c r="I921" i="1" s="1"/>
  <c r="I922" i="1"/>
  <c r="H530" i="1"/>
  <c r="F727" i="2"/>
  <c r="G727" i="2"/>
  <c r="G726" i="2"/>
  <c r="F726" i="2"/>
  <c r="G10" i="2"/>
  <c r="H10" i="2" s="1"/>
  <c r="F10" i="2"/>
  <c r="H726" i="2" l="1"/>
  <c r="H727" i="2"/>
  <c r="F725" i="2"/>
  <c r="F724" i="2" s="1"/>
  <c r="G725" i="2"/>
  <c r="H1236" i="1"/>
  <c r="G1236" i="1"/>
  <c r="G1235" i="1" s="1"/>
  <c r="G1234" i="1" s="1"/>
  <c r="G724" i="2" l="1"/>
  <c r="H724" i="2" s="1"/>
  <c r="H725" i="2"/>
  <c r="H1235" i="1"/>
  <c r="I1236" i="1"/>
  <c r="G485" i="2"/>
  <c r="F485" i="2"/>
  <c r="H1391" i="1"/>
  <c r="G1391" i="1"/>
  <c r="G1390" i="1" s="1"/>
  <c r="F481" i="2" s="1"/>
  <c r="G518" i="2"/>
  <c r="G1302" i="1"/>
  <c r="G1301" i="1" s="1"/>
  <c r="H1302" i="1"/>
  <c r="H485" i="2" l="1"/>
  <c r="H1390" i="1"/>
  <c r="I1390" i="1" s="1"/>
  <c r="I1391" i="1"/>
  <c r="H1301" i="1"/>
  <c r="I1301" i="1" s="1"/>
  <c r="I1302" i="1"/>
  <c r="G517" i="2"/>
  <c r="H1234" i="1"/>
  <c r="I1234" i="1" s="1"/>
  <c r="I1235" i="1"/>
  <c r="G484" i="2"/>
  <c r="G481" i="2"/>
  <c r="H481" i="2" s="1"/>
  <c r="F484" i="2"/>
  <c r="F518" i="2"/>
  <c r="H518" i="2" s="1"/>
  <c r="G845" i="2"/>
  <c r="F845" i="2"/>
  <c r="F844" i="2" s="1"/>
  <c r="H896" i="1"/>
  <c r="G896" i="1"/>
  <c r="H484" i="2" l="1"/>
  <c r="F517" i="2"/>
  <c r="H517" i="2" s="1"/>
  <c r="I896" i="1"/>
  <c r="G516" i="2"/>
  <c r="G844" i="2"/>
  <c r="H844" i="2" s="1"/>
  <c r="H845" i="2"/>
  <c r="G765" i="1"/>
  <c r="H752" i="1"/>
  <c r="G752" i="1"/>
  <c r="F37" i="2"/>
  <c r="G37" i="2"/>
  <c r="H37" i="2" l="1"/>
  <c r="F516" i="2"/>
  <c r="I752" i="1"/>
  <c r="H748" i="1"/>
  <c r="H765" i="1"/>
  <c r="I765" i="1" s="1"/>
  <c r="I766" i="1"/>
  <c r="G774" i="2"/>
  <c r="H774" i="2" s="1"/>
  <c r="F774" i="2"/>
  <c r="F773" i="2"/>
  <c r="G773" i="2"/>
  <c r="H773" i="2" s="1"/>
  <c r="H516" i="2" l="1"/>
  <c r="G994" i="2"/>
  <c r="F994" i="2"/>
  <c r="H1230" i="1"/>
  <c r="G1230" i="1"/>
  <c r="G1229" i="1" s="1"/>
  <c r="F592" i="2"/>
  <c r="H592" i="2" s="1"/>
  <c r="F627" i="2"/>
  <c r="H627" i="2" s="1"/>
  <c r="F628" i="2"/>
  <c r="H628" i="2" s="1"/>
  <c r="H1194" i="1"/>
  <c r="G1194" i="1"/>
  <c r="H1190" i="1"/>
  <c r="I1190" i="1" s="1"/>
  <c r="G1190" i="1"/>
  <c r="H1179" i="1"/>
  <c r="G1179" i="1"/>
  <c r="H1127" i="1"/>
  <c r="G1128" i="1"/>
  <c r="H994" i="2" l="1"/>
  <c r="I1179" i="1"/>
  <c r="I1194" i="1"/>
  <c r="G1127" i="1"/>
  <c r="G1126" i="1" s="1"/>
  <c r="I1128" i="1"/>
  <c r="H1229" i="1"/>
  <c r="I1229" i="1" s="1"/>
  <c r="I1230" i="1"/>
  <c r="H1126" i="1"/>
  <c r="I1126" i="1" s="1"/>
  <c r="G646" i="2"/>
  <c r="F626" i="2"/>
  <c r="H626" i="2" s="1"/>
  <c r="F591" i="2"/>
  <c r="H591" i="2" s="1"/>
  <c r="F646" i="2"/>
  <c r="G723" i="2"/>
  <c r="F723" i="2"/>
  <c r="F722" i="2" s="1"/>
  <c r="F721" i="2" s="1"/>
  <c r="I1127" i="1" l="1"/>
  <c r="H646" i="2"/>
  <c r="G722" i="2"/>
  <c r="H723" i="2"/>
  <c r="G934" i="2"/>
  <c r="F934" i="2"/>
  <c r="G938" i="2"/>
  <c r="H938" i="2" s="1"/>
  <c r="F938" i="2"/>
  <c r="H1100" i="1"/>
  <c r="G1100" i="1"/>
  <c r="G1099" i="1" s="1"/>
  <c r="G1098" i="1" s="1"/>
  <c r="G1097" i="1" s="1"/>
  <c r="F716" i="2"/>
  <c r="F715" i="2" s="1"/>
  <c r="G716" i="2"/>
  <c r="G1067" i="1"/>
  <c r="F749" i="2"/>
  <c r="G764" i="2"/>
  <c r="F764" i="2"/>
  <c r="F763" i="2" s="1"/>
  <c r="G761" i="2"/>
  <c r="G762" i="2"/>
  <c r="F762" i="2"/>
  <c r="F761" i="2"/>
  <c r="G759" i="2"/>
  <c r="F759" i="2"/>
  <c r="G756" i="2"/>
  <c r="G757" i="2"/>
  <c r="H1089" i="1"/>
  <c r="G1089" i="1"/>
  <c r="H1086" i="1"/>
  <c r="I1086" i="1" s="1"/>
  <c r="G1086" i="1"/>
  <c r="H1084" i="1"/>
  <c r="G1084" i="1"/>
  <c r="F757" i="2"/>
  <c r="F756" i="2"/>
  <c r="H1081" i="1"/>
  <c r="H756" i="2" l="1"/>
  <c r="I1084" i="1"/>
  <c r="H759" i="2"/>
  <c r="H761" i="2"/>
  <c r="H934" i="2"/>
  <c r="H757" i="2"/>
  <c r="H762" i="2"/>
  <c r="G721" i="2"/>
  <c r="H721" i="2" s="1"/>
  <c r="H722" i="2"/>
  <c r="G763" i="2"/>
  <c r="G715" i="2"/>
  <c r="H1099" i="1"/>
  <c r="I1100" i="1"/>
  <c r="H1078" i="1"/>
  <c r="G760" i="2"/>
  <c r="H1067" i="1"/>
  <c r="F755" i="2"/>
  <c r="F760" i="2"/>
  <c r="G1081" i="1"/>
  <c r="I1081" i="1" s="1"/>
  <c r="G755" i="2"/>
  <c r="F642" i="2"/>
  <c r="G642" i="2"/>
  <c r="G641" i="2"/>
  <c r="H641" i="2" s="1"/>
  <c r="F641" i="2"/>
  <c r="H937" i="1"/>
  <c r="G937" i="1"/>
  <c r="H642" i="2" l="1"/>
  <c r="H760" i="2"/>
  <c r="I937" i="1"/>
  <c r="H755" i="2"/>
  <c r="H1098" i="1"/>
  <c r="I1099" i="1"/>
  <c r="G640" i="2"/>
  <c r="F640" i="2"/>
  <c r="H640" i="2" l="1"/>
  <c r="H1097" i="1"/>
  <c r="I1097" i="1" s="1"/>
  <c r="I1098" i="1"/>
  <c r="G525" i="2"/>
  <c r="H525" i="2" s="1"/>
  <c r="F525" i="2"/>
  <c r="G474" i="2"/>
  <c r="F474" i="2"/>
  <c r="F824" i="2"/>
  <c r="G824" i="2"/>
  <c r="F825" i="2"/>
  <c r="G825" i="2"/>
  <c r="F823" i="2"/>
  <c r="G823" i="2"/>
  <c r="G822" i="2"/>
  <c r="F822" i="2"/>
  <c r="G456" i="2"/>
  <c r="F456" i="2"/>
  <c r="H474" i="2" l="1"/>
  <c r="H822" i="2"/>
  <c r="H825" i="2"/>
  <c r="F455" i="2"/>
  <c r="H823" i="2"/>
  <c r="H824" i="2"/>
  <c r="G455" i="2"/>
  <c r="H456" i="2"/>
  <c r="H1473" i="1"/>
  <c r="I1473" i="1" s="1"/>
  <c r="G1473" i="1"/>
  <c r="H1381" i="1"/>
  <c r="G1381" i="1"/>
  <c r="G468" i="2"/>
  <c r="F468" i="2"/>
  <c r="H1378" i="1"/>
  <c r="G1378" i="1"/>
  <c r="G385" i="2"/>
  <c r="F385" i="2"/>
  <c r="H1336" i="1"/>
  <c r="G1336" i="1"/>
  <c r="G471" i="2"/>
  <c r="F471" i="2"/>
  <c r="H385" i="2" l="1"/>
  <c r="H468" i="2"/>
  <c r="I1336" i="1"/>
  <c r="I1381" i="1"/>
  <c r="I1378" i="1"/>
  <c r="G470" i="2"/>
  <c r="H471" i="2"/>
  <c r="F470" i="2"/>
  <c r="F454" i="2"/>
  <c r="G454" i="2"/>
  <c r="H454" i="2" s="1"/>
  <c r="H455" i="2"/>
  <c r="H1284" i="1"/>
  <c r="G1284" i="1"/>
  <c r="G1282" i="1"/>
  <c r="I1284" i="1" l="1"/>
  <c r="H470" i="2"/>
  <c r="G1281" i="1"/>
  <c r="G840" i="2" l="1"/>
  <c r="F840" i="2"/>
  <c r="F839" i="2" s="1"/>
  <c r="G837" i="2"/>
  <c r="F837" i="2"/>
  <c r="F836" i="2" s="1"/>
  <c r="G843" i="2"/>
  <c r="F843" i="2"/>
  <c r="F842" i="2" s="1"/>
  <c r="H877" i="1"/>
  <c r="G877" i="1"/>
  <c r="I877" i="1" l="1"/>
  <c r="G842" i="2"/>
  <c r="H842" i="2" s="1"/>
  <c r="H843" i="2"/>
  <c r="G839" i="2"/>
  <c r="H839" i="2" s="1"/>
  <c r="G836" i="2"/>
  <c r="H836" i="2" s="1"/>
  <c r="H837" i="2"/>
  <c r="G38" i="2"/>
  <c r="F38" i="2"/>
  <c r="F36" i="2" s="1"/>
  <c r="G908" i="2"/>
  <c r="F908" i="2"/>
  <c r="F907" i="2" s="1"/>
  <c r="G109" i="2"/>
  <c r="F109" i="2"/>
  <c r="F108" i="2" s="1"/>
  <c r="F107" i="2" s="1"/>
  <c r="H770" i="1"/>
  <c r="G770" i="1"/>
  <c r="H692" i="1"/>
  <c r="I692" i="1" s="1"/>
  <c r="G692" i="1"/>
  <c r="I770" i="1" l="1"/>
  <c r="G108" i="2"/>
  <c r="H109" i="2"/>
  <c r="G36" i="2"/>
  <c r="H36" i="2" s="1"/>
  <c r="H38" i="2"/>
  <c r="G907" i="2"/>
  <c r="H907" i="2" s="1"/>
  <c r="H908" i="2"/>
  <c r="G878" i="2"/>
  <c r="G320" i="2"/>
  <c r="F320" i="2"/>
  <c r="F319" i="2" s="1"/>
  <c r="G319" i="2" l="1"/>
  <c r="G107" i="2"/>
  <c r="H107" i="2" s="1"/>
  <c r="H108" i="2"/>
  <c r="H1329" i="1"/>
  <c r="G1329" i="1"/>
  <c r="G1328" i="1" s="1"/>
  <c r="G1327" i="1" s="1"/>
  <c r="H1479" i="1"/>
  <c r="G1479" i="1"/>
  <c r="G1478" i="1" s="1"/>
  <c r="H1476" i="1"/>
  <c r="I1476" i="1" s="1"/>
  <c r="H1470" i="1"/>
  <c r="G1470" i="1"/>
  <c r="H1467" i="1"/>
  <c r="G1467" i="1"/>
  <c r="G1466" i="1" s="1"/>
  <c r="H1464" i="1"/>
  <c r="G1464" i="1"/>
  <c r="G1463" i="1" s="1"/>
  <c r="H1461" i="1"/>
  <c r="G1461" i="1"/>
  <c r="G1460" i="1" s="1"/>
  <c r="H1454" i="1"/>
  <c r="G1454" i="1"/>
  <c r="H1452" i="1"/>
  <c r="G1452" i="1"/>
  <c r="H1449" i="1"/>
  <c r="G1449" i="1"/>
  <c r="H1447" i="1"/>
  <c r="G1447" i="1"/>
  <c r="G1444" i="1"/>
  <c r="H1439" i="1"/>
  <c r="I1439" i="1" s="1"/>
  <c r="G1439" i="1"/>
  <c r="H1437" i="1"/>
  <c r="G1437" i="1"/>
  <c r="G1435" i="1"/>
  <c r="I1435" i="1" s="1"/>
  <c r="H1432" i="1"/>
  <c r="G1432" i="1"/>
  <c r="H1428" i="1"/>
  <c r="G1428" i="1"/>
  <c r="G1427" i="1" s="1"/>
  <c r="G1426" i="1" s="1"/>
  <c r="H1424" i="1"/>
  <c r="G1424" i="1"/>
  <c r="G1423" i="1" s="1"/>
  <c r="H1418" i="1"/>
  <c r="G1418" i="1"/>
  <c r="G1417" i="1" s="1"/>
  <c r="G1416" i="1" s="1"/>
  <c r="G1415" i="1" s="1"/>
  <c r="H1413" i="1"/>
  <c r="G1413" i="1"/>
  <c r="G1412" i="1" s="1"/>
  <c r="H1409" i="1"/>
  <c r="G1409" i="1"/>
  <c r="G1408" i="1" s="1"/>
  <c r="H1406" i="1"/>
  <c r="G1406" i="1"/>
  <c r="H1404" i="1"/>
  <c r="G1404" i="1"/>
  <c r="H1401" i="1"/>
  <c r="G1401" i="1"/>
  <c r="H1399" i="1"/>
  <c r="G1399" i="1"/>
  <c r="H1394" i="1"/>
  <c r="G1394" i="1"/>
  <c r="G1393" i="1" s="1"/>
  <c r="G1387" i="1"/>
  <c r="H1384" i="1"/>
  <c r="I1384" i="1" s="1"/>
  <c r="G1384" i="1"/>
  <c r="G1376" i="1"/>
  <c r="I1376" i="1" s="1"/>
  <c r="H1374" i="1"/>
  <c r="G1374" i="1"/>
  <c r="H1372" i="1"/>
  <c r="G1372" i="1"/>
  <c r="H1368" i="1"/>
  <c r="G1368" i="1"/>
  <c r="G1367" i="1" s="1"/>
  <c r="G1366" i="1" s="1"/>
  <c r="H1362" i="1"/>
  <c r="G1362" i="1"/>
  <c r="G1361" i="1" s="1"/>
  <c r="G1360" i="1" s="1"/>
  <c r="H1356" i="1"/>
  <c r="G1356" i="1"/>
  <c r="G1355" i="1" s="1"/>
  <c r="H1353" i="1"/>
  <c r="G1353" i="1"/>
  <c r="G1352" i="1" s="1"/>
  <c r="G1351" i="1" s="1"/>
  <c r="H1349" i="1"/>
  <c r="G1349" i="1"/>
  <c r="G1348" i="1" s="1"/>
  <c r="H1344" i="1"/>
  <c r="G1344" i="1"/>
  <c r="G1343" i="1" s="1"/>
  <c r="H1341" i="1"/>
  <c r="G1341" i="1"/>
  <c r="G1340" i="1" s="1"/>
  <c r="G1339" i="1" s="1"/>
  <c r="H1334" i="1"/>
  <c r="G1334" i="1"/>
  <c r="H1325" i="1"/>
  <c r="G1325" i="1"/>
  <c r="G1324" i="1" s="1"/>
  <c r="H1318" i="1"/>
  <c r="G1318" i="1"/>
  <c r="G1317" i="1" s="1"/>
  <c r="G1316" i="1" s="1"/>
  <c r="G1315" i="1" s="1"/>
  <c r="G1314" i="1" s="1"/>
  <c r="G1312" i="1"/>
  <c r="H1311" i="1"/>
  <c r="H1299" i="1"/>
  <c r="G1299" i="1"/>
  <c r="G1298" i="1" s="1"/>
  <c r="H1296" i="1"/>
  <c r="G1296" i="1"/>
  <c r="G1295" i="1" s="1"/>
  <c r="H1290" i="1"/>
  <c r="G1290" i="1"/>
  <c r="G1289" i="1" s="1"/>
  <c r="H1282" i="1"/>
  <c r="H1281" i="1" s="1"/>
  <c r="H1278" i="1"/>
  <c r="G1278" i="1"/>
  <c r="G1277" i="1" s="1"/>
  <c r="G1276" i="1" s="1"/>
  <c r="H1274" i="1"/>
  <c r="G1274" i="1"/>
  <c r="G1273" i="1" s="1"/>
  <c r="G1272" i="1" s="1"/>
  <c r="H1266" i="1"/>
  <c r="G1266" i="1"/>
  <c r="G1265" i="1" s="1"/>
  <c r="G1264" i="1" s="1"/>
  <c r="G1263" i="1" s="1"/>
  <c r="G1262" i="1" s="1"/>
  <c r="G1261" i="1" s="1"/>
  <c r="H1259" i="1"/>
  <c r="G1259" i="1"/>
  <c r="G1257" i="1" s="1"/>
  <c r="G1256" i="1" s="1"/>
  <c r="G1255" i="1" s="1"/>
  <c r="H1253" i="1"/>
  <c r="G1253" i="1"/>
  <c r="G1252" i="1" s="1"/>
  <c r="H1250" i="1"/>
  <c r="I1250" i="1" s="1"/>
  <c r="G1250" i="1"/>
  <c r="H1247" i="1"/>
  <c r="I1247" i="1" s="1"/>
  <c r="G1247" i="1"/>
  <c r="H1242" i="1"/>
  <c r="G1242" i="1"/>
  <c r="G1241" i="1" s="1"/>
  <c r="G1240" i="1" s="1"/>
  <c r="H1224" i="1"/>
  <c r="G1224" i="1"/>
  <c r="G1223" i="1" s="1"/>
  <c r="H1221" i="1"/>
  <c r="I1221" i="1" s="1"/>
  <c r="G1221" i="1"/>
  <c r="H1219" i="1"/>
  <c r="I1219" i="1" s="1"/>
  <c r="G1219" i="1"/>
  <c r="H1215" i="1"/>
  <c r="I1215" i="1" s="1"/>
  <c r="G1215" i="1"/>
  <c r="H1213" i="1"/>
  <c r="I1213" i="1" s="1"/>
  <c r="G1213" i="1"/>
  <c r="H1210" i="1"/>
  <c r="I1210" i="1" s="1"/>
  <c r="G1210" i="1"/>
  <c r="H1207" i="1"/>
  <c r="I1207" i="1" s="1"/>
  <c r="G1207" i="1"/>
  <c r="H1204" i="1"/>
  <c r="G1204" i="1"/>
  <c r="G1203" i="1" s="1"/>
  <c r="H1200" i="1"/>
  <c r="I1200" i="1" s="1"/>
  <c r="G1200" i="1"/>
  <c r="H1197" i="1"/>
  <c r="I1197" i="1" s="1"/>
  <c r="G1197" i="1"/>
  <c r="H1188" i="1"/>
  <c r="I1188" i="1" s="1"/>
  <c r="G1188" i="1"/>
  <c r="H1185" i="1"/>
  <c r="I1185" i="1" s="1"/>
  <c r="G1185" i="1"/>
  <c r="H1182" i="1"/>
  <c r="I1182" i="1" s="1"/>
  <c r="G1182" i="1"/>
  <c r="H1171" i="1"/>
  <c r="G1171" i="1"/>
  <c r="G1170" i="1" s="1"/>
  <c r="H1168" i="1"/>
  <c r="G1168" i="1"/>
  <c r="G1167" i="1" s="1"/>
  <c r="H1163" i="1"/>
  <c r="I1163" i="1" s="1"/>
  <c r="G1163" i="1"/>
  <c r="H1158" i="1"/>
  <c r="I1158" i="1" s="1"/>
  <c r="G1158" i="1"/>
  <c r="H1153" i="1"/>
  <c r="G1153" i="1"/>
  <c r="G1152" i="1" s="1"/>
  <c r="H1150" i="1"/>
  <c r="G1150" i="1"/>
  <c r="G1149" i="1" s="1"/>
  <c r="H1147" i="1"/>
  <c r="G1147" i="1"/>
  <c r="G1146" i="1" s="1"/>
  <c r="H1142" i="1"/>
  <c r="G1142" i="1"/>
  <c r="G1141" i="1" s="1"/>
  <c r="H1139" i="1"/>
  <c r="I1139" i="1" s="1"/>
  <c r="G1139" i="1"/>
  <c r="H1134" i="1"/>
  <c r="G1134" i="1"/>
  <c r="H1130" i="1"/>
  <c r="I1130" i="1" s="1"/>
  <c r="H1124" i="1"/>
  <c r="G1124" i="1"/>
  <c r="G1123" i="1" s="1"/>
  <c r="H1121" i="1"/>
  <c r="G1121" i="1"/>
  <c r="G1112" i="1" s="1"/>
  <c r="H1110" i="1"/>
  <c r="G1110" i="1"/>
  <c r="G1109" i="1" s="1"/>
  <c r="H1104" i="1"/>
  <c r="G1104" i="1"/>
  <c r="G1103" i="1" s="1"/>
  <c r="H1095" i="1"/>
  <c r="G1095" i="1"/>
  <c r="G1094" i="1" s="1"/>
  <c r="G1092" i="1"/>
  <c r="H1071" i="1"/>
  <c r="I1071" i="1" s="1"/>
  <c r="G1071" i="1"/>
  <c r="H1069" i="1"/>
  <c r="G1069" i="1"/>
  <c r="H1065" i="1"/>
  <c r="G1065" i="1"/>
  <c r="H1060" i="1"/>
  <c r="I1060" i="1" s="1"/>
  <c r="G1060" i="1"/>
  <c r="H1056" i="1"/>
  <c r="I1056" i="1" s="1"/>
  <c r="G1056" i="1"/>
  <c r="H1053" i="1"/>
  <c r="I1053" i="1" s="1"/>
  <c r="G1053" i="1"/>
  <c r="H1050" i="1"/>
  <c r="I1050" i="1" s="1"/>
  <c r="G1050" i="1"/>
  <c r="H1047" i="1"/>
  <c r="G1046" i="1"/>
  <c r="H1044" i="1"/>
  <c r="I1044" i="1" s="1"/>
  <c r="G1044" i="1"/>
  <c r="H1042" i="1"/>
  <c r="I1042" i="1" s="1"/>
  <c r="G1042" i="1"/>
  <c r="G1039" i="1"/>
  <c r="I1039" i="1" s="1"/>
  <c r="G1037" i="1"/>
  <c r="I1037" i="1" s="1"/>
  <c r="H1034" i="1"/>
  <c r="I1034" i="1" s="1"/>
  <c r="G1034" i="1"/>
  <c r="H1032" i="1"/>
  <c r="I1032" i="1" s="1"/>
  <c r="G1032" i="1"/>
  <c r="H1029" i="1"/>
  <c r="I1029" i="1" s="1"/>
  <c r="G1029" i="1"/>
  <c r="H1027" i="1"/>
  <c r="I1027" i="1" s="1"/>
  <c r="G1027" i="1"/>
  <c r="H1024" i="1"/>
  <c r="I1024" i="1" s="1"/>
  <c r="G1024" i="1"/>
  <c r="H1021" i="1"/>
  <c r="I1021" i="1" s="1"/>
  <c r="G1021" i="1"/>
  <c r="H1018" i="1"/>
  <c r="I1018" i="1" s="1"/>
  <c r="G1018" i="1"/>
  <c r="H1016" i="1"/>
  <c r="I1016" i="1" s="1"/>
  <c r="G1016" i="1"/>
  <c r="H1013" i="1"/>
  <c r="I1013" i="1" s="1"/>
  <c r="G1013" i="1"/>
  <c r="H1010" i="1"/>
  <c r="I1010" i="1" s="1"/>
  <c r="G1010" i="1"/>
  <c r="H1006" i="1"/>
  <c r="I1006" i="1" s="1"/>
  <c r="G1006" i="1"/>
  <c r="H998" i="1"/>
  <c r="I998" i="1" s="1"/>
  <c r="G998" i="1"/>
  <c r="H996" i="1"/>
  <c r="I996" i="1" s="1"/>
  <c r="G996" i="1"/>
  <c r="H986" i="1"/>
  <c r="G986" i="1"/>
  <c r="G985" i="1" s="1"/>
  <c r="G984" i="1" s="1"/>
  <c r="G983" i="1" s="1"/>
  <c r="H981" i="1"/>
  <c r="G981" i="1"/>
  <c r="G979" i="1" s="1"/>
  <c r="H977" i="1"/>
  <c r="G977" i="1"/>
  <c r="G974" i="1" s="1"/>
  <c r="H971" i="1"/>
  <c r="I971" i="1" s="1"/>
  <c r="G971" i="1"/>
  <c r="H969" i="1"/>
  <c r="I969" i="1" s="1"/>
  <c r="G969" i="1"/>
  <c r="H967" i="1"/>
  <c r="I967" i="1" s="1"/>
  <c r="G967" i="1"/>
  <c r="H963" i="1"/>
  <c r="I963" i="1" s="1"/>
  <c r="G963" i="1"/>
  <c r="H961" i="1"/>
  <c r="I961" i="1" s="1"/>
  <c r="G961" i="1"/>
  <c r="H958" i="1"/>
  <c r="I958" i="1" s="1"/>
  <c r="G958" i="1"/>
  <c r="H949" i="1"/>
  <c r="I949" i="1" s="1"/>
  <c r="G949" i="1"/>
  <c r="H946" i="1"/>
  <c r="G946" i="1"/>
  <c r="G945" i="1" s="1"/>
  <c r="H943" i="1"/>
  <c r="I943" i="1" s="1"/>
  <c r="G943" i="1"/>
  <c r="H941" i="1"/>
  <c r="I941" i="1" s="1"/>
  <c r="G941" i="1"/>
  <c r="H935" i="1"/>
  <c r="G935" i="1"/>
  <c r="H931" i="1"/>
  <c r="I931" i="1" s="1"/>
  <c r="G931" i="1"/>
  <c r="H915" i="1"/>
  <c r="I915" i="1" s="1"/>
  <c r="G915" i="1"/>
  <c r="H913" i="1"/>
  <c r="I913" i="1" s="1"/>
  <c r="G913" i="1"/>
  <c r="H910" i="1"/>
  <c r="I910" i="1" s="1"/>
  <c r="G910" i="1"/>
  <c r="H907" i="1"/>
  <c r="I907" i="1" s="1"/>
  <c r="G907" i="1"/>
  <c r="H902" i="1"/>
  <c r="I902" i="1" s="1"/>
  <c r="G902" i="1"/>
  <c r="H899" i="1"/>
  <c r="I899" i="1" s="1"/>
  <c r="G899" i="1"/>
  <c r="H893" i="1"/>
  <c r="G893" i="1"/>
  <c r="G892" i="1" s="1"/>
  <c r="H883" i="1"/>
  <c r="H880" i="1" s="1"/>
  <c r="G883" i="1"/>
  <c r="G880" i="1" s="1"/>
  <c r="H869" i="1"/>
  <c r="I869" i="1" s="1"/>
  <c r="G869" i="1"/>
  <c r="H867" i="1"/>
  <c r="I867" i="1" s="1"/>
  <c r="G867" i="1"/>
  <c r="H865" i="1"/>
  <c r="G865" i="1"/>
  <c r="H856" i="1"/>
  <c r="G856" i="1"/>
  <c r="G855" i="1" s="1"/>
  <c r="H853" i="1"/>
  <c r="G853" i="1"/>
  <c r="G852" i="1" s="1"/>
  <c r="H850" i="1"/>
  <c r="G850" i="1"/>
  <c r="G849" i="1" s="1"/>
  <c r="H844" i="1"/>
  <c r="G844" i="1"/>
  <c r="G843" i="1" s="1"/>
  <c r="H838" i="1"/>
  <c r="G838" i="1"/>
  <c r="G837" i="1" s="1"/>
  <c r="H835" i="1"/>
  <c r="G835" i="1"/>
  <c r="G834" i="1" s="1"/>
  <c r="H832" i="1"/>
  <c r="G832" i="1"/>
  <c r="G831" i="1" s="1"/>
  <c r="H829" i="1"/>
  <c r="G829" i="1"/>
  <c r="G828" i="1" s="1"/>
  <c r="H823" i="1"/>
  <c r="G823" i="1"/>
  <c r="G822" i="1" s="1"/>
  <c r="H810" i="1"/>
  <c r="G810" i="1"/>
  <c r="G809" i="1" s="1"/>
  <c r="G808" i="1" s="1"/>
  <c r="G807" i="1" s="1"/>
  <c r="H805" i="1"/>
  <c r="G805" i="1"/>
  <c r="G804" i="1" s="1"/>
  <c r="G803" i="1" s="1"/>
  <c r="G802" i="1" s="1"/>
  <c r="G801" i="1" s="1"/>
  <c r="H787" i="1"/>
  <c r="I787" i="1" s="1"/>
  <c r="G787" i="1"/>
  <c r="H785" i="1"/>
  <c r="I785" i="1" s="1"/>
  <c r="G785" i="1"/>
  <c r="H783" i="1"/>
  <c r="I783" i="1" s="1"/>
  <c r="G783" i="1"/>
  <c r="H780" i="1"/>
  <c r="I780" i="1" s="1"/>
  <c r="G780" i="1"/>
  <c r="H777" i="1"/>
  <c r="I777" i="1" s="1"/>
  <c r="G777" i="1"/>
  <c r="G774" i="1" s="1"/>
  <c r="G773" i="1" s="1"/>
  <c r="H775" i="1"/>
  <c r="I775" i="1" s="1"/>
  <c r="H769" i="1"/>
  <c r="G769" i="1"/>
  <c r="H760" i="1"/>
  <c r="G760" i="1"/>
  <c r="G759" i="1" s="1"/>
  <c r="H763" i="1"/>
  <c r="G763" i="1"/>
  <c r="G762" i="1" s="1"/>
  <c r="H756" i="1"/>
  <c r="G756" i="1"/>
  <c r="G749" i="1"/>
  <c r="G748" i="1" s="1"/>
  <c r="H744" i="1"/>
  <c r="G744" i="1"/>
  <c r="G743" i="1" s="1"/>
  <c r="G742" i="1" s="1"/>
  <c r="G741" i="1" s="1"/>
  <c r="G740" i="1" s="1"/>
  <c r="H737" i="1"/>
  <c r="G737" i="1"/>
  <c r="G736" i="1" s="1"/>
  <c r="H733" i="1"/>
  <c r="I733" i="1" s="1"/>
  <c r="G733" i="1"/>
  <c r="H730" i="1"/>
  <c r="I730" i="1" s="1"/>
  <c r="G730" i="1"/>
  <c r="H727" i="1"/>
  <c r="I727" i="1" s="1"/>
  <c r="G727" i="1"/>
  <c r="H722" i="1"/>
  <c r="G722" i="1"/>
  <c r="G721" i="1" s="1"/>
  <c r="G720" i="1" s="1"/>
  <c r="H718" i="1"/>
  <c r="G718" i="1"/>
  <c r="G717" i="1" s="1"/>
  <c r="G716" i="1" s="1"/>
  <c r="G715" i="1" s="1"/>
  <c r="H713" i="1"/>
  <c r="G713" i="1"/>
  <c r="G712" i="1" s="1"/>
  <c r="G711" i="1" s="1"/>
  <c r="H708" i="1"/>
  <c r="G708" i="1"/>
  <c r="G707" i="1" s="1"/>
  <c r="H704" i="1"/>
  <c r="G703" i="1"/>
  <c r="H699" i="1"/>
  <c r="G699" i="1"/>
  <c r="G698" i="1" s="1"/>
  <c r="G697" i="1" s="1"/>
  <c r="H694" i="1"/>
  <c r="I694" i="1" s="1"/>
  <c r="G694" i="1"/>
  <c r="G690" i="1"/>
  <c r="I690" i="1" s="1"/>
  <c r="H688" i="1"/>
  <c r="G688" i="1"/>
  <c r="H686" i="1"/>
  <c r="G686" i="1"/>
  <c r="H684" i="1"/>
  <c r="G684" i="1"/>
  <c r="H677" i="1"/>
  <c r="G677" i="1"/>
  <c r="H674" i="1"/>
  <c r="G674" i="1"/>
  <c r="H671" i="1"/>
  <c r="G671" i="1"/>
  <c r="H668" i="1"/>
  <c r="G668" i="1"/>
  <c r="H665" i="1"/>
  <c r="G665" i="1"/>
  <c r="H662" i="1"/>
  <c r="G662" i="1"/>
  <c r="H659" i="1"/>
  <c r="G659" i="1"/>
  <c r="H656" i="1"/>
  <c r="G656" i="1"/>
  <c r="H653" i="1"/>
  <c r="G653" i="1"/>
  <c r="H650" i="1"/>
  <c r="G650" i="1"/>
  <c r="H647" i="1"/>
  <c r="G647" i="1"/>
  <c r="H644" i="1"/>
  <c r="G644" i="1"/>
  <c r="H641" i="1"/>
  <c r="G641" i="1"/>
  <c r="H638" i="1"/>
  <c r="G638" i="1"/>
  <c r="H633" i="1"/>
  <c r="G633" i="1"/>
  <c r="G632" i="1" s="1"/>
  <c r="G631" i="1" s="1"/>
  <c r="H628" i="1"/>
  <c r="G628" i="1"/>
  <c r="H620" i="1"/>
  <c r="G620" i="1"/>
  <c r="G619" i="1" s="1"/>
  <c r="G618" i="1" s="1"/>
  <c r="G617" i="1" s="1"/>
  <c r="G616" i="1" s="1"/>
  <c r="H614" i="1"/>
  <c r="G614" i="1"/>
  <c r="G613" i="1" s="1"/>
  <c r="H611" i="1"/>
  <c r="G611" i="1"/>
  <c r="G610" i="1" s="1"/>
  <c r="G609" i="1" s="1"/>
  <c r="G608" i="1" s="1"/>
  <c r="G605" i="1"/>
  <c r="H598" i="1"/>
  <c r="G598" i="1"/>
  <c r="G597" i="1" s="1"/>
  <c r="G596" i="1" s="1"/>
  <c r="G595" i="1" s="1"/>
  <c r="H593" i="1"/>
  <c r="G593" i="1"/>
  <c r="G592" i="1" s="1"/>
  <c r="G591" i="1" s="1"/>
  <c r="G590" i="1" s="1"/>
  <c r="H588" i="1"/>
  <c r="G588" i="1"/>
  <c r="G587" i="1" s="1"/>
  <c r="G586" i="1" s="1"/>
  <c r="G585" i="1" s="1"/>
  <c r="H578" i="1"/>
  <c r="G578" i="1"/>
  <c r="G577" i="1" s="1"/>
  <c r="H574" i="1"/>
  <c r="I574" i="1" s="1"/>
  <c r="G574" i="1"/>
  <c r="H572" i="1"/>
  <c r="I572" i="1" s="1"/>
  <c r="G572" i="1"/>
  <c r="G569" i="1"/>
  <c r="I569" i="1" s="1"/>
  <c r="H565" i="1"/>
  <c r="G565" i="1"/>
  <c r="G564" i="1" s="1"/>
  <c r="G563" i="1" s="1"/>
  <c r="H560" i="1"/>
  <c r="G560" i="1"/>
  <c r="G559" i="1" s="1"/>
  <c r="G558" i="1" s="1"/>
  <c r="H554" i="1"/>
  <c r="G554" i="1"/>
  <c r="G552" i="1" s="1"/>
  <c r="G551" i="1" s="1"/>
  <c r="G550" i="1" s="1"/>
  <c r="G548" i="1"/>
  <c r="H544" i="1"/>
  <c r="G544" i="1"/>
  <c r="G543" i="1" s="1"/>
  <c r="G535" i="1"/>
  <c r="I535" i="1" s="1"/>
  <c r="H534" i="1"/>
  <c r="G534" i="1"/>
  <c r="G533" i="1" s="1"/>
  <c r="G532" i="1" s="1"/>
  <c r="G530" i="1"/>
  <c r="I530" i="1" s="1"/>
  <c r="H528" i="1"/>
  <c r="I528" i="1" s="1"/>
  <c r="G528" i="1"/>
  <c r="H524" i="1"/>
  <c r="G524" i="1"/>
  <c r="G523" i="1" s="1"/>
  <c r="G522" i="1" s="1"/>
  <c r="H518" i="1"/>
  <c r="G518" i="1"/>
  <c r="G517" i="1" s="1"/>
  <c r="G516" i="1" s="1"/>
  <c r="H514" i="1"/>
  <c r="G514" i="1"/>
  <c r="G511" i="1" s="1"/>
  <c r="G510" i="1" s="1"/>
  <c r="H512" i="1"/>
  <c r="I512" i="1" s="1"/>
  <c r="G512" i="1"/>
  <c r="H507" i="1"/>
  <c r="G507" i="1"/>
  <c r="G506" i="1" s="1"/>
  <c r="G505" i="1" s="1"/>
  <c r="H503" i="1"/>
  <c r="I503" i="1" s="1"/>
  <c r="G503" i="1"/>
  <c r="H501" i="1"/>
  <c r="G501" i="1"/>
  <c r="G500" i="1" s="1"/>
  <c r="H498" i="1"/>
  <c r="G498" i="1"/>
  <c r="G497" i="1" s="1"/>
  <c r="H495" i="1"/>
  <c r="G495" i="1"/>
  <c r="G494" i="1" s="1"/>
  <c r="H492" i="1"/>
  <c r="G492" i="1"/>
  <c r="G491" i="1" s="1"/>
  <c r="G490" i="1" s="1"/>
  <c r="H488" i="1"/>
  <c r="G488" i="1"/>
  <c r="G487" i="1" s="1"/>
  <c r="G486" i="1" s="1"/>
  <c r="G484" i="1"/>
  <c r="H481" i="1"/>
  <c r="G481" i="1"/>
  <c r="G480" i="1" s="1"/>
  <c r="H477" i="1"/>
  <c r="G477" i="1"/>
  <c r="G476" i="1" s="1"/>
  <c r="G475" i="1" s="1"/>
  <c r="H470" i="1"/>
  <c r="G470" i="1"/>
  <c r="H466" i="1"/>
  <c r="G466" i="1"/>
  <c r="G456" i="1"/>
  <c r="G455" i="1" s="1"/>
  <c r="G454" i="1" s="1"/>
  <c r="H456" i="1"/>
  <c r="H450" i="1"/>
  <c r="G450" i="1"/>
  <c r="G449" i="1" s="1"/>
  <c r="H447" i="1"/>
  <c r="G447" i="1"/>
  <c r="G446" i="1" s="1"/>
  <c r="G445" i="1" s="1"/>
  <c r="H443" i="1"/>
  <c r="G443" i="1"/>
  <c r="G442" i="1" s="1"/>
  <c r="H440" i="1"/>
  <c r="G440" i="1"/>
  <c r="G438" i="1" s="1"/>
  <c r="G437" i="1" s="1"/>
  <c r="H435" i="1"/>
  <c r="H434" i="1" s="1"/>
  <c r="G435" i="1"/>
  <c r="G434" i="1" s="1"/>
  <c r="H431" i="1"/>
  <c r="G431" i="1"/>
  <c r="G430" i="1" s="1"/>
  <c r="H425" i="1"/>
  <c r="G425" i="1"/>
  <c r="G424" i="1" s="1"/>
  <c r="H422" i="1"/>
  <c r="G422" i="1"/>
  <c r="G421" i="1" s="1"/>
  <c r="H419" i="1"/>
  <c r="G419" i="1"/>
  <c r="G418" i="1" s="1"/>
  <c r="H416" i="1"/>
  <c r="G416" i="1"/>
  <c r="H414" i="1"/>
  <c r="G414" i="1"/>
  <c r="H412" i="1"/>
  <c r="G412" i="1"/>
  <c r="G409" i="1"/>
  <c r="I409" i="1" s="1"/>
  <c r="H407" i="1"/>
  <c r="I407" i="1" s="1"/>
  <c r="G407" i="1"/>
  <c r="H405" i="1"/>
  <c r="I405" i="1" s="1"/>
  <c r="G405" i="1"/>
  <c r="H403" i="1"/>
  <c r="I403" i="1" s="1"/>
  <c r="G403" i="1"/>
  <c r="H400" i="1"/>
  <c r="G400" i="1"/>
  <c r="G399" i="1" s="1"/>
  <c r="H396" i="1"/>
  <c r="I396" i="1" s="1"/>
  <c r="G396" i="1"/>
  <c r="G392" i="1"/>
  <c r="H389" i="1"/>
  <c r="G389" i="1"/>
  <c r="G386" i="1" s="1"/>
  <c r="H387" i="1"/>
  <c r="G387" i="1"/>
  <c r="G384" i="1"/>
  <c r="I384" i="1" s="1"/>
  <c r="H382" i="1"/>
  <c r="I382" i="1" s="1"/>
  <c r="G382" i="1"/>
  <c r="H380" i="1"/>
  <c r="I380" i="1" s="1"/>
  <c r="G380" i="1"/>
  <c r="H378" i="1"/>
  <c r="I378" i="1" s="1"/>
  <c r="G378" i="1"/>
  <c r="H376" i="1"/>
  <c r="I376" i="1" s="1"/>
  <c r="G376" i="1"/>
  <c r="H374" i="1"/>
  <c r="I374" i="1" s="1"/>
  <c r="G374" i="1"/>
  <c r="H372" i="1"/>
  <c r="I372" i="1" s="1"/>
  <c r="G372" i="1"/>
  <c r="H365" i="1"/>
  <c r="G365" i="1"/>
  <c r="G364" i="1" s="1"/>
  <c r="H358" i="1"/>
  <c r="G358" i="1"/>
  <c r="G356" i="1" s="1"/>
  <c r="G355" i="1" s="1"/>
  <c r="H352" i="1"/>
  <c r="G352" i="1"/>
  <c r="G351" i="1" s="1"/>
  <c r="H349" i="1"/>
  <c r="I349" i="1" s="1"/>
  <c r="G349" i="1"/>
  <c r="H347" i="1"/>
  <c r="I347" i="1" s="1"/>
  <c r="G347" i="1"/>
  <c r="G344" i="1"/>
  <c r="H341" i="1"/>
  <c r="G341" i="1"/>
  <c r="H339" i="1"/>
  <c r="G339" i="1"/>
  <c r="H335" i="1"/>
  <c r="G335" i="1"/>
  <c r="G327" i="1" s="1"/>
  <c r="H325" i="1"/>
  <c r="H317" i="1" s="1"/>
  <c r="G325" i="1"/>
  <c r="G317" i="1" s="1"/>
  <c r="H313" i="1"/>
  <c r="G313" i="1"/>
  <c r="G312" i="1" s="1"/>
  <c r="G309" i="1"/>
  <c r="I309" i="1" s="1"/>
  <c r="I1449" i="1" l="1"/>
  <c r="I1454" i="1"/>
  <c r="I1470" i="1"/>
  <c r="I1437" i="1"/>
  <c r="H399" i="1"/>
  <c r="I400" i="1"/>
  <c r="G483" i="1"/>
  <c r="I483" i="1" s="1"/>
  <c r="I484" i="1"/>
  <c r="H491" i="1"/>
  <c r="I492" i="1"/>
  <c r="H497" i="1"/>
  <c r="I497" i="1" s="1"/>
  <c r="I498" i="1"/>
  <c r="H517" i="1"/>
  <c r="I518" i="1"/>
  <c r="H707" i="1"/>
  <c r="I707" i="1" s="1"/>
  <c r="I708" i="1"/>
  <c r="H743" i="1"/>
  <c r="I744" i="1"/>
  <c r="I865" i="1"/>
  <c r="H861" i="1"/>
  <c r="H860" i="1" s="1"/>
  <c r="H979" i="1"/>
  <c r="I979" i="1" s="1"/>
  <c r="I981" i="1"/>
  <c r="H1132" i="1"/>
  <c r="I1134" i="1"/>
  <c r="H1141" i="1"/>
  <c r="I1141" i="1" s="1"/>
  <c r="I1142" i="1"/>
  <c r="H1167" i="1"/>
  <c r="I1167" i="1" s="1"/>
  <c r="I1168" i="1"/>
  <c r="H1310" i="1"/>
  <c r="H511" i="1"/>
  <c r="I514" i="1"/>
  <c r="H327" i="1"/>
  <c r="I335" i="1"/>
  <c r="H338" i="1"/>
  <c r="H337" i="1" s="1"/>
  <c r="I341" i="1"/>
  <c r="H386" i="1"/>
  <c r="I386" i="1" s="1"/>
  <c r="I389" i="1"/>
  <c r="I414" i="1"/>
  <c r="I466" i="1"/>
  <c r="H476" i="1"/>
  <c r="I477" i="1"/>
  <c r="H610" i="1"/>
  <c r="I611" i="1"/>
  <c r="H619" i="1"/>
  <c r="I620" i="1"/>
  <c r="H632" i="1"/>
  <c r="I633" i="1"/>
  <c r="I641" i="1"/>
  <c r="I647" i="1"/>
  <c r="I653" i="1"/>
  <c r="I659" i="1"/>
  <c r="I671" i="1"/>
  <c r="I677" i="1"/>
  <c r="I686" i="1"/>
  <c r="I769" i="1"/>
  <c r="H1123" i="1"/>
  <c r="I1123" i="1" s="1"/>
  <c r="I1124" i="1"/>
  <c r="G1311" i="1"/>
  <c r="G1310" i="1" s="1"/>
  <c r="G1309" i="1" s="1"/>
  <c r="I1312" i="1"/>
  <c r="H1324" i="1"/>
  <c r="I1324" i="1" s="1"/>
  <c r="I1325" i="1"/>
  <c r="H1340" i="1"/>
  <c r="I1341" i="1"/>
  <c r="I1374" i="1"/>
  <c r="G1386" i="1"/>
  <c r="I1386" i="1" s="1"/>
  <c r="I1387" i="1"/>
  <c r="I1404" i="1"/>
  <c r="H1427" i="1"/>
  <c r="I1428" i="1"/>
  <c r="G1443" i="1"/>
  <c r="I1443" i="1" s="1"/>
  <c r="I1444" i="1"/>
  <c r="H1463" i="1"/>
  <c r="I1463" i="1" s="1"/>
  <c r="I1464" i="1"/>
  <c r="G391" i="1"/>
  <c r="I391" i="1" s="1"/>
  <c r="I392" i="1"/>
  <c r="H543" i="1"/>
  <c r="I543" i="1" s="1"/>
  <c r="I544" i="1"/>
  <c r="H974" i="1"/>
  <c r="I974" i="1" s="1"/>
  <c r="I977" i="1"/>
  <c r="H985" i="1"/>
  <c r="I986" i="1"/>
  <c r="H1257" i="1"/>
  <c r="I1259" i="1"/>
  <c r="G343" i="1"/>
  <c r="I343" i="1" s="1"/>
  <c r="I344" i="1"/>
  <c r="H500" i="1"/>
  <c r="I500" i="1" s="1"/>
  <c r="I501" i="1"/>
  <c r="H597" i="1"/>
  <c r="I598" i="1"/>
  <c r="H316" i="1"/>
  <c r="H315" i="1" s="1"/>
  <c r="I339" i="1"/>
  <c r="I387" i="1"/>
  <c r="I412" i="1"/>
  <c r="I416" i="1"/>
  <c r="H438" i="1"/>
  <c r="I440" i="1"/>
  <c r="I470" i="1"/>
  <c r="H533" i="1"/>
  <c r="I534" i="1"/>
  <c r="G547" i="1"/>
  <c r="I548" i="1"/>
  <c r="G604" i="1"/>
  <c r="I605" i="1"/>
  <c r="H613" i="1"/>
  <c r="I613" i="1" s="1"/>
  <c r="I614" i="1"/>
  <c r="I628" i="1"/>
  <c r="I638" i="1"/>
  <c r="I644" i="1"/>
  <c r="I650" i="1"/>
  <c r="I656" i="1"/>
  <c r="I662" i="1"/>
  <c r="I668" i="1"/>
  <c r="I674" i="1"/>
  <c r="I684" i="1"/>
  <c r="I688" i="1"/>
  <c r="I756" i="1"/>
  <c r="G1091" i="1"/>
  <c r="I1092" i="1"/>
  <c r="H1103" i="1"/>
  <c r="I1103" i="1" s="1"/>
  <c r="I1104" i="1"/>
  <c r="H1298" i="1"/>
  <c r="I1298" i="1" s="1"/>
  <c r="I1299" i="1"/>
  <c r="I1334" i="1"/>
  <c r="H1343" i="1"/>
  <c r="I1343" i="1" s="1"/>
  <c r="I1344" i="1"/>
  <c r="H1352" i="1"/>
  <c r="I1353" i="1"/>
  <c r="I1372" i="1"/>
  <c r="I1401" i="1"/>
  <c r="I1406" i="1"/>
  <c r="H1412" i="1"/>
  <c r="I1412" i="1" s="1"/>
  <c r="I1413" i="1"/>
  <c r="H1423" i="1"/>
  <c r="I1423" i="1" s="1"/>
  <c r="I1424" i="1"/>
  <c r="I1432" i="1"/>
  <c r="I1447" i="1"/>
  <c r="I1452" i="1"/>
  <c r="H1460" i="1"/>
  <c r="I1460" i="1" s="1"/>
  <c r="I1461" i="1"/>
  <c r="H1466" i="1"/>
  <c r="I1466" i="1" s="1"/>
  <c r="I1467" i="1"/>
  <c r="H1417" i="1"/>
  <c r="I1418" i="1"/>
  <c r="H1398" i="1"/>
  <c r="I1399" i="1"/>
  <c r="H1393" i="1"/>
  <c r="I1393" i="1" s="1"/>
  <c r="I1394" i="1"/>
  <c r="H1317" i="1"/>
  <c r="I1318" i="1"/>
  <c r="H1295" i="1"/>
  <c r="I1295" i="1" s="1"/>
  <c r="I1296" i="1"/>
  <c r="H1289" i="1"/>
  <c r="I1289" i="1" s="1"/>
  <c r="I1290" i="1"/>
  <c r="H1277" i="1"/>
  <c r="I1278" i="1"/>
  <c r="H1203" i="1"/>
  <c r="I1203" i="1" s="1"/>
  <c r="I1204" i="1"/>
  <c r="H1109" i="1"/>
  <c r="I1109" i="1" s="1"/>
  <c r="I1110" i="1"/>
  <c r="H1046" i="1"/>
  <c r="I1046" i="1" s="1"/>
  <c r="I1047" i="1"/>
  <c r="H945" i="1"/>
  <c r="I945" i="1" s="1"/>
  <c r="I946" i="1"/>
  <c r="I880" i="1"/>
  <c r="H855" i="1"/>
  <c r="I855" i="1" s="1"/>
  <c r="I856" i="1"/>
  <c r="H849" i="1"/>
  <c r="I849" i="1" s="1"/>
  <c r="I850" i="1"/>
  <c r="H834" i="1"/>
  <c r="I834" i="1" s="1"/>
  <c r="I835" i="1"/>
  <c r="H831" i="1"/>
  <c r="I831" i="1" s="1"/>
  <c r="I832" i="1"/>
  <c r="H804" i="1"/>
  <c r="I805" i="1"/>
  <c r="H698" i="1"/>
  <c r="I699" i="1"/>
  <c r="H552" i="1"/>
  <c r="I554" i="1"/>
  <c r="H510" i="1"/>
  <c r="I510" i="1" s="1"/>
  <c r="I511" i="1"/>
  <c r="H506" i="1"/>
  <c r="I507" i="1"/>
  <c r="H494" i="1"/>
  <c r="I494" i="1" s="1"/>
  <c r="I495" i="1"/>
  <c r="H487" i="1"/>
  <c r="I488" i="1"/>
  <c r="H480" i="1"/>
  <c r="I480" i="1" s="1"/>
  <c r="I481" i="1"/>
  <c r="I327" i="1"/>
  <c r="I317" i="1"/>
  <c r="I325" i="1"/>
  <c r="H762" i="1"/>
  <c r="I762" i="1" s="1"/>
  <c r="I763" i="1"/>
  <c r="H1478" i="1"/>
  <c r="I1478" i="1" s="1"/>
  <c r="I1479" i="1"/>
  <c r="H1408" i="1"/>
  <c r="H1367" i="1"/>
  <c r="I1368" i="1"/>
  <c r="H1361" i="1"/>
  <c r="I1362" i="1"/>
  <c r="H1355" i="1"/>
  <c r="I1355" i="1" s="1"/>
  <c r="I1356" i="1"/>
  <c r="H1348" i="1"/>
  <c r="I1348" i="1" s="1"/>
  <c r="I1349" i="1"/>
  <c r="H1328" i="1"/>
  <c r="I1329" i="1"/>
  <c r="H1273" i="1"/>
  <c r="I1274" i="1"/>
  <c r="H1265" i="1"/>
  <c r="I1266" i="1"/>
  <c r="H1252" i="1"/>
  <c r="I1252" i="1" s="1"/>
  <c r="I1253" i="1"/>
  <c r="H1241" i="1"/>
  <c r="I1242" i="1"/>
  <c r="H1223" i="1"/>
  <c r="I1223" i="1" s="1"/>
  <c r="I1224" i="1"/>
  <c r="H1170" i="1"/>
  <c r="I1170" i="1" s="1"/>
  <c r="I1171" i="1"/>
  <c r="H1152" i="1"/>
  <c r="I1152" i="1" s="1"/>
  <c r="I1153" i="1"/>
  <c r="H1149" i="1"/>
  <c r="I1149" i="1" s="1"/>
  <c r="I1150" i="1"/>
  <c r="H1146" i="1"/>
  <c r="I1146" i="1" s="1"/>
  <c r="I1147" i="1"/>
  <c r="H1112" i="1"/>
  <c r="I1112" i="1" s="1"/>
  <c r="I1121" i="1"/>
  <c r="H1094" i="1"/>
  <c r="H1077" i="1" s="1"/>
  <c r="H892" i="1"/>
  <c r="I892" i="1" s="1"/>
  <c r="I893" i="1"/>
  <c r="H852" i="1"/>
  <c r="I852" i="1" s="1"/>
  <c r="I853" i="1"/>
  <c r="H843" i="1"/>
  <c r="I843" i="1" s="1"/>
  <c r="I844" i="1"/>
  <c r="H837" i="1"/>
  <c r="I837" i="1" s="1"/>
  <c r="I838" i="1"/>
  <c r="H828" i="1"/>
  <c r="I828" i="1" s="1"/>
  <c r="I829" i="1"/>
  <c r="H822" i="1"/>
  <c r="I822" i="1" s="1"/>
  <c r="I823" i="1"/>
  <c r="H809" i="1"/>
  <c r="I810" i="1"/>
  <c r="H759" i="1"/>
  <c r="I759" i="1" s="1"/>
  <c r="I760" i="1"/>
  <c r="I748" i="1"/>
  <c r="I749" i="1"/>
  <c r="H736" i="1"/>
  <c r="I736" i="1" s="1"/>
  <c r="I737" i="1"/>
  <c r="H721" i="1"/>
  <c r="I722" i="1"/>
  <c r="H717" i="1"/>
  <c r="I718" i="1"/>
  <c r="H703" i="1"/>
  <c r="H712" i="1"/>
  <c r="I713" i="1"/>
  <c r="H592" i="1"/>
  <c r="I593" i="1"/>
  <c r="H587" i="1"/>
  <c r="I588" i="1"/>
  <c r="H577" i="1"/>
  <c r="I577" i="1" s="1"/>
  <c r="I578" i="1"/>
  <c r="H564" i="1"/>
  <c r="I565" i="1"/>
  <c r="H559" i="1"/>
  <c r="I560" i="1"/>
  <c r="H551" i="1"/>
  <c r="I552" i="1"/>
  <c r="H523" i="1"/>
  <c r="I524" i="1"/>
  <c r="H455" i="1"/>
  <c r="I456" i="1"/>
  <c r="H449" i="1"/>
  <c r="I449" i="1" s="1"/>
  <c r="I450" i="1"/>
  <c r="H446" i="1"/>
  <c r="I447" i="1"/>
  <c r="H442" i="1"/>
  <c r="I442" i="1" s="1"/>
  <c r="I443" i="1"/>
  <c r="H437" i="1"/>
  <c r="H430" i="1"/>
  <c r="I430" i="1" s="1"/>
  <c r="I431" i="1"/>
  <c r="H424" i="1"/>
  <c r="I424" i="1" s="1"/>
  <c r="I425" i="1"/>
  <c r="H421" i="1"/>
  <c r="I421" i="1" s="1"/>
  <c r="I422" i="1"/>
  <c r="H418" i="1"/>
  <c r="I418" i="1" s="1"/>
  <c r="I419" i="1"/>
  <c r="H364" i="1"/>
  <c r="I364" i="1" s="1"/>
  <c r="I365" i="1"/>
  <c r="H356" i="1"/>
  <c r="I358" i="1"/>
  <c r="H351" i="1"/>
  <c r="I351" i="1" s="1"/>
  <c r="I352" i="1"/>
  <c r="H312" i="1"/>
  <c r="I312" i="1" s="1"/>
  <c r="I313" i="1"/>
  <c r="G928" i="1"/>
  <c r="H928" i="1"/>
  <c r="G842" i="1"/>
  <c r="G1064" i="1"/>
  <c r="G363" i="2"/>
  <c r="G308" i="1"/>
  <c r="F362" i="2" s="1"/>
  <c r="F363" i="2"/>
  <c r="G1280" i="1"/>
  <c r="G1271" i="1" s="1"/>
  <c r="H1280" i="1"/>
  <c r="I1280" i="1" s="1"/>
  <c r="G627" i="1"/>
  <c r="G626" i="1" s="1"/>
  <c r="G625" i="1" s="1"/>
  <c r="G624" i="1" s="1"/>
  <c r="H627" i="1"/>
  <c r="H370" i="1"/>
  <c r="G370" i="1"/>
  <c r="G368" i="1" s="1"/>
  <c r="G367" i="1" s="1"/>
  <c r="H1431" i="1"/>
  <c r="G1431" i="1"/>
  <c r="G1430" i="1" s="1"/>
  <c r="H1002" i="1"/>
  <c r="H1129" i="1"/>
  <c r="I1129" i="1" s="1"/>
  <c r="G779" i="1"/>
  <c r="G772" i="1" s="1"/>
  <c r="H1456" i="1"/>
  <c r="H779" i="1"/>
  <c r="G1456" i="1"/>
  <c r="G755" i="1"/>
  <c r="G747" i="1" s="1"/>
  <c r="H1178" i="1"/>
  <c r="H683" i="1"/>
  <c r="G1178" i="1"/>
  <c r="G1108" i="1"/>
  <c r="G1132" i="1"/>
  <c r="G1129" i="1" s="1"/>
  <c r="G1145" i="1"/>
  <c r="H1064" i="1"/>
  <c r="I1064" i="1" s="1"/>
  <c r="G861" i="1"/>
  <c r="G860" i="1" s="1"/>
  <c r="H1469" i="1"/>
  <c r="G1446" i="1"/>
  <c r="G1398" i="1"/>
  <c r="G800" i="1"/>
  <c r="G683" i="1"/>
  <c r="H1446" i="1"/>
  <c r="I1446" i="1" s="1"/>
  <c r="G1451" i="1"/>
  <c r="G1196" i="1"/>
  <c r="G1333" i="1"/>
  <c r="G1332" i="1" s="1"/>
  <c r="H995" i="1"/>
  <c r="G1041" i="1"/>
  <c r="H1138" i="1"/>
  <c r="H973" i="1"/>
  <c r="G995" i="1"/>
  <c r="G994" i="1" s="1"/>
  <c r="H1196" i="1"/>
  <c r="I1196" i="1" s="1"/>
  <c r="G1218" i="1"/>
  <c r="G1206" i="1" s="1"/>
  <c r="H1333" i="1"/>
  <c r="H774" i="1"/>
  <c r="G726" i="1"/>
  <c r="G725" i="1" s="1"/>
  <c r="G724" i="1" s="1"/>
  <c r="G465" i="1"/>
  <c r="G464" i="1" s="1"/>
  <c r="G460" i="1" s="1"/>
  <c r="D29" i="3" s="1"/>
  <c r="H1451" i="1"/>
  <c r="G1036" i="1"/>
  <c r="H1145" i="1"/>
  <c r="I1145" i="1" s="1"/>
  <c r="H465" i="1"/>
  <c r="H527" i="1"/>
  <c r="H898" i="1"/>
  <c r="G966" i="1"/>
  <c r="G965" i="1" s="1"/>
  <c r="G906" i="1"/>
  <c r="G905" i="1" s="1"/>
  <c r="G904" i="1" s="1"/>
  <c r="G948" i="1"/>
  <c r="H966" i="1"/>
  <c r="H1218" i="1"/>
  <c r="H1246" i="1"/>
  <c r="G338" i="1"/>
  <c r="G337" i="1" s="1"/>
  <c r="G1246" i="1"/>
  <c r="G1245" i="1" s="1"/>
  <c r="G1244" i="1" s="1"/>
  <c r="G1233" i="1" s="1"/>
  <c r="G1232" i="1" s="1"/>
  <c r="G1422" i="1"/>
  <c r="G433" i="1"/>
  <c r="G429" i="1" s="1"/>
  <c r="G527" i="1"/>
  <c r="G526" i="1" s="1"/>
  <c r="G521" i="1" s="1"/>
  <c r="G520" i="1" s="1"/>
  <c r="H879" i="1"/>
  <c r="H859" i="1" s="1"/>
  <c r="H858" i="1" s="1"/>
  <c r="G1049" i="1"/>
  <c r="H1157" i="1"/>
  <c r="G1403" i="1"/>
  <c r="H1403" i="1"/>
  <c r="I1403" i="1" s="1"/>
  <c r="G402" i="1"/>
  <c r="H395" i="1"/>
  <c r="G395" i="1"/>
  <c r="G394" i="1" s="1"/>
  <c r="G316" i="1"/>
  <c r="G315" i="1" s="1"/>
  <c r="G346" i="1"/>
  <c r="H346" i="1"/>
  <c r="H402" i="1"/>
  <c r="G411" i="1"/>
  <c r="H433" i="1"/>
  <c r="G479" i="1"/>
  <c r="G474" i="1" s="1"/>
  <c r="G568" i="1"/>
  <c r="G567" i="1" s="1"/>
  <c r="G557" i="1" s="1"/>
  <c r="G556" i="1" s="1"/>
  <c r="H568" i="1"/>
  <c r="G607" i="1"/>
  <c r="G602" i="1" s="1"/>
  <c r="G601" i="1" s="1"/>
  <c r="G637" i="1"/>
  <c r="G636" i="1" s="1"/>
  <c r="H637" i="1"/>
  <c r="G879" i="1"/>
  <c r="G898" i="1"/>
  <c r="H906" i="1"/>
  <c r="G940" i="1"/>
  <c r="H940" i="1"/>
  <c r="I940" i="1" s="1"/>
  <c r="H948" i="1"/>
  <c r="I948" i="1" s="1"/>
  <c r="G973" i="1"/>
  <c r="H1041" i="1"/>
  <c r="H1049" i="1"/>
  <c r="G1138" i="1"/>
  <c r="G1137" i="1" s="1"/>
  <c r="G1136" i="1" s="1"/>
  <c r="G1157" i="1"/>
  <c r="G1156" i="1" s="1"/>
  <c r="G1155" i="1" s="1"/>
  <c r="G1371" i="1"/>
  <c r="H1371" i="1"/>
  <c r="I1371" i="1" s="1"/>
  <c r="G1469" i="1"/>
  <c r="G509" i="1"/>
  <c r="G821" i="1"/>
  <c r="G702" i="1"/>
  <c r="H702" i="1"/>
  <c r="G1347" i="1"/>
  <c r="G1258" i="1"/>
  <c r="H1258" i="1"/>
  <c r="I346" i="1" l="1"/>
  <c r="I1049" i="1"/>
  <c r="I898" i="1"/>
  <c r="I779" i="1"/>
  <c r="I1311" i="1"/>
  <c r="I402" i="1"/>
  <c r="I973" i="1"/>
  <c r="I1469" i="1"/>
  <c r="I1178" i="1"/>
  <c r="I1456" i="1"/>
  <c r="H363" i="2"/>
  <c r="H1351" i="1"/>
  <c r="I1351" i="1" s="1"/>
  <c r="I1352" i="1"/>
  <c r="G603" i="1"/>
  <c r="I603" i="1" s="1"/>
  <c r="I604" i="1"/>
  <c r="I533" i="1"/>
  <c r="H532" i="1"/>
  <c r="H307" i="1"/>
  <c r="H1256" i="1"/>
  <c r="I1257" i="1"/>
  <c r="I1041" i="1"/>
  <c r="H1137" i="1"/>
  <c r="I1138" i="1"/>
  <c r="H842" i="1"/>
  <c r="I842" i="1" s="1"/>
  <c r="G1078" i="1"/>
  <c r="I1091" i="1"/>
  <c r="H1339" i="1"/>
  <c r="I1339" i="1" s="1"/>
  <c r="I1340" i="1"/>
  <c r="H631" i="1"/>
  <c r="I631" i="1" s="1"/>
  <c r="I632" i="1"/>
  <c r="H609" i="1"/>
  <c r="I610" i="1"/>
  <c r="I1132" i="1"/>
  <c r="H965" i="1"/>
  <c r="I965" i="1" s="1"/>
  <c r="I966" i="1"/>
  <c r="I1398" i="1"/>
  <c r="G546" i="1"/>
  <c r="I547" i="1"/>
  <c r="H596" i="1"/>
  <c r="I597" i="1"/>
  <c r="H984" i="1"/>
  <c r="I985" i="1"/>
  <c r="G1002" i="1"/>
  <c r="I1036" i="1"/>
  <c r="I1258" i="1"/>
  <c r="I1451" i="1"/>
  <c r="H773" i="1"/>
  <c r="I773" i="1" s="1"/>
  <c r="I774" i="1"/>
  <c r="H994" i="1"/>
  <c r="I994" i="1" s="1"/>
  <c r="I995" i="1"/>
  <c r="I683" i="1"/>
  <c r="I1002" i="1"/>
  <c r="I928" i="1"/>
  <c r="H1426" i="1"/>
  <c r="I1427" i="1"/>
  <c r="H618" i="1"/>
  <c r="I619" i="1"/>
  <c r="H475" i="1"/>
  <c r="I475" i="1" s="1"/>
  <c r="I476" i="1"/>
  <c r="H1309" i="1"/>
  <c r="I1309" i="1" s="1"/>
  <c r="I1310" i="1"/>
  <c r="H742" i="1"/>
  <c r="I743" i="1"/>
  <c r="H516" i="1"/>
  <c r="I517" i="1"/>
  <c r="H490" i="1"/>
  <c r="I490" i="1" s="1"/>
  <c r="I491" i="1"/>
  <c r="H1416" i="1"/>
  <c r="I1417" i="1"/>
  <c r="H1316" i="1"/>
  <c r="I1317" i="1"/>
  <c r="H1276" i="1"/>
  <c r="I1276" i="1" s="1"/>
  <c r="I1277" i="1"/>
  <c r="H1108" i="1"/>
  <c r="I1108" i="1" s="1"/>
  <c r="I879" i="1"/>
  <c r="H821" i="1"/>
  <c r="I821" i="1" s="1"/>
  <c r="H803" i="1"/>
  <c r="I804" i="1"/>
  <c r="H697" i="1"/>
  <c r="I697" i="1" s="1"/>
  <c r="I698" i="1"/>
  <c r="H505" i="1"/>
  <c r="I505" i="1" s="1"/>
  <c r="I506" i="1"/>
  <c r="H486" i="1"/>
  <c r="I487" i="1"/>
  <c r="H411" i="1"/>
  <c r="I411" i="1" s="1"/>
  <c r="H1156" i="1"/>
  <c r="I1156" i="1" s="1"/>
  <c r="I1157" i="1"/>
  <c r="H1430" i="1"/>
  <c r="I1430" i="1" s="1"/>
  <c r="I1431" i="1"/>
  <c r="H1366" i="1"/>
  <c r="I1366" i="1" s="1"/>
  <c r="I1367" i="1"/>
  <c r="H1360" i="1"/>
  <c r="I1360" i="1" s="1"/>
  <c r="I1361" i="1"/>
  <c r="H1332" i="1"/>
  <c r="I1332" i="1" s="1"/>
  <c r="I1333" i="1"/>
  <c r="H1327" i="1"/>
  <c r="I1327" i="1" s="1"/>
  <c r="I1328" i="1"/>
  <c r="H1272" i="1"/>
  <c r="I1272" i="1" s="1"/>
  <c r="I1273" i="1"/>
  <c r="H1264" i="1"/>
  <c r="I1265" i="1"/>
  <c r="H1245" i="1"/>
  <c r="I1246" i="1"/>
  <c r="H1240" i="1"/>
  <c r="I1240" i="1" s="1"/>
  <c r="I1241" i="1"/>
  <c r="H1206" i="1"/>
  <c r="I1206" i="1" s="1"/>
  <c r="H905" i="1"/>
  <c r="I906" i="1"/>
  <c r="I860" i="1"/>
  <c r="I861" i="1"/>
  <c r="H808" i="1"/>
  <c r="I809" i="1"/>
  <c r="H755" i="1"/>
  <c r="H726" i="1"/>
  <c r="H725" i="1" s="1"/>
  <c r="H720" i="1"/>
  <c r="I720" i="1" s="1"/>
  <c r="I721" i="1"/>
  <c r="H716" i="1"/>
  <c r="I717" i="1"/>
  <c r="H711" i="1"/>
  <c r="I711" i="1" s="1"/>
  <c r="I712" i="1"/>
  <c r="H636" i="1"/>
  <c r="I636" i="1" s="1"/>
  <c r="I637" i="1"/>
  <c r="H626" i="1"/>
  <c r="I627" i="1"/>
  <c r="H591" i="1"/>
  <c r="I592" i="1"/>
  <c r="H586" i="1"/>
  <c r="I587" i="1"/>
  <c r="H567" i="1"/>
  <c r="I567" i="1" s="1"/>
  <c r="I568" i="1"/>
  <c r="H563" i="1"/>
  <c r="I563" i="1" s="1"/>
  <c r="I564" i="1"/>
  <c r="H558" i="1"/>
  <c r="I558" i="1" s="1"/>
  <c r="I559" i="1"/>
  <c r="H550" i="1"/>
  <c r="I551" i="1"/>
  <c r="H526" i="1"/>
  <c r="I526" i="1" s="1"/>
  <c r="I527" i="1"/>
  <c r="H522" i="1"/>
  <c r="I522" i="1" s="1"/>
  <c r="I523" i="1"/>
  <c r="H464" i="1"/>
  <c r="I464" i="1" s="1"/>
  <c r="I465" i="1"/>
  <c r="H454" i="1"/>
  <c r="I454" i="1" s="1"/>
  <c r="I455" i="1"/>
  <c r="H445" i="1"/>
  <c r="I445" i="1" s="1"/>
  <c r="I446" i="1"/>
  <c r="H394" i="1"/>
  <c r="I394" i="1" s="1"/>
  <c r="I395" i="1"/>
  <c r="H368" i="1"/>
  <c r="H367" i="1" s="1"/>
  <c r="I367" i="1" s="1"/>
  <c r="I370" i="1"/>
  <c r="H355" i="1"/>
  <c r="I355" i="1" s="1"/>
  <c r="I356" i="1"/>
  <c r="I337" i="1"/>
  <c r="I338" i="1"/>
  <c r="I315" i="1"/>
  <c r="I316" i="1"/>
  <c r="G362" i="2"/>
  <c r="H362" i="2" s="1"/>
  <c r="I308" i="1"/>
  <c r="G859" i="1"/>
  <c r="G858" i="1" s="1"/>
  <c r="G354" i="1"/>
  <c r="G1270" i="1"/>
  <c r="G1269" i="1" s="1"/>
  <c r="G453" i="1"/>
  <c r="H1370" i="1"/>
  <c r="G1370" i="1"/>
  <c r="G1346" i="1" s="1"/>
  <c r="G1323" i="1" s="1"/>
  <c r="G682" i="1"/>
  <c r="G681" i="1" s="1"/>
  <c r="G680" i="1" s="1"/>
  <c r="G635" i="1" s="1"/>
  <c r="D42" i="3" s="1"/>
  <c r="H682" i="1"/>
  <c r="G746" i="1"/>
  <c r="G1001" i="1"/>
  <c r="H1001" i="1"/>
  <c r="G1177" i="1"/>
  <c r="G1176" i="1" s="1"/>
  <c r="G1175" i="1" s="1"/>
  <c r="H1177" i="1"/>
  <c r="H891" i="1"/>
  <c r="G891" i="1"/>
  <c r="G890" i="1" s="1"/>
  <c r="G889" i="1" s="1"/>
  <c r="H772" i="1"/>
  <c r="G927" i="1"/>
  <c r="G926" i="1" s="1"/>
  <c r="G920" i="1" s="1"/>
  <c r="H927" i="1"/>
  <c r="G1144" i="1"/>
  <c r="G1107" i="1"/>
  <c r="G1106" i="1" s="1"/>
  <c r="G1421" i="1"/>
  <c r="G1420" i="1" s="1"/>
  <c r="G307" i="1"/>
  <c r="F361" i="2" s="1"/>
  <c r="G820" i="1"/>
  <c r="G814" i="1" s="1"/>
  <c r="D46" i="3" s="1"/>
  <c r="H741" i="1" l="1"/>
  <c r="I742" i="1"/>
  <c r="I1426" i="1"/>
  <c r="H1422" i="1"/>
  <c r="H1136" i="1"/>
  <c r="I1136" i="1" s="1"/>
  <c r="I1137" i="1"/>
  <c r="I586" i="1"/>
  <c r="I585" i="1" s="1"/>
  <c r="H585" i="1"/>
  <c r="H983" i="1"/>
  <c r="I983" i="1" s="1"/>
  <c r="I984" i="1"/>
  <c r="I546" i="1"/>
  <c r="G542" i="1"/>
  <c r="I1078" i="1"/>
  <c r="G1077" i="1"/>
  <c r="I1077" i="1" s="1"/>
  <c r="I532" i="1"/>
  <c r="I516" i="1"/>
  <c r="H509" i="1"/>
  <c r="I509" i="1" s="1"/>
  <c r="H617" i="1"/>
  <c r="I618" i="1"/>
  <c r="H1347" i="1"/>
  <c r="I1347" i="1" s="1"/>
  <c r="H595" i="1"/>
  <c r="I595" i="1" s="1"/>
  <c r="I596" i="1"/>
  <c r="H608" i="1"/>
  <c r="I609" i="1"/>
  <c r="H1255" i="1"/>
  <c r="I1255" i="1" s="1"/>
  <c r="I1256" i="1"/>
  <c r="I1370" i="1"/>
  <c r="H1415" i="1"/>
  <c r="I1415" i="1" s="1"/>
  <c r="I1416" i="1"/>
  <c r="H1315" i="1"/>
  <c r="I1316" i="1"/>
  <c r="H1155" i="1"/>
  <c r="H1107" i="1"/>
  <c r="I1107" i="1" s="1"/>
  <c r="H747" i="1"/>
  <c r="I747" i="1" s="1"/>
  <c r="I858" i="1"/>
  <c r="H820" i="1"/>
  <c r="H814" i="1" s="1"/>
  <c r="H802" i="1"/>
  <c r="I803" i="1"/>
  <c r="I486" i="1"/>
  <c r="H479" i="1"/>
  <c r="H460" i="1"/>
  <c r="H453" i="1" s="1"/>
  <c r="I453" i="1" s="1"/>
  <c r="H429" i="1"/>
  <c r="I429" i="1" s="1"/>
  <c r="I368" i="1"/>
  <c r="I755" i="1"/>
  <c r="H1271" i="1"/>
  <c r="H1263" i="1"/>
  <c r="I1264" i="1"/>
  <c r="H1244" i="1"/>
  <c r="I1244" i="1" s="1"/>
  <c r="I1245" i="1"/>
  <c r="H1176" i="1"/>
  <c r="I1177" i="1"/>
  <c r="H1000" i="1"/>
  <c r="I1001" i="1"/>
  <c r="H926" i="1"/>
  <c r="I927" i="1"/>
  <c r="H904" i="1"/>
  <c r="I904" i="1" s="1"/>
  <c r="I905" i="1"/>
  <c r="H890" i="1"/>
  <c r="I891" i="1"/>
  <c r="H807" i="1"/>
  <c r="I807" i="1" s="1"/>
  <c r="I808" i="1"/>
  <c r="I772" i="1"/>
  <c r="I726" i="1"/>
  <c r="I725" i="1"/>
  <c r="H715" i="1"/>
  <c r="I715" i="1" s="1"/>
  <c r="I716" i="1"/>
  <c r="H681" i="1"/>
  <c r="I682" i="1"/>
  <c r="H625" i="1"/>
  <c r="I626" i="1"/>
  <c r="H590" i="1"/>
  <c r="I590" i="1" s="1"/>
  <c r="I591" i="1"/>
  <c r="H557" i="1"/>
  <c r="I550" i="1"/>
  <c r="H542" i="1"/>
  <c r="H521" i="1"/>
  <c r="E29" i="3"/>
  <c r="I460" i="1"/>
  <c r="H354" i="1"/>
  <c r="I354" i="1" s="1"/>
  <c r="I307" i="1"/>
  <c r="G1322" i="1"/>
  <c r="G1268" i="1" s="1"/>
  <c r="G623" i="1"/>
  <c r="G600" i="1" s="1"/>
  <c r="G813" i="1"/>
  <c r="G799" i="1" s="1"/>
  <c r="F821" i="2" s="1"/>
  <c r="H616" i="1" l="1"/>
  <c r="I616" i="1" s="1"/>
  <c r="I617" i="1"/>
  <c r="I1422" i="1"/>
  <c r="H1421" i="1"/>
  <c r="G1000" i="1"/>
  <c r="G988" i="1" s="1"/>
  <c r="G919" i="1" s="1"/>
  <c r="G918" i="1" s="1"/>
  <c r="H1346" i="1"/>
  <c r="I1346" i="1" s="1"/>
  <c r="I608" i="1"/>
  <c r="H607" i="1"/>
  <c r="G541" i="1"/>
  <c r="D49" i="3"/>
  <c r="H740" i="1"/>
  <c r="I741" i="1"/>
  <c r="H1314" i="1"/>
  <c r="I1314" i="1" s="1"/>
  <c r="I1315" i="1"/>
  <c r="I1155" i="1"/>
  <c r="H1144" i="1"/>
  <c r="I1144" i="1" s="1"/>
  <c r="H1106" i="1"/>
  <c r="I1106" i="1" s="1"/>
  <c r="H746" i="1"/>
  <c r="I859" i="1"/>
  <c r="I820" i="1"/>
  <c r="H801" i="1"/>
  <c r="I802" i="1"/>
  <c r="H474" i="1"/>
  <c r="I474" i="1" s="1"/>
  <c r="I479" i="1"/>
  <c r="H1233" i="1"/>
  <c r="H1232" i="1" s="1"/>
  <c r="I1232" i="1" s="1"/>
  <c r="H1323" i="1"/>
  <c r="I1271" i="1"/>
  <c r="H1270" i="1"/>
  <c r="H1262" i="1"/>
  <c r="I1263" i="1"/>
  <c r="H1175" i="1"/>
  <c r="I1175" i="1" s="1"/>
  <c r="I1176" i="1"/>
  <c r="H988" i="1"/>
  <c r="I988" i="1" s="1"/>
  <c r="I1000" i="1"/>
  <c r="H920" i="1"/>
  <c r="I926" i="1"/>
  <c r="H889" i="1"/>
  <c r="I889" i="1" s="1"/>
  <c r="I890" i="1"/>
  <c r="E46" i="3"/>
  <c r="I814" i="1"/>
  <c r="G821" i="2"/>
  <c r="H821" i="2" s="1"/>
  <c r="H680" i="1"/>
  <c r="I681" i="1"/>
  <c r="H624" i="1"/>
  <c r="I625" i="1"/>
  <c r="H556" i="1"/>
  <c r="I556" i="1" s="1"/>
  <c r="I557" i="1"/>
  <c r="I542" i="1"/>
  <c r="H541" i="1"/>
  <c r="I541" i="1" s="1"/>
  <c r="E49" i="3"/>
  <c r="H520" i="1"/>
  <c r="I520" i="1" s="1"/>
  <c r="I521" i="1"/>
  <c r="F29" i="3"/>
  <c r="G361" i="2"/>
  <c r="H361" i="2" s="1"/>
  <c r="G287" i="1"/>
  <c r="I287" i="1" s="1"/>
  <c r="G275" i="1"/>
  <c r="I275" i="1" s="1"/>
  <c r="G192" i="2"/>
  <c r="F192" i="2"/>
  <c r="F191" i="2" s="1"/>
  <c r="G190" i="2"/>
  <c r="G187" i="2"/>
  <c r="G185" i="2"/>
  <c r="G183" i="2"/>
  <c r="F183" i="2"/>
  <c r="F182" i="2" s="1"/>
  <c r="F190" i="2"/>
  <c r="F189" i="2" s="1"/>
  <c r="H192" i="1"/>
  <c r="H194" i="1"/>
  <c r="G194" i="1"/>
  <c r="G184" i="2" l="1"/>
  <c r="H602" i="1"/>
  <c r="I607" i="1"/>
  <c r="H1420" i="1"/>
  <c r="I1420" i="1" s="1"/>
  <c r="I1421" i="1"/>
  <c r="G189" i="2"/>
  <c r="H189" i="2" s="1"/>
  <c r="H190" i="2"/>
  <c r="I194" i="1"/>
  <c r="G182" i="2"/>
  <c r="H182" i="2" s="1"/>
  <c r="H183" i="2"/>
  <c r="I740" i="1"/>
  <c r="H724" i="1"/>
  <c r="I724" i="1" s="1"/>
  <c r="G191" i="2"/>
  <c r="H191" i="2" s="1"/>
  <c r="H192" i="2"/>
  <c r="I746" i="1"/>
  <c r="E44" i="3"/>
  <c r="G186" i="2"/>
  <c r="I1233" i="1"/>
  <c r="I801" i="1"/>
  <c r="H800" i="1"/>
  <c r="I800" i="1" s="1"/>
  <c r="I1323" i="1"/>
  <c r="H1322" i="1"/>
  <c r="I1322" i="1" s="1"/>
  <c r="H1269" i="1"/>
  <c r="I1270" i="1"/>
  <c r="H1261" i="1"/>
  <c r="I1261" i="1" s="1"/>
  <c r="I1262" i="1"/>
  <c r="I920" i="1"/>
  <c r="H919" i="1"/>
  <c r="H813" i="1"/>
  <c r="F46" i="3"/>
  <c r="I680" i="1"/>
  <c r="H635" i="1"/>
  <c r="E42" i="3" s="1"/>
  <c r="I624" i="1"/>
  <c r="F49" i="3"/>
  <c r="G192" i="1"/>
  <c r="G191" i="1" s="1"/>
  <c r="F188" i="2"/>
  <c r="H191" i="1"/>
  <c r="G188" i="2" l="1"/>
  <c r="H188" i="2"/>
  <c r="I192" i="1"/>
  <c r="H601" i="1"/>
  <c r="I601" i="1" s="1"/>
  <c r="I602" i="1"/>
  <c r="I191" i="1"/>
  <c r="H799" i="1"/>
  <c r="I799" i="1" s="1"/>
  <c r="I1269" i="1"/>
  <c r="H1268" i="1"/>
  <c r="I1268" i="1" s="1"/>
  <c r="H918" i="1"/>
  <c r="I918" i="1" s="1"/>
  <c r="I919" i="1"/>
  <c r="I813" i="1"/>
  <c r="I635" i="1"/>
  <c r="H623" i="1"/>
  <c r="I623" i="1" s="1"/>
  <c r="G188" i="1"/>
  <c r="F187" i="2"/>
  <c r="H173" i="1"/>
  <c r="G173" i="1"/>
  <c r="G171" i="1" s="1"/>
  <c r="F185" i="2" l="1"/>
  <c r="I188" i="1"/>
  <c r="F186" i="2"/>
  <c r="H186" i="2" s="1"/>
  <c r="H187" i="2"/>
  <c r="H600" i="1"/>
  <c r="I600" i="1" s="1"/>
  <c r="F42" i="3"/>
  <c r="H172" i="1"/>
  <c r="I173" i="1"/>
  <c r="H171" i="1"/>
  <c r="I171" i="1" s="1"/>
  <c r="G172" i="1"/>
  <c r="F317" i="2" s="1"/>
  <c r="F184" i="2" l="1"/>
  <c r="H184" i="2" s="1"/>
  <c r="H185" i="2"/>
  <c r="G317" i="2"/>
  <c r="H317" i="2" s="1"/>
  <c r="I172" i="1"/>
  <c r="G918" i="2"/>
  <c r="F918" i="2"/>
  <c r="H918" i="2" l="1"/>
  <c r="F440" i="2"/>
  <c r="H440" i="2" l="1"/>
  <c r="H231" i="1"/>
  <c r="G231" i="1"/>
  <c r="H229" i="1"/>
  <c r="I229" i="1" s="1"/>
  <c r="H227" i="1"/>
  <c r="G227" i="1"/>
  <c r="H225" i="1"/>
  <c r="I225" i="1" s="1"/>
  <c r="G225" i="1"/>
  <c r="I227" i="1" l="1"/>
  <c r="I231" i="1"/>
  <c r="G222" i="1"/>
  <c r="G220" i="1" s="1"/>
  <c r="G219" i="1" s="1"/>
  <c r="H222" i="1"/>
  <c r="F479" i="2"/>
  <c r="F480" i="2"/>
  <c r="G769" i="2"/>
  <c r="F769" i="2"/>
  <c r="F768" i="2" s="1"/>
  <c r="F767" i="2" s="1"/>
  <c r="F603" i="2"/>
  <c r="H603" i="2" s="1"/>
  <c r="F601" i="2"/>
  <c r="H601" i="2" s="1"/>
  <c r="F595" i="2"/>
  <c r="H595" i="2" s="1"/>
  <c r="F597" i="2"/>
  <c r="H597" i="2" s="1"/>
  <c r="G651" i="2"/>
  <c r="F651" i="2"/>
  <c r="F650" i="2" s="1"/>
  <c r="G653" i="2"/>
  <c r="F653" i="2"/>
  <c r="F652" i="2" s="1"/>
  <c r="G652" i="2" l="1"/>
  <c r="H652" i="2" s="1"/>
  <c r="H653" i="2"/>
  <c r="H479" i="2"/>
  <c r="H769" i="2"/>
  <c r="G768" i="2"/>
  <c r="H480" i="2"/>
  <c r="G650" i="2"/>
  <c r="H650" i="2" s="1"/>
  <c r="H651" i="2"/>
  <c r="H220" i="1"/>
  <c r="H219" i="1" s="1"/>
  <c r="I219" i="1" s="1"/>
  <c r="I222" i="1"/>
  <c r="F478" i="2"/>
  <c r="F649" i="2"/>
  <c r="G767" i="2" l="1"/>
  <c r="H767" i="2" s="1"/>
  <c r="H768" i="2"/>
  <c r="F477" i="2"/>
  <c r="H478" i="2"/>
  <c r="G649" i="2"/>
  <c r="H649" i="2" s="1"/>
  <c r="I220" i="1"/>
  <c r="G318" i="2"/>
  <c r="F318" i="2"/>
  <c r="F316" i="2" s="1"/>
  <c r="G316" i="2" l="1"/>
  <c r="H316" i="2" s="1"/>
  <c r="H318" i="2"/>
  <c r="H477" i="2"/>
  <c r="G381" i="2"/>
  <c r="F381" i="2"/>
  <c r="G1070" i="2"/>
  <c r="F1070" i="2"/>
  <c r="H1070" i="2" l="1"/>
  <c r="H381" i="2"/>
  <c r="G804" i="2"/>
  <c r="F804" i="2"/>
  <c r="G1022" i="2"/>
  <c r="F1022" i="2"/>
  <c r="G555" i="2"/>
  <c r="F555" i="2"/>
  <c r="F554" i="2" s="1"/>
  <c r="F553" i="2" s="1"/>
  <c r="H1022" i="2" l="1"/>
  <c r="G554" i="2"/>
  <c r="H555" i="2"/>
  <c r="H804" i="2"/>
  <c r="G524" i="2"/>
  <c r="F524" i="2"/>
  <c r="F523" i="2" l="1"/>
  <c r="G553" i="2"/>
  <c r="H553" i="2" s="1"/>
  <c r="H554" i="2"/>
  <c r="G523" i="2"/>
  <c r="H523" i="2" s="1"/>
  <c r="H524" i="2"/>
  <c r="G515" i="2"/>
  <c r="F515" i="2"/>
  <c r="F514" i="2" l="1"/>
  <c r="G514" i="2"/>
  <c r="H515" i="2"/>
  <c r="G136" i="1"/>
  <c r="G513" i="2" l="1"/>
  <c r="H514" i="2"/>
  <c r="F513" i="2"/>
  <c r="F872" i="2"/>
  <c r="F871" i="2" s="1"/>
  <c r="G872" i="2"/>
  <c r="H513" i="2" l="1"/>
  <c r="F867" i="2"/>
  <c r="G871" i="2"/>
  <c r="G867" i="2" s="1"/>
  <c r="F878" i="2"/>
  <c r="H878" i="2" s="1"/>
  <c r="H867" i="2" l="1"/>
  <c r="G292" i="2"/>
  <c r="F292" i="2"/>
  <c r="H292" i="2" l="1"/>
  <c r="G222" i="2"/>
  <c r="F222" i="2"/>
  <c r="H222" i="2" l="1"/>
  <c r="G438" i="2"/>
  <c r="F438" i="2"/>
  <c r="G473" i="2"/>
  <c r="F473" i="2"/>
  <c r="G476" i="2"/>
  <c r="F476" i="2"/>
  <c r="G472" i="2" l="1"/>
  <c r="H473" i="2"/>
  <c r="F437" i="2"/>
  <c r="F475" i="2"/>
  <c r="F472" i="2"/>
  <c r="G437" i="2"/>
  <c r="H438" i="2"/>
  <c r="G475" i="2"/>
  <c r="H475" i="2" s="1"/>
  <c r="H476" i="2"/>
  <c r="G469" i="2"/>
  <c r="F469" i="2"/>
  <c r="G395" i="2"/>
  <c r="F395" i="2"/>
  <c r="F394" i="2" s="1"/>
  <c r="F393" i="2" s="1"/>
  <c r="G394" i="2" l="1"/>
  <c r="H395" i="2"/>
  <c r="F467" i="2"/>
  <c r="G467" i="2"/>
  <c r="H469" i="2"/>
  <c r="H437" i="2"/>
  <c r="H472" i="2"/>
  <c r="G257" i="2"/>
  <c r="F257" i="2"/>
  <c r="F256" i="2" s="1"/>
  <c r="G243" i="1"/>
  <c r="G286" i="2"/>
  <c r="F286" i="2"/>
  <c r="F285" i="2" s="1"/>
  <c r="G173" i="2"/>
  <c r="F173" i="2"/>
  <c r="G388" i="2"/>
  <c r="F388" i="2"/>
  <c r="F387" i="2" s="1"/>
  <c r="H173" i="2" l="1"/>
  <c r="G241" i="1"/>
  <c r="I241" i="1" s="1"/>
  <c r="I243" i="1"/>
  <c r="G256" i="2"/>
  <c r="H256" i="2" s="1"/>
  <c r="H257" i="2"/>
  <c r="G387" i="2"/>
  <c r="H387" i="2" s="1"/>
  <c r="H388" i="2"/>
  <c r="G285" i="2"/>
  <c r="H285" i="2" s="1"/>
  <c r="H286" i="2"/>
  <c r="H467" i="2"/>
  <c r="G393" i="2"/>
  <c r="H393" i="2" s="1"/>
  <c r="H394" i="2"/>
  <c r="H212" i="1"/>
  <c r="H189" i="1"/>
  <c r="G189" i="1"/>
  <c r="I189" i="1" l="1"/>
  <c r="H211" i="1"/>
  <c r="I212" i="1"/>
  <c r="G718" i="2"/>
  <c r="F718" i="2"/>
  <c r="F717" i="2" s="1"/>
  <c r="G645" i="2"/>
  <c r="F645" i="2"/>
  <c r="G618" i="2"/>
  <c r="F648" i="2"/>
  <c r="F647" i="2" s="1"/>
  <c r="G639" i="2"/>
  <c r="F639" i="2"/>
  <c r="H645" i="2" l="1"/>
  <c r="H639" i="2"/>
  <c r="G617" i="2"/>
  <c r="G717" i="2"/>
  <c r="G647" i="2"/>
  <c r="H648" i="2"/>
  <c r="G834" i="2"/>
  <c r="F834" i="2"/>
  <c r="G865" i="2"/>
  <c r="F865" i="2"/>
  <c r="F864" i="2" s="1"/>
  <c r="H834" i="2" l="1"/>
  <c r="H647" i="2"/>
  <c r="G864" i="2"/>
  <c r="H864" i="2" s="1"/>
  <c r="H865" i="2"/>
  <c r="F315" i="2"/>
  <c r="H31" i="1" l="1"/>
  <c r="H24" i="1"/>
  <c r="H22" i="1"/>
  <c r="H19" i="1"/>
  <c r="H15" i="1"/>
  <c r="H11" i="1"/>
  <c r="H30" i="1" l="1"/>
  <c r="H10" i="1"/>
  <c r="H18" i="1"/>
  <c r="H45" i="1"/>
  <c r="H41" i="1"/>
  <c r="H29" i="1" l="1"/>
  <c r="H9" i="1"/>
  <c r="H17" i="1"/>
  <c r="H48" i="1"/>
  <c r="H50" i="1"/>
  <c r="H36" i="1"/>
  <c r="H35" i="1" s="1"/>
  <c r="H8" i="1" l="1"/>
  <c r="H28" i="1"/>
  <c r="H44" i="1"/>
  <c r="H43" i="1" l="1"/>
  <c r="G1030" i="2"/>
  <c r="F1030" i="2"/>
  <c r="F1029" i="2" s="1"/>
  <c r="G1029" i="2" l="1"/>
  <c r="H1029" i="2" s="1"/>
  <c r="H1030" i="2"/>
  <c r="H34" i="1"/>
  <c r="G172" i="2"/>
  <c r="F172" i="2"/>
  <c r="F171" i="2" s="1"/>
  <c r="G536" i="2"/>
  <c r="G535" i="2" s="1"/>
  <c r="G534" i="2" s="1"/>
  <c r="F536" i="2"/>
  <c r="F535" i="2" s="1"/>
  <c r="F534" i="2" s="1"/>
  <c r="H281" i="1"/>
  <c r="G281" i="1"/>
  <c r="G280" i="1" s="1"/>
  <c r="G1024" i="2"/>
  <c r="G1025" i="2"/>
  <c r="H1025" i="2" s="1"/>
  <c r="F1025" i="2"/>
  <c r="G132" i="1"/>
  <c r="G131" i="1" s="1"/>
  <c r="F1024" i="2"/>
  <c r="H132" i="1"/>
  <c r="F1021" i="2"/>
  <c r="G1021" i="2"/>
  <c r="G1020" i="2"/>
  <c r="F1020" i="2"/>
  <c r="H1024" i="2" l="1"/>
  <c r="H1020" i="2"/>
  <c r="H1021" i="2"/>
  <c r="G171" i="2"/>
  <c r="H172" i="2"/>
  <c r="H280" i="1"/>
  <c r="H131" i="1"/>
  <c r="I131" i="1" s="1"/>
  <c r="I132" i="1"/>
  <c r="G1019" i="2"/>
  <c r="F1019" i="2"/>
  <c r="F1023" i="2"/>
  <c r="G1023" i="2"/>
  <c r="H1023" i="2" s="1"/>
  <c r="H1019" i="2" l="1"/>
  <c r="H171" i="2"/>
  <c r="F1018" i="2"/>
  <c r="G1018" i="2"/>
  <c r="H1018" i="2" l="1"/>
  <c r="F170" i="2"/>
  <c r="H170" i="2" s="1"/>
  <c r="G345" i="2" l="1"/>
  <c r="F345" i="2"/>
  <c r="H345" i="2" l="1"/>
  <c r="G527" i="2"/>
  <c r="F527" i="2"/>
  <c r="H527" i="2" l="1"/>
  <c r="F612" i="2"/>
  <c r="H612" i="2" s="1"/>
  <c r="F611" i="2"/>
  <c r="H611" i="2" s="1"/>
  <c r="F610" i="2" l="1"/>
  <c r="G610" i="2"/>
  <c r="H610" i="2" l="1"/>
  <c r="G1078" i="2"/>
  <c r="F1078" i="2"/>
  <c r="F1077" i="2" s="1"/>
  <c r="G1077" i="2" l="1"/>
  <c r="H1077" i="2" s="1"/>
  <c r="H1078" i="2"/>
  <c r="F375" i="2"/>
  <c r="G375" i="2"/>
  <c r="G378" i="2"/>
  <c r="F378" i="2"/>
  <c r="H375" i="2" l="1"/>
  <c r="H378" i="2"/>
  <c r="G377" i="2"/>
  <c r="F377" i="2"/>
  <c r="G374" i="2"/>
  <c r="F374" i="2"/>
  <c r="H374" i="2" l="1"/>
  <c r="H377" i="2"/>
  <c r="F373" i="2"/>
  <c r="G373" i="2" l="1"/>
  <c r="H373" i="2" s="1"/>
  <c r="F509" i="2" l="1"/>
  <c r="G510" i="2"/>
  <c r="F510" i="2"/>
  <c r="G509" i="2"/>
  <c r="G301" i="2" l="1"/>
  <c r="F301" i="2"/>
  <c r="H301" i="2" l="1"/>
  <c r="G463" i="2"/>
  <c r="F463" i="2"/>
  <c r="H463" i="2" l="1"/>
  <c r="F737" i="2"/>
  <c r="F736" i="2"/>
  <c r="G344" i="2" l="1"/>
  <c r="F344" i="2"/>
  <c r="H205" i="1"/>
  <c r="G205" i="1"/>
  <c r="G204" i="1" s="1"/>
  <c r="H136" i="1"/>
  <c r="G135" i="1"/>
  <c r="H204" i="1" l="1"/>
  <c r="I204" i="1" s="1"/>
  <c r="I205" i="1"/>
  <c r="H344" i="2"/>
  <c r="H135" i="1"/>
  <c r="I135" i="1" s="1"/>
  <c r="I136" i="1"/>
  <c r="G1056" i="2"/>
  <c r="F1056" i="2"/>
  <c r="H1056" i="2" l="1"/>
  <c r="F227" i="2"/>
  <c r="G225" i="2"/>
  <c r="F230" i="2"/>
  <c r="G228" i="2"/>
  <c r="G224" i="2"/>
  <c r="F224" i="2"/>
  <c r="F228" i="2" l="1"/>
  <c r="H230" i="2"/>
  <c r="H225" i="2"/>
  <c r="H224" i="2"/>
  <c r="F225" i="2"/>
  <c r="H227" i="2"/>
  <c r="H228" i="2"/>
  <c r="F223" i="2"/>
  <c r="F221" i="2" s="1"/>
  <c r="G223" i="2"/>
  <c r="H223" i="2" l="1"/>
  <c r="G221" i="2"/>
  <c r="G500" i="2"/>
  <c r="F500" i="2"/>
  <c r="G85" i="2"/>
  <c r="F85" i="2"/>
  <c r="F499" i="2" l="1"/>
  <c r="G499" i="2"/>
  <c r="H499" i="2" s="1"/>
  <c r="H500" i="2"/>
  <c r="H221" i="2"/>
  <c r="H85" i="2"/>
  <c r="F332" i="2"/>
  <c r="G332" i="2"/>
  <c r="H200" i="1"/>
  <c r="G200" i="1"/>
  <c r="I200" i="1" l="1"/>
  <c r="H197" i="1"/>
  <c r="H196" i="1" s="1"/>
  <c r="H332" i="2"/>
  <c r="G197" i="1"/>
  <c r="G196" i="1" s="1"/>
  <c r="I196" i="1" l="1"/>
  <c r="I197" i="1"/>
  <c r="G795" i="2"/>
  <c r="F795" i="2"/>
  <c r="F794" i="2" s="1"/>
  <c r="G786" i="2"/>
  <c r="F786" i="2"/>
  <c r="F607" i="2"/>
  <c r="H607" i="2" s="1"/>
  <c r="F609" i="2"/>
  <c r="H609" i="2" s="1"/>
  <c r="F608" i="2"/>
  <c r="H608" i="2" s="1"/>
  <c r="G993" i="2"/>
  <c r="F993" i="2"/>
  <c r="F992" i="2" s="1"/>
  <c r="G794" i="2" l="1"/>
  <c r="H794" i="2" s="1"/>
  <c r="H795" i="2"/>
  <c r="H786" i="2"/>
  <c r="G992" i="2"/>
  <c r="H993" i="2"/>
  <c r="G930" i="2"/>
  <c r="F930" i="2"/>
  <c r="F929" i="2" s="1"/>
  <c r="H992" i="2" l="1"/>
  <c r="G929" i="2"/>
  <c r="H929" i="2" s="1"/>
  <c r="H930" i="2"/>
  <c r="G828" i="2"/>
  <c r="F828" i="2"/>
  <c r="F826" i="2" s="1"/>
  <c r="G826" i="2" l="1"/>
  <c r="H826" i="2" s="1"/>
  <c r="H828" i="2"/>
  <c r="G211" i="1"/>
  <c r="I211" i="1" s="1"/>
  <c r="G431" i="2" l="1"/>
  <c r="G430" i="2" s="1"/>
  <c r="F431" i="2"/>
  <c r="G441" i="2"/>
  <c r="G442" i="2"/>
  <c r="F442" i="2"/>
  <c r="F441" i="2"/>
  <c r="G436" i="2"/>
  <c r="F436" i="2"/>
  <c r="F434" i="2"/>
  <c r="G434" i="2"/>
  <c r="H434" i="2" s="1"/>
  <c r="G433" i="2"/>
  <c r="F433" i="2"/>
  <c r="G386" i="2"/>
  <c r="F386" i="2"/>
  <c r="F384" i="2" s="1"/>
  <c r="H433" i="2" l="1"/>
  <c r="F435" i="2"/>
  <c r="H442" i="2"/>
  <c r="F430" i="2"/>
  <c r="H430" i="2" s="1"/>
  <c r="H441" i="2"/>
  <c r="G435" i="2"/>
  <c r="H435" i="2" s="1"/>
  <c r="H436" i="2"/>
  <c r="G384" i="2"/>
  <c r="H384" i="2" s="1"/>
  <c r="H386" i="2"/>
  <c r="H431" i="2"/>
  <c r="G439" i="2"/>
  <c r="F439" i="2"/>
  <c r="F432" i="2"/>
  <c r="G432" i="2"/>
  <c r="H439" i="2" l="1"/>
  <c r="H432" i="2"/>
  <c r="G429" i="2"/>
  <c r="F429" i="2"/>
  <c r="G568" i="2"/>
  <c r="F568" i="2"/>
  <c r="F567" i="2" s="1"/>
  <c r="G366" i="2"/>
  <c r="F366" i="2"/>
  <c r="G567" i="2" l="1"/>
  <c r="H567" i="2" s="1"/>
  <c r="H568" i="2"/>
  <c r="H429" i="2"/>
  <c r="H366" i="2"/>
  <c r="G364" i="2"/>
  <c r="G365" i="2"/>
  <c r="F364" i="2"/>
  <c r="F365" i="2"/>
  <c r="G289" i="2"/>
  <c r="H364" i="2" l="1"/>
  <c r="G288" i="2"/>
  <c r="H365" i="2"/>
  <c r="G965" i="2"/>
  <c r="F965" i="2"/>
  <c r="F964" i="2" s="1"/>
  <c r="G964" i="2" l="1"/>
  <c r="H964" i="2" s="1"/>
  <c r="H965" i="2"/>
  <c r="G287" i="2"/>
  <c r="G202" i="2"/>
  <c r="F202" i="2"/>
  <c r="H162" i="1"/>
  <c r="G162" i="1"/>
  <c r="G161" i="1" s="1"/>
  <c r="G160" i="1" s="1"/>
  <c r="H202" i="2" l="1"/>
  <c r="H161" i="1"/>
  <c r="I162" i="1"/>
  <c r="H169" i="1"/>
  <c r="G169" i="1"/>
  <c r="I169" i="1" l="1"/>
  <c r="H160" i="1"/>
  <c r="I160" i="1" s="1"/>
  <c r="I161" i="1"/>
  <c r="G466" i="2"/>
  <c r="F466" i="2"/>
  <c r="F465" i="2" l="1"/>
  <c r="G465" i="2"/>
  <c r="G1057" i="2"/>
  <c r="F1057" i="2"/>
  <c r="G31" i="1"/>
  <c r="G30" i="1" l="1"/>
  <c r="I31" i="1"/>
  <c r="H1057" i="2"/>
  <c r="G29" i="1" l="1"/>
  <c r="I30" i="1"/>
  <c r="G95" i="1"/>
  <c r="I29" i="1" l="1"/>
  <c r="G28" i="1"/>
  <c r="I28" i="1" s="1"/>
  <c r="G324" i="2"/>
  <c r="F324" i="2"/>
  <c r="G208" i="2"/>
  <c r="F208" i="2"/>
  <c r="H324" i="2" l="1"/>
  <c r="H208" i="2"/>
  <c r="G677" i="2"/>
  <c r="F677" i="2"/>
  <c r="F676" i="2" s="1"/>
  <c r="G676" i="2" l="1"/>
  <c r="H676" i="2" s="1"/>
  <c r="H677" i="2"/>
  <c r="G616" i="2"/>
  <c r="F616" i="2"/>
  <c r="F615" i="2" s="1"/>
  <c r="G615" i="2" l="1"/>
  <c r="H615" i="2" s="1"/>
  <c r="H616" i="2"/>
  <c r="G906" i="2"/>
  <c r="F906" i="2"/>
  <c r="F905" i="2" s="1"/>
  <c r="G905" i="2" l="1"/>
  <c r="H905" i="2" s="1"/>
  <c r="H906" i="2"/>
  <c r="F151" i="2"/>
  <c r="H151" i="2" s="1"/>
  <c r="F633" i="2"/>
  <c r="H633" i="2" s="1"/>
  <c r="G802" i="2" l="1"/>
  <c r="F802" i="2"/>
  <c r="G790" i="2"/>
  <c r="F790" i="2"/>
  <c r="F621" i="2"/>
  <c r="H621" i="2" s="1"/>
  <c r="F620" i="2"/>
  <c r="H620" i="2" s="1"/>
  <c r="F695" i="2"/>
  <c r="H695" i="2" s="1"/>
  <c r="H790" i="2" l="1"/>
  <c r="H802" i="2"/>
  <c r="F619" i="2"/>
  <c r="H619" i="2" s="1"/>
  <c r="G889" i="2"/>
  <c r="F889" i="2"/>
  <c r="F888" i="2" s="1"/>
  <c r="F887" i="2" s="1"/>
  <c r="G862" i="2"/>
  <c r="G863" i="2"/>
  <c r="H863" i="2" s="1"/>
  <c r="F863" i="2"/>
  <c r="F862" i="2"/>
  <c r="G185" i="1"/>
  <c r="H862" i="2" l="1"/>
  <c r="G888" i="2"/>
  <c r="H889" i="2"/>
  <c r="G861" i="2"/>
  <c r="F861" i="2"/>
  <c r="F860" i="2" s="1"/>
  <c r="G860" i="2" l="1"/>
  <c r="H860" i="2" s="1"/>
  <c r="H861" i="2"/>
  <c r="G887" i="2"/>
  <c r="H887" i="2" s="1"/>
  <c r="H888" i="2"/>
  <c r="G98" i="1"/>
  <c r="G950" i="2" l="1"/>
  <c r="F950" i="2"/>
  <c r="H950" i="2" l="1"/>
  <c r="G446" i="2"/>
  <c r="F446" i="2"/>
  <c r="G448" i="2"/>
  <c r="F448" i="2"/>
  <c r="F688" i="2"/>
  <c r="H688" i="2" s="1"/>
  <c r="G447" i="2" l="1"/>
  <c r="H448" i="2"/>
  <c r="F445" i="2"/>
  <c r="G445" i="2"/>
  <c r="G444" i="2" s="1"/>
  <c r="H446" i="2"/>
  <c r="F447" i="2"/>
  <c r="F444" i="2" l="1"/>
  <c r="H445" i="2"/>
  <c r="H447" i="2"/>
  <c r="G632" i="2"/>
  <c r="F632" i="2"/>
  <c r="F623" i="2"/>
  <c r="H623" i="2" s="1"/>
  <c r="F624" i="2"/>
  <c r="H624" i="2" s="1"/>
  <c r="G577" i="2"/>
  <c r="F577" i="2"/>
  <c r="F576" i="2" s="1"/>
  <c r="H632" i="2" l="1"/>
  <c r="G576" i="2"/>
  <c r="H576" i="2" s="1"/>
  <c r="H577" i="2"/>
  <c r="H444" i="2"/>
  <c r="F622" i="2"/>
  <c r="H622" i="2" s="1"/>
  <c r="G638" i="2" l="1"/>
  <c r="F638" i="2"/>
  <c r="F637" i="2" s="1"/>
  <c r="G998" i="2"/>
  <c r="F998" i="2"/>
  <c r="H998" i="2" l="1"/>
  <c r="G637" i="2"/>
  <c r="G558" i="2"/>
  <c r="F558" i="2"/>
  <c r="F557" i="2" s="1"/>
  <c r="F556" i="2" s="1"/>
  <c r="G557" i="2" l="1"/>
  <c r="H558" i="2"/>
  <c r="G545" i="2"/>
  <c r="F545" i="2"/>
  <c r="F544" i="2" s="1"/>
  <c r="G265" i="2"/>
  <c r="F265" i="2"/>
  <c r="G219" i="2"/>
  <c r="F219" i="2"/>
  <c r="G544" i="2" l="1"/>
  <c r="H544" i="2" s="1"/>
  <c r="H545" i="2"/>
  <c r="H219" i="2"/>
  <c r="H265" i="2"/>
  <c r="G556" i="2"/>
  <c r="H556" i="2" s="1"/>
  <c r="H557" i="2"/>
  <c r="G976" i="2"/>
  <c r="H976" i="2" s="1"/>
  <c r="F976" i="2"/>
  <c r="G136" i="2"/>
  <c r="F136" i="2"/>
  <c r="H136" i="2" l="1"/>
  <c r="E34" i="3"/>
  <c r="G1011" i="2"/>
  <c r="D34" i="3" l="1"/>
  <c r="F34" i="3" s="1"/>
  <c r="F1011" i="2"/>
  <c r="H1011" i="2" s="1"/>
  <c r="F1005" i="2" l="1"/>
  <c r="G1004" i="2"/>
  <c r="G284" i="1"/>
  <c r="I284" i="1" s="1"/>
  <c r="G311" i="2"/>
  <c r="F311" i="2"/>
  <c r="F310" i="2" s="1"/>
  <c r="H278" i="1"/>
  <c r="G278" i="1"/>
  <c r="G310" i="2" l="1"/>
  <c r="H310" i="2" s="1"/>
  <c r="H311" i="2"/>
  <c r="I278" i="1"/>
  <c r="F1004" i="2"/>
  <c r="H1004" i="2" s="1"/>
  <c r="H1005" i="2"/>
  <c r="F289" i="2"/>
  <c r="F288" i="2" l="1"/>
  <c r="H289" i="2"/>
  <c r="G498" i="2"/>
  <c r="F498" i="2"/>
  <c r="H498" i="2" l="1"/>
  <c r="F287" i="2"/>
  <c r="H287" i="2" s="1"/>
  <c r="H288" i="2"/>
  <c r="G113" i="2"/>
  <c r="F113" i="2"/>
  <c r="G159" i="2" l="1"/>
  <c r="F159" i="2"/>
  <c r="H159" i="2" l="1"/>
  <c r="G552" i="2"/>
  <c r="F552" i="2"/>
  <c r="F551" i="2" s="1"/>
  <c r="G220" i="2"/>
  <c r="F220" i="2"/>
  <c r="G574" i="2"/>
  <c r="F574" i="2"/>
  <c r="F573" i="2" s="1"/>
  <c r="H220" i="2" l="1"/>
  <c r="G218" i="2"/>
  <c r="G573" i="2"/>
  <c r="H573" i="2" s="1"/>
  <c r="H574" i="2"/>
  <c r="G551" i="2"/>
  <c r="G353" i="2"/>
  <c r="F353" i="2"/>
  <c r="F352" i="2" s="1"/>
  <c r="I298" i="1"/>
  <c r="G352" i="2" l="1"/>
  <c r="H352" i="2" s="1"/>
  <c r="H353" i="2"/>
  <c r="G714" i="2"/>
  <c r="F714" i="2"/>
  <c r="F713" i="2" s="1"/>
  <c r="G713" i="2" l="1"/>
  <c r="F618" i="2"/>
  <c r="F617" i="2" l="1"/>
  <c r="H617" i="2" s="1"/>
  <c r="H618" i="2"/>
  <c r="F336" i="2"/>
  <c r="H336" i="2" s="1"/>
  <c r="G835" i="2" l="1"/>
  <c r="F835" i="2"/>
  <c r="F833" i="2" s="1"/>
  <c r="G833" i="2" l="1"/>
  <c r="H833" i="2" s="1"/>
  <c r="H835" i="2"/>
  <c r="G832" i="2"/>
  <c r="G830" i="2"/>
  <c r="F832" i="2"/>
  <c r="F831" i="2" s="1"/>
  <c r="F830" i="2"/>
  <c r="F829" i="2" s="1"/>
  <c r="F859" i="2"/>
  <c r="G859" i="2"/>
  <c r="H859" i="2" l="1"/>
  <c r="G831" i="2"/>
  <c r="H831" i="2" s="1"/>
  <c r="H832" i="2"/>
  <c r="G829" i="2"/>
  <c r="H829" i="2" s="1"/>
  <c r="H830" i="2"/>
  <c r="F820" i="2"/>
  <c r="G858" i="2"/>
  <c r="F858" i="2"/>
  <c r="G857" i="2"/>
  <c r="F857" i="2"/>
  <c r="H858" i="2" l="1"/>
  <c r="H857" i="2"/>
  <c r="G820" i="2"/>
  <c r="H820" i="2" s="1"/>
  <c r="F856" i="2"/>
  <c r="F855" i="2" s="1"/>
  <c r="G856" i="2"/>
  <c r="G855" i="2" l="1"/>
  <c r="H855" i="2" s="1"/>
  <c r="H856" i="2"/>
  <c r="G644" i="2"/>
  <c r="F644" i="2"/>
  <c r="F643" i="2" s="1"/>
  <c r="G785" i="2"/>
  <c r="F785" i="2"/>
  <c r="F784" i="2" s="1"/>
  <c r="G797" i="2"/>
  <c r="F797" i="2"/>
  <c r="F796" i="2" s="1"/>
  <c r="F793" i="2" s="1"/>
  <c r="F625" i="2"/>
  <c r="H625" i="2" s="1"/>
  <c r="G771" i="2"/>
  <c r="F771" i="2"/>
  <c r="F770" i="2" s="1"/>
  <c r="G779" i="2"/>
  <c r="F779" i="2"/>
  <c r="F778" i="2" s="1"/>
  <c r="F777" i="2" s="1"/>
  <c r="G758" i="2"/>
  <c r="F758" i="2"/>
  <c r="F636" i="2"/>
  <c r="F635" i="2"/>
  <c r="H635" i="2" s="1"/>
  <c r="F631" i="2"/>
  <c r="F630" i="2"/>
  <c r="F606" i="2"/>
  <c r="F605" i="2" s="1"/>
  <c r="G937" i="2"/>
  <c r="F937" i="2"/>
  <c r="G776" i="2"/>
  <c r="F776" i="2"/>
  <c r="G766" i="2"/>
  <c r="F766" i="2"/>
  <c r="F765" i="2" s="1"/>
  <c r="G765" i="2" l="1"/>
  <c r="H765" i="2" s="1"/>
  <c r="H766" i="2"/>
  <c r="H758" i="2"/>
  <c r="G770" i="2"/>
  <c r="H770" i="2" s="1"/>
  <c r="H771" i="2"/>
  <c r="G796" i="2"/>
  <c r="H797" i="2"/>
  <c r="G775" i="2"/>
  <c r="H776" i="2"/>
  <c r="G784" i="2"/>
  <c r="H784" i="2" s="1"/>
  <c r="H785" i="2"/>
  <c r="G778" i="2"/>
  <c r="H605" i="2"/>
  <c r="H606" i="2"/>
  <c r="G643" i="2"/>
  <c r="H643" i="2" s="1"/>
  <c r="H644" i="2"/>
  <c r="H630" i="2"/>
  <c r="F775" i="2"/>
  <c r="F772" i="2" s="1"/>
  <c r="F629" i="2"/>
  <c r="F634" i="2"/>
  <c r="H631" i="2"/>
  <c r="G793" i="2" l="1"/>
  <c r="H793" i="2" s="1"/>
  <c r="H796" i="2"/>
  <c r="H775" i="2"/>
  <c r="G777" i="2"/>
  <c r="H634" i="2"/>
  <c r="H636" i="2"/>
  <c r="H629" i="2"/>
  <c r="G772" i="2" l="1"/>
  <c r="H772" i="2" s="1"/>
  <c r="G932" i="2"/>
  <c r="F932" i="2"/>
  <c r="F931" i="2" s="1"/>
  <c r="G931" i="2" l="1"/>
  <c r="H931" i="2" s="1"/>
  <c r="H932" i="2"/>
  <c r="F218" i="2"/>
  <c r="H218" i="2" s="1"/>
  <c r="H33" i="1" l="1"/>
  <c r="E41" i="3" l="1"/>
  <c r="I301" i="1"/>
  <c r="H289" i="1"/>
  <c r="H286" i="1"/>
  <c r="H276" i="1"/>
  <c r="H274" i="1"/>
  <c r="H267" i="1"/>
  <c r="H262" i="1"/>
  <c r="H261" i="1"/>
  <c r="H259" i="1"/>
  <c r="H254" i="1"/>
  <c r="H251" i="1"/>
  <c r="H248" i="1"/>
  <c r="H239" i="1"/>
  <c r="H217" i="1"/>
  <c r="H215" i="1"/>
  <c r="H187" i="1"/>
  <c r="H185" i="1"/>
  <c r="I185" i="1" s="1"/>
  <c r="H178" i="1"/>
  <c r="H176" i="1"/>
  <c r="H168" i="1"/>
  <c r="H166" i="1"/>
  <c r="H154" i="1"/>
  <c r="H152" i="1"/>
  <c r="H144" i="1"/>
  <c r="H141" i="1" s="1"/>
  <c r="H129" i="1"/>
  <c r="H126" i="1"/>
  <c r="H123" i="1"/>
  <c r="H121" i="1"/>
  <c r="H118" i="1"/>
  <c r="H114" i="1"/>
  <c r="H110" i="1"/>
  <c r="H106" i="1"/>
  <c r="H100" i="1"/>
  <c r="H98" i="1"/>
  <c r="I98" i="1" s="1"/>
  <c r="H95" i="1"/>
  <c r="I95" i="1" s="1"/>
  <c r="H92" i="1"/>
  <c r="H88" i="1"/>
  <c r="H84" i="1"/>
  <c r="H80" i="1"/>
  <c r="H77" i="1"/>
  <c r="H73" i="1"/>
  <c r="H65" i="1"/>
  <c r="H61" i="1"/>
  <c r="H57" i="1"/>
  <c r="E12" i="3"/>
  <c r="G1080" i="2"/>
  <c r="G1076" i="2"/>
  <c r="G1075" i="2"/>
  <c r="G1073" i="2"/>
  <c r="G1071" i="2"/>
  <c r="G1069" i="2"/>
  <c r="G1068" i="2"/>
  <c r="G1066" i="2"/>
  <c r="G1062" i="2"/>
  <c r="G1060" i="2"/>
  <c r="G1059" i="2"/>
  <c r="G1058" i="2"/>
  <c r="G1054" i="2"/>
  <c r="G1052" i="2"/>
  <c r="G1050" i="2"/>
  <c r="G1049" i="2"/>
  <c r="G1047" i="2"/>
  <c r="G1044" i="2"/>
  <c r="G1043" i="2"/>
  <c r="G1041" i="2"/>
  <c r="G1040" i="2"/>
  <c r="G1038" i="2"/>
  <c r="G1036" i="2"/>
  <c r="G1034" i="2"/>
  <c r="G1028" i="2"/>
  <c r="G1010" i="2"/>
  <c r="G1007" i="2"/>
  <c r="G997" i="2"/>
  <c r="G991" i="2"/>
  <c r="G987" i="2"/>
  <c r="G985" i="2"/>
  <c r="G983" i="2"/>
  <c r="G980" i="2"/>
  <c r="G977" i="2"/>
  <c r="G975" i="2"/>
  <c r="G973" i="2"/>
  <c r="G971" i="2"/>
  <c r="G970" i="2"/>
  <c r="G968" i="2"/>
  <c r="G967" i="2"/>
  <c r="G962" i="2"/>
  <c r="G961" i="2"/>
  <c r="G958" i="2"/>
  <c r="G952" i="2"/>
  <c r="G951" i="2"/>
  <c r="G948" i="2"/>
  <c r="G946" i="2"/>
  <c r="G944" i="2"/>
  <c r="G943" i="2"/>
  <c r="G933" i="2"/>
  <c r="G925" i="2"/>
  <c r="G921" i="2"/>
  <c r="G913" i="2"/>
  <c r="G911" i="2"/>
  <c r="G910" i="2"/>
  <c r="G904" i="2"/>
  <c r="G902" i="2"/>
  <c r="G900" i="2"/>
  <c r="G897" i="2"/>
  <c r="G892" i="2"/>
  <c r="G886" i="2"/>
  <c r="G880" i="2"/>
  <c r="G854" i="2"/>
  <c r="G851" i="2"/>
  <c r="G848" i="2"/>
  <c r="G818" i="2"/>
  <c r="G817" i="2"/>
  <c r="G815" i="2"/>
  <c r="G813" i="2"/>
  <c r="G812" i="2"/>
  <c r="G810" i="2"/>
  <c r="G809" i="2"/>
  <c r="G805" i="2"/>
  <c r="G803" i="2"/>
  <c r="G801" i="2"/>
  <c r="G800" i="2"/>
  <c r="G792" i="2"/>
  <c r="G791" i="2"/>
  <c r="G788" i="2"/>
  <c r="G783" i="2"/>
  <c r="G782" i="2"/>
  <c r="G753" i="2"/>
  <c r="G752" i="2"/>
  <c r="G751" i="2"/>
  <c r="G750" i="2"/>
  <c r="G749" i="2"/>
  <c r="G746" i="2"/>
  <c r="G745" i="2"/>
  <c r="G744" i="2"/>
  <c r="G741" i="2"/>
  <c r="H737" i="2"/>
  <c r="H736" i="2"/>
  <c r="G734" i="2"/>
  <c r="G730" i="2" s="1"/>
  <c r="G729" i="2" s="1"/>
  <c r="G720" i="2"/>
  <c r="G711" i="2"/>
  <c r="G710" i="2"/>
  <c r="G675" i="2"/>
  <c r="G673" i="2"/>
  <c r="G670" i="2"/>
  <c r="G665" i="2"/>
  <c r="G661" i="2"/>
  <c r="G614" i="2"/>
  <c r="G581" i="2"/>
  <c r="G579" i="2"/>
  <c r="G571" i="2"/>
  <c r="G566" i="2"/>
  <c r="G561" i="2"/>
  <c r="G550" i="2"/>
  <c r="G548" i="2"/>
  <c r="G543" i="2"/>
  <c r="G541" i="2"/>
  <c r="G539" i="2"/>
  <c r="G533" i="2"/>
  <c r="G532" i="2"/>
  <c r="G531" i="2"/>
  <c r="G528" i="2"/>
  <c r="G522" i="2"/>
  <c r="G521" i="2"/>
  <c r="G512" i="2"/>
  <c r="G507" i="2"/>
  <c r="G505" i="2"/>
  <c r="G503" i="2"/>
  <c r="G497" i="2"/>
  <c r="G496" i="2"/>
  <c r="G490" i="2"/>
  <c r="G488" i="2"/>
  <c r="G462" i="2"/>
  <c r="G460" i="2"/>
  <c r="G453" i="2"/>
  <c r="G451" i="2"/>
  <c r="G426" i="2"/>
  <c r="G422" i="2"/>
  <c r="G421" i="2"/>
  <c r="G420" i="2"/>
  <c r="G416" i="2"/>
  <c r="G412" i="2"/>
  <c r="G411" i="2"/>
  <c r="G410" i="2"/>
  <c r="G407" i="2"/>
  <c r="G404" i="2"/>
  <c r="G399" i="2"/>
  <c r="G392" i="2"/>
  <c r="G383" i="2"/>
  <c r="G371" i="2"/>
  <c r="G369" i="2"/>
  <c r="G349" i="2"/>
  <c r="G359" i="2"/>
  <c r="G356" i="2"/>
  <c r="G343" i="2"/>
  <c r="G342" i="2"/>
  <c r="G337" i="2"/>
  <c r="G335" i="2"/>
  <c r="G334" i="2"/>
  <c r="G333" i="2"/>
  <c r="G331" i="2"/>
  <c r="G328" i="2"/>
  <c r="G325" i="2"/>
  <c r="G323" i="2"/>
  <c r="G322" i="2"/>
  <c r="G315" i="2"/>
  <c r="H315" i="2" s="1"/>
  <c r="G314" i="2"/>
  <c r="G309" i="2"/>
  <c r="G307" i="2"/>
  <c r="G305" i="2"/>
  <c r="G302" i="2"/>
  <c r="G300" i="2"/>
  <c r="G299" i="2"/>
  <c r="G296" i="2"/>
  <c r="G294" i="2"/>
  <c r="G293" i="2"/>
  <c r="G284" i="2"/>
  <c r="G276" i="2"/>
  <c r="G275" i="2"/>
  <c r="G273" i="2"/>
  <c r="G262" i="2"/>
  <c r="G255" i="2"/>
  <c r="G253" i="2"/>
  <c r="G251" i="2"/>
  <c r="G248" i="2"/>
  <c r="G246" i="2"/>
  <c r="G216" i="2"/>
  <c r="G213" i="2"/>
  <c r="G209" i="2"/>
  <c r="G207" i="2"/>
  <c r="G206" i="2"/>
  <c r="G204" i="2"/>
  <c r="G201" i="2"/>
  <c r="G197" i="2"/>
  <c r="G195" i="2"/>
  <c r="G181" i="2"/>
  <c r="G177" i="2"/>
  <c r="G176" i="2"/>
  <c r="G169" i="2"/>
  <c r="G162" i="2"/>
  <c r="G160" i="2"/>
  <c r="G153" i="2"/>
  <c r="G152" i="2"/>
  <c r="G150" i="2"/>
  <c r="G148" i="2"/>
  <c r="G146" i="2"/>
  <c r="G145" i="2"/>
  <c r="G143" i="2"/>
  <c r="G142" i="2"/>
  <c r="G141" i="2"/>
  <c r="G139" i="2"/>
  <c r="G135" i="2"/>
  <c r="G132" i="2"/>
  <c r="G131" i="2"/>
  <c r="G128" i="2"/>
  <c r="G124" i="2"/>
  <c r="G119" i="2"/>
  <c r="G116" i="2"/>
  <c r="G112" i="2"/>
  <c r="G99" i="2"/>
  <c r="G98" i="2"/>
  <c r="G95" i="2"/>
  <c r="G92" i="2"/>
  <c r="G91" i="2"/>
  <c r="G88" i="2"/>
  <c r="G87" i="2"/>
  <c r="G83" i="2"/>
  <c r="G82" i="2"/>
  <c r="G80" i="2"/>
  <c r="G79" i="2"/>
  <c r="G77" i="2"/>
  <c r="G76" i="2"/>
  <c r="G69" i="2"/>
  <c r="G64" i="2"/>
  <c r="G63" i="2"/>
  <c r="G61" i="2"/>
  <c r="G60" i="2"/>
  <c r="G58" i="2"/>
  <c r="G57" i="2"/>
  <c r="G55" i="2"/>
  <c r="G54" i="2"/>
  <c r="G52" i="2"/>
  <c r="G51" i="2"/>
  <c r="G49" i="2"/>
  <c r="G48" i="2"/>
  <c r="G46" i="2"/>
  <c r="G45" i="2"/>
  <c r="G42" i="2"/>
  <c r="G41" i="2"/>
  <c r="G35" i="2"/>
  <c r="G34" i="2"/>
  <c r="G32" i="2"/>
  <c r="G31" i="2"/>
  <c r="G29" i="2"/>
  <c r="G28" i="2"/>
  <c r="G26" i="2"/>
  <c r="G25" i="2"/>
  <c r="G21" i="2"/>
  <c r="G16" i="2"/>
  <c r="G14" i="2"/>
  <c r="G9" i="2"/>
  <c r="G986" i="2" l="1"/>
  <c r="G912" i="2"/>
  <c r="G147" i="2"/>
  <c r="G111" i="2"/>
  <c r="G127" i="2"/>
  <c r="G138" i="2"/>
  <c r="G168" i="2"/>
  <c r="G167" i="2" s="1"/>
  <c r="G194" i="2"/>
  <c r="G252" i="2"/>
  <c r="G368" i="2"/>
  <c r="G452" i="2"/>
  <c r="G547" i="2"/>
  <c r="G570" i="2"/>
  <c r="G781" i="2"/>
  <c r="G1027" i="2"/>
  <c r="G1079" i="2"/>
  <c r="H125" i="1"/>
  <c r="G118" i="2"/>
  <c r="G115" i="2"/>
  <c r="G196" i="2"/>
  <c r="G244" i="2"/>
  <c r="G254" i="2"/>
  <c r="G355" i="2"/>
  <c r="G370" i="2"/>
  <c r="G538" i="2"/>
  <c r="G549" i="2"/>
  <c r="G546" i="2" s="1"/>
  <c r="G799" i="2"/>
  <c r="G798" i="2" s="1"/>
  <c r="G808" i="2"/>
  <c r="G920" i="2"/>
  <c r="G972" i="2"/>
  <c r="G982" i="2"/>
  <c r="G1033" i="2"/>
  <c r="G1065" i="2"/>
  <c r="H87" i="1"/>
  <c r="G158" i="2"/>
  <c r="G260" i="2"/>
  <c r="G283" i="2"/>
  <c r="G306" i="2"/>
  <c r="G358" i="2"/>
  <c r="G406" i="2"/>
  <c r="G511" i="2"/>
  <c r="G540" i="2"/>
  <c r="G560" i="2"/>
  <c r="G580" i="2"/>
  <c r="G984" i="2"/>
  <c r="G1006" i="2"/>
  <c r="G1035" i="2"/>
  <c r="G247" i="2"/>
  <c r="G123" i="2"/>
  <c r="G161" i="2"/>
  <c r="G180" i="2"/>
  <c r="G203" i="2"/>
  <c r="G272" i="2"/>
  <c r="G308" i="2"/>
  <c r="G348" i="2"/>
  <c r="G391" i="2"/>
  <c r="G450" i="2"/>
  <c r="G542" i="2"/>
  <c r="G565" i="2"/>
  <c r="G740" i="2"/>
  <c r="H749" i="2"/>
  <c r="G748" i="2"/>
  <c r="G747" i="2" s="1"/>
  <c r="G879" i="2"/>
  <c r="G1051" i="2"/>
  <c r="H109" i="1"/>
  <c r="H250" i="1"/>
  <c r="G1053" i="2"/>
  <c r="G1046" i="2"/>
  <c r="G212" i="2"/>
  <c r="G526" i="2"/>
  <c r="G506" i="2"/>
  <c r="G504" i="2"/>
  <c r="G489" i="2"/>
  <c r="G461" i="2"/>
  <c r="G459" i="2"/>
  <c r="G425" i="2"/>
  <c r="G403" i="2"/>
  <c r="G382" i="2"/>
  <c r="G502" i="2"/>
  <c r="G495" i="2"/>
  <c r="G487" i="2"/>
  <c r="G415" i="2"/>
  <c r="G787" i="2"/>
  <c r="G398" i="2"/>
  <c r="G669" i="2"/>
  <c r="G613" i="2"/>
  <c r="G719" i="2"/>
  <c r="G674" i="2"/>
  <c r="G666" i="2"/>
  <c r="G664" i="2"/>
  <c r="G660" i="2"/>
  <c r="G20" i="2"/>
  <c r="G8" i="2"/>
  <c r="G814" i="2"/>
  <c r="G891" i="2"/>
  <c r="G885" i="2"/>
  <c r="G853" i="2"/>
  <c r="G850" i="2"/>
  <c r="G847" i="2"/>
  <c r="G947" i="2"/>
  <c r="G945" i="2"/>
  <c r="G996" i="2"/>
  <c r="G990" i="2"/>
  <c r="G957" i="2"/>
  <c r="G924" i="2"/>
  <c r="G903" i="2"/>
  <c r="G901" i="2"/>
  <c r="G899" i="2"/>
  <c r="G93" i="2"/>
  <c r="G896" i="2"/>
  <c r="H288" i="1"/>
  <c r="H151" i="1"/>
  <c r="H60" i="1"/>
  <c r="H64" i="1"/>
  <c r="H283" i="1"/>
  <c r="H266" i="1"/>
  <c r="H247" i="1"/>
  <c r="H237" i="1"/>
  <c r="H175" i="1"/>
  <c r="H165" i="1"/>
  <c r="H128" i="1"/>
  <c r="H117" i="1"/>
  <c r="H113" i="1"/>
  <c r="H105" i="1"/>
  <c r="H91" i="1"/>
  <c r="H83" i="1"/>
  <c r="H72" i="1"/>
  <c r="H56" i="1"/>
  <c r="G696" i="2"/>
  <c r="G701" i="2"/>
  <c r="G175" i="2"/>
  <c r="G1037" i="2"/>
  <c r="G89" i="2"/>
  <c r="G274" i="2"/>
  <c r="G1042" i="2"/>
  <c r="H256" i="1"/>
  <c r="G928" i="2"/>
  <c r="H183" i="1"/>
  <c r="G313" i="2"/>
  <c r="G917" i="2"/>
  <c r="G599" i="2"/>
  <c r="G942" i="2"/>
  <c r="G341" i="2"/>
  <c r="H76" i="1"/>
  <c r="G376" i="2"/>
  <c r="G494" i="2"/>
  <c r="H214" i="1"/>
  <c r="G193" i="2"/>
  <c r="G215" i="2"/>
  <c r="G1055" i="2"/>
  <c r="G671" i="2"/>
  <c r="G1009" i="2"/>
  <c r="G789" i="2"/>
  <c r="G692" i="2"/>
  <c r="G949" i="2"/>
  <c r="G449" i="2"/>
  <c r="G685" i="2"/>
  <c r="G250" i="2"/>
  <c r="G672" i="2"/>
  <c r="G537" i="2"/>
  <c r="G134" i="2"/>
  <c r="G304" i="2"/>
  <c r="G1072" i="2"/>
  <c r="H246" i="1"/>
  <c r="G578" i="2"/>
  <c r="G351" i="2"/>
  <c r="G12" i="2"/>
  <c r="G19" i="2"/>
  <c r="G13" i="2"/>
  <c r="G979" i="2"/>
  <c r="H120" i="1"/>
  <c r="G44" i="2"/>
  <c r="G50" i="2"/>
  <c r="G130" i="2"/>
  <c r="G590" i="2"/>
  <c r="G909" i="2"/>
  <c r="H272" i="1"/>
  <c r="G960" i="2"/>
  <c r="G27" i="2"/>
  <c r="G33" i="2"/>
  <c r="G59" i="2"/>
  <c r="G97" i="2"/>
  <c r="G298" i="2"/>
  <c r="G78" i="2"/>
  <c r="G24" i="2"/>
  <c r="G86" i="2"/>
  <c r="G140" i="2"/>
  <c r="G56" i="2"/>
  <c r="G81" i="2"/>
  <c r="G969" i="2"/>
  <c r="G974" i="2"/>
  <c r="G65" i="2"/>
  <c r="G530" i="2"/>
  <c r="G520" i="2"/>
  <c r="G291" i="2"/>
  <c r="G330" i="2"/>
  <c r="H150" i="1"/>
  <c r="G1067" i="2"/>
  <c r="G144" i="2"/>
  <c r="H94" i="1"/>
  <c r="E11" i="3"/>
  <c r="E8" i="3"/>
  <c r="H104" i="1"/>
  <c r="E28" i="3"/>
  <c r="G125" i="2"/>
  <c r="G62" i="2"/>
  <c r="G84" i="2"/>
  <c r="G243" i="2"/>
  <c r="G367" i="2"/>
  <c r="G409" i="2"/>
  <c r="G593" i="2"/>
  <c r="G705" i="2"/>
  <c r="G919" i="2"/>
  <c r="G1048" i="2"/>
  <c r="G30" i="2"/>
  <c r="G40" i="2"/>
  <c r="G47" i="2"/>
  <c r="G53" i="2"/>
  <c r="G75" i="2"/>
  <c r="G205" i="2"/>
  <c r="G689" i="2"/>
  <c r="G811" i="2"/>
  <c r="G816" i="2"/>
  <c r="G966" i="2"/>
  <c r="G1074" i="2"/>
  <c r="G200" i="2"/>
  <c r="G321" i="2"/>
  <c r="G419" i="2"/>
  <c r="G501" i="2"/>
  <c r="G709" i="2"/>
  <c r="G743" i="2"/>
  <c r="G981" i="2"/>
  <c r="G149" i="2"/>
  <c r="G898" i="2" l="1"/>
  <c r="G458" i="2"/>
  <c r="G157" i="2"/>
  <c r="G297" i="2"/>
  <c r="G303" i="2"/>
  <c r="G978" i="2"/>
  <c r="G443" i="2"/>
  <c r="G959" i="2"/>
  <c r="G133" i="2"/>
  <c r="G214" i="2"/>
  <c r="G347" i="2"/>
  <c r="G346" i="2" s="1"/>
  <c r="G564" i="2"/>
  <c r="G217" i="2"/>
  <c r="G327" i="2"/>
  <c r="G129" i="2"/>
  <c r="G575" i="2"/>
  <c r="G340" i="2"/>
  <c r="G916" i="2"/>
  <c r="G174" i="2"/>
  <c r="G877" i="2"/>
  <c r="G390" i="2"/>
  <c r="G179" i="2"/>
  <c r="G559" i="2"/>
  <c r="G405" i="2"/>
  <c r="G259" i="2"/>
  <c r="G114" i="2"/>
  <c r="G739" i="2"/>
  <c r="G1003" i="2"/>
  <c r="G508" i="2"/>
  <c r="G807" i="2"/>
  <c r="G569" i="2"/>
  <c r="G126" i="2"/>
  <c r="G264" i="2"/>
  <c r="G263" i="2" s="1"/>
  <c r="G120" i="2"/>
  <c r="G117" i="2" s="1"/>
  <c r="H86" i="1"/>
  <c r="G780" i="2"/>
  <c r="G211" i="2"/>
  <c r="G1008" i="2"/>
  <c r="G681" i="2"/>
  <c r="G654" i="2"/>
  <c r="G584" i="2"/>
  <c r="G529" i="2"/>
  <c r="G424" i="2"/>
  <c r="G418" i="2"/>
  <c r="G408" i="2"/>
  <c r="G402" i="2"/>
  <c r="G380" i="2"/>
  <c r="G486" i="2"/>
  <c r="G414" i="2"/>
  <c r="G742" i="2"/>
  <c r="G397" i="2"/>
  <c r="G372" i="2"/>
  <c r="G712" i="2"/>
  <c r="G7" i="2"/>
  <c r="G890" i="2"/>
  <c r="G884" i="2"/>
  <c r="G852" i="2"/>
  <c r="G849" i="2"/>
  <c r="G846" i="2"/>
  <c r="G96" i="2"/>
  <c r="G39" i="2"/>
  <c r="G995" i="2"/>
  <c r="G989" i="2"/>
  <c r="G956" i="2"/>
  <c r="G927" i="2"/>
  <c r="G923" i="2"/>
  <c r="H236" i="1"/>
  <c r="H253" i="1"/>
  <c r="H271" i="1"/>
  <c r="H265" i="1"/>
  <c r="H182" i="1"/>
  <c r="H164" i="1"/>
  <c r="H149" i="1"/>
  <c r="H140" i="1"/>
  <c r="H82" i="1"/>
  <c r="H59" i="1"/>
  <c r="E9" i="3" s="1"/>
  <c r="H55" i="1"/>
  <c r="G1026" i="2"/>
  <c r="G137" i="2"/>
  <c r="G895" i="2"/>
  <c r="G941" i="2"/>
  <c r="G43" i="2"/>
  <c r="G312" i="2"/>
  <c r="E39" i="3"/>
  <c r="E25" i="3"/>
  <c r="E24" i="3"/>
  <c r="E36" i="3"/>
  <c r="H90" i="1"/>
  <c r="E26" i="3"/>
  <c r="G963" i="2"/>
  <c r="H210" i="1"/>
  <c r="E35" i="3"/>
  <c r="E47" i="3"/>
  <c r="E27" i="3"/>
  <c r="G290" i="2"/>
  <c r="E48" i="3"/>
  <c r="G249" i="2"/>
  <c r="G199" i="2"/>
  <c r="H7" i="1"/>
  <c r="G915" i="2"/>
  <c r="G326" i="2" l="1"/>
  <c r="G572" i="2"/>
  <c r="G428" i="2"/>
  <c r="G23" i="2"/>
  <c r="G22" i="2" s="1"/>
  <c r="G728" i="2"/>
  <c r="G110" i="2"/>
  <c r="G389" i="2"/>
  <c r="G379" i="2" s="1"/>
  <c r="G866" i="2"/>
  <c r="G210" i="2"/>
  <c r="G583" i="2"/>
  <c r="G519" i="2"/>
  <c r="G423" i="2"/>
  <c r="G417" i="2"/>
  <c r="G401" i="2"/>
  <c r="G457" i="2"/>
  <c r="G413" i="2"/>
  <c r="G396" i="2"/>
  <c r="G6" i="2"/>
  <c r="G819" i="2"/>
  <c r="G955" i="2"/>
  <c r="G922" i="2"/>
  <c r="G258" i="2"/>
  <c r="H292" i="1"/>
  <c r="H245" i="1"/>
  <c r="E21" i="3" s="1"/>
  <c r="E20" i="3"/>
  <c r="H181" i="1"/>
  <c r="H159" i="1"/>
  <c r="H148" i="1"/>
  <c r="E15" i="3"/>
  <c r="H54" i="1"/>
  <c r="E10" i="3"/>
  <c r="E7" i="3"/>
  <c r="E38" i="3"/>
  <c r="E32" i="3"/>
  <c r="E43" i="3"/>
  <c r="G894" i="2"/>
  <c r="E13" i="3"/>
  <c r="H291" i="1"/>
  <c r="G198" i="2" l="1"/>
  <c r="G400" i="2"/>
  <c r="G806" i="2"/>
  <c r="G582" i="2"/>
  <c r="G893" i="2"/>
  <c r="E23" i="3"/>
  <c r="H180" i="1"/>
  <c r="E19" i="3"/>
  <c r="H158" i="1"/>
  <c r="E16" i="3"/>
  <c r="E6" i="3"/>
  <c r="E33" i="3"/>
  <c r="E37" i="3"/>
  <c r="E40" i="3"/>
  <c r="E31" i="3"/>
  <c r="E22" i="3" l="1"/>
  <c r="E18" i="3"/>
  <c r="H139" i="1"/>
  <c r="E17" i="3"/>
  <c r="E45" i="3"/>
  <c r="E30" i="3"/>
  <c r="G1084" i="2"/>
  <c r="H53" i="1" l="1"/>
  <c r="E14" i="3"/>
  <c r="F284" i="2"/>
  <c r="F283" i="2" l="1"/>
  <c r="H283" i="2" s="1"/>
  <c r="H284" i="2"/>
  <c r="E50" i="3"/>
  <c r="H1484" i="1"/>
  <c r="F392" i="2"/>
  <c r="F383" i="2"/>
  <c r="F382" i="2" l="1"/>
  <c r="H383" i="2"/>
  <c r="F391" i="2"/>
  <c r="H392" i="2"/>
  <c r="H1487" i="1"/>
  <c r="E52" i="3"/>
  <c r="E53" i="3" s="1"/>
  <c r="F390" i="2" l="1"/>
  <c r="H391" i="2"/>
  <c r="F380" i="2"/>
  <c r="H382" i="2"/>
  <c r="F246" i="2"/>
  <c r="F248" i="2"/>
  <c r="H380" i="2" l="1"/>
  <c r="F247" i="2"/>
  <c r="H247" i="2" s="1"/>
  <c r="H248" i="2"/>
  <c r="F244" i="2"/>
  <c r="H244" i="2" s="1"/>
  <c r="H246" i="2"/>
  <c r="F389" i="2"/>
  <c r="H389" i="2" s="1"/>
  <c r="H390" i="2"/>
  <c r="F162" i="2"/>
  <c r="F273" i="2"/>
  <c r="F253" i="2"/>
  <c r="G239" i="1"/>
  <c r="F197" i="2"/>
  <c r="G217" i="1"/>
  <c r="I217" i="1" s="1"/>
  <c r="F252" i="2" l="1"/>
  <c r="H252" i="2" s="1"/>
  <c r="H253" i="2"/>
  <c r="F272" i="2"/>
  <c r="H273" i="2"/>
  <c r="F196" i="2"/>
  <c r="H196" i="2" s="1"/>
  <c r="H197" i="2"/>
  <c r="F161" i="2"/>
  <c r="H161" i="2" s="1"/>
  <c r="H162" i="2"/>
  <c r="F379" i="2"/>
  <c r="H379" i="2" s="1"/>
  <c r="G237" i="1"/>
  <c r="I237" i="1" s="1"/>
  <c r="I239" i="1"/>
  <c r="F243" i="2"/>
  <c r="F1069" i="2"/>
  <c r="H1069" i="2" s="1"/>
  <c r="F1071" i="2"/>
  <c r="H1071" i="2" s="1"/>
  <c r="F1068" i="2"/>
  <c r="H1068" i="2" s="1"/>
  <c r="F217" i="2" l="1"/>
  <c r="H217" i="2" s="1"/>
  <c r="H243" i="2"/>
  <c r="F264" i="2"/>
  <c r="H264" i="2" s="1"/>
  <c r="H272" i="2"/>
  <c r="F1067" i="2"/>
  <c r="H1067" i="2" s="1"/>
  <c r="F1007" i="2"/>
  <c r="H1007" i="2" s="1"/>
  <c r="G286" i="1"/>
  <c r="G283" i="1" l="1"/>
  <c r="I283" i="1" s="1"/>
  <c r="I286" i="1"/>
  <c r="F349" i="2"/>
  <c r="F581" i="2"/>
  <c r="F580" i="2" l="1"/>
  <c r="H580" i="2" s="1"/>
  <c r="H581" i="2"/>
  <c r="F348" i="2"/>
  <c r="H348" i="2" s="1"/>
  <c r="H349" i="2"/>
  <c r="F543" i="2"/>
  <c r="F548" i="2"/>
  <c r="H548" i="2" s="1"/>
  <c r="F550" i="2"/>
  <c r="F176" i="2"/>
  <c r="H176" i="2" s="1"/>
  <c r="F334" i="2"/>
  <c r="H334" i="2" s="1"/>
  <c r="F333" i="2"/>
  <c r="H333" i="2" s="1"/>
  <c r="F359" i="2"/>
  <c r="F356" i="2"/>
  <c r="F119" i="2"/>
  <c r="G254" i="1"/>
  <c r="I254" i="1" s="1"/>
  <c r="F1010" i="2"/>
  <c r="H1010" i="2" s="1"/>
  <c r="G129" i="1"/>
  <c r="F343" i="2"/>
  <c r="H343" i="2" s="1"/>
  <c r="G128" i="1" l="1"/>
  <c r="I128" i="1" s="1"/>
  <c r="I129" i="1"/>
  <c r="F355" i="2"/>
  <c r="H355" i="2" s="1"/>
  <c r="H356" i="2"/>
  <c r="F358" i="2"/>
  <c r="H358" i="2" s="1"/>
  <c r="H359" i="2"/>
  <c r="F549" i="2"/>
  <c r="H549" i="2" s="1"/>
  <c r="H550" i="2"/>
  <c r="F118" i="2"/>
  <c r="H118" i="2" s="1"/>
  <c r="H119" i="2"/>
  <c r="F542" i="2"/>
  <c r="H542" i="2" s="1"/>
  <c r="H543" i="2"/>
  <c r="F1009" i="2"/>
  <c r="G297" i="1"/>
  <c r="I297" i="1" s="1"/>
  <c r="F351" i="2" l="1"/>
  <c r="F347" i="2" s="1"/>
  <c r="H347" i="2" s="1"/>
  <c r="F1008" i="2"/>
  <c r="H1008" i="2" s="1"/>
  <c r="H1009" i="2"/>
  <c r="G294" i="1"/>
  <c r="F255" i="2"/>
  <c r="H351" i="2" l="1"/>
  <c r="F254" i="2"/>
  <c r="H254" i="2" s="1"/>
  <c r="H255" i="2"/>
  <c r="G293" i="1"/>
  <c r="I293" i="1" s="1"/>
  <c r="I294" i="1"/>
  <c r="F181" i="2"/>
  <c r="F180" i="2" l="1"/>
  <c r="H181" i="2"/>
  <c r="F561" i="2"/>
  <c r="F547" i="2"/>
  <c r="F541" i="2"/>
  <c r="F539" i="2"/>
  <c r="F160" i="2"/>
  <c r="F566" i="2"/>
  <c r="F571" i="2"/>
  <c r="F251" i="2"/>
  <c r="F195" i="2"/>
  <c r="G215" i="1"/>
  <c r="G236" i="1"/>
  <c r="I236" i="1" s="1"/>
  <c r="G214" i="1" l="1"/>
  <c r="I214" i="1" s="1"/>
  <c r="I215" i="1"/>
  <c r="F565" i="2"/>
  <c r="H566" i="2"/>
  <c r="F546" i="2"/>
  <c r="H546" i="2" s="1"/>
  <c r="H547" i="2"/>
  <c r="F194" i="2"/>
  <c r="H195" i="2"/>
  <c r="F158" i="2"/>
  <c r="H160" i="2"/>
  <c r="F560" i="2"/>
  <c r="H561" i="2"/>
  <c r="F250" i="2"/>
  <c r="H250" i="2" s="1"/>
  <c r="H251" i="2"/>
  <c r="F538" i="2"/>
  <c r="H538" i="2" s="1"/>
  <c r="H539" i="2"/>
  <c r="F570" i="2"/>
  <c r="H571" i="2"/>
  <c r="F540" i="2"/>
  <c r="H540" i="2" s="1"/>
  <c r="H541" i="2"/>
  <c r="F179" i="2"/>
  <c r="H179" i="2" s="1"/>
  <c r="H180" i="2"/>
  <c r="G210" i="1"/>
  <c r="I210" i="1" s="1"/>
  <c r="F980" i="2"/>
  <c r="H980" i="2" s="1"/>
  <c r="G118" i="1"/>
  <c r="I118" i="1" s="1"/>
  <c r="F135" i="2"/>
  <c r="H135" i="2" s="1"/>
  <c r="G92" i="1"/>
  <c r="F249" i="2" l="1"/>
  <c r="H249" i="2" s="1"/>
  <c r="G91" i="1"/>
  <c r="I91" i="1" s="1"/>
  <c r="I92" i="1"/>
  <c r="F537" i="2"/>
  <c r="H537" i="2" s="1"/>
  <c r="F559" i="2"/>
  <c r="H559" i="2" s="1"/>
  <c r="H560" i="2"/>
  <c r="F193" i="2"/>
  <c r="H193" i="2" s="1"/>
  <c r="H194" i="2"/>
  <c r="F564" i="2"/>
  <c r="H564" i="2" s="1"/>
  <c r="H565" i="2"/>
  <c r="F569" i="2"/>
  <c r="H569" i="2" s="1"/>
  <c r="H570" i="2"/>
  <c r="F157" i="2"/>
  <c r="H157" i="2" s="1"/>
  <c r="H158" i="2"/>
  <c r="F134" i="2"/>
  <c r="F528" i="2"/>
  <c r="F307" i="2"/>
  <c r="F309" i="2"/>
  <c r="F305" i="2"/>
  <c r="H305" i="2" s="1"/>
  <c r="F128" i="2"/>
  <c r="G262" i="1"/>
  <c r="I262" i="1" s="1"/>
  <c r="F306" i="2" l="1"/>
  <c r="H306" i="2" s="1"/>
  <c r="H307" i="2"/>
  <c r="F127" i="2"/>
  <c r="H128" i="2"/>
  <c r="F526" i="2"/>
  <c r="H528" i="2"/>
  <c r="F133" i="2"/>
  <c r="H133" i="2" s="1"/>
  <c r="H134" i="2"/>
  <c r="F308" i="2"/>
  <c r="H308" i="2" s="1"/>
  <c r="H309" i="2"/>
  <c r="F95" i="2"/>
  <c r="H95" i="2" s="1"/>
  <c r="F304" i="2" l="1"/>
  <c r="F126" i="2"/>
  <c r="H126" i="2" s="1"/>
  <c r="H127" i="2"/>
  <c r="H526" i="2"/>
  <c r="F738" i="2"/>
  <c r="H738" i="2" s="1"/>
  <c r="F734" i="2"/>
  <c r="F303" i="2" l="1"/>
  <c r="H303" i="2" s="1"/>
  <c r="H304" i="2"/>
  <c r="F335" i="2"/>
  <c r="H335" i="2" s="1"/>
  <c r="F507" i="2" l="1"/>
  <c r="F505" i="2"/>
  <c r="H505" i="2" l="1"/>
  <c r="F506" i="2"/>
  <c r="H507" i="2"/>
  <c r="F735" i="2"/>
  <c r="H735" i="2" s="1"/>
  <c r="H506" i="2" l="1"/>
  <c r="F1059" i="2"/>
  <c r="H1059" i="2" s="1"/>
  <c r="G88" i="1"/>
  <c r="G87" i="1" l="1"/>
  <c r="I88" i="1"/>
  <c r="F1073" i="2"/>
  <c r="H1073" i="2" s="1"/>
  <c r="F1076" i="2"/>
  <c r="H1076" i="2" s="1"/>
  <c r="G86" i="1" l="1"/>
  <c r="I86" i="1" s="1"/>
  <c r="I87" i="1"/>
  <c r="F801" i="2"/>
  <c r="H801" i="2" s="1"/>
  <c r="F788" i="2"/>
  <c r="F792" i="2"/>
  <c r="H792" i="2" s="1"/>
  <c r="F746" i="2"/>
  <c r="H746" i="2" s="1"/>
  <c r="F731" i="2"/>
  <c r="H731" i="2" s="1"/>
  <c r="F787" i="2" l="1"/>
  <c r="H787" i="2" s="1"/>
  <c r="H788" i="2"/>
  <c r="F933" i="2"/>
  <c r="H933" i="2" s="1"/>
  <c r="F928" i="2" l="1"/>
  <c r="H928" i="2" s="1"/>
  <c r="F1041" i="2"/>
  <c r="H1041" i="2" s="1"/>
  <c r="G11" i="1"/>
  <c r="I11" i="1" s="1"/>
  <c r="F733" i="2" l="1"/>
  <c r="H733" i="2" s="1"/>
  <c r="F675" i="2"/>
  <c r="F602" i="2"/>
  <c r="H602" i="2" s="1"/>
  <c r="F673" i="2"/>
  <c r="H673" i="2" s="1"/>
  <c r="F596" i="2"/>
  <c r="H596" i="2" s="1"/>
  <c r="F674" i="2" l="1"/>
  <c r="H674" i="2" s="1"/>
  <c r="H675" i="2"/>
  <c r="F671" i="2"/>
  <c r="H671" i="2" s="1"/>
  <c r="F672" i="2"/>
  <c r="H672" i="2" s="1"/>
  <c r="F1080" i="2" l="1"/>
  <c r="G289" i="1"/>
  <c r="G288" i="1" l="1"/>
  <c r="I288" i="1" s="1"/>
  <c r="I289" i="1"/>
  <c r="F1079" i="2"/>
  <c r="H1079" i="2" s="1"/>
  <c r="H1080" i="2"/>
  <c r="F453" i="2"/>
  <c r="F496" i="2"/>
  <c r="H496" i="2" l="1"/>
  <c r="F452" i="2"/>
  <c r="H453" i="2"/>
  <c r="F921" i="2"/>
  <c r="H921" i="2" s="1"/>
  <c r="H452" i="2" l="1"/>
  <c r="F919" i="2"/>
  <c r="H919" i="2" s="1"/>
  <c r="F920" i="2"/>
  <c r="H920" i="2" s="1"/>
  <c r="F977" i="2"/>
  <c r="H977" i="2" s="1"/>
  <c r="F851" i="2" l="1"/>
  <c r="H851" i="2" s="1"/>
  <c r="F848" i="2"/>
  <c r="H848" i="2" s="1"/>
  <c r="F407" i="2" l="1"/>
  <c r="F406" i="2" l="1"/>
  <c r="H407" i="2"/>
  <c r="F143" i="2"/>
  <c r="H143" i="2" s="1"/>
  <c r="F405" i="2" l="1"/>
  <c r="H406" i="2"/>
  <c r="F141" i="2"/>
  <c r="H141" i="2" s="1"/>
  <c r="F1075" i="2"/>
  <c r="F1066" i="2"/>
  <c r="F1060" i="2"/>
  <c r="H1060" i="2" s="1"/>
  <c r="F1058" i="2"/>
  <c r="H1058" i="2" s="1"/>
  <c r="F1054" i="2"/>
  <c r="F1052" i="2"/>
  <c r="F1050" i="2"/>
  <c r="H1050" i="2" s="1"/>
  <c r="F1049" i="2"/>
  <c r="H1049" i="2" s="1"/>
  <c r="F1047" i="2"/>
  <c r="F1044" i="2"/>
  <c r="H1044" i="2" s="1"/>
  <c r="F1043" i="2"/>
  <c r="H1043" i="2" s="1"/>
  <c r="F1040" i="2"/>
  <c r="H1040" i="2" s="1"/>
  <c r="F1038" i="2"/>
  <c r="H1038" i="2" s="1"/>
  <c r="F1036" i="2"/>
  <c r="F1034" i="2"/>
  <c r="F997" i="2"/>
  <c r="F991" i="2"/>
  <c r="F985" i="2"/>
  <c r="F983" i="2"/>
  <c r="F979" i="2"/>
  <c r="F975" i="2"/>
  <c r="F973" i="2"/>
  <c r="F971" i="2"/>
  <c r="H971" i="2" s="1"/>
  <c r="F970" i="2"/>
  <c r="H970" i="2" s="1"/>
  <c r="F968" i="2"/>
  <c r="H968" i="2" s="1"/>
  <c r="F967" i="2"/>
  <c r="H967" i="2" s="1"/>
  <c r="F962" i="2"/>
  <c r="H962" i="2" s="1"/>
  <c r="F961" i="2"/>
  <c r="H961" i="2" s="1"/>
  <c r="F958" i="2"/>
  <c r="F952" i="2"/>
  <c r="H952" i="2" s="1"/>
  <c r="F951" i="2"/>
  <c r="H951" i="2" s="1"/>
  <c r="F948" i="2"/>
  <c r="F946" i="2"/>
  <c r="F944" i="2"/>
  <c r="H944" i="2" s="1"/>
  <c r="F943" i="2"/>
  <c r="H943" i="2" s="1"/>
  <c r="F925" i="2"/>
  <c r="F911" i="2"/>
  <c r="H911" i="2" s="1"/>
  <c r="F910" i="2"/>
  <c r="H910" i="2" s="1"/>
  <c r="F904" i="2"/>
  <c r="F902" i="2"/>
  <c r="F900" i="2"/>
  <c r="F897" i="2"/>
  <c r="F886" i="2"/>
  <c r="F880" i="2"/>
  <c r="F818" i="2"/>
  <c r="H818" i="2" s="1"/>
  <c r="F817" i="2"/>
  <c r="H817" i="2" s="1"/>
  <c r="F815" i="2"/>
  <c r="F813" i="2"/>
  <c r="H813" i="2" s="1"/>
  <c r="F812" i="2"/>
  <c r="H812" i="2" s="1"/>
  <c r="F810" i="2"/>
  <c r="H810" i="2" s="1"/>
  <c r="F809" i="2"/>
  <c r="H809" i="2" s="1"/>
  <c r="F805" i="2"/>
  <c r="H805" i="2" s="1"/>
  <c r="F803" i="2"/>
  <c r="H803" i="2" s="1"/>
  <c r="F791" i="2"/>
  <c r="F783" i="2"/>
  <c r="H783" i="2" s="1"/>
  <c r="F753" i="2"/>
  <c r="H753" i="2" s="1"/>
  <c r="F752" i="2"/>
  <c r="H752" i="2" s="1"/>
  <c r="F751" i="2"/>
  <c r="H751" i="2" s="1"/>
  <c r="F750" i="2"/>
  <c r="H750" i="2" s="1"/>
  <c r="F744" i="2"/>
  <c r="H744" i="2" s="1"/>
  <c r="F732" i="2"/>
  <c r="F720" i="2"/>
  <c r="F711" i="2"/>
  <c r="H711" i="2" s="1"/>
  <c r="F707" i="2"/>
  <c r="H707" i="2" s="1"/>
  <c r="F708" i="2"/>
  <c r="H708" i="2" s="1"/>
  <c r="F706" i="2"/>
  <c r="H706" i="2" s="1"/>
  <c r="F704" i="2"/>
  <c r="H704" i="2" s="1"/>
  <c r="F702" i="2"/>
  <c r="H702" i="2" s="1"/>
  <c r="F698" i="2"/>
  <c r="H698" i="2" s="1"/>
  <c r="F700" i="2"/>
  <c r="H700" i="2" s="1"/>
  <c r="F697" i="2"/>
  <c r="H697" i="2" s="1"/>
  <c r="F694" i="2"/>
  <c r="H694" i="2" s="1"/>
  <c r="F693" i="2"/>
  <c r="H693" i="2" s="1"/>
  <c r="F691" i="2"/>
  <c r="H691" i="2" s="1"/>
  <c r="F690" i="2"/>
  <c r="H690" i="2" s="1"/>
  <c r="F687" i="2"/>
  <c r="H687" i="2" s="1"/>
  <c r="F684" i="2"/>
  <c r="H684" i="2" s="1"/>
  <c r="F683" i="2"/>
  <c r="H683" i="2" s="1"/>
  <c r="F670" i="2"/>
  <c r="F665" i="2"/>
  <c r="F661" i="2"/>
  <c r="F656" i="2"/>
  <c r="F614" i="2"/>
  <c r="F604" i="2"/>
  <c r="H604" i="2" s="1"/>
  <c r="F600" i="2"/>
  <c r="H600" i="2" s="1"/>
  <c r="F598" i="2"/>
  <c r="H598" i="2" s="1"/>
  <c r="F594" i="2"/>
  <c r="H594" i="2" s="1"/>
  <c r="F590" i="2"/>
  <c r="H590" i="2" s="1"/>
  <c r="F579" i="2"/>
  <c r="H579" i="2" s="1"/>
  <c r="F532" i="2"/>
  <c r="F533" i="2"/>
  <c r="F531" i="2"/>
  <c r="F522" i="2"/>
  <c r="F521" i="2"/>
  <c r="F512" i="2"/>
  <c r="F504" i="2"/>
  <c r="F503" i="2"/>
  <c r="F490" i="2"/>
  <c r="F488" i="2"/>
  <c r="F462" i="2"/>
  <c r="F460" i="2"/>
  <c r="F451" i="2"/>
  <c r="F426" i="2"/>
  <c r="F421" i="2"/>
  <c r="F422" i="2"/>
  <c r="F420" i="2"/>
  <c r="F416" i="2"/>
  <c r="F411" i="2"/>
  <c r="F412" i="2"/>
  <c r="F410" i="2"/>
  <c r="F404" i="2"/>
  <c r="F399" i="2"/>
  <c r="F371" i="2"/>
  <c r="F369" i="2"/>
  <c r="F342" i="2"/>
  <c r="F337" i="2"/>
  <c r="H337" i="2" s="1"/>
  <c r="F331" i="2"/>
  <c r="H331" i="2" s="1"/>
  <c r="F323" i="2"/>
  <c r="H323" i="2" s="1"/>
  <c r="F325" i="2"/>
  <c r="H325" i="2" s="1"/>
  <c r="F322" i="2"/>
  <c r="H322" i="2" s="1"/>
  <c r="F314" i="2"/>
  <c r="F300" i="2"/>
  <c r="H300" i="2" s="1"/>
  <c r="F302" i="2"/>
  <c r="H302" i="2" s="1"/>
  <c r="F299" i="2"/>
  <c r="H299" i="2" s="1"/>
  <c r="F296" i="2"/>
  <c r="H296" i="2" s="1"/>
  <c r="F294" i="2"/>
  <c r="H294" i="2" s="1"/>
  <c r="F293" i="2"/>
  <c r="H293" i="2" s="1"/>
  <c r="F276" i="2"/>
  <c r="F275" i="2"/>
  <c r="H275" i="2" s="1"/>
  <c r="F262" i="2"/>
  <c r="F216" i="2"/>
  <c r="H216" i="2" s="1"/>
  <c r="F213" i="2"/>
  <c r="F207" i="2"/>
  <c r="H207" i="2" s="1"/>
  <c r="F209" i="2"/>
  <c r="H209" i="2" s="1"/>
  <c r="F206" i="2"/>
  <c r="H206" i="2" s="1"/>
  <c r="F204" i="2"/>
  <c r="F201" i="2"/>
  <c r="H201" i="2" s="1"/>
  <c r="F177" i="2"/>
  <c r="F169" i="2"/>
  <c r="F152" i="2"/>
  <c r="H152" i="2" s="1"/>
  <c r="F153" i="2"/>
  <c r="H153" i="2" s="1"/>
  <c r="F150" i="2"/>
  <c r="H150" i="2" s="1"/>
  <c r="F148" i="2"/>
  <c r="F146" i="2"/>
  <c r="H146" i="2" s="1"/>
  <c r="F145" i="2"/>
  <c r="H145" i="2" s="1"/>
  <c r="F142" i="2"/>
  <c r="H142" i="2" s="1"/>
  <c r="F139" i="2"/>
  <c r="F132" i="2"/>
  <c r="H132" i="2" s="1"/>
  <c r="F131" i="2"/>
  <c r="H131" i="2" s="1"/>
  <c r="F124" i="2"/>
  <c r="F116" i="2"/>
  <c r="F99" i="2"/>
  <c r="H99" i="2" s="1"/>
  <c r="F98" i="2"/>
  <c r="H98" i="2" s="1"/>
  <c r="F92" i="2"/>
  <c r="H92" i="2" s="1"/>
  <c r="F91" i="2"/>
  <c r="H91" i="2" s="1"/>
  <c r="F88" i="2"/>
  <c r="H88" i="2" s="1"/>
  <c r="F87" i="2"/>
  <c r="H87" i="2" s="1"/>
  <c r="F83" i="2"/>
  <c r="H83" i="2" s="1"/>
  <c r="F82" i="2"/>
  <c r="H82" i="2" s="1"/>
  <c r="F80" i="2"/>
  <c r="F79" i="2"/>
  <c r="F77" i="2"/>
  <c r="H77" i="2" s="1"/>
  <c r="F76" i="2"/>
  <c r="H76" i="2" s="1"/>
  <c r="F69" i="2"/>
  <c r="H69" i="2" s="1"/>
  <c r="F64" i="2"/>
  <c r="H64" i="2" s="1"/>
  <c r="F63" i="2"/>
  <c r="H63" i="2" s="1"/>
  <c r="F61" i="2"/>
  <c r="H61" i="2" s="1"/>
  <c r="F60" i="2"/>
  <c r="H60" i="2" s="1"/>
  <c r="F58" i="2"/>
  <c r="H58" i="2" s="1"/>
  <c r="F57" i="2"/>
  <c r="H57" i="2" s="1"/>
  <c r="F55" i="2"/>
  <c r="H55" i="2" s="1"/>
  <c r="F54" i="2"/>
  <c r="H54" i="2" s="1"/>
  <c r="F52" i="2"/>
  <c r="H52" i="2" s="1"/>
  <c r="F51" i="2"/>
  <c r="H51" i="2" s="1"/>
  <c r="F49" i="2"/>
  <c r="H49" i="2" s="1"/>
  <c r="F48" i="2"/>
  <c r="H48" i="2" s="1"/>
  <c r="F46" i="2"/>
  <c r="H46" i="2" s="1"/>
  <c r="F45" i="2"/>
  <c r="H45" i="2" s="1"/>
  <c r="F42" i="2"/>
  <c r="H42" i="2" s="1"/>
  <c r="F41" i="2"/>
  <c r="H41" i="2" s="1"/>
  <c r="F35" i="2"/>
  <c r="H35" i="2" s="1"/>
  <c r="F34" i="2"/>
  <c r="H34" i="2" s="1"/>
  <c r="F32" i="2"/>
  <c r="H32" i="2" s="1"/>
  <c r="F31" i="2"/>
  <c r="H31" i="2" s="1"/>
  <c r="F29" i="2"/>
  <c r="H29" i="2" s="1"/>
  <c r="F28" i="2"/>
  <c r="H28" i="2" s="1"/>
  <c r="F26" i="2"/>
  <c r="H26" i="2" s="1"/>
  <c r="F25" i="2"/>
  <c r="H25" i="2" s="1"/>
  <c r="F21" i="2"/>
  <c r="F9" i="2"/>
  <c r="F800" i="2"/>
  <c r="H800" i="2" s="1"/>
  <c r="F710" i="2"/>
  <c r="H710" i="2" s="1"/>
  <c r="F745" i="2"/>
  <c r="H745" i="2" s="1"/>
  <c r="F741" i="2"/>
  <c r="F686" i="2"/>
  <c r="H686" i="2" s="1"/>
  <c r="F667" i="2"/>
  <c r="G114" i="1"/>
  <c r="G73" i="1"/>
  <c r="G106" i="1"/>
  <c r="G276" i="1"/>
  <c r="I276" i="1" s="1"/>
  <c r="G274" i="1"/>
  <c r="I274" i="1" s="1"/>
  <c r="F1028" i="2"/>
  <c r="F850" i="2"/>
  <c r="F847" i="2"/>
  <c r="F854" i="2"/>
  <c r="F16" i="2"/>
  <c r="H16" i="2" s="1"/>
  <c r="G178" i="1"/>
  <c r="I178" i="1" s="1"/>
  <c r="G19" i="1"/>
  <c r="I19" i="1" s="1"/>
  <c r="F112" i="2"/>
  <c r="F1062" i="2"/>
  <c r="H1062" i="2" s="1"/>
  <c r="G248" i="1"/>
  <c r="G247" i="1" s="1"/>
  <c r="G144" i="1"/>
  <c r="F1006" i="2"/>
  <c r="F14" i="2"/>
  <c r="H14" i="2" s="1"/>
  <c r="D12" i="3"/>
  <c r="F12" i="3" s="1"/>
  <c r="F987" i="2"/>
  <c r="G126" i="1"/>
  <c r="G24" i="1"/>
  <c r="I24" i="1" s="1"/>
  <c r="F93" i="2"/>
  <c r="H93" i="2" s="1"/>
  <c r="F497" i="2"/>
  <c r="F495" i="2"/>
  <c r="G15" i="1"/>
  <c r="F125" i="2"/>
  <c r="H125" i="2" s="1"/>
  <c r="G261" i="1"/>
  <c r="I261" i="1" s="1"/>
  <c r="F328" i="2"/>
  <c r="H328" i="2" s="1"/>
  <c r="G121" i="1"/>
  <c r="I121" i="1" s="1"/>
  <c r="G80" i="1"/>
  <c r="I80" i="1" s="1"/>
  <c r="G61" i="1"/>
  <c r="G45" i="1"/>
  <c r="I45" i="1" s="1"/>
  <c r="G176" i="1"/>
  <c r="G267" i="1"/>
  <c r="G152" i="1"/>
  <c r="G187" i="1"/>
  <c r="G292" i="1"/>
  <c r="I292" i="1" s="1"/>
  <c r="G259" i="1"/>
  <c r="G117" i="1"/>
  <c r="I117" i="1" s="1"/>
  <c r="G110" i="1"/>
  <c r="G84" i="1"/>
  <c r="G77" i="1"/>
  <c r="I77" i="1" s="1"/>
  <c r="F913" i="2"/>
  <c r="G48" i="1"/>
  <c r="I48" i="1" s="1"/>
  <c r="G22" i="1"/>
  <c r="I22" i="1" s="1"/>
  <c r="G100" i="1"/>
  <c r="I100" i="1" s="1"/>
  <c r="G50" i="1"/>
  <c r="I50" i="1" s="1"/>
  <c r="G123" i="1"/>
  <c r="I123" i="1" s="1"/>
  <c r="G41" i="1"/>
  <c r="I41" i="1" s="1"/>
  <c r="G154" i="1"/>
  <c r="I154" i="1" s="1"/>
  <c r="G65" i="1"/>
  <c r="G57" i="1"/>
  <c r="I57" i="1" s="1"/>
  <c r="G166" i="1"/>
  <c r="G251" i="1"/>
  <c r="F912" i="2" l="1"/>
  <c r="H912" i="2" s="1"/>
  <c r="H913" i="2"/>
  <c r="F986" i="2"/>
  <c r="H986" i="2" s="1"/>
  <c r="H987" i="2"/>
  <c r="G165" i="1"/>
  <c r="I166" i="1"/>
  <c r="F740" i="2"/>
  <c r="H741" i="2"/>
  <c r="F123" i="2"/>
  <c r="H124" i="2"/>
  <c r="F450" i="2"/>
  <c r="H451" i="2"/>
  <c r="H532" i="2"/>
  <c r="G109" i="1"/>
  <c r="I109" i="1" s="1"/>
  <c r="I110" i="1"/>
  <c r="G183" i="1"/>
  <c r="I187" i="1"/>
  <c r="H495" i="2"/>
  <c r="F1003" i="2"/>
  <c r="H1003" i="2" s="1"/>
  <c r="H1006" i="2"/>
  <c r="F853" i="2"/>
  <c r="H854" i="2"/>
  <c r="G64" i="1"/>
  <c r="I64" i="1" s="1"/>
  <c r="I65" i="1"/>
  <c r="G151" i="1"/>
  <c r="I151" i="1" s="1"/>
  <c r="I152" i="1"/>
  <c r="G60" i="1"/>
  <c r="I60" i="1" s="1"/>
  <c r="I61" i="1"/>
  <c r="H497" i="2"/>
  <c r="G141" i="1"/>
  <c r="I141" i="1" s="1"/>
  <c r="I144" i="1"/>
  <c r="F846" i="2"/>
  <c r="H846" i="2" s="1"/>
  <c r="H847" i="2"/>
  <c r="F666" i="2"/>
  <c r="H666" i="2" s="1"/>
  <c r="H667" i="2"/>
  <c r="F203" i="2"/>
  <c r="H203" i="2" s="1"/>
  <c r="H204" i="2"/>
  <c r="F212" i="2"/>
  <c r="H213" i="2"/>
  <c r="F398" i="2"/>
  <c r="H399" i="2"/>
  <c r="H411" i="2"/>
  <c r="H421" i="2"/>
  <c r="F461" i="2"/>
  <c r="H462" i="2"/>
  <c r="H504" i="2"/>
  <c r="H531" i="2"/>
  <c r="F664" i="2"/>
  <c r="H664" i="2" s="1"/>
  <c r="H665" i="2"/>
  <c r="F879" i="2"/>
  <c r="H880" i="2"/>
  <c r="F901" i="2"/>
  <c r="H901" i="2" s="1"/>
  <c r="H902" i="2"/>
  <c r="F924" i="2"/>
  <c r="H925" i="2"/>
  <c r="F947" i="2"/>
  <c r="H947" i="2" s="1"/>
  <c r="H948" i="2"/>
  <c r="F978" i="2"/>
  <c r="H978" i="2" s="1"/>
  <c r="H979" i="2"/>
  <c r="F996" i="2"/>
  <c r="H997" i="2"/>
  <c r="F1027" i="2"/>
  <c r="H1027" i="2" s="1"/>
  <c r="H1028" i="2"/>
  <c r="F8" i="2"/>
  <c r="H9" i="2"/>
  <c r="F368" i="2"/>
  <c r="H368" i="2" s="1"/>
  <c r="H369" i="2"/>
  <c r="H420" i="2"/>
  <c r="H521" i="2"/>
  <c r="F655" i="2"/>
  <c r="H655" i="2" s="1"/>
  <c r="H656" i="2"/>
  <c r="F719" i="2"/>
  <c r="H720" i="2"/>
  <c r="F789" i="2"/>
  <c r="H789" i="2" s="1"/>
  <c r="H791" i="2"/>
  <c r="F896" i="2"/>
  <c r="H896" i="2" s="1"/>
  <c r="H897" i="2"/>
  <c r="F1051" i="2"/>
  <c r="H1051" i="2" s="1"/>
  <c r="H1052" i="2"/>
  <c r="G250" i="1"/>
  <c r="I250" i="1" s="1"/>
  <c r="I251" i="1"/>
  <c r="G256" i="1"/>
  <c r="I259" i="1"/>
  <c r="G266" i="1"/>
  <c r="I267" i="1"/>
  <c r="F849" i="2"/>
  <c r="H849" i="2" s="1"/>
  <c r="H850" i="2"/>
  <c r="G105" i="1"/>
  <c r="I105" i="1" s="1"/>
  <c r="I106" i="1"/>
  <c r="F115" i="2"/>
  <c r="H116" i="2"/>
  <c r="F138" i="2"/>
  <c r="H138" i="2" s="1"/>
  <c r="H139" i="2"/>
  <c r="F147" i="2"/>
  <c r="H147" i="2" s="1"/>
  <c r="H148" i="2"/>
  <c r="F168" i="2"/>
  <c r="H168" i="2" s="1"/>
  <c r="H169" i="2"/>
  <c r="F341" i="2"/>
  <c r="H341" i="2" s="1"/>
  <c r="H342" i="2"/>
  <c r="F403" i="2"/>
  <c r="H404" i="2"/>
  <c r="F415" i="2"/>
  <c r="H416" i="2"/>
  <c r="F425" i="2"/>
  <c r="H426" i="2"/>
  <c r="F487" i="2"/>
  <c r="H488" i="2"/>
  <c r="F511" i="2"/>
  <c r="H512" i="2"/>
  <c r="H533" i="2"/>
  <c r="F613" i="2"/>
  <c r="H613" i="2" s="1"/>
  <c r="H614" i="2"/>
  <c r="F669" i="2"/>
  <c r="H669" i="2" s="1"/>
  <c r="H670" i="2"/>
  <c r="F814" i="2"/>
  <c r="H814" i="2" s="1"/>
  <c r="H815" i="2"/>
  <c r="F885" i="2"/>
  <c r="H886" i="2"/>
  <c r="F903" i="2"/>
  <c r="H903" i="2" s="1"/>
  <c r="H904" i="2"/>
  <c r="F982" i="2"/>
  <c r="H982" i="2" s="1"/>
  <c r="H983" i="2"/>
  <c r="F1033" i="2"/>
  <c r="H1033" i="2" s="1"/>
  <c r="H1034" i="2"/>
  <c r="G83" i="1"/>
  <c r="I84" i="1"/>
  <c r="G175" i="1"/>
  <c r="I175" i="1" s="1"/>
  <c r="I176" i="1"/>
  <c r="G10" i="1"/>
  <c r="I15" i="1"/>
  <c r="G72" i="1"/>
  <c r="I72" i="1" s="1"/>
  <c r="I73" i="1"/>
  <c r="F175" i="2"/>
  <c r="H175" i="2" s="1"/>
  <c r="H177" i="2"/>
  <c r="F260" i="2"/>
  <c r="H262" i="2"/>
  <c r="H410" i="2"/>
  <c r="F489" i="2"/>
  <c r="H490" i="2"/>
  <c r="F972" i="2"/>
  <c r="H972" i="2" s="1"/>
  <c r="H973" i="2"/>
  <c r="F984" i="2"/>
  <c r="H984" i="2" s="1"/>
  <c r="H985" i="2"/>
  <c r="F1035" i="2"/>
  <c r="H1035" i="2" s="1"/>
  <c r="H1036" i="2"/>
  <c r="F1065" i="2"/>
  <c r="H1065" i="2" s="1"/>
  <c r="H1066" i="2"/>
  <c r="G125" i="1"/>
  <c r="I125" i="1" s="1"/>
  <c r="I126" i="1"/>
  <c r="F111" i="2"/>
  <c r="G113" i="1"/>
  <c r="I113" i="1" s="1"/>
  <c r="I114" i="1"/>
  <c r="F20" i="2"/>
  <c r="H20" i="2" s="1"/>
  <c r="H21" i="2"/>
  <c r="F313" i="2"/>
  <c r="H313" i="2" s="1"/>
  <c r="H314" i="2"/>
  <c r="F370" i="2"/>
  <c r="H370" i="2" s="1"/>
  <c r="H371" i="2"/>
  <c r="H412" i="2"/>
  <c r="H422" i="2"/>
  <c r="F459" i="2"/>
  <c r="F458" i="2" s="1"/>
  <c r="H460" i="2"/>
  <c r="F502" i="2"/>
  <c r="H503" i="2"/>
  <c r="H522" i="2"/>
  <c r="F660" i="2"/>
  <c r="H660" i="2" s="1"/>
  <c r="H661" i="2"/>
  <c r="F730" i="2"/>
  <c r="H730" i="2" s="1"/>
  <c r="H732" i="2"/>
  <c r="F899" i="2"/>
  <c r="H899" i="2" s="1"/>
  <c r="H900" i="2"/>
  <c r="F945" i="2"/>
  <c r="H945" i="2" s="1"/>
  <c r="H946" i="2"/>
  <c r="F957" i="2"/>
  <c r="H958" i="2"/>
  <c r="F974" i="2"/>
  <c r="H974" i="2" s="1"/>
  <c r="H975" i="2"/>
  <c r="F990" i="2"/>
  <c r="H991" i="2"/>
  <c r="F1046" i="2"/>
  <c r="H1046" i="2" s="1"/>
  <c r="H1047" i="2"/>
  <c r="F1053" i="2"/>
  <c r="H1053" i="2" s="1"/>
  <c r="H1054" i="2"/>
  <c r="F1074" i="2"/>
  <c r="H1074" i="2" s="1"/>
  <c r="H1075" i="2"/>
  <c r="H405" i="2"/>
  <c r="F696" i="2"/>
  <c r="H696" i="2" s="1"/>
  <c r="F1037" i="2"/>
  <c r="H1037" i="2" s="1"/>
  <c r="F89" i="2"/>
  <c r="H89" i="2" s="1"/>
  <c r="F274" i="2"/>
  <c r="H274" i="2" s="1"/>
  <c r="F1042" i="2"/>
  <c r="H1042" i="2" s="1"/>
  <c r="F748" i="2"/>
  <c r="F917" i="2"/>
  <c r="F599" i="2"/>
  <c r="H599" i="2" s="1"/>
  <c r="F799" i="2"/>
  <c r="G76" i="1"/>
  <c r="F376" i="2"/>
  <c r="F494" i="2"/>
  <c r="F685" i="2"/>
  <c r="H685" i="2" s="1"/>
  <c r="F215" i="2"/>
  <c r="F1055" i="2"/>
  <c r="H1055" i="2" s="1"/>
  <c r="G18" i="1"/>
  <c r="F692" i="2"/>
  <c r="H692" i="2" s="1"/>
  <c r="F949" i="2"/>
  <c r="H949" i="2" s="1"/>
  <c r="G140" i="1"/>
  <c r="G246" i="1"/>
  <c r="F927" i="2"/>
  <c r="H927" i="2" s="1"/>
  <c r="G94" i="1"/>
  <c r="I94" i="1" s="1"/>
  <c r="G56" i="1"/>
  <c r="G44" i="1"/>
  <c r="G36" i="1"/>
  <c r="G168" i="1"/>
  <c r="F578" i="2"/>
  <c r="F1048" i="2"/>
  <c r="H1048" i="2" s="1"/>
  <c r="G272" i="1"/>
  <c r="F13" i="2"/>
  <c r="H13" i="2" s="1"/>
  <c r="F501" i="2"/>
  <c r="F743" i="2"/>
  <c r="F709" i="2"/>
  <c r="H709" i="2" s="1"/>
  <c r="F86" i="2"/>
  <c r="H86" i="2" s="1"/>
  <c r="F144" i="2"/>
  <c r="H144" i="2" s="1"/>
  <c r="F969" i="2"/>
  <c r="H969" i="2" s="1"/>
  <c r="F130" i="2"/>
  <c r="F81" i="2"/>
  <c r="H81" i="2" s="1"/>
  <c r="G120" i="1"/>
  <c r="I120" i="1" s="1"/>
  <c r="F59" i="2"/>
  <c r="H59" i="2" s="1"/>
  <c r="F321" i="2"/>
  <c r="F419" i="2"/>
  <c r="F40" i="2"/>
  <c r="F44" i="2"/>
  <c r="H44" i="2" s="1"/>
  <c r="F298" i="2"/>
  <c r="F682" i="2"/>
  <c r="H682" i="2" s="1"/>
  <c r="F981" i="2"/>
  <c r="H981" i="2" s="1"/>
  <c r="F24" i="2"/>
  <c r="H24" i="2" s="1"/>
  <c r="F30" i="2"/>
  <c r="H30" i="2" s="1"/>
  <c r="F50" i="2"/>
  <c r="H50" i="2" s="1"/>
  <c r="F56" i="2"/>
  <c r="H56" i="2" s="1"/>
  <c r="F62" i="2"/>
  <c r="H62" i="2" s="1"/>
  <c r="F27" i="2"/>
  <c r="H27" i="2" s="1"/>
  <c r="F33" i="2"/>
  <c r="H33" i="2" s="1"/>
  <c r="F78" i="2"/>
  <c r="F47" i="2"/>
  <c r="H47" i="2" s="1"/>
  <c r="F53" i="2"/>
  <c r="H53" i="2" s="1"/>
  <c r="F409" i="2"/>
  <c r="F200" i="2"/>
  <c r="H200" i="2" s="1"/>
  <c r="F174" i="2"/>
  <c r="H174" i="2" s="1"/>
  <c r="F65" i="2"/>
  <c r="H65" i="2" s="1"/>
  <c r="F75" i="2"/>
  <c r="H75" i="2" s="1"/>
  <c r="F97" i="2"/>
  <c r="F149" i="2"/>
  <c r="H149" i="2" s="1"/>
  <c r="F205" i="2"/>
  <c r="H205" i="2" s="1"/>
  <c r="F367" i="2"/>
  <c r="F530" i="2"/>
  <c r="F593" i="2"/>
  <c r="H593" i="2" s="1"/>
  <c r="F705" i="2"/>
  <c r="H705" i="2" s="1"/>
  <c r="F729" i="2"/>
  <c r="F909" i="2"/>
  <c r="H909" i="2" s="1"/>
  <c r="F291" i="2"/>
  <c r="H291" i="2" s="1"/>
  <c r="F960" i="2"/>
  <c r="F808" i="2"/>
  <c r="H808" i="2" s="1"/>
  <c r="F966" i="2"/>
  <c r="H966" i="2" s="1"/>
  <c r="F330" i="2"/>
  <c r="F84" i="2"/>
  <c r="H84" i="2" s="1"/>
  <c r="F689" i="2"/>
  <c r="H689" i="2" s="1"/>
  <c r="F811" i="2"/>
  <c r="H811" i="2" s="1"/>
  <c r="F816" i="2"/>
  <c r="H816" i="2" s="1"/>
  <c r="F782" i="2"/>
  <c r="G150" i="1"/>
  <c r="F140" i="2"/>
  <c r="H140" i="2" s="1"/>
  <c r="F520" i="2"/>
  <c r="F942" i="2"/>
  <c r="H942" i="2" s="1"/>
  <c r="D41" i="3"/>
  <c r="F41" i="3" s="1"/>
  <c r="D28" i="3"/>
  <c r="F28" i="3" s="1"/>
  <c r="F703" i="2"/>
  <c r="F1072" i="2"/>
  <c r="H1072" i="2" s="1"/>
  <c r="F892" i="2"/>
  <c r="F654" i="2" l="1"/>
  <c r="H654" i="2" s="1"/>
  <c r="F167" i="2"/>
  <c r="H167" i="2" s="1"/>
  <c r="F898" i="2"/>
  <c r="H898" i="2" s="1"/>
  <c r="F529" i="2"/>
  <c r="H530" i="2"/>
  <c r="F891" i="2"/>
  <c r="H892" i="2"/>
  <c r="F418" i="2"/>
  <c r="H419" i="2"/>
  <c r="H494" i="2"/>
  <c r="F96" i="2"/>
  <c r="H96" i="2" s="1"/>
  <c r="H97" i="2"/>
  <c r="G17" i="1"/>
  <c r="I17" i="1" s="1"/>
  <c r="I18" i="1"/>
  <c r="H487" i="2"/>
  <c r="F397" i="2"/>
  <c r="H398" i="2"/>
  <c r="F852" i="2"/>
  <c r="H852" i="2" s="1"/>
  <c r="H853" i="2"/>
  <c r="F781" i="2"/>
  <c r="H781" i="2" s="1"/>
  <c r="H782" i="2"/>
  <c r="F959" i="2"/>
  <c r="H959" i="2" s="1"/>
  <c r="H960" i="2"/>
  <c r="F297" i="2"/>
  <c r="H297" i="2" s="1"/>
  <c r="H298" i="2"/>
  <c r="F312" i="2"/>
  <c r="H312" i="2" s="1"/>
  <c r="H321" i="2"/>
  <c r="F129" i="2"/>
  <c r="H129" i="2" s="1"/>
  <c r="H130" i="2"/>
  <c r="G271" i="1"/>
  <c r="I271" i="1" s="1"/>
  <c r="I272" i="1"/>
  <c r="F575" i="2"/>
  <c r="H578" i="2"/>
  <c r="G55" i="1"/>
  <c r="I56" i="1"/>
  <c r="F19" i="2"/>
  <c r="H19" i="2" s="1"/>
  <c r="D15" i="3"/>
  <c r="F15" i="3" s="1"/>
  <c r="I140" i="1"/>
  <c r="F340" i="2"/>
  <c r="H340" i="2" s="1"/>
  <c r="F989" i="2"/>
  <c r="H989" i="2" s="1"/>
  <c r="H990" i="2"/>
  <c r="F956" i="2"/>
  <c r="H957" i="2"/>
  <c r="H459" i="2"/>
  <c r="F508" i="2"/>
  <c r="F457" i="2" s="1"/>
  <c r="H511" i="2"/>
  <c r="F402" i="2"/>
  <c r="H403" i="2"/>
  <c r="G265" i="1"/>
  <c r="I265" i="1" s="1"/>
  <c r="I266" i="1"/>
  <c r="F712" i="2"/>
  <c r="H712" i="2" s="1"/>
  <c r="H719" i="2"/>
  <c r="F923" i="2"/>
  <c r="H924" i="2"/>
  <c r="F877" i="2"/>
  <c r="H877" i="2" s="1"/>
  <c r="H879" i="2"/>
  <c r="F449" i="2"/>
  <c r="H450" i="2"/>
  <c r="F739" i="2"/>
  <c r="H739" i="2" s="1"/>
  <c r="H740" i="2"/>
  <c r="G149" i="1"/>
  <c r="I150" i="1"/>
  <c r="F346" i="2"/>
  <c r="H346" i="2" s="1"/>
  <c r="H367" i="2"/>
  <c r="F408" i="2"/>
  <c r="H409" i="2"/>
  <c r="G43" i="1"/>
  <c r="I43" i="1" s="1"/>
  <c r="I44" i="1"/>
  <c r="F798" i="2"/>
  <c r="H798" i="2" s="1"/>
  <c r="H799" i="2"/>
  <c r="H489" i="2"/>
  <c r="F259" i="2"/>
  <c r="H259" i="2" s="1"/>
  <c r="H260" i="2"/>
  <c r="F701" i="2"/>
  <c r="H701" i="2" s="1"/>
  <c r="H703" i="2"/>
  <c r="H520" i="2"/>
  <c r="F327" i="2"/>
  <c r="H327" i="2" s="1"/>
  <c r="H330" i="2"/>
  <c r="F742" i="2"/>
  <c r="H742" i="2" s="1"/>
  <c r="H743" i="2"/>
  <c r="G104" i="1"/>
  <c r="I104" i="1" s="1"/>
  <c r="I168" i="1"/>
  <c r="F12" i="2"/>
  <c r="H12" i="2" s="1"/>
  <c r="F214" i="2"/>
  <c r="H214" i="2" s="1"/>
  <c r="H215" i="2"/>
  <c r="F372" i="2"/>
  <c r="H372" i="2" s="1"/>
  <c r="H376" i="2"/>
  <c r="H458" i="2"/>
  <c r="F486" i="2"/>
  <c r="H502" i="2"/>
  <c r="G9" i="1"/>
  <c r="I9" i="1" s="1"/>
  <c r="I10" i="1"/>
  <c r="G82" i="1"/>
  <c r="I83" i="1"/>
  <c r="F884" i="2"/>
  <c r="H884" i="2" s="1"/>
  <c r="H885" i="2"/>
  <c r="F414" i="2"/>
  <c r="H415" i="2"/>
  <c r="H461" i="2"/>
  <c r="F211" i="2"/>
  <c r="H212" i="2"/>
  <c r="G182" i="1"/>
  <c r="I183" i="1"/>
  <c r="F39" i="2"/>
  <c r="H39" i="2" s="1"/>
  <c r="H40" i="2"/>
  <c r="H501" i="2"/>
  <c r="G35" i="1"/>
  <c r="I35" i="1" s="1"/>
  <c r="I36" i="1"/>
  <c r="G59" i="1"/>
  <c r="I76" i="1"/>
  <c r="F916" i="2"/>
  <c r="H917" i="2"/>
  <c r="F424" i="2"/>
  <c r="H425" i="2"/>
  <c r="F114" i="2"/>
  <c r="H115" i="2"/>
  <c r="G253" i="1"/>
  <c r="I253" i="1" s="1"/>
  <c r="I256" i="1"/>
  <c r="F7" i="2"/>
  <c r="H8" i="2"/>
  <c r="F995" i="2"/>
  <c r="H995" i="2" s="1"/>
  <c r="H996" i="2"/>
  <c r="F120" i="2"/>
  <c r="H123" i="2"/>
  <c r="G164" i="1"/>
  <c r="I164" i="1" s="1"/>
  <c r="I165" i="1"/>
  <c r="H729" i="2"/>
  <c r="F747" i="2"/>
  <c r="H747" i="2" s="1"/>
  <c r="H748" i="2"/>
  <c r="F1026" i="2"/>
  <c r="F584" i="2"/>
  <c r="F137" i="2"/>
  <c r="H137" i="2" s="1"/>
  <c r="F895" i="2"/>
  <c r="F941" i="2"/>
  <c r="H941" i="2" s="1"/>
  <c r="F43" i="2"/>
  <c r="H43" i="2" s="1"/>
  <c r="F44" i="3"/>
  <c r="F519" i="2"/>
  <c r="F963" i="2"/>
  <c r="H963" i="2" s="1"/>
  <c r="D24" i="3"/>
  <c r="F24" i="3" s="1"/>
  <c r="D26" i="3"/>
  <c r="F26" i="3" s="1"/>
  <c r="F263" i="2"/>
  <c r="F807" i="2"/>
  <c r="H807" i="2" s="1"/>
  <c r="D20" i="3"/>
  <c r="F20" i="3" s="1"/>
  <c r="D47" i="3"/>
  <c r="F47" i="3" s="1"/>
  <c r="D48" i="3"/>
  <c r="F48" i="3" s="1"/>
  <c r="F290" i="2"/>
  <c r="H290" i="2" s="1"/>
  <c r="D39" i="3"/>
  <c r="F39" i="3" s="1"/>
  <c r="F199" i="2"/>
  <c r="F681" i="2"/>
  <c r="H681" i="2" s="1"/>
  <c r="G8" i="1"/>
  <c r="I8" i="1" s="1"/>
  <c r="D8" i="3"/>
  <c r="F8" i="3" s="1"/>
  <c r="D23" i="3"/>
  <c r="F23" i="3" s="1"/>
  <c r="F819" i="2" l="1"/>
  <c r="H819" i="2" s="1"/>
  <c r="F23" i="2"/>
  <c r="H23" i="2" s="1"/>
  <c r="D11" i="3"/>
  <c r="F11" i="3" s="1"/>
  <c r="F423" i="2"/>
  <c r="H424" i="2"/>
  <c r="D9" i="3"/>
  <c r="F9" i="3" s="1"/>
  <c r="I59" i="1"/>
  <c r="G181" i="1"/>
  <c r="I182" i="1"/>
  <c r="H486" i="2"/>
  <c r="F955" i="2"/>
  <c r="H955" i="2" s="1"/>
  <c r="H956" i="2"/>
  <c r="F890" i="2"/>
  <c r="H891" i="2"/>
  <c r="H199" i="2"/>
  <c r="F728" i="2"/>
  <c r="H728" i="2" s="1"/>
  <c r="F326" i="2"/>
  <c r="H326" i="2" s="1"/>
  <c r="G90" i="1"/>
  <c r="G245" i="1"/>
  <c r="H895" i="2"/>
  <c r="H1026" i="2"/>
  <c r="H120" i="2"/>
  <c r="F117" i="2"/>
  <c r="H117" i="2" s="1"/>
  <c r="F6" i="2"/>
  <c r="H6" i="2" s="1"/>
  <c r="H7" i="2"/>
  <c r="H114" i="2"/>
  <c r="F110" i="2"/>
  <c r="G159" i="1"/>
  <c r="F401" i="2"/>
  <c r="H401" i="2" s="1"/>
  <c r="H408" i="2"/>
  <c r="G148" i="1"/>
  <c r="I148" i="1" s="1"/>
  <c r="I149" i="1"/>
  <c r="H402" i="2"/>
  <c r="D7" i="3"/>
  <c r="F7" i="3" s="1"/>
  <c r="I55" i="1"/>
  <c r="H519" i="2"/>
  <c r="H457" i="2"/>
  <c r="F915" i="2"/>
  <c r="H915" i="2" s="1"/>
  <c r="H916" i="2"/>
  <c r="F210" i="2"/>
  <c r="H210" i="2" s="1"/>
  <c r="H211" i="2"/>
  <c r="F443" i="2"/>
  <c r="H449" i="2"/>
  <c r="F922" i="2"/>
  <c r="H922" i="2" s="1"/>
  <c r="H923" i="2"/>
  <c r="F417" i="2"/>
  <c r="H418" i="2"/>
  <c r="F780" i="2"/>
  <c r="H780" i="2" s="1"/>
  <c r="F413" i="2"/>
  <c r="H414" i="2"/>
  <c r="D10" i="3"/>
  <c r="F10" i="3" s="1"/>
  <c r="I82" i="1"/>
  <c r="F572" i="2"/>
  <c r="H572" i="2" s="1"/>
  <c r="H575" i="2"/>
  <c r="F396" i="2"/>
  <c r="H396" i="2" s="1"/>
  <c r="H397" i="2"/>
  <c r="H529" i="2"/>
  <c r="H584" i="2"/>
  <c r="F258" i="2"/>
  <c r="H258" i="2" s="1"/>
  <c r="H263" i="2"/>
  <c r="I245" i="1"/>
  <c r="F583" i="2"/>
  <c r="F22" i="2"/>
  <c r="H22" i="2" s="1"/>
  <c r="G7" i="1"/>
  <c r="I7" i="1" s="1"/>
  <c r="D36" i="3"/>
  <c r="F36" i="3" s="1"/>
  <c r="D43" i="3"/>
  <c r="F43" i="3" s="1"/>
  <c r="D35" i="3"/>
  <c r="F35" i="3" s="1"/>
  <c r="D31" i="3"/>
  <c r="F31" i="3" s="1"/>
  <c r="D27" i="3"/>
  <c r="F27" i="3" s="1"/>
  <c r="D21" i="3"/>
  <c r="D13" i="3"/>
  <c r="G34" i="1"/>
  <c r="D25" i="3"/>
  <c r="G291" i="1"/>
  <c r="I291" i="1" s="1"/>
  <c r="G180" i="1" l="1"/>
  <c r="I180" i="1" s="1"/>
  <c r="I159" i="1"/>
  <c r="G158" i="1"/>
  <c r="G54" i="1"/>
  <c r="I54" i="1" s="1"/>
  <c r="I90" i="1"/>
  <c r="F198" i="2"/>
  <c r="H198" i="2" s="1"/>
  <c r="G33" i="1"/>
  <c r="I34" i="1"/>
  <c r="D16" i="3"/>
  <c r="F16" i="3" s="1"/>
  <c r="H413" i="2"/>
  <c r="H417" i="2"/>
  <c r="F428" i="2"/>
  <c r="H443" i="2"/>
  <c r="F894" i="2"/>
  <c r="F866" i="2"/>
  <c r="H890" i="2"/>
  <c r="I181" i="1"/>
  <c r="D19" i="3"/>
  <c r="F19" i="3" s="1"/>
  <c r="H423" i="2"/>
  <c r="F582" i="2"/>
  <c r="H582" i="2" s="1"/>
  <c r="H583" i="2"/>
  <c r="D18" i="3"/>
  <c r="F18" i="3" s="1"/>
  <c r="F21" i="3"/>
  <c r="D22" i="3"/>
  <c r="F22" i="3" s="1"/>
  <c r="F25" i="3"/>
  <c r="D6" i="3"/>
  <c r="F13" i="3"/>
  <c r="D38" i="3"/>
  <c r="D32" i="3"/>
  <c r="F32" i="3" s="1"/>
  <c r="D33" i="3"/>
  <c r="F33" i="3" s="1"/>
  <c r="D40" i="3"/>
  <c r="F40" i="3" s="1"/>
  <c r="D45" i="3"/>
  <c r="F45" i="3" s="1"/>
  <c r="H428" i="2" l="1"/>
  <c r="F400" i="2"/>
  <c r="I33" i="1"/>
  <c r="D17" i="3"/>
  <c r="I158" i="1"/>
  <c r="H866" i="2"/>
  <c r="F806" i="2"/>
  <c r="H806" i="2" s="1"/>
  <c r="H894" i="2"/>
  <c r="F893" i="2"/>
  <c r="H893" i="2" s="1"/>
  <c r="G139" i="1"/>
  <c r="F6" i="3"/>
  <c r="D37" i="3"/>
  <c r="F37" i="3" s="1"/>
  <c r="F38" i="3"/>
  <c r="D30" i="3"/>
  <c r="F30" i="3" s="1"/>
  <c r="I139" i="1" l="1"/>
  <c r="G53" i="1"/>
  <c r="H400" i="2"/>
  <c r="F1084" i="2"/>
  <c r="H1084" i="2" s="1"/>
  <c r="F17" i="3"/>
  <c r="D14" i="3"/>
  <c r="F14" i="3" s="1"/>
  <c r="G1484" i="1" l="1"/>
  <c r="I53" i="1"/>
  <c r="D50" i="3"/>
  <c r="F50" i="3" s="1"/>
  <c r="I1484" i="1" l="1"/>
  <c r="G1487" i="1"/>
  <c r="D52" i="3"/>
  <c r="D53" i="3" s="1"/>
  <c r="F52" i="3" l="1"/>
  <c r="F53" i="3" s="1"/>
</calcChain>
</file>

<file path=xl/sharedStrings.xml><?xml version="1.0" encoding="utf-8"?>
<sst xmlns="http://schemas.openxmlformats.org/spreadsheetml/2006/main" count="10519" uniqueCount="1443">
  <si>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</si>
  <si>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</si>
  <si>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</si>
  <si>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</si>
  <si>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</si>
  <si>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</si>
  <si>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</si>
  <si>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</si>
  <si>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</si>
  <si>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</si>
  <si>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</si>
  <si>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</si>
  <si>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</si>
  <si>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</si>
  <si>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</si>
  <si>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</si>
  <si>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</si>
  <si>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</si>
  <si>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</si>
  <si>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</si>
  <si>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</si>
  <si>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</si>
  <si>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</si>
  <si>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</si>
  <si>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</si>
  <si>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</si>
  <si>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</si>
  <si>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</si>
  <si>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</si>
  <si>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</si>
  <si>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</si>
  <si>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</si>
  <si>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</si>
  <si>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</si>
  <si>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</si>
  <si>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</si>
  <si>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</si>
  <si>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</si>
  <si>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</si>
  <si>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</si>
  <si>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</si>
  <si>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</si>
  <si>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</si>
  <si>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</si>
  <si>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</si>
  <si>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</si>
  <si>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</si>
  <si>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</si>
  <si>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</si>
  <si>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</si>
  <si>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</si>
  <si>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</si>
  <si>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</si>
  <si>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</si>
  <si>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</si>
  <si>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</si>
  <si>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</si>
  <si>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</si>
  <si>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</si>
  <si>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</si>
  <si>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</si>
  <si>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</si>
  <si>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</si>
  <si>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</si>
  <si>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</si>
  <si>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</si>
  <si>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</si>
  <si>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</si>
  <si>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</si>
  <si>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</si>
  <si>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</si>
  <si>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</si>
  <si>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</si>
  <si>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</si>
  <si>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</si>
  <si>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</si>
  <si>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</si>
  <si>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</si>
  <si>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</si>
  <si>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</si>
  <si>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</si>
  <si>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</si>
  <si>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</si>
  <si>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</si>
  <si>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</si>
  <si>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</si>
  <si>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</si>
  <si>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</si>
  <si>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</si>
  <si>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</si>
  <si>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</si>
  <si>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</si>
  <si>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</si>
  <si>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</si>
  <si>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</si>
  <si>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</si>
  <si>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</si>
  <si>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</si>
  <si>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</si>
  <si>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</si>
  <si>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</si>
  <si>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</si>
  <si>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</si>
  <si>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</si>
  <si>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</si>
  <si>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</si>
  <si>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</si>
  <si>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</si>
  <si>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</si>
  <si>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</si>
  <si>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</si>
  <si>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</si>
  <si>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</si>
  <si>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</si>
  <si>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</si>
  <si>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</si>
  <si>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</si>
  <si>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</si>
  <si>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</si>
  <si>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</si>
  <si>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</si>
  <si>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</si>
  <si>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</si>
  <si>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</si>
  <si>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</si>
  <si>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</si>
  <si>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</si>
  <si>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</si>
  <si>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</si>
  <si>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</si>
  <si>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</si>
  <si>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</si>
  <si>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</si>
  <si>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</si>
  <si>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</si>
  <si>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</si>
  <si>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</si>
  <si>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</si>
  <si>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</si>
  <si>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</si>
  <si>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</si>
  <si>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</si>
  <si>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</si>
  <si>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</si>
  <si>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</si>
  <si>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</si>
  <si>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</si>
  <si>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</si>
  <si>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</si>
  <si>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</si>
  <si>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</si>
  <si>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</si>
  <si>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</si>
  <si>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</si>
  <si>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</si>
  <si>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</si>
  <si>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</si>
  <si>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</si>
  <si>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</si>
  <si>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</si>
  <si>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</si>
  <si>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</si>
  <si>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</si>
  <si>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</si>
  <si>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</si>
  <si>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</si>
  <si>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</si>
  <si>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</si>
  <si>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</si>
  <si>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</si>
  <si>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</si>
  <si>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</si>
  <si>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</si>
  <si>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</si>
  <si>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</si>
  <si>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</si>
  <si>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</si>
  <si>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</si>
  <si>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</si>
  <si>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</si>
  <si>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</si>
  <si>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</si>
  <si>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</si>
  <si>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</si>
  <si>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</si>
  <si>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</si>
  <si>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</si>
  <si>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</si>
  <si>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</si>
  <si>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</si>
  <si>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</si>
  <si>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</si>
  <si>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</si>
  <si>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</si>
  <si>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</si>
  <si>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</si>
  <si>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</si>
  <si>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</si>
  <si>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</si>
  <si>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</si>
  <si>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</si>
  <si>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</si>
  <si>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</si>
  <si>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</si>
  <si>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</si>
  <si>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</si>
  <si>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</si>
  <si>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</si>
  <si>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</si>
  <si>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</si>
  <si>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</si>
  <si>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</si>
  <si>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</si>
  <si>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</si>
  <si>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</si>
  <si>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</si>
  <si>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</si>
  <si>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</si>
  <si>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</si>
  <si>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</si>
  <si>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</si>
  <si>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</si>
  <si>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</si>
  <si>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</si>
  <si>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</si>
  <si>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</si>
  <si>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</si>
  <si>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</si>
  <si>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</si>
  <si>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</si>
  <si>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</si>
  <si>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</si>
  <si>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</si>
  <si>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</si>
  <si>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</si>
  <si>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</si>
  <si>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</si>
  <si>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</si>
  <si>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</si>
  <si>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</si>
  <si>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</si>
  <si>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</si>
  <si>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</si>
  <si>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</si>
  <si>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</si>
  <si>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</si>
  <si>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</si>
  <si>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</si>
  <si>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</si>
  <si>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</si>
  <si>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</si>
  <si>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</si>
  <si>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</si>
  <si>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</si>
  <si>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</si>
  <si>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</si>
  <si>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</si>
  <si>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</si>
  <si>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</si>
  <si>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</si>
  <si>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</si>
  <si>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</si>
  <si>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</si>
  <si>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</si>
  <si>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</si>
  <si>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</si>
  <si>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</si>
  <si>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</si>
  <si>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</si>
  <si>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</si>
  <si>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</si>
  <si>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</si>
  <si>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</si>
  <si>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</si>
  <si>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</si>
  <si>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</si>
  <si>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</si>
  <si>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</si>
  <si>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</si>
  <si>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</si>
  <si>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</si>
  <si>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</si>
  <si>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</si>
  <si>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</si>
  <si>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</si>
  <si>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</si>
  <si>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</si>
  <si>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</si>
  <si>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79 0 07 42099</t>
  </si>
  <si>
    <t>79 0 07 S1100</t>
  </si>
  <si>
    <t>Детские дошкольные учреждения</t>
  </si>
  <si>
    <t>79 0 22 42000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</si>
  <si>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</si>
  <si>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</si>
  <si>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</si>
  <si>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</si>
  <si>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</si>
  <si>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</si>
  <si>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</si>
  <si>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</si>
  <si>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</si>
  <si>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</si>
  <si>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</si>
  <si>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</si>
  <si>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</si>
  <si>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</si>
  <si>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</si>
  <si>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</si>
  <si>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</si>
  <si>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</si>
  <si>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</si>
  <si>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</si>
  <si>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</si>
  <si>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</si>
  <si>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</si>
  <si>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</si>
  <si>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</si>
  <si>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</si>
  <si>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</si>
  <si>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</si>
  <si>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</si>
  <si>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</si>
  <si>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</si>
  <si>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</si>
  <si>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</si>
  <si>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</si>
  <si>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</si>
  <si>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</si>
  <si>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</si>
  <si>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</si>
  <si>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</si>
  <si>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</si>
  <si>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</si>
  <si>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</si>
  <si>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</si>
  <si>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</si>
  <si>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</si>
  <si>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</si>
  <si>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</si>
  <si>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</si>
  <si>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</si>
  <si>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</si>
  <si>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</si>
  <si>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</si>
  <si>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</si>
  <si>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</si>
  <si>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</si>
  <si>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</si>
  <si>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</si>
  <si>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</si>
  <si>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</si>
  <si>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</si>
  <si>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</si>
  <si>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</si>
  <si>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</si>
  <si>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</si>
  <si>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</si>
  <si>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</si>
  <si>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</si>
  <si>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</si>
  <si>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</si>
  <si>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</si>
  <si>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</si>
  <si>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</si>
  <si>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</si>
  <si>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</si>
  <si>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</si>
  <si>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</si>
  <si>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</si>
  <si>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</si>
  <si>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</si>
  <si>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</si>
  <si>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</si>
  <si>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</si>
  <si>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</si>
  <si>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</si>
  <si>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</si>
  <si>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</si>
  <si>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</si>
  <si>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</si>
  <si>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</si>
  <si>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</si>
  <si>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</si>
  <si>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</si>
  <si>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</si>
  <si>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</si>
  <si>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</si>
  <si>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</si>
  <si>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</si>
  <si>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</si>
  <si>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</si>
  <si>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</si>
  <si>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</si>
  <si>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</si>
  <si>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</si>
  <si>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</si>
  <si>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</si>
  <si>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</si>
  <si>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</si>
  <si>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</si>
  <si>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</si>
  <si>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</si>
  <si>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</si>
  <si>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</si>
  <si>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</si>
  <si>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</si>
  <si>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</si>
  <si>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</si>
  <si>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</si>
  <si>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</si>
  <si>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</si>
  <si>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</si>
  <si>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</si>
  <si>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</si>
  <si>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</si>
  <si>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</si>
  <si>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</si>
  <si>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</si>
  <si>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</si>
  <si>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</si>
  <si>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</si>
  <si>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</si>
  <si>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</si>
  <si>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</si>
  <si>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</si>
  <si>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</si>
  <si>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</si>
  <si>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</si>
  <si>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</si>
  <si>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</si>
  <si>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</si>
  <si>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</si>
  <si>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</si>
  <si>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</si>
  <si>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</si>
  <si>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</si>
  <si>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</si>
  <si>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</si>
  <si>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</si>
  <si>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</si>
  <si>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</si>
  <si>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</si>
  <si>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</si>
  <si>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</si>
  <si>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</si>
  <si>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</si>
  <si>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</si>
  <si>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</si>
  <si>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</si>
  <si>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</si>
  <si>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</si>
  <si>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</si>
  <si>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</si>
  <si>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</si>
  <si>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</si>
  <si>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</si>
  <si>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</si>
  <si>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</si>
  <si>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</si>
  <si>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</si>
  <si>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</si>
  <si>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</si>
  <si>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</si>
  <si>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</si>
  <si>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</si>
  <si>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</si>
  <si>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</si>
  <si>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</si>
  <si>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</si>
  <si>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</si>
  <si>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</si>
  <si>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</si>
  <si>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</si>
  <si>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</si>
  <si>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</si>
  <si>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</si>
  <si>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</si>
  <si>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</si>
  <si>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</si>
  <si>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</si>
  <si>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</si>
  <si>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</si>
  <si>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</si>
  <si>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</si>
  <si>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</si>
  <si>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</si>
  <si>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</si>
  <si>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</si>
  <si>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</si>
  <si>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</si>
  <si>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</si>
  <si>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</si>
  <si>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</si>
  <si>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</si>
  <si>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</si>
  <si>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</si>
  <si>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</si>
  <si>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</si>
  <si>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</si>
  <si>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</si>
  <si>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</si>
  <si>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</si>
  <si>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</si>
  <si>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</si>
  <si>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</si>
  <si>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</si>
  <si>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</si>
  <si>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</si>
  <si>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</si>
  <si>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</si>
  <si>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</si>
  <si>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</si>
  <si>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</si>
  <si>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</si>
  <si>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</si>
  <si>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</si>
  <si>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</si>
  <si>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</si>
  <si>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</si>
  <si>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</si>
  <si>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</si>
  <si>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</si>
  <si>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</si>
  <si>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</si>
  <si>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</si>
  <si>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</si>
  <si>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</si>
  <si>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</si>
  <si>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</si>
  <si>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</si>
  <si>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</si>
  <si>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</si>
  <si>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</si>
  <si>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</si>
  <si>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</si>
  <si>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</si>
  <si>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</si>
  <si>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</si>
  <si>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</si>
  <si>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</si>
  <si>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</si>
  <si>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</si>
  <si>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</si>
  <si>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</si>
  <si>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</si>
  <si>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</si>
  <si>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</si>
  <si>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</si>
  <si>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</si>
  <si>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</si>
  <si>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</si>
  <si>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</si>
  <si>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</si>
  <si>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</si>
  <si>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</si>
  <si>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</si>
  <si>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</si>
  <si>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</si>
  <si>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</si>
  <si>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</si>
  <si>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</si>
  <si>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</si>
  <si>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</si>
  <si>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</si>
  <si>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</si>
  <si>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</si>
  <si>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</si>
  <si>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</si>
  <si>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</si>
  <si>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</si>
  <si>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</si>
  <si>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</si>
  <si>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</si>
  <si>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</si>
  <si>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</si>
  <si>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</si>
  <si>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</si>
  <si>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</si>
  <si>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</si>
  <si>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</si>
  <si>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</si>
  <si>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</si>
  <si>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</si>
  <si>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</si>
  <si>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</si>
  <si>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</si>
  <si>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</si>
  <si>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</si>
  <si>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</si>
  <si>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</si>
  <si>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</si>
  <si>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</si>
  <si>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</si>
  <si>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</si>
  <si>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</si>
  <si>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</si>
  <si>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</si>
  <si>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</si>
  <si>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</si>
  <si>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</si>
  <si>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</si>
  <si>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</si>
  <si>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</si>
  <si>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</si>
  <si>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</si>
  <si>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</si>
  <si>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</si>
  <si>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</si>
  <si>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</si>
  <si>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</si>
  <si>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</si>
  <si>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</si>
  <si>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</si>
  <si>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</si>
  <si>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</si>
  <si>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</si>
  <si>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</si>
  <si>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</si>
  <si>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</si>
  <si>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</si>
  <si>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</si>
  <si>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</si>
  <si>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</si>
  <si>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</si>
  <si>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</si>
  <si>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</si>
  <si>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</si>
  <si>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S0045</t>
  </si>
  <si>
    <t>80 3 07 S0047</t>
  </si>
  <si>
    <t>80 4 07 S0043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</si>
  <si>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</si>
  <si>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</si>
  <si>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</si>
  <si>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</si>
  <si>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</si>
  <si>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</si>
  <si>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</si>
  <si>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</si>
  <si>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</si>
  <si>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</si>
  <si>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</si>
  <si>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</si>
  <si>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</si>
  <si>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</si>
  <si>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</si>
  <si>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</si>
  <si>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</si>
  <si>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</si>
  <si>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</si>
  <si>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</si>
  <si>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</si>
  <si>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</si>
  <si>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</si>
  <si>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</si>
  <si>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</si>
  <si>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</si>
  <si>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</si>
  <si>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</si>
  <si>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</si>
  <si>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</si>
  <si>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</si>
  <si>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</si>
  <si>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</si>
  <si>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</si>
  <si>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</si>
  <si>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</si>
  <si>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</si>
  <si>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</si>
  <si>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</si>
  <si>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</si>
  <si>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</si>
  <si>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</si>
  <si>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</si>
  <si>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</si>
  <si>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</si>
  <si>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</si>
  <si>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</si>
  <si>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</si>
  <si>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</si>
  <si>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</si>
  <si>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</si>
  <si>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</si>
  <si>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</si>
  <si>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</si>
  <si>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</si>
  <si>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</si>
  <si>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81 1 07 85055</t>
  </si>
  <si>
    <t>79 4 07 43300</t>
  </si>
  <si>
    <t>79 4 24 42300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</si>
  <si>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</si>
  <si>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</si>
  <si>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</si>
  <si>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</si>
  <si>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</si>
  <si>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</si>
  <si>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</si>
  <si>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</si>
  <si>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</si>
  <si>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</si>
  <si>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</si>
  <si>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</si>
  <si>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</si>
  <si>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</si>
  <si>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</si>
  <si>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</si>
  <si>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</si>
  <si>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</si>
  <si>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</si>
  <si>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</si>
  <si>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</si>
  <si>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</si>
  <si>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</si>
  <si>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</si>
  <si>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</si>
  <si>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</si>
  <si>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</si>
  <si>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</si>
  <si>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</si>
  <si>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</si>
  <si>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</si>
  <si>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</si>
  <si>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</si>
  <si>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</si>
  <si>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</si>
  <si>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</si>
  <si>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</si>
  <si>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</si>
  <si>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</si>
  <si>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</si>
  <si>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</si>
  <si>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</si>
  <si>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</si>
  <si>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</si>
  <si>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</si>
  <si>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</si>
  <si>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</si>
  <si>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</si>
  <si>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</si>
  <si>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</si>
  <si>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</si>
  <si>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</si>
  <si>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</si>
  <si>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</si>
  <si>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</si>
  <si>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</si>
  <si>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</si>
  <si>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</si>
  <si>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</si>
  <si>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</si>
  <si>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</si>
  <si>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</si>
  <si>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</si>
  <si>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</si>
  <si>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</si>
  <si>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</si>
  <si>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</si>
  <si>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</si>
  <si>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</si>
  <si>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</si>
  <si>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</si>
  <si>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</si>
  <si>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</si>
  <si>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</si>
  <si>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</si>
  <si>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</si>
  <si>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</si>
  <si>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</si>
  <si>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79 4 07 S4020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</si>
  <si>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</si>
  <si>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</si>
  <si>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</si>
  <si>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</si>
  <si>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</si>
  <si>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</si>
  <si>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</si>
  <si>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</si>
  <si>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</si>
  <si>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</si>
  <si>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</si>
  <si>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</si>
  <si>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</si>
  <si>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</si>
  <si>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</si>
  <si>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</si>
  <si>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</si>
  <si>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</si>
  <si>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</si>
  <si>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</si>
  <si>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</si>
  <si>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</si>
  <si>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</si>
  <si>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</si>
  <si>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</si>
  <si>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</si>
  <si>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</si>
  <si>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</si>
  <si>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</si>
  <si>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</si>
  <si>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</si>
  <si>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</si>
  <si>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</si>
  <si>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</si>
  <si>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</si>
  <si>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Муниципальная программа "Обеспечение деятельности Администрации Миасского городского округа"</t>
  </si>
  <si>
    <t>Приложение 3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</si>
  <si>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</si>
  <si>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</si>
  <si>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</si>
  <si>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</si>
  <si>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</si>
  <si>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</si>
  <si>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</si>
  <si>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</si>
  <si>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</si>
  <si>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</si>
  <si>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</si>
  <si>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</si>
  <si>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</si>
  <si>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</si>
  <si>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</si>
  <si>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</si>
  <si>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</si>
  <si>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</si>
  <si>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</si>
  <si>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</si>
  <si>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</si>
  <si>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</si>
  <si>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</si>
  <si>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</si>
  <si>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</si>
  <si>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</si>
  <si>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</si>
  <si>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</si>
  <si>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</si>
  <si>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</si>
  <si>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</si>
  <si>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79 4 07 S9600</t>
  </si>
  <si>
    <t>79 6 07 S9600</t>
  </si>
  <si>
    <t>69 7 07 S9634</t>
  </si>
  <si>
    <t>69 7 07 S9600</t>
  </si>
  <si>
    <t>55 0 07 73130</t>
  </si>
  <si>
    <t>55 0 07 S6170</t>
  </si>
  <si>
    <t>55 0 07 S6160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</si>
  <si>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</si>
  <si>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</si>
  <si>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</si>
  <si>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</si>
  <si>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</si>
  <si>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</si>
  <si>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</si>
  <si>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</si>
  <si>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</si>
  <si>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</si>
  <si>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</si>
  <si>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</si>
  <si>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</si>
  <si>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</si>
  <si>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</si>
  <si>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</si>
  <si>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</si>
  <si>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</si>
  <si>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</si>
  <si>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</si>
  <si>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</si>
  <si>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</si>
  <si>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</si>
  <si>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</si>
  <si>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</si>
  <si>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</si>
  <si>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</si>
  <si>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</si>
  <si>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Привлечение детей из малообеспеченных, неблагополучных семей через предоставление компенсации части родительской платы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</si>
  <si>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</si>
  <si>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Субсидии бюджетным и автономным организациям на текущий ремонт зданий</t>
  </si>
  <si>
    <t>Субсидии бюджетным и автономным организациям на приобретение оборудования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</si>
  <si>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</si>
  <si>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</si>
  <si>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</si>
  <si>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</si>
  <si>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</si>
  <si>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</si>
  <si>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</si>
  <si>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</si>
  <si>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</si>
  <si>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</si>
  <si>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</si>
  <si>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</si>
  <si>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</si>
  <si>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</si>
  <si>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</si>
  <si>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63 0 07 47000</t>
  </si>
  <si>
    <t xml:space="preserve">Развитие, обустройство и восстановление озелененных территорий, ландшафтно-рекреационных зон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</si>
  <si>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</si>
  <si>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</si>
  <si>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</si>
  <si>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</si>
  <si>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</si>
  <si>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</si>
  <si>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80 3 07 S0080</t>
  </si>
  <si>
    <t>Укрепление материально-технической базы и оснащение оборудованием детских школ искусств</t>
  </si>
  <si>
    <t>69 7 07 68100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</si>
  <si>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</si>
  <si>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</si>
  <si>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</si>
  <si>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</si>
  <si>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79 4 07 S4030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</si>
  <si>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</si>
  <si>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</si>
  <si>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</si>
  <si>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</si>
  <si>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79 6 07 S3510</t>
  </si>
  <si>
    <t>Благоустройство территорий, прилегающих к зданиям муниципальных общеобразовательных организаций</t>
  </si>
  <si>
    <t>79 6 07 S3520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</si>
  <si>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</si>
  <si>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</si>
  <si>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</si>
  <si>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 </t>
  </si>
  <si>
    <t>79 4 E2 S3190</t>
  </si>
  <si>
    <t>Расходы на осуществление органами местного самоуправления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</si>
  <si>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</si>
  <si>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</si>
  <si>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80 3 07 S0090</t>
  </si>
  <si>
    <t>Государственная поддержка организаций, входящих в систему спортивной подготовки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</si>
  <si>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</si>
  <si>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Региональный проект «Цифровая культура»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</si>
  <si>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</si>
  <si>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</si>
  <si>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</si>
  <si>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</si>
  <si>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</si>
  <si>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</si>
  <si>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</si>
  <si>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</si>
  <si>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Компенсация расходов родителей (законных представителей) на организацию обучения лиц, являвшихся детьми-инвалидами, достигнувшими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</si>
  <si>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03 1 00 03600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</si>
  <si>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</si>
  <si>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</si>
  <si>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</si>
  <si>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</si>
  <si>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 xml:space="preserve"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</si>
  <si>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</si>
  <si>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Ежемесячная денежная выплата в соответствии с Законом Челябинской области "О мерах социальной поддержки ветеранов в Челябинской области" </t>
  </si>
  <si>
    <t>79 4 ЕB 51790</t>
  </si>
  <si>
    <t>Обеспечение образовательных организаций 1-й и 2-й  категорий квалифицированной охраной</t>
  </si>
  <si>
    <t>79 4 07 S9030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</si>
  <si>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</si>
  <si>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</si>
  <si>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</si>
  <si>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</si>
  <si>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28 2 77 00000</t>
  </si>
  <si>
    <t>28 2 88 00000</t>
  </si>
  <si>
    <t>Финансовое обеспечение мероприятий, связанных с проведением в Российской Федерации мобилизации</t>
  </si>
  <si>
    <t>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</t>
  </si>
  <si>
    <t>28 2 77 28580</t>
  </si>
  <si>
    <t>28 2 88 28060</t>
  </si>
  <si>
    <t>Региональный проект "Информационная безопасность"</t>
  </si>
  <si>
    <t>92 0 D4 00000</t>
  </si>
  <si>
    <t>92 0 D4 60050</t>
  </si>
  <si>
    <t>Приобретение средств криптографической защиты информации либо обновление установленных средств криптографической защиты информации в органах социальной защиты населения муниципальных образований Челябинской области</t>
  </si>
  <si>
    <t>75 0 13 00000</t>
  </si>
  <si>
    <t>Реализация муниципальных программ (подпрограмм) поддержки социально ориентированных некоммерческих организаций</t>
  </si>
  <si>
    <t>47 0 14 27020</t>
  </si>
  <si>
    <t>Мероприятия по определению рейтинга муниципальных образований Челябинской области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</si>
  <si>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</si>
  <si>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</si>
  <si>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>Приложение 4</t>
  </si>
  <si>
    <t>Региональный проект "Цифровое государственное управление"</t>
  </si>
  <si>
    <t>92 0 D6 00000</t>
  </si>
  <si>
    <t>Цифровизация деятельности органов социальной защиты населения муниципальных образований Челябинской области</t>
  </si>
  <si>
    <t>92 0 D6 60180</t>
  </si>
  <si>
    <t>Реализация инициативного проекта "Строительство мини-футбольного поля "Строитель" (в районе спортивного комплекса "Олимп" по ул. Азовская, 21)"</t>
  </si>
  <si>
    <t>80 4 07 S9636</t>
  </si>
  <si>
    <t>Реализация инициативного проекта "Благоустройство территории по адресу ул. Вернадского 1А"</t>
  </si>
  <si>
    <t>80 4 07 S9644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</si>
  <si>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</si>
  <si>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</si>
  <si>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79 4 07 S9639</t>
  </si>
  <si>
    <t>79 4 07 S96</t>
  </si>
  <si>
    <t>Реализация инициативного проекта "Благоустройство школьного двора и прилегающей территории МКОУ "СОШ № 2" (п. Тургояк)"</t>
  </si>
  <si>
    <t>79 6 07 S9645</t>
  </si>
  <si>
    <t>Реализация инициативного проекта "Обустройство спортивной площадки МАОУ "СОШ № 1" (г. Миасс, ул. Первомайская, д. 10)"</t>
  </si>
  <si>
    <t>79 4 07 03610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</si>
  <si>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</t>
  </si>
  <si>
    <t>Приложение 2</t>
  </si>
  <si>
    <t>58 0 07 S9641</t>
  </si>
  <si>
    <t>58 0 07 S9642</t>
  </si>
  <si>
    <t>58 0 07 S9643</t>
  </si>
  <si>
    <t>Реализация инициативного проекта «Благоустройство дворовой территории дома № 22  по ул. Лихачева»</t>
  </si>
  <si>
    <t>Реализация инициативного проекта «Благоустройство дворовой территории по пр. Автозаводцев, д. 17-19»</t>
  </si>
  <si>
    <t>Реализация инициативного проекта «Благоустройство дворовой территории по ул. Орловская 34,36»</t>
  </si>
  <si>
    <t>58 0 07 S9637</t>
  </si>
  <si>
    <t>58 0 07 S9646</t>
  </si>
  <si>
    <t>Реализация инициативного проекта «Благоустройство придомовой территории ул. Вернадского, дом 4»</t>
  </si>
  <si>
    <t>58 0 07 S9638</t>
  </si>
  <si>
    <t>Реализация инициативного проекта "Благоустройство дворовой территории (детская площадка) поселка Хребет МГО между домами № 8 по ул. 40 Лет Октября и № 7 Профсоюзная"</t>
  </si>
  <si>
    <t>Реализация инициативного проекта "Благоустройство территории набережной правого и левого берега реки Миасс (ул. Пушкина, г. Миасс)"</t>
  </si>
  <si>
    <t>Реализация инициативного проекта "Благоустройство дворовой территории дома № 22  по ул. Лихачева"</t>
  </si>
  <si>
    <t>Реализация инициативного проекта "Благоустройство дворовой территории по пр. Автозаводцев, д. 17-19"</t>
  </si>
  <si>
    <t>Реализация инициативного проекта "Благоустройство дворовой территории по ул. Орловская 34,36"</t>
  </si>
  <si>
    <t>Реализация инициативного проекта "Благоустройство придомовой территории ул. Вернадского, дом 4"</t>
  </si>
  <si>
    <t>58 0 07 S9640</t>
  </si>
  <si>
    <t>Реализация инициативного проекта "Благоустройство придомовой территории домов ул. Донская, 1,3 и ул. Амурская, 26,28"</t>
  </si>
  <si>
    <t>64 1 00  06100</t>
  </si>
  <si>
    <t>Обновление и (или) капитально-восстановительный ремонт пассажирского подвижного состава общественного транспорта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</si>
  <si>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</si>
  <si>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</si>
  <si>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</si>
  <si>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</si>
  <si>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</si>
  <si>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</si>
  <si>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</si>
  <si>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</si>
  <si>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</si>
  <si>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</si>
  <si>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</si>
  <si>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51 0 10 00000</t>
  </si>
  <si>
    <t>51 0 23 00000</t>
  </si>
  <si>
    <t>69 7 22 44100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</si>
  <si>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</si>
  <si>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Единовременная выплата членам семьи умершего в период прохождения муниципальной службы муниципального служащего, возмещение расходов на погребение муниципального служащего</t>
  </si>
  <si>
    <t>47 1 14 00000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</si>
  <si>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</si>
  <si>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</si>
  <si>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</si>
  <si>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</si>
  <si>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50 0 00 99220</t>
  </si>
  <si>
    <t>74 0 23 00000</t>
  </si>
  <si>
    <t>47 1 14 73121</t>
  </si>
  <si>
    <t>79 4 56 00000</t>
  </si>
  <si>
    <t>79 4 56 90000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</si>
  <si>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</si>
  <si>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</t>
  </si>
  <si>
    <t>79 4 07 04070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</si>
  <si>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</si>
  <si>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79 4 10 03121</t>
  </si>
  <si>
    <t>64 1 00 97100</t>
  </si>
  <si>
    <t>Обновление подвижного состава пассажирского транспорта общего пользования (автобусов) в муниципальных образованиях Челябинской области</t>
  </si>
  <si>
    <t>79 4 10 31210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</si>
  <si>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</si>
  <si>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91 0 14 80000</t>
  </si>
  <si>
    <t>%</t>
  </si>
  <si>
    <t xml:space="preserve">Уточненный план  на 2023 год      </t>
  </si>
  <si>
    <t>Исполнено за 2023 год</t>
  </si>
  <si>
    <t>-</t>
  </si>
  <si>
    <t>Приложение 5</t>
  </si>
  <si>
    <t>к прилож.2</t>
  </si>
  <si>
    <t xml:space="preserve">Ведомственная структура расходов бюджета Миасского городского округа за 2023 год </t>
  </si>
  <si>
    <t xml:space="preserve">Распределение бюджетных ассигнований по разделам и подразделам классификации расходов бюджета за 2023 год </t>
  </si>
  <si>
    <t xml:space="preserve"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за 2023 год </t>
  </si>
  <si>
    <t>Приложение 6</t>
  </si>
  <si>
    <t>Источники внутренних заимствований</t>
  </si>
  <si>
    <t>Срок погашения</t>
  </si>
  <si>
    <t>Получение кредитов от кредитных организаций бюджетами городских округов в валюте РФ, в том числе</t>
  </si>
  <si>
    <t>привлечение</t>
  </si>
  <si>
    <t>погашение</t>
  </si>
  <si>
    <t>Бюджетные кредиты от других бюджетов бюджетной  системы Российской Федерации, в том числе</t>
  </si>
  <si>
    <t>ИТОГО заимствований, в том числе</t>
  </si>
  <si>
    <t>Приложение 7</t>
  </si>
  <si>
    <t>Источники внешних заимствований</t>
  </si>
  <si>
    <t xml:space="preserve"> - </t>
  </si>
  <si>
    <t xml:space="preserve">Программа муниципальных внутренних заимствований за 2023 год </t>
  </si>
  <si>
    <t xml:space="preserve">Программа муниципальных внешних заимствований за 2023 год </t>
  </si>
  <si>
    <t>(тыс. рублей)</t>
  </si>
  <si>
    <t>Код бюджетной классификации РФ</t>
  </si>
  <si>
    <t>Наименование источника средств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</si>
  <si>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</si>
  <si>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</si>
  <si>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</si>
  <si>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</si>
  <si>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</si>
  <si>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</si>
  <si>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</si>
  <si>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</si>
  <si>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</si>
  <si>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</si>
  <si>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</si>
  <si>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городскими округами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</si>
  <si>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</si>
  <si>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</si>
  <si>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</si>
  <si>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</si>
  <si>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</si>
  <si>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</si>
  <si>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</si>
  <si>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</si>
  <si>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</si>
  <si>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</si>
  <si>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</si>
  <si>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</si>
  <si>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</si>
  <si>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</si>
  <si>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</si>
  <si>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</si>
  <si>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01 05 02 01 04 0000 510</t>
  </si>
  <si>
    <t>Увеличение прочих остатков денежных средств  бюджетов городских округов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</si>
  <si>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</si>
  <si>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</si>
  <si>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</si>
  <si>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</si>
  <si>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</si>
  <si>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</si>
  <si>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</si>
  <si>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</si>
  <si>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</si>
  <si>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</si>
  <si>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</si>
  <si>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</si>
  <si>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Приложение 8</t>
  </si>
  <si>
    <t>Источники 
внутреннего финансирования дефицита бюджета Миасского  городского округа 
за 2023 год</t>
  </si>
  <si>
    <t>Уточненный план на 2023 год</t>
  </si>
  <si>
    <t>Нормативы отчислений доходов</t>
  </si>
  <si>
    <t xml:space="preserve">в бюджет Миасского городского округа на 2023 год </t>
  </si>
  <si>
    <t>Наименование дохода</t>
  </si>
  <si>
    <t>Норматив отчислений, %</t>
  </si>
  <si>
    <t>Доходы от погашения задолженности и перерасчетов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</si>
  <si>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</si>
  <si>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>Налог на рекламу, мобилизуемый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</si>
  <si>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</si>
  <si>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Прочие местные налоги и сборы, мобилизуемые на территориях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</si>
  <si>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</si>
  <si>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 от размещения временно свободных средств бюджетов городских округов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</si>
  <si>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</si>
  <si>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Доходы от платежей при пользовании природными ресурсами</t>
  </si>
  <si>
    <t>Прочие платежи при пользовании природными ресурсами, поступащие в бюджет городских округов</t>
  </si>
  <si>
    <t>Доходы от оказания платных услуг и компенсации затрат государства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</si>
  <si>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</si>
  <si>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</si>
  <si>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Прочие доходы от оказания платных услуг (работ) получателями средств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</si>
  <si>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</si>
  <si>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доходы от компенсации затрат бюджетов городских округов</t>
  </si>
  <si>
    <t>Доходы от административных платежей и сборов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</si>
  <si>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</si>
  <si>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Доходы от штрафов, санкций, возмещения ущерба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</si>
  <si>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</si>
  <si>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</si>
  <si>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</si>
  <si>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прочих неналоговых доходов</t>
  </si>
  <si>
    <t>Невыясненные поступления, зачисляемые в бюджеты городских округов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</si>
  <si>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округов (по обязательствам, возникшим до 1 января 2008 года)</t>
  </si>
  <si>
    <t>Прочие неналоговые доходы бюджетов городских округов</t>
  </si>
  <si>
    <t>Средства самообложения граждан, зачисляемые в бюджеты городских округов</t>
  </si>
  <si>
    <t>Инициативные платежи, зачисляемые в бюджеты городских округов</t>
  </si>
  <si>
    <t>Прочие неналоговые доходы бюджетов городских округов в части невыясненных поступлений, по которым не осуществлен возврат (уточнение) не позднее трех лет со дня их зачисления на единый счет бюджета городского округа</t>
  </si>
  <si>
    <t>Доходы от безвозмездных поступлений от других бюджетов бюджетной системы Российской Федерации</t>
  </si>
  <si>
    <t>Дотации бюджетам городских округов</t>
  </si>
  <si>
    <t>Субсидии бюджетам городских округов</t>
  </si>
  <si>
    <t>Субвенции бюджетам городских округов</t>
  </si>
  <si>
    <t>Иные межбюджетные трансферты, передаваемые бюджетам городских округов</t>
  </si>
  <si>
    <t>Прочие безвозмездные поступления в бюджеты городских округов</t>
  </si>
  <si>
    <t>Доходы от безвозмездных поступлений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</si>
  <si>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</si>
  <si>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Доходы от безвозмездных поступлений от негосударственных организаций</t>
  </si>
  <si>
    <t>Безвозмездные поступления  от негосударственных организаций в бюджеты городских округов</t>
  </si>
  <si>
    <t>Доходы от прочих безвозмездных поступлений</t>
  </si>
  <si>
    <t>Доходы от перечислений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</si>
  <si>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</si>
  <si>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</si>
  <si>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</si>
  <si>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</si>
  <si>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</si>
  <si>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 1</t>
  </si>
  <si>
    <t xml:space="preserve">Доходы бюджета Миасского городского округа за 2023 год </t>
  </si>
  <si>
    <t>Коды бюджетной классификации</t>
  </si>
  <si>
    <t>Наименование доходов</t>
  </si>
  <si>
    <t>Уточненный бюджет 
на 2023 год, тыс. рублей</t>
  </si>
  <si>
    <t>Исполнено за 2023 год, тыс. рублей</t>
  </si>
  <si>
    <t>Процент исполнения,   %</t>
  </si>
  <si>
    <t xml:space="preserve"> 182 101 02000 01 0000 110</t>
  </si>
  <si>
    <t xml:space="preserve"> Налог на доходы физических лиц</t>
  </si>
  <si>
    <t>182 101 02010 01 0000 110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</si>
  <si>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</si>
  <si>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</si>
  <si>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</si>
  <si>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</si>
  <si>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</si>
  <si>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</si>
  <si>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</si>
  <si>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</si>
  <si>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</si>
  <si>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х</t>
  </si>
  <si>
    <t>182 101 02080 01 0000 110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</si>
  <si>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</si>
  <si>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</si>
  <si>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</si>
  <si>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</si>
  <si>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</si>
  <si>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182 103 02000 01 0000 110</t>
  </si>
  <si>
    <t>Акцизы по подакцизным товарам (продукции), производимым на территории Российской Федерации</t>
  </si>
  <si>
    <t>182 1 03 02231 01 0000 110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</si>
  <si>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</si>
  <si>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</si>
  <si>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</si>
  <si>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</si>
  <si>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</si>
  <si>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</si>
  <si>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</si>
  <si>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182 105 00000 00 0000 000</t>
  </si>
  <si>
    <t>Налоги  на  совокупный  доход</t>
  </si>
  <si>
    <t xml:space="preserve">182 105 01000 00 0000 110   </t>
  </si>
  <si>
    <t>Налог, взимаемый в связи с применением упрощенной системы налогообложения</t>
  </si>
  <si>
    <t xml:space="preserve">182 105 02000 02 0000 110   </t>
  </si>
  <si>
    <t>Единый налог на вмененный доход для отдельных видов деятельности</t>
  </si>
  <si>
    <t>182 105 03000 01 0000 110</t>
  </si>
  <si>
    <t>Единый сельскохозяйственный налог</t>
  </si>
  <si>
    <t>182 105 04000 02 0000 110</t>
  </si>
  <si>
    <t>Налог, взимаемый в связи с применением патентной системы налогообложения</t>
  </si>
  <si>
    <t>182 106 00000 00 0000 000</t>
  </si>
  <si>
    <t>Налоги  на  имущество</t>
  </si>
  <si>
    <t>182 106 01020 04 0000 110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</si>
  <si>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</si>
  <si>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182 106 06000 00 0000 110</t>
  </si>
  <si>
    <r>
      <t>Земельный налог</t>
    </r>
    <r>
      <rPr>
        <b/>
        <sz val="12"/>
        <color indexed="9"/>
        <rFont val="Times New Roman"/>
        <family val="1"/>
        <charset val="204"/>
      </rPr>
      <t>, в т.ч.:</t>
    </r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</si>
  <si>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</si>
  <si>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</si>
  <si>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</si>
  <si>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обладающих земельным участком, расположенным в границах городских округов</t>
  </si>
  <si>
    <t>000 108 00000 00 0000 000</t>
  </si>
  <si>
    <t>Государственная  пошлина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</si>
  <si>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</si>
  <si>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</si>
  <si>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283 108 07150 01 0000 110</t>
  </si>
  <si>
    <t>Государственная пошлина за выдачу разрешения на установку рекламной конструкции</t>
  </si>
  <si>
    <t>283 108 07173 01 0000 110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</si>
  <si>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</si>
  <si>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000 109 00000 00 0000 000</t>
  </si>
  <si>
    <t>Задолженность и перерасчеты по отмененным налогам, сборам и иным обязательным платежам</t>
  </si>
  <si>
    <t>НАЛОГОВЫЕ ДОХОДЫ</t>
  </si>
  <si>
    <t>000 111 00000 00 0000 000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</si>
  <si>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</si>
  <si>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</si>
  <si>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</si>
  <si>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</si>
  <si>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</si>
  <si>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</si>
  <si>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287 111 05034 04 0000 120</t>
  </si>
  <si>
    <t>288 111 05034 04 0000 120</t>
  </si>
  <si>
    <t>289 111 05034 04 0000 120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</si>
  <si>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</si>
  <si>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</si>
  <si>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</si>
  <si>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</si>
  <si>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</si>
  <si>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</si>
  <si>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</si>
  <si>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</si>
  <si>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048 112 01000 01 0000 120</t>
  </si>
  <si>
    <t>Плата за негативное воздействие на окружающую среду</t>
  </si>
  <si>
    <t>048 112 01010 01 0000 120</t>
  </si>
  <si>
    <t>Плата за выбросы загрязняющих веществ в атмосферный воздух стационарными объектами</t>
  </si>
  <si>
    <t>048 112 01030 01 0000 120</t>
  </si>
  <si>
    <t>Плата за сбросы загрязняющих веществ в водные объекты</t>
  </si>
  <si>
    <t>048 112 01041 01 0000 120</t>
  </si>
  <si>
    <t>Плата за размещение отходов производства</t>
  </si>
  <si>
    <t>000 113 00000 00 0000 000</t>
  </si>
  <si>
    <t>в 4,6 раза</t>
  </si>
  <si>
    <t>000 113 01994 04 0000 130</t>
  </si>
  <si>
    <t>288 113 01994 04 0010 130</t>
  </si>
  <si>
    <t>в т.ч. справочно: 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</si>
  <si>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000 113 02064 04 0000 130</t>
  </si>
  <si>
    <t>000 113 02994 04 0000 130</t>
  </si>
  <si>
    <t>в 13,2 раз</t>
  </si>
  <si>
    <t>000 114 00000 00 0000  000</t>
  </si>
  <si>
    <t>Доходы от продажи материальных и нематериальных активов</t>
  </si>
  <si>
    <t>289 114 02042 04 0000 410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</si>
  <si>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</si>
  <si>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</si>
  <si>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</si>
  <si>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288 114 02042 04 0000 440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</si>
  <si>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</si>
  <si>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283 114 02043 04 0000 440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</si>
  <si>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</si>
  <si>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</si>
  <si>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</si>
  <si>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</si>
  <si>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</si>
  <si>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</si>
  <si>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</si>
  <si>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</si>
  <si>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</si>
  <si>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 000 1 16 00000 00 0000 000</t>
  </si>
  <si>
    <t xml:space="preserve">Штрафы, санкции, возмещение ущерба                               </t>
  </si>
  <si>
    <t>000 116 01053 01 0000 140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</si>
  <si>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</si>
  <si>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</si>
  <si>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</si>
  <si>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</si>
  <si>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</si>
  <si>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</si>
  <si>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</si>
  <si>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</si>
  <si>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</si>
  <si>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</si>
  <si>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</si>
  <si>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</si>
  <si>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</si>
  <si>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</si>
  <si>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</si>
  <si>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000 116 01163 01 0000 140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</si>
  <si>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</si>
  <si>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</si>
  <si>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</si>
  <si>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024 1 16 01083 01 0000 140</t>
  </si>
  <si>
    <t>000 116 01193 01 0000 140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</si>
  <si>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</si>
  <si>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</si>
  <si>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</si>
  <si>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283 116 02020 02 0000 140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</si>
  <si>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</si>
  <si>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</si>
  <si>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</si>
  <si>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</si>
  <si>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</si>
  <si>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000  116 10031 04 0000 140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</si>
  <si>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</si>
  <si>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</si>
  <si>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</si>
  <si>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000 116 10100 04 0000 140</t>
  </si>
  <si>
    <t>000 116 10123 01 0000 140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</si>
  <si>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</si>
  <si>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</si>
  <si>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</si>
  <si>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</si>
  <si>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</si>
  <si>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000 117 00000 00 0000 000</t>
  </si>
  <si>
    <t>Прочие неналоговые доходы</t>
  </si>
  <si>
    <t>в 7,5 раз</t>
  </si>
  <si>
    <t>000 117 01040 04 0000 180</t>
  </si>
  <si>
    <t>Невыясненные поступления</t>
  </si>
  <si>
    <t>000 117 05040 04 0000 180</t>
  </si>
  <si>
    <t>в 62,8 раза</t>
  </si>
  <si>
    <t>283 1 17 15020 04 0010 150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</si>
  <si>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</si>
  <si>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</si>
  <si>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</si>
  <si>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</si>
  <si>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</si>
  <si>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</si>
  <si>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</si>
  <si>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</si>
  <si>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</si>
  <si>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284 202 15002 04 0000 150</t>
  </si>
  <si>
    <t>Дотации бюджетам городских округов на поддержку мер по обеспечению сбалансированности бюджетов</t>
  </si>
  <si>
    <t>284 202 15009 04 0000 150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</si>
  <si>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</si>
  <si>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284 202 19999 04 0000 150</t>
  </si>
  <si>
    <t>Прочие дотации бюджетам городских округов</t>
  </si>
  <si>
    <t>000 202 20000 00 0000 150</t>
  </si>
  <si>
    <t>Субсидии бюджетам бюджетной системы Российской Федерации (межбюджетные субсидии)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</si>
  <si>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</si>
  <si>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</si>
  <si>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283 202 20299 04 0000 150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</si>
  <si>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</si>
  <si>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283 2 02 20300 04 0000 150</t>
  </si>
  <si>
    <t>Субсидии бюджетам городских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</si>
  <si>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283 202 20302 04 0000 150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</si>
  <si>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</si>
  <si>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283 2 02 20303 04 0000 150</t>
  </si>
  <si>
    <t>Субсидии бюджетам городских округов на обеспечение мероприятий по модернизации систем коммунальной инфраструктуры за счет средств бюджетов</t>
  </si>
  <si>
    <t>287 202 25081 04 0000 150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</si>
  <si>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</si>
  <si>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287 202 25229 04 0000 150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</si>
  <si>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</si>
  <si>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288 202 25304 04 0000 150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</si>
  <si>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</si>
  <si>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289 2 02 25467 04 0000 150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</si>
  <si>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</si>
  <si>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283 202 25497 04 0000 150</t>
  </si>
  <si>
    <t>Субсидии бюджетам городских округов на реализацию мероприятий по обеспечению жильем молодых семей</t>
  </si>
  <si>
    <t>283 202 25511 04 0000 150</t>
  </si>
  <si>
    <t>Субсидии бюджетам на проведение комплексных кадастровых работ</t>
  </si>
  <si>
    <t>289 202 25519 04 0000 150</t>
  </si>
  <si>
    <t>Субсидии бюджетам городских округов на поддержку отрасли культуры</t>
  </si>
  <si>
    <t>283 202 25555 04 0000 150</t>
  </si>
  <si>
    <t>Субсидии бюджетам городских округов на реализацию программ формирования современной городской среды</t>
  </si>
  <si>
    <t>288 2 02 25750 04 0000 150</t>
  </si>
  <si>
    <t>Субсидии бюджетам городских округов на реализацию мероприятий по модернизации школьных систем образования</t>
  </si>
  <si>
    <t>283 202 27112 04 0000 150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</si>
  <si>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</si>
  <si>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283 202 29999 04 0000 150</t>
  </si>
  <si>
    <r>
      <t>Прочие субсидии бюджетам городских округов</t>
    </r>
    <r>
      <rPr>
        <sz val="12"/>
        <color indexed="10"/>
        <rFont val="Times New Roman"/>
        <family val="1"/>
        <charset val="204"/>
      </rPr>
      <t xml:space="preserve"> </t>
    </r>
  </si>
  <si>
    <t>285 202 29999 04 0000 150</t>
  </si>
  <si>
    <t xml:space="preserve">Прочие субсидии бюджетам городских округов </t>
  </si>
  <si>
    <t>287 202 29999 04 0000 150</t>
  </si>
  <si>
    <t>288 202 29999 04 0000 150</t>
  </si>
  <si>
    <t>000 2 02 30000 00 0000 150</t>
  </si>
  <si>
    <t>Субвенции бюджетам субъектов Российской Федерации и муниципальных образований</t>
  </si>
  <si>
    <t>285 202 30013 04 0000 150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</si>
  <si>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</si>
  <si>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</si>
  <si>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</si>
  <si>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283 202 30024 04 0000 150</t>
  </si>
  <si>
    <t>Субвенции бюджетам городских округов на выполнение передаваемых полномочий субъектов Российской Федерации</t>
  </si>
  <si>
    <t>285 202 30024 04 0000 150</t>
  </si>
  <si>
    <t>288 202 30024 04 0000 150</t>
  </si>
  <si>
    <t>285 202 30027 04 0000 150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</si>
  <si>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</si>
  <si>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</si>
  <si>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</si>
  <si>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</si>
  <si>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</si>
  <si>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283 202 35120 04 0000 150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</si>
  <si>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</si>
  <si>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</si>
  <si>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</si>
  <si>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285 202 35250 04 0000 150</t>
  </si>
  <si>
    <t>Субвенции бюджетам городских округов на оплату жилищно-коммунальных услуг отдельным категориям граждан</t>
  </si>
  <si>
    <t>285 202 35462 04 0000 150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</si>
  <si>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</si>
  <si>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283 202 35930 04 0000 150</t>
  </si>
  <si>
    <t>Субвенции бюджетам городских округов на государственную регистрацию актов гражданского состояния</t>
  </si>
  <si>
    <t>283 202 39999 04 0000 150</t>
  </si>
  <si>
    <t>Прочие субвенции бюджетам городских округов</t>
  </si>
  <si>
    <t>000 2 02 40000 00 0000 150</t>
  </si>
  <si>
    <t>288 202 45179 04 0000 150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</si>
  <si>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</si>
  <si>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288 202 45303 04 0000 150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</si>
  <si>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</si>
  <si>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289 2 02 45453 04 0000 150</t>
  </si>
  <si>
    <t>Межбюджетные трансферты, передаваемые бюджетам городских округов на создание виртуальных концертных залов</t>
  </si>
  <si>
    <t>283 202 49999 04 0000 150</t>
  </si>
  <si>
    <t>Прочие межбюджетные трансферты, передаваемые бюджетам городских округов</t>
  </si>
  <si>
    <t>285 202 49999 04 0000 150</t>
  </si>
  <si>
    <t>288 202 49999 04 0000 150</t>
  </si>
  <si>
    <t>000 2 04 04000 00 0000 150</t>
  </si>
  <si>
    <t>Безвозмездные поступления от негосударственных организаций</t>
  </si>
  <si>
    <t>283 2 04 04010 04 0000 150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</si>
  <si>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</si>
  <si>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287 204 04020 04 0000 150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</si>
  <si>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</si>
  <si>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288 204 04020 04 0000 150</t>
  </si>
  <si>
    <t>289 204 04020 04 0000 150</t>
  </si>
  <si>
    <t>000 207 00000 00 0000 150</t>
  </si>
  <si>
    <t>Прочие безвозмездные поступления</t>
  </si>
  <si>
    <t>287 207 04020 04 0000 150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</si>
  <si>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</si>
  <si>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288 207 04020 04 0000 150</t>
  </si>
  <si>
    <t>289 207 04020 04 0000 150</t>
  </si>
  <si>
    <t>283 207 04050 04 0000 150</t>
  </si>
  <si>
    <t>000 218 00000 04 0000 150</t>
  </si>
  <si>
    <t>000 219 00000 04 0000 150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</si>
  <si>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городских округов
</t>
  </si>
  <si>
    <t>БЕЗВОЗМЕЗДНЫЕ ПОСТУПЛЕНИЯ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</si>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</sst>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  <numFmt numFmtId="167" formatCode="_-* #,##0.0_р_._-;\-* #,##0.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2"/>
      <color rgb="FF26282F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4.9989318521683403E-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9" fillId="0" borderId="0"/>
    <xf numFmtId="0" fontId="1" fillId="0" borderId="0"/>
    <xf numFmtId="0" fontId="13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6" fillId="0" borderId="0"/>
    <xf numFmtId="0" fontId="2" fillId="0" borderId="0"/>
  </cellStyleXfs>
  <cellXfs count="243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10" applyFont="1"/>
    <xf numFmtId="0" fontId="10" fillId="0" borderId="0" xfId="0" applyFont="1" applyFill="1"/>
    <xf numFmtId="0" fontId="4" fillId="0" borderId="0" xfId="10" applyFont="1"/>
    <xf numFmtId="0" fontId="10" fillId="2" borderId="0" xfId="0" applyFont="1" applyFill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1" xfId="10" applyFont="1" applyBorder="1" applyAlignment="1">
      <alignment horizontal="justify" vertical="center" wrapText="1"/>
    </xf>
    <xf numFmtId="165" fontId="3" fillId="0" borderId="1" xfId="10" applyNumberFormat="1" applyFont="1" applyFill="1" applyBorder="1" applyAlignment="1">
      <alignment horizontal="center" vertical="center"/>
    </xf>
    <xf numFmtId="0" fontId="3" fillId="0" borderId="1" xfId="10" applyFont="1" applyBorder="1" applyAlignment="1">
      <alignment vertical="center" wrapText="1"/>
    </xf>
    <xf numFmtId="0" fontId="3" fillId="0" borderId="1" xfId="10" applyFont="1" applyBorder="1" applyAlignment="1">
      <alignment vertical="center"/>
    </xf>
    <xf numFmtId="0" fontId="12" fillId="0" borderId="0" xfId="10" applyFont="1" applyAlignment="1">
      <alignment horizontal="left" vertical="center"/>
    </xf>
    <xf numFmtId="0" fontId="3" fillId="0" borderId="0" xfId="10" applyFont="1" applyFill="1"/>
    <xf numFmtId="49" fontId="3" fillId="0" borderId="0" xfId="13" applyNumberFormat="1" applyFont="1" applyAlignment="1">
      <alignment horizontal="left"/>
    </xf>
    <xf numFmtId="0" fontId="3" fillId="0" borderId="0" xfId="13" applyFont="1" applyAlignment="1"/>
    <xf numFmtId="0" fontId="3" fillId="0" borderId="0" xfId="13" applyFont="1" applyFill="1" applyAlignment="1">
      <alignment horizontal="right"/>
    </xf>
    <xf numFmtId="0" fontId="3" fillId="0" borderId="0" xfId="13" applyFont="1"/>
    <xf numFmtId="0" fontId="10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13" applyFont="1" applyFill="1" applyAlignment="1"/>
    <xf numFmtId="49" fontId="3" fillId="0" borderId="1" xfId="13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5" fontId="3" fillId="0" borderId="1" xfId="13" applyNumberFormat="1" applyFont="1" applyFill="1" applyBorder="1" applyAlignment="1">
      <alignment horizontal="center" vertical="center" wrapText="1"/>
    </xf>
    <xf numFmtId="0" fontId="3" fillId="2" borderId="1" xfId="22" applyFont="1" applyFill="1" applyBorder="1" applyAlignment="1">
      <alignment horizontal="justify" vertical="center" wrapText="1"/>
    </xf>
    <xf numFmtId="0" fontId="3" fillId="0" borderId="1" xfId="22" applyFont="1" applyFill="1" applyBorder="1" applyAlignment="1">
      <alignment horizontal="justify" vertical="center"/>
    </xf>
    <xf numFmtId="49" fontId="3" fillId="0" borderId="1" xfId="13" applyNumberFormat="1" applyFont="1" applyFill="1" applyBorder="1" applyAlignment="1">
      <alignment horizontal="center" vertical="center" wrapText="1"/>
    </xf>
    <xf numFmtId="0" fontId="3" fillId="0" borderId="0" xfId="13" applyFont="1" applyFill="1"/>
    <xf numFmtId="49" fontId="3" fillId="0" borderId="1" xfId="13" applyNumberFormat="1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justify" vertical="center" wrapText="1"/>
    </xf>
    <xf numFmtId="165" fontId="3" fillId="0" borderId="1" xfId="13" applyNumberFormat="1" applyFont="1" applyFill="1" applyBorder="1" applyAlignment="1">
      <alignment horizontal="center" vertical="center"/>
    </xf>
    <xf numFmtId="0" fontId="3" fillId="0" borderId="1" xfId="13" applyFont="1" applyBorder="1" applyAlignment="1">
      <alignment horizontal="center" vertical="center" wrapText="1"/>
    </xf>
    <xf numFmtId="49" fontId="15" fillId="0" borderId="1" xfId="13" applyNumberFormat="1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3" fillId="0" borderId="1" xfId="12" applyFont="1" applyFill="1" applyBorder="1" applyAlignment="1">
      <alignment horizontal="justify" vertical="center" wrapText="1"/>
    </xf>
    <xf numFmtId="0" fontId="4" fillId="0" borderId="1" xfId="12" applyFont="1" applyFill="1" applyBorder="1" applyAlignment="1">
      <alignment horizontal="center" vertical="center" wrapText="1"/>
    </xf>
    <xf numFmtId="0" fontId="4" fillId="0" borderId="1" xfId="12" applyFont="1" applyFill="1" applyBorder="1" applyAlignment="1">
      <alignment vertical="center" wrapText="1"/>
    </xf>
    <xf numFmtId="3" fontId="3" fillId="0" borderId="1" xfId="12" applyNumberFormat="1" applyFont="1" applyFill="1" applyBorder="1" applyAlignment="1">
      <alignment horizontal="center" vertical="center" wrapText="1"/>
    </xf>
    <xf numFmtId="165" fontId="3" fillId="0" borderId="1" xfId="15" applyNumberFormat="1" applyFont="1" applyFill="1" applyBorder="1" applyAlignment="1">
      <alignment horizontal="center" vertical="center" wrapText="1"/>
    </xf>
    <xf numFmtId="0" fontId="3" fillId="0" borderId="1" xfId="12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horizontal="justify" vertical="center" wrapText="1"/>
    </xf>
    <xf numFmtId="165" fontId="10" fillId="0" borderId="1" xfId="15" applyNumberFormat="1" applyFont="1" applyFill="1" applyBorder="1" applyAlignment="1">
      <alignment horizontal="center" vertical="center" wrapText="1"/>
    </xf>
    <xf numFmtId="49" fontId="3" fillId="0" borderId="0" xfId="13" applyNumberFormat="1" applyFont="1" applyFill="1" applyAlignment="1">
      <alignment horizontal="left"/>
    </xf>
    <xf numFmtId="0" fontId="3" fillId="0" borderId="0" xfId="12" applyFont="1" applyFill="1" applyAlignment="1">
      <alignment vertical="center" wrapText="1"/>
    </xf>
    <xf numFmtId="167" fontId="3" fillId="0" borderId="1" xfId="6" applyNumberFormat="1" applyFont="1" applyFill="1" applyBorder="1" applyAlignment="1">
      <alignment horizontal="center" vertical="center" wrapText="1"/>
    </xf>
    <xf numFmtId="0" fontId="18" fillId="0" borderId="0" xfId="12" applyFont="1" applyFill="1" applyAlignment="1">
      <alignment vertical="center" wrapText="1"/>
    </xf>
    <xf numFmtId="0" fontId="19" fillId="0" borderId="0" xfId="12" applyFont="1" applyFill="1" applyAlignment="1">
      <alignment vertical="center" wrapText="1"/>
    </xf>
    <xf numFmtId="165" fontId="4" fillId="0" borderId="1" xfId="15" applyNumberFormat="1" applyFont="1" applyFill="1" applyBorder="1" applyAlignment="1">
      <alignment horizontal="center" vertical="center" wrapText="1"/>
    </xf>
    <xf numFmtId="0" fontId="20" fillId="0" borderId="0" xfId="12" applyFont="1" applyFill="1" applyAlignment="1">
      <alignment vertical="center" wrapText="1"/>
    </xf>
    <xf numFmtId="3" fontId="3" fillId="0" borderId="4" xfId="12" applyNumberFormat="1" applyFont="1" applyFill="1" applyBorder="1" applyAlignment="1">
      <alignment horizontal="center" vertical="center" wrapText="1"/>
    </xf>
    <xf numFmtId="165" fontId="3" fillId="0" borderId="1" xfId="12" applyNumberFormat="1" applyFont="1" applyFill="1" applyBorder="1" applyAlignment="1">
      <alignment horizontal="center" vertical="center" wrapText="1"/>
    </xf>
    <xf numFmtId="3" fontId="3" fillId="0" borderId="1" xfId="12" applyNumberFormat="1" applyFont="1" applyFill="1" applyBorder="1" applyAlignment="1">
      <alignment horizontal="justify" vertical="center" wrapText="1"/>
    </xf>
    <xf numFmtId="3" fontId="4" fillId="0" borderId="1" xfId="12" applyNumberFormat="1" applyFont="1" applyFill="1" applyBorder="1" applyAlignment="1">
      <alignment horizontal="center" vertical="center" wrapText="1"/>
    </xf>
    <xf numFmtId="3" fontId="4" fillId="0" borderId="1" xfId="12" applyNumberFormat="1" applyFont="1" applyFill="1" applyBorder="1" applyAlignment="1">
      <alignment horizontal="justify" vertical="center" wrapText="1"/>
    </xf>
    <xf numFmtId="165" fontId="4" fillId="0" borderId="1" xfId="12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justify" vertical="center" wrapText="1"/>
    </xf>
    <xf numFmtId="0" fontId="4" fillId="0" borderId="1" xfId="12" quotePrefix="1" applyFont="1" applyFill="1" applyBorder="1" applyAlignment="1">
      <alignment horizontal="left" vertical="center" wrapText="1"/>
    </xf>
    <xf numFmtId="0" fontId="3" fillId="0" borderId="1" xfId="12" applyFont="1" applyFill="1" applyBorder="1" applyAlignment="1">
      <alignment horizontal="left" vertical="center" wrapText="1"/>
    </xf>
    <xf numFmtId="0" fontId="4" fillId="0" borderId="1" xfId="12" quotePrefix="1" applyFont="1" applyFill="1" applyBorder="1" applyAlignment="1">
      <alignment horizontal="justify" vertical="center" wrapText="1"/>
    </xf>
    <xf numFmtId="0" fontId="4" fillId="0" borderId="1" xfId="12" applyFont="1" applyFill="1" applyBorder="1" applyAlignment="1">
      <alignment horizontal="justify" vertical="center" wrapText="1"/>
    </xf>
    <xf numFmtId="0" fontId="20" fillId="0" borderId="0" xfId="12" applyFont="1" applyFill="1" applyAlignment="1">
      <alignment horizontal="center" vertical="center" wrapText="1"/>
    </xf>
    <xf numFmtId="49" fontId="3" fillId="0" borderId="1" xfId="23" applyNumberFormat="1" applyFont="1" applyFill="1" applyBorder="1" applyAlignment="1">
      <alignment horizontal="center" vertical="center" wrapText="1"/>
    </xf>
    <xf numFmtId="0" fontId="3" fillId="0" borderId="1" xfId="23" applyNumberFormat="1" applyFont="1" applyFill="1" applyBorder="1" applyAlignment="1">
      <alignment horizontal="justify" vertical="center" wrapText="1"/>
    </xf>
    <xf numFmtId="0" fontId="3" fillId="0" borderId="1" xfId="12" applyNumberFormat="1" applyFont="1" applyFill="1" applyBorder="1" applyAlignment="1">
      <alignment horizontal="justify" vertical="center" wrapText="1"/>
    </xf>
    <xf numFmtId="0" fontId="3" fillId="0" borderId="1" xfId="12" applyFont="1" applyFill="1" applyBorder="1" applyAlignment="1">
      <alignment vertical="center" wrapText="1"/>
    </xf>
    <xf numFmtId="0" fontId="3" fillId="0" borderId="1" xfId="12" applyNumberFormat="1" applyFont="1" applyFill="1" applyBorder="1" applyAlignment="1">
      <alignment horizontal="justify" vertical="center"/>
    </xf>
    <xf numFmtId="165" fontId="3" fillId="0" borderId="5" xfId="15" applyNumberFormat="1" applyFont="1" applyFill="1" applyBorder="1" applyAlignment="1">
      <alignment horizontal="center" vertical="center" wrapText="1"/>
    </xf>
    <xf numFmtId="0" fontId="22" fillId="0" borderId="0" xfId="12" applyFont="1" applyFill="1" applyAlignment="1">
      <alignment vertical="center" wrapText="1"/>
    </xf>
    <xf numFmtId="49" fontId="3" fillId="0" borderId="4" xfId="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23" fillId="0" borderId="0" xfId="12" applyFont="1" applyFill="1" applyBorder="1" applyAlignment="1">
      <alignment vertical="center" wrapText="1"/>
    </xf>
    <xf numFmtId="0" fontId="19" fillId="0" borderId="0" xfId="12" applyFont="1" applyFill="1" applyBorder="1" applyAlignment="1">
      <alignment horizontal="center" vertical="center" wrapText="1"/>
    </xf>
    <xf numFmtId="0" fontId="22" fillId="0" borderId="0" xfId="12" applyFont="1" applyFill="1" applyBorder="1" applyAlignment="1">
      <alignment vertical="center" wrapText="1"/>
    </xf>
    <xf numFmtId="165" fontId="20" fillId="0" borderId="0" xfId="12" applyNumberFormat="1" applyFont="1" applyFill="1" applyAlignment="1">
      <alignment vertical="center" wrapText="1"/>
    </xf>
    <xf numFmtId="49" fontId="4" fillId="0" borderId="6" xfId="23" applyNumberFormat="1" applyFont="1" applyFill="1" applyBorder="1" applyAlignment="1">
      <alignment horizontal="left" vertical="center" wrapText="1"/>
    </xf>
    <xf numFmtId="49" fontId="4" fillId="0" borderId="1" xfId="12" applyNumberFormat="1" applyFont="1" applyFill="1" applyBorder="1" applyAlignment="1">
      <alignment horizontal="left" vertical="center" wrapText="1"/>
    </xf>
    <xf numFmtId="0" fontId="4" fillId="0" borderId="1" xfId="12" applyFont="1" applyFill="1" applyBorder="1" applyAlignment="1">
      <alignment horizontal="left" vertical="center" wrapText="1"/>
    </xf>
    <xf numFmtId="0" fontId="3" fillId="0" borderId="1" xfId="12" applyFont="1" applyFill="1" applyBorder="1" applyAlignment="1">
      <alignment horizontal="justify" vertical="center"/>
    </xf>
    <xf numFmtId="0" fontId="3" fillId="0" borderId="1" xfId="12" applyFont="1" applyFill="1" applyBorder="1" applyAlignment="1">
      <alignment horizontal="center" vertical="center"/>
    </xf>
    <xf numFmtId="0" fontId="10" fillId="0" borderId="1" xfId="12" applyNumberFormat="1" applyFont="1" applyFill="1" applyBorder="1" applyAlignment="1">
      <alignment horizontal="justify" vertical="center" wrapText="1"/>
    </xf>
    <xf numFmtId="0" fontId="19" fillId="0" borderId="0" xfId="12" applyFont="1" applyFill="1" applyAlignment="1">
      <alignment horizontal="center" vertical="center" wrapText="1"/>
    </xf>
    <xf numFmtId="0" fontId="18" fillId="0" borderId="0" xfId="12" applyFont="1" applyFill="1" applyAlignment="1">
      <alignment horizontal="left" vertical="center"/>
    </xf>
    <xf numFmtId="0" fontId="25" fillId="0" borderId="0" xfId="12" applyFont="1" applyFill="1" applyAlignment="1">
      <alignment vertical="center" wrapText="1"/>
    </xf>
    <xf numFmtId="0" fontId="26" fillId="0" borderId="0" xfId="12" applyFont="1" applyFill="1" applyAlignment="1">
      <alignment horizontal="center" vertical="center" wrapText="1"/>
    </xf>
    <xf numFmtId="167" fontId="26" fillId="0" borderId="0" xfId="6" applyNumberFormat="1" applyFont="1" applyFill="1" applyAlignment="1">
      <alignment horizontal="center" vertical="center" wrapText="1"/>
    </xf>
    <xf numFmtId="0" fontId="27" fillId="0" borderId="0" xfId="12" applyFont="1" applyFill="1" applyAlignment="1">
      <alignment horizontal="center" vertical="center" wrapText="1"/>
    </xf>
    <xf numFmtId="0" fontId="18" fillId="0" borderId="0" xfId="12" applyFont="1" applyFill="1" applyAlignment="1">
      <alignment horizontal="center" vertical="center" wrapText="1"/>
    </xf>
    <xf numFmtId="0" fontId="25" fillId="0" borderId="0" xfId="12" applyFont="1" applyFill="1" applyAlignment="1">
      <alignment horizontal="center" vertical="center" wrapText="1"/>
    </xf>
    <xf numFmtId="167" fontId="25" fillId="0" borderId="0" xfId="6" applyNumberFormat="1" applyFont="1" applyFill="1" applyAlignment="1">
      <alignment horizontal="center" vertical="center" wrapText="1"/>
    </xf>
    <xf numFmtId="0" fontId="27" fillId="0" borderId="0" xfId="12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0" borderId="0" xfId="12" applyFont="1" applyFill="1" applyAlignment="1">
      <alignment horizontal="left" vertical="center" wrapText="1"/>
    </xf>
    <xf numFmtId="166" fontId="4" fillId="0" borderId="0" xfId="12" applyNumberFormat="1" applyFont="1" applyFill="1" applyAlignment="1">
      <alignment horizontal="center" vertical="center" wrapText="1"/>
    </xf>
    <xf numFmtId="49" fontId="4" fillId="0" borderId="3" xfId="23" applyNumberFormat="1" applyFont="1" applyFill="1" applyBorder="1" applyAlignment="1">
      <alignment horizontal="center" vertical="center" wrapText="1"/>
    </xf>
    <xf numFmtId="49" fontId="4" fillId="0" borderId="5" xfId="23" applyNumberFormat="1" applyFont="1" applyFill="1" applyBorder="1" applyAlignment="1">
      <alignment horizontal="center" vertical="center" wrapText="1"/>
    </xf>
    <xf numFmtId="0" fontId="4" fillId="0" borderId="3" xfId="12" applyFont="1" applyFill="1" applyBorder="1" applyAlignment="1">
      <alignment horizontal="left" vertical="center" wrapText="1"/>
    </xf>
    <xf numFmtId="0" fontId="3" fillId="0" borderId="5" xfId="12" applyFont="1" applyFill="1" applyBorder="1" applyAlignment="1">
      <alignment horizontal="left"/>
    </xf>
    <xf numFmtId="49" fontId="4" fillId="0" borderId="1" xfId="23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0" xfId="1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10" applyFont="1" applyAlignment="1">
      <alignment horizontal="center" vertical="center"/>
    </xf>
    <xf numFmtId="0" fontId="10" fillId="0" borderId="0" xfId="0" applyFont="1" applyAlignment="1"/>
    <xf numFmtId="0" fontId="4" fillId="0" borderId="0" xfId="13" applyFont="1" applyAlignment="1">
      <alignment horizontal="center" vertical="justify" wrapText="1"/>
    </xf>
  </cellXfs>
  <cellStyles count="24">
    <cellStyle name="Normal" xfId="11"/>
    <cellStyle name="Обычный" xfId="0" builtinId="0"/>
    <cellStyle name="Обычный 2" xfId="1"/>
    <cellStyle name="Обычный 2 2" xfId="2"/>
    <cellStyle name="Обычный 2 2 2" xfId="12"/>
    <cellStyle name="Обычный 2 3" xfId="3"/>
    <cellStyle name="Обычный 3" xfId="4"/>
    <cellStyle name="Обычный 3 2" xfId="5"/>
    <cellStyle name="Обычный 4" xfId="7"/>
    <cellStyle name="Обычный 5" xfId="9"/>
    <cellStyle name="Обычный_бюджет на 2008 год 1" xfId="10"/>
    <cellStyle name="Обычный_Источники" xfId="22"/>
    <cellStyle name="Обычный_Лист2" xfId="23"/>
    <cellStyle name="Обычный_Приложение №1+№4" xfId="13"/>
    <cellStyle name="Процентный 2" xfId="14"/>
    <cellStyle name="Финансовый" xfId="6" builtinId="3"/>
    <cellStyle name="Финансовый 2" xfId="8"/>
    <cellStyle name="Финансовый 2 2" xfId="15"/>
    <cellStyle name="Финансовый 2 2 2" xfId="16"/>
    <cellStyle name="Финансовый 2 3" xfId="17"/>
    <cellStyle name="Финансовый 2 4" xfId="18"/>
    <cellStyle name="Финансовый 2 5" xfId="19"/>
    <cellStyle name="Финансовый 3" xfId="20"/>
    <cellStyle name="Финансовый 4" xfId="2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2"/>
  <sheetViews>
    <sheetView workbookViewId="0">
      <selection activeCell="F13" sqref="F13"/>
    </sheetView>
  </sheetViews>
  <sheetFormatPr defaultColWidth="9.140625" defaultRowHeight="15.75" x14ac:dyDescent="0.25"/>
  <cols>
    <col min="1" max="1" width="88" style="158" customWidth="1"/>
    <col min="2" max="2" width="14.42578125" style="164" customWidth="1"/>
    <col min="3" max="3" width="17.140625" style="159" customWidth="1"/>
    <col min="4" max="16384" width="9.140625" style="159"/>
  </cols>
  <sheetData>
    <row r="1" spans="1:2" x14ac:dyDescent="0.25">
      <c r="B1" s="14" t="s">
        <v>1160</v>
      </c>
    </row>
    <row r="2" spans="1:2" x14ac:dyDescent="0.25">
      <c r="B2" s="14" t="s">
        <v>1045</v>
      </c>
    </row>
    <row r="3" spans="1:2" x14ac:dyDescent="0.25">
      <c r="A3" s="222" t="s">
        <v>1110</v>
      </c>
      <c r="B3" s="222"/>
    </row>
    <row r="4" spans="1:2" x14ac:dyDescent="0.25">
      <c r="A4" s="223" t="s">
        <v>1111</v>
      </c>
      <c r="B4" s="223"/>
    </row>
    <row r="5" spans="1:2" ht="47.25" x14ac:dyDescent="0.25">
      <c r="A5" s="160" t="s">
        <v>1112</v>
      </c>
      <c r="B5" s="160" t="s">
        <v>1113</v>
      </c>
    </row>
    <row r="6" spans="1:2" ht="31.5" x14ac:dyDescent="0.25">
      <c r="A6" s="161" t="s">
        <v>1114</v>
      </c>
      <c r="B6" s="160"/>
    </row>
    <row r="7" spans="1:2" ht="31.5" x14ac:dyDescent="0.25">
      <c r="A7" s="162" t="s">
        <v>1115</v>
      </c>
      <c r="B7" s="163">
        <v>100</v>
      </c>
    </row>
    <row r="8" spans="1:2" x14ac:dyDescent="0.25">
      <c r="A8" s="162" t="s">
        <v>1116</v>
      </c>
      <c r="B8" s="163">
        <v>100</v>
      </c>
    </row>
    <row r="9" spans="1:2" ht="47.25" x14ac:dyDescent="0.25">
      <c r="A9" s="162" t="s">
        <v>1117</v>
      </c>
      <c r="B9" s="163">
        <v>100</v>
      </c>
    </row>
    <row r="10" spans="1:2" x14ac:dyDescent="0.25">
      <c r="A10" s="162" t="s">
        <v>1118</v>
      </c>
      <c r="B10" s="163">
        <v>100</v>
      </c>
    </row>
    <row r="11" spans="1:2" ht="31.5" x14ac:dyDescent="0.25">
      <c r="A11" s="161" t="s">
        <v>1119</v>
      </c>
      <c r="B11" s="163"/>
    </row>
    <row r="12" spans="1:2" x14ac:dyDescent="0.25">
      <c r="A12" s="162" t="s">
        <v>1120</v>
      </c>
      <c r="B12" s="163">
        <v>100</v>
      </c>
    </row>
    <row r="13" spans="1:2" ht="78.75" x14ac:dyDescent="0.25">
      <c r="A13" s="162" t="s">
        <v>1121</v>
      </c>
      <c r="B13" s="163">
        <v>100</v>
      </c>
    </row>
    <row r="14" spans="1:2" x14ac:dyDescent="0.25">
      <c r="A14" s="161" t="s">
        <v>1122</v>
      </c>
      <c r="B14" s="163"/>
    </row>
    <row r="15" spans="1:2" ht="31.5" x14ac:dyDescent="0.25">
      <c r="A15" s="162" t="s">
        <v>1123</v>
      </c>
      <c r="B15" s="163">
        <v>100</v>
      </c>
    </row>
    <row r="16" spans="1:2" x14ac:dyDescent="0.25">
      <c r="A16" s="161" t="s">
        <v>1124</v>
      </c>
      <c r="B16" s="163"/>
    </row>
    <row r="17" spans="1:2" ht="31.5" x14ac:dyDescent="0.25">
      <c r="A17" s="162" t="s">
        <v>1125</v>
      </c>
      <c r="B17" s="163">
        <v>100</v>
      </c>
    </row>
    <row r="18" spans="1:2" ht="47.25" x14ac:dyDescent="0.25">
      <c r="A18" s="162" t="s">
        <v>1126</v>
      </c>
      <c r="B18" s="163">
        <v>100</v>
      </c>
    </row>
    <row r="19" spans="1:2" ht="31.5" x14ac:dyDescent="0.25">
      <c r="A19" s="162" t="s">
        <v>1127</v>
      </c>
      <c r="B19" s="163">
        <v>100</v>
      </c>
    </row>
    <row r="20" spans="1:2" ht="31.5" x14ac:dyDescent="0.25">
      <c r="A20" s="162" t="s">
        <v>1128</v>
      </c>
      <c r="B20" s="163">
        <v>100</v>
      </c>
    </row>
    <row r="21" spans="1:2" x14ac:dyDescent="0.25">
      <c r="A21" s="162" t="s">
        <v>1129</v>
      </c>
      <c r="B21" s="163">
        <v>100</v>
      </c>
    </row>
    <row r="22" spans="1:2" x14ac:dyDescent="0.25">
      <c r="A22" s="161" t="s">
        <v>1130</v>
      </c>
      <c r="B22" s="163"/>
    </row>
    <row r="23" spans="1:2" ht="31.5" x14ac:dyDescent="0.25">
      <c r="A23" s="162" t="s">
        <v>1131</v>
      </c>
      <c r="B23" s="163">
        <v>100</v>
      </c>
    </row>
    <row r="24" spans="1:2" x14ac:dyDescent="0.25">
      <c r="A24" s="161" t="s">
        <v>1132</v>
      </c>
      <c r="B24" s="163"/>
    </row>
    <row r="25" spans="1:2" ht="126" x14ac:dyDescent="0.25">
      <c r="A25" s="162" t="s">
        <v>1133</v>
      </c>
      <c r="B25" s="163">
        <v>100</v>
      </c>
    </row>
    <row r="26" spans="1:2" ht="110.25" x14ac:dyDescent="0.25">
      <c r="A26" s="162" t="s">
        <v>1134</v>
      </c>
      <c r="B26" s="163">
        <v>100</v>
      </c>
    </row>
    <row r="27" spans="1:2" ht="47.25" x14ac:dyDescent="0.25">
      <c r="A27" s="162" t="s">
        <v>1135</v>
      </c>
      <c r="B27" s="163">
        <v>100</v>
      </c>
    </row>
    <row r="28" spans="1:2" x14ac:dyDescent="0.25">
      <c r="A28" s="161" t="s">
        <v>1136</v>
      </c>
      <c r="B28" s="163"/>
    </row>
    <row r="29" spans="1:2" x14ac:dyDescent="0.25">
      <c r="A29" s="162" t="s">
        <v>1137</v>
      </c>
      <c r="B29" s="163">
        <v>100</v>
      </c>
    </row>
    <row r="30" spans="1:2" ht="47.25" x14ac:dyDescent="0.25">
      <c r="A30" s="162" t="s">
        <v>1138</v>
      </c>
      <c r="B30" s="163">
        <v>100</v>
      </c>
    </row>
    <row r="31" spans="1:2" x14ac:dyDescent="0.25">
      <c r="A31" s="162" t="s">
        <v>1139</v>
      </c>
      <c r="B31" s="163">
        <v>100</v>
      </c>
    </row>
    <row r="32" spans="1:2" x14ac:dyDescent="0.25">
      <c r="A32" s="162" t="s">
        <v>1140</v>
      </c>
      <c r="B32" s="163">
        <v>100</v>
      </c>
    </row>
    <row r="33" spans="1:2" x14ac:dyDescent="0.25">
      <c r="A33" s="162" t="s">
        <v>1141</v>
      </c>
      <c r="B33" s="163">
        <v>100</v>
      </c>
    </row>
    <row r="34" spans="1:2" ht="47.25" x14ac:dyDescent="0.25">
      <c r="A34" s="162" t="s">
        <v>1142</v>
      </c>
      <c r="B34" s="163">
        <v>100</v>
      </c>
    </row>
    <row r="35" spans="1:2" ht="31.5" x14ac:dyDescent="0.25">
      <c r="A35" s="161" t="s">
        <v>1143</v>
      </c>
      <c r="B35" s="160"/>
    </row>
    <row r="36" spans="1:2" x14ac:dyDescent="0.25">
      <c r="A36" s="162" t="s">
        <v>1144</v>
      </c>
      <c r="B36" s="163">
        <v>100</v>
      </c>
    </row>
    <row r="37" spans="1:2" x14ac:dyDescent="0.25">
      <c r="A37" s="162" t="s">
        <v>1145</v>
      </c>
      <c r="B37" s="163">
        <v>100</v>
      </c>
    </row>
    <row r="38" spans="1:2" x14ac:dyDescent="0.25">
      <c r="A38" s="162" t="s">
        <v>1146</v>
      </c>
      <c r="B38" s="163">
        <v>100</v>
      </c>
    </row>
    <row r="39" spans="1:2" x14ac:dyDescent="0.25">
      <c r="A39" s="162" t="s">
        <v>1147</v>
      </c>
      <c r="B39" s="163">
        <v>100</v>
      </c>
    </row>
    <row r="40" spans="1:2" x14ac:dyDescent="0.25">
      <c r="A40" s="162" t="s">
        <v>1148</v>
      </c>
      <c r="B40" s="163">
        <v>100</v>
      </c>
    </row>
    <row r="41" spans="1:2" ht="31.5" x14ac:dyDescent="0.25">
      <c r="A41" s="161" t="s">
        <v>1149</v>
      </c>
      <c r="B41" s="160"/>
    </row>
    <row r="42" spans="1:2" ht="31.5" x14ac:dyDescent="0.25">
      <c r="A42" s="162" t="s">
        <v>1150</v>
      </c>
      <c r="B42" s="163">
        <v>100</v>
      </c>
    </row>
    <row r="43" spans="1:2" x14ac:dyDescent="0.25">
      <c r="A43" s="161" t="s">
        <v>1151</v>
      </c>
      <c r="B43" s="160"/>
    </row>
    <row r="44" spans="1:2" ht="31.5" x14ac:dyDescent="0.25">
      <c r="A44" s="162" t="s">
        <v>1152</v>
      </c>
      <c r="B44" s="163">
        <v>100</v>
      </c>
    </row>
    <row r="45" spans="1:2" x14ac:dyDescent="0.25">
      <c r="A45" s="161" t="s">
        <v>1153</v>
      </c>
      <c r="B45" s="160"/>
    </row>
    <row r="46" spans="1:2" x14ac:dyDescent="0.25">
      <c r="A46" s="162" t="s">
        <v>1148</v>
      </c>
      <c r="B46" s="163">
        <v>100</v>
      </c>
    </row>
    <row r="47" spans="1:2" ht="63" x14ac:dyDescent="0.25">
      <c r="A47" s="161" t="s">
        <v>1154</v>
      </c>
      <c r="B47" s="160"/>
    </row>
    <row r="48" spans="1:2" ht="78.75" x14ac:dyDescent="0.25">
      <c r="A48" s="162" t="s">
        <v>1155</v>
      </c>
      <c r="B48" s="163">
        <v>100</v>
      </c>
    </row>
    <row r="49" spans="1:2" ht="47.25" x14ac:dyDescent="0.25">
      <c r="A49" s="161" t="s">
        <v>1156</v>
      </c>
      <c r="B49" s="160"/>
    </row>
    <row r="50" spans="1:2" ht="63" x14ac:dyDescent="0.25">
      <c r="A50" s="162" t="s">
        <v>1157</v>
      </c>
      <c r="B50" s="163">
        <v>100</v>
      </c>
    </row>
    <row r="51" spans="1:2" ht="31.5" x14ac:dyDescent="0.25">
      <c r="A51" s="161" t="s">
        <v>1158</v>
      </c>
      <c r="B51" s="160"/>
    </row>
    <row r="52" spans="1:2" ht="31.5" x14ac:dyDescent="0.25">
      <c r="A52" s="162" t="s">
        <v>1159</v>
      </c>
      <c r="B52" s="163">
        <v>100</v>
      </c>
    </row>
  </sheetData>
  <mergeCells count="2">
    <mergeCell ref="A3:B3"/>
    <mergeCell ref="A4:B4"/>
  </mergeCells>
  <pageMargins left="0.51181102362204722" right="0.31496062992125984" top="0.35433070866141736" bottom="0.15748031496062992" header="0.31496062992125984" footer="0.31496062992125984"/>
  <pageSetup paperSize="9" scale="9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C252"/>
  <sheetViews>
    <sheetView topLeftCell="B1" workbookViewId="0">
      <selection activeCell="L7" sqref="L7"/>
    </sheetView>
  </sheetViews>
  <sheetFormatPr defaultColWidth="23.7109375" defaultRowHeight="12.75" x14ac:dyDescent="0.25"/>
  <cols>
    <col min="1" max="1" width="29.85546875" style="218" customWidth="1"/>
    <col min="2" max="2" width="69.5703125" style="177" customWidth="1"/>
    <col min="3" max="3" width="16.42578125" style="218" customWidth="1"/>
    <col min="4" max="4" width="14.28515625" style="220" customWidth="1"/>
    <col min="5" max="5" width="15.5703125" style="221" customWidth="1"/>
    <col min="6" max="210" width="8.85546875" style="178" customWidth="1"/>
    <col min="211" max="212" width="23.7109375" style="178"/>
    <col min="213" max="213" width="29.85546875" style="178" customWidth="1"/>
    <col min="214" max="214" width="61.85546875" style="178" customWidth="1"/>
    <col min="215" max="215" width="15" style="178" customWidth="1"/>
    <col min="216" max="216" width="14.28515625" style="178" customWidth="1"/>
    <col min="217" max="217" width="15.28515625" style="178" customWidth="1"/>
    <col min="218" max="221" width="13.7109375" style="178" customWidth="1"/>
    <col min="222" max="466" width="8.85546875" style="178" customWidth="1"/>
    <col min="467" max="468" width="23.7109375" style="178"/>
    <col min="469" max="469" width="29.85546875" style="178" customWidth="1"/>
    <col min="470" max="470" width="61.85546875" style="178" customWidth="1"/>
    <col min="471" max="471" width="15" style="178" customWidth="1"/>
    <col min="472" max="472" width="14.28515625" style="178" customWidth="1"/>
    <col min="473" max="473" width="15.28515625" style="178" customWidth="1"/>
    <col min="474" max="477" width="13.7109375" style="178" customWidth="1"/>
    <col min="478" max="722" width="8.85546875" style="178" customWidth="1"/>
    <col min="723" max="724" width="23.7109375" style="178"/>
    <col min="725" max="725" width="29.85546875" style="178" customWidth="1"/>
    <col min="726" max="726" width="61.85546875" style="178" customWidth="1"/>
    <col min="727" max="727" width="15" style="178" customWidth="1"/>
    <col min="728" max="728" width="14.28515625" style="178" customWidth="1"/>
    <col min="729" max="729" width="15.28515625" style="178" customWidth="1"/>
    <col min="730" max="733" width="13.7109375" style="178" customWidth="1"/>
    <col min="734" max="978" width="8.85546875" style="178" customWidth="1"/>
    <col min="979" max="980" width="23.7109375" style="178"/>
    <col min="981" max="981" width="29.85546875" style="178" customWidth="1"/>
    <col min="982" max="982" width="61.85546875" style="178" customWidth="1"/>
    <col min="983" max="983" width="15" style="178" customWidth="1"/>
    <col min="984" max="984" width="14.28515625" style="178" customWidth="1"/>
    <col min="985" max="985" width="15.28515625" style="178" customWidth="1"/>
    <col min="986" max="989" width="13.7109375" style="178" customWidth="1"/>
    <col min="990" max="1234" width="8.85546875" style="178" customWidth="1"/>
    <col min="1235" max="1236" width="23.7109375" style="178"/>
    <col min="1237" max="1237" width="29.85546875" style="178" customWidth="1"/>
    <col min="1238" max="1238" width="61.85546875" style="178" customWidth="1"/>
    <col min="1239" max="1239" width="15" style="178" customWidth="1"/>
    <col min="1240" max="1240" width="14.28515625" style="178" customWidth="1"/>
    <col min="1241" max="1241" width="15.28515625" style="178" customWidth="1"/>
    <col min="1242" max="1245" width="13.7109375" style="178" customWidth="1"/>
    <col min="1246" max="1490" width="8.85546875" style="178" customWidth="1"/>
    <col min="1491" max="1492" width="23.7109375" style="178"/>
    <col min="1493" max="1493" width="29.85546875" style="178" customWidth="1"/>
    <col min="1494" max="1494" width="61.85546875" style="178" customWidth="1"/>
    <col min="1495" max="1495" width="15" style="178" customWidth="1"/>
    <col min="1496" max="1496" width="14.28515625" style="178" customWidth="1"/>
    <col min="1497" max="1497" width="15.28515625" style="178" customWidth="1"/>
    <col min="1498" max="1501" width="13.7109375" style="178" customWidth="1"/>
    <col min="1502" max="1746" width="8.85546875" style="178" customWidth="1"/>
    <col min="1747" max="1748" width="23.7109375" style="178"/>
    <col min="1749" max="1749" width="29.85546875" style="178" customWidth="1"/>
    <col min="1750" max="1750" width="61.85546875" style="178" customWidth="1"/>
    <col min="1751" max="1751" width="15" style="178" customWidth="1"/>
    <col min="1752" max="1752" width="14.28515625" style="178" customWidth="1"/>
    <col min="1753" max="1753" width="15.28515625" style="178" customWidth="1"/>
    <col min="1754" max="1757" width="13.7109375" style="178" customWidth="1"/>
    <col min="1758" max="2002" width="8.85546875" style="178" customWidth="1"/>
    <col min="2003" max="2004" width="23.7109375" style="178"/>
    <col min="2005" max="2005" width="29.85546875" style="178" customWidth="1"/>
    <col min="2006" max="2006" width="61.85546875" style="178" customWidth="1"/>
    <col min="2007" max="2007" width="15" style="178" customWidth="1"/>
    <col min="2008" max="2008" width="14.28515625" style="178" customWidth="1"/>
    <col min="2009" max="2009" width="15.28515625" style="178" customWidth="1"/>
    <col min="2010" max="2013" width="13.7109375" style="178" customWidth="1"/>
    <col min="2014" max="2258" width="8.85546875" style="178" customWidth="1"/>
    <col min="2259" max="2260" width="23.7109375" style="178"/>
    <col min="2261" max="2261" width="29.85546875" style="178" customWidth="1"/>
    <col min="2262" max="2262" width="61.85546875" style="178" customWidth="1"/>
    <col min="2263" max="2263" width="15" style="178" customWidth="1"/>
    <col min="2264" max="2264" width="14.28515625" style="178" customWidth="1"/>
    <col min="2265" max="2265" width="15.28515625" style="178" customWidth="1"/>
    <col min="2266" max="2269" width="13.7109375" style="178" customWidth="1"/>
    <col min="2270" max="2514" width="8.85546875" style="178" customWidth="1"/>
    <col min="2515" max="2516" width="23.7109375" style="178"/>
    <col min="2517" max="2517" width="29.85546875" style="178" customWidth="1"/>
    <col min="2518" max="2518" width="61.85546875" style="178" customWidth="1"/>
    <col min="2519" max="2519" width="15" style="178" customWidth="1"/>
    <col min="2520" max="2520" width="14.28515625" style="178" customWidth="1"/>
    <col min="2521" max="2521" width="15.28515625" style="178" customWidth="1"/>
    <col min="2522" max="2525" width="13.7109375" style="178" customWidth="1"/>
    <col min="2526" max="2770" width="8.85546875" style="178" customWidth="1"/>
    <col min="2771" max="2772" width="23.7109375" style="178"/>
    <col min="2773" max="2773" width="29.85546875" style="178" customWidth="1"/>
    <col min="2774" max="2774" width="61.85546875" style="178" customWidth="1"/>
    <col min="2775" max="2775" width="15" style="178" customWidth="1"/>
    <col min="2776" max="2776" width="14.28515625" style="178" customWidth="1"/>
    <col min="2777" max="2777" width="15.28515625" style="178" customWidth="1"/>
    <col min="2778" max="2781" width="13.7109375" style="178" customWidth="1"/>
    <col min="2782" max="3026" width="8.85546875" style="178" customWidth="1"/>
    <col min="3027" max="3028" width="23.7109375" style="178"/>
    <col min="3029" max="3029" width="29.85546875" style="178" customWidth="1"/>
    <col min="3030" max="3030" width="61.85546875" style="178" customWidth="1"/>
    <col min="3031" max="3031" width="15" style="178" customWidth="1"/>
    <col min="3032" max="3032" width="14.28515625" style="178" customWidth="1"/>
    <col min="3033" max="3033" width="15.28515625" style="178" customWidth="1"/>
    <col min="3034" max="3037" width="13.7109375" style="178" customWidth="1"/>
    <col min="3038" max="3282" width="8.85546875" style="178" customWidth="1"/>
    <col min="3283" max="3284" width="23.7109375" style="178"/>
    <col min="3285" max="3285" width="29.85546875" style="178" customWidth="1"/>
    <col min="3286" max="3286" width="61.85546875" style="178" customWidth="1"/>
    <col min="3287" max="3287" width="15" style="178" customWidth="1"/>
    <col min="3288" max="3288" width="14.28515625" style="178" customWidth="1"/>
    <col min="3289" max="3289" width="15.28515625" style="178" customWidth="1"/>
    <col min="3290" max="3293" width="13.7109375" style="178" customWidth="1"/>
    <col min="3294" max="3538" width="8.85546875" style="178" customWidth="1"/>
    <col min="3539" max="3540" width="23.7109375" style="178"/>
    <col min="3541" max="3541" width="29.85546875" style="178" customWidth="1"/>
    <col min="3542" max="3542" width="61.85546875" style="178" customWidth="1"/>
    <col min="3543" max="3543" width="15" style="178" customWidth="1"/>
    <col min="3544" max="3544" width="14.28515625" style="178" customWidth="1"/>
    <col min="3545" max="3545" width="15.28515625" style="178" customWidth="1"/>
    <col min="3546" max="3549" width="13.7109375" style="178" customWidth="1"/>
    <col min="3550" max="3794" width="8.85546875" style="178" customWidth="1"/>
    <col min="3795" max="3796" width="23.7109375" style="178"/>
    <col min="3797" max="3797" width="29.85546875" style="178" customWidth="1"/>
    <col min="3798" max="3798" width="61.85546875" style="178" customWidth="1"/>
    <col min="3799" max="3799" width="15" style="178" customWidth="1"/>
    <col min="3800" max="3800" width="14.28515625" style="178" customWidth="1"/>
    <col min="3801" max="3801" width="15.28515625" style="178" customWidth="1"/>
    <col min="3802" max="3805" width="13.7109375" style="178" customWidth="1"/>
    <col min="3806" max="4050" width="8.85546875" style="178" customWidth="1"/>
    <col min="4051" max="4052" width="23.7109375" style="178"/>
    <col min="4053" max="4053" width="29.85546875" style="178" customWidth="1"/>
    <col min="4054" max="4054" width="61.85546875" style="178" customWidth="1"/>
    <col min="4055" max="4055" width="15" style="178" customWidth="1"/>
    <col min="4056" max="4056" width="14.28515625" style="178" customWidth="1"/>
    <col min="4057" max="4057" width="15.28515625" style="178" customWidth="1"/>
    <col min="4058" max="4061" width="13.7109375" style="178" customWidth="1"/>
    <col min="4062" max="4306" width="8.85546875" style="178" customWidth="1"/>
    <col min="4307" max="4308" width="23.7109375" style="178"/>
    <col min="4309" max="4309" width="29.85546875" style="178" customWidth="1"/>
    <col min="4310" max="4310" width="61.85546875" style="178" customWidth="1"/>
    <col min="4311" max="4311" width="15" style="178" customWidth="1"/>
    <col min="4312" max="4312" width="14.28515625" style="178" customWidth="1"/>
    <col min="4313" max="4313" width="15.28515625" style="178" customWidth="1"/>
    <col min="4314" max="4317" width="13.7109375" style="178" customWidth="1"/>
    <col min="4318" max="4562" width="8.85546875" style="178" customWidth="1"/>
    <col min="4563" max="4564" width="23.7109375" style="178"/>
    <col min="4565" max="4565" width="29.85546875" style="178" customWidth="1"/>
    <col min="4566" max="4566" width="61.85546875" style="178" customWidth="1"/>
    <col min="4567" max="4567" width="15" style="178" customWidth="1"/>
    <col min="4568" max="4568" width="14.28515625" style="178" customWidth="1"/>
    <col min="4569" max="4569" width="15.28515625" style="178" customWidth="1"/>
    <col min="4570" max="4573" width="13.7109375" style="178" customWidth="1"/>
    <col min="4574" max="4818" width="8.85546875" style="178" customWidth="1"/>
    <col min="4819" max="4820" width="23.7109375" style="178"/>
    <col min="4821" max="4821" width="29.85546875" style="178" customWidth="1"/>
    <col min="4822" max="4822" width="61.85546875" style="178" customWidth="1"/>
    <col min="4823" max="4823" width="15" style="178" customWidth="1"/>
    <col min="4824" max="4824" width="14.28515625" style="178" customWidth="1"/>
    <col min="4825" max="4825" width="15.28515625" style="178" customWidth="1"/>
    <col min="4826" max="4829" width="13.7109375" style="178" customWidth="1"/>
    <col min="4830" max="5074" width="8.85546875" style="178" customWidth="1"/>
    <col min="5075" max="5076" width="23.7109375" style="178"/>
    <col min="5077" max="5077" width="29.85546875" style="178" customWidth="1"/>
    <col min="5078" max="5078" width="61.85546875" style="178" customWidth="1"/>
    <col min="5079" max="5079" width="15" style="178" customWidth="1"/>
    <col min="5080" max="5080" width="14.28515625" style="178" customWidth="1"/>
    <col min="5081" max="5081" width="15.28515625" style="178" customWidth="1"/>
    <col min="5082" max="5085" width="13.7109375" style="178" customWidth="1"/>
    <col min="5086" max="5330" width="8.85546875" style="178" customWidth="1"/>
    <col min="5331" max="5332" width="23.7109375" style="178"/>
    <col min="5333" max="5333" width="29.85546875" style="178" customWidth="1"/>
    <col min="5334" max="5334" width="61.85546875" style="178" customWidth="1"/>
    <col min="5335" max="5335" width="15" style="178" customWidth="1"/>
    <col min="5336" max="5336" width="14.28515625" style="178" customWidth="1"/>
    <col min="5337" max="5337" width="15.28515625" style="178" customWidth="1"/>
    <col min="5338" max="5341" width="13.7109375" style="178" customWidth="1"/>
    <col min="5342" max="5586" width="8.85546875" style="178" customWidth="1"/>
    <col min="5587" max="5588" width="23.7109375" style="178"/>
    <col min="5589" max="5589" width="29.85546875" style="178" customWidth="1"/>
    <col min="5590" max="5590" width="61.85546875" style="178" customWidth="1"/>
    <col min="5591" max="5591" width="15" style="178" customWidth="1"/>
    <col min="5592" max="5592" width="14.28515625" style="178" customWidth="1"/>
    <col min="5593" max="5593" width="15.28515625" style="178" customWidth="1"/>
    <col min="5594" max="5597" width="13.7109375" style="178" customWidth="1"/>
    <col min="5598" max="5842" width="8.85546875" style="178" customWidth="1"/>
    <col min="5843" max="5844" width="23.7109375" style="178"/>
    <col min="5845" max="5845" width="29.85546875" style="178" customWidth="1"/>
    <col min="5846" max="5846" width="61.85546875" style="178" customWidth="1"/>
    <col min="5847" max="5847" width="15" style="178" customWidth="1"/>
    <col min="5848" max="5848" width="14.28515625" style="178" customWidth="1"/>
    <col min="5849" max="5849" width="15.28515625" style="178" customWidth="1"/>
    <col min="5850" max="5853" width="13.7109375" style="178" customWidth="1"/>
    <col min="5854" max="6098" width="8.85546875" style="178" customWidth="1"/>
    <col min="6099" max="6100" width="23.7109375" style="178"/>
    <col min="6101" max="6101" width="29.85546875" style="178" customWidth="1"/>
    <col min="6102" max="6102" width="61.85546875" style="178" customWidth="1"/>
    <col min="6103" max="6103" width="15" style="178" customWidth="1"/>
    <col min="6104" max="6104" width="14.28515625" style="178" customWidth="1"/>
    <col min="6105" max="6105" width="15.28515625" style="178" customWidth="1"/>
    <col min="6106" max="6109" width="13.7109375" style="178" customWidth="1"/>
    <col min="6110" max="6354" width="8.85546875" style="178" customWidth="1"/>
    <col min="6355" max="6356" width="23.7109375" style="178"/>
    <col min="6357" max="6357" width="29.85546875" style="178" customWidth="1"/>
    <col min="6358" max="6358" width="61.85546875" style="178" customWidth="1"/>
    <col min="6359" max="6359" width="15" style="178" customWidth="1"/>
    <col min="6360" max="6360" width="14.28515625" style="178" customWidth="1"/>
    <col min="6361" max="6361" width="15.28515625" style="178" customWidth="1"/>
    <col min="6362" max="6365" width="13.7109375" style="178" customWidth="1"/>
    <col min="6366" max="6610" width="8.85546875" style="178" customWidth="1"/>
    <col min="6611" max="6612" width="23.7109375" style="178"/>
    <col min="6613" max="6613" width="29.85546875" style="178" customWidth="1"/>
    <col min="6614" max="6614" width="61.85546875" style="178" customWidth="1"/>
    <col min="6615" max="6615" width="15" style="178" customWidth="1"/>
    <col min="6616" max="6616" width="14.28515625" style="178" customWidth="1"/>
    <col min="6617" max="6617" width="15.28515625" style="178" customWidth="1"/>
    <col min="6618" max="6621" width="13.7109375" style="178" customWidth="1"/>
    <col min="6622" max="6866" width="8.85546875" style="178" customWidth="1"/>
    <col min="6867" max="6868" width="23.7109375" style="178"/>
    <col min="6869" max="6869" width="29.85546875" style="178" customWidth="1"/>
    <col min="6870" max="6870" width="61.85546875" style="178" customWidth="1"/>
    <col min="6871" max="6871" width="15" style="178" customWidth="1"/>
    <col min="6872" max="6872" width="14.28515625" style="178" customWidth="1"/>
    <col min="6873" max="6873" width="15.28515625" style="178" customWidth="1"/>
    <col min="6874" max="6877" width="13.7109375" style="178" customWidth="1"/>
    <col min="6878" max="7122" width="8.85546875" style="178" customWidth="1"/>
    <col min="7123" max="7124" width="23.7109375" style="178"/>
    <col min="7125" max="7125" width="29.85546875" style="178" customWidth="1"/>
    <col min="7126" max="7126" width="61.85546875" style="178" customWidth="1"/>
    <col min="7127" max="7127" width="15" style="178" customWidth="1"/>
    <col min="7128" max="7128" width="14.28515625" style="178" customWidth="1"/>
    <col min="7129" max="7129" width="15.28515625" style="178" customWidth="1"/>
    <col min="7130" max="7133" width="13.7109375" style="178" customWidth="1"/>
    <col min="7134" max="7378" width="8.85546875" style="178" customWidth="1"/>
    <col min="7379" max="7380" width="23.7109375" style="178"/>
    <col min="7381" max="7381" width="29.85546875" style="178" customWidth="1"/>
    <col min="7382" max="7382" width="61.85546875" style="178" customWidth="1"/>
    <col min="7383" max="7383" width="15" style="178" customWidth="1"/>
    <col min="7384" max="7384" width="14.28515625" style="178" customWidth="1"/>
    <col min="7385" max="7385" width="15.28515625" style="178" customWidth="1"/>
    <col min="7386" max="7389" width="13.7109375" style="178" customWidth="1"/>
    <col min="7390" max="7634" width="8.85546875" style="178" customWidth="1"/>
    <col min="7635" max="7636" width="23.7109375" style="178"/>
    <col min="7637" max="7637" width="29.85546875" style="178" customWidth="1"/>
    <col min="7638" max="7638" width="61.85546875" style="178" customWidth="1"/>
    <col min="7639" max="7639" width="15" style="178" customWidth="1"/>
    <col min="7640" max="7640" width="14.28515625" style="178" customWidth="1"/>
    <col min="7641" max="7641" width="15.28515625" style="178" customWidth="1"/>
    <col min="7642" max="7645" width="13.7109375" style="178" customWidth="1"/>
    <col min="7646" max="7890" width="8.85546875" style="178" customWidth="1"/>
    <col min="7891" max="7892" width="23.7109375" style="178"/>
    <col min="7893" max="7893" width="29.85546875" style="178" customWidth="1"/>
    <col min="7894" max="7894" width="61.85546875" style="178" customWidth="1"/>
    <col min="7895" max="7895" width="15" style="178" customWidth="1"/>
    <col min="7896" max="7896" width="14.28515625" style="178" customWidth="1"/>
    <col min="7897" max="7897" width="15.28515625" style="178" customWidth="1"/>
    <col min="7898" max="7901" width="13.7109375" style="178" customWidth="1"/>
    <col min="7902" max="8146" width="8.85546875" style="178" customWidth="1"/>
    <col min="8147" max="8148" width="23.7109375" style="178"/>
    <col min="8149" max="8149" width="29.85546875" style="178" customWidth="1"/>
    <col min="8150" max="8150" width="61.85546875" style="178" customWidth="1"/>
    <col min="8151" max="8151" width="15" style="178" customWidth="1"/>
    <col min="8152" max="8152" width="14.28515625" style="178" customWidth="1"/>
    <col min="8153" max="8153" width="15.28515625" style="178" customWidth="1"/>
    <col min="8154" max="8157" width="13.7109375" style="178" customWidth="1"/>
    <col min="8158" max="8402" width="8.85546875" style="178" customWidth="1"/>
    <col min="8403" max="8404" width="23.7109375" style="178"/>
    <col min="8405" max="8405" width="29.85546875" style="178" customWidth="1"/>
    <col min="8406" max="8406" width="61.85546875" style="178" customWidth="1"/>
    <col min="8407" max="8407" width="15" style="178" customWidth="1"/>
    <col min="8408" max="8408" width="14.28515625" style="178" customWidth="1"/>
    <col min="8409" max="8409" width="15.28515625" style="178" customWidth="1"/>
    <col min="8410" max="8413" width="13.7109375" style="178" customWidth="1"/>
    <col min="8414" max="8658" width="8.85546875" style="178" customWidth="1"/>
    <col min="8659" max="8660" width="23.7109375" style="178"/>
    <col min="8661" max="8661" width="29.85546875" style="178" customWidth="1"/>
    <col min="8662" max="8662" width="61.85546875" style="178" customWidth="1"/>
    <col min="8663" max="8663" width="15" style="178" customWidth="1"/>
    <col min="8664" max="8664" width="14.28515625" style="178" customWidth="1"/>
    <col min="8665" max="8665" width="15.28515625" style="178" customWidth="1"/>
    <col min="8666" max="8669" width="13.7109375" style="178" customWidth="1"/>
    <col min="8670" max="8914" width="8.85546875" style="178" customWidth="1"/>
    <col min="8915" max="8916" width="23.7109375" style="178"/>
    <col min="8917" max="8917" width="29.85546875" style="178" customWidth="1"/>
    <col min="8918" max="8918" width="61.85546875" style="178" customWidth="1"/>
    <col min="8919" max="8919" width="15" style="178" customWidth="1"/>
    <col min="8920" max="8920" width="14.28515625" style="178" customWidth="1"/>
    <col min="8921" max="8921" width="15.28515625" style="178" customWidth="1"/>
    <col min="8922" max="8925" width="13.7109375" style="178" customWidth="1"/>
    <col min="8926" max="9170" width="8.85546875" style="178" customWidth="1"/>
    <col min="9171" max="9172" width="23.7109375" style="178"/>
    <col min="9173" max="9173" width="29.85546875" style="178" customWidth="1"/>
    <col min="9174" max="9174" width="61.85546875" style="178" customWidth="1"/>
    <col min="9175" max="9175" width="15" style="178" customWidth="1"/>
    <col min="9176" max="9176" width="14.28515625" style="178" customWidth="1"/>
    <col min="9177" max="9177" width="15.28515625" style="178" customWidth="1"/>
    <col min="9178" max="9181" width="13.7109375" style="178" customWidth="1"/>
    <col min="9182" max="9426" width="8.85546875" style="178" customWidth="1"/>
    <col min="9427" max="9428" width="23.7109375" style="178"/>
    <col min="9429" max="9429" width="29.85546875" style="178" customWidth="1"/>
    <col min="9430" max="9430" width="61.85546875" style="178" customWidth="1"/>
    <col min="9431" max="9431" width="15" style="178" customWidth="1"/>
    <col min="9432" max="9432" width="14.28515625" style="178" customWidth="1"/>
    <col min="9433" max="9433" width="15.28515625" style="178" customWidth="1"/>
    <col min="9434" max="9437" width="13.7109375" style="178" customWidth="1"/>
    <col min="9438" max="9682" width="8.85546875" style="178" customWidth="1"/>
    <col min="9683" max="9684" width="23.7109375" style="178"/>
    <col min="9685" max="9685" width="29.85546875" style="178" customWidth="1"/>
    <col min="9686" max="9686" width="61.85546875" style="178" customWidth="1"/>
    <col min="9687" max="9687" width="15" style="178" customWidth="1"/>
    <col min="9688" max="9688" width="14.28515625" style="178" customWidth="1"/>
    <col min="9689" max="9689" width="15.28515625" style="178" customWidth="1"/>
    <col min="9690" max="9693" width="13.7109375" style="178" customWidth="1"/>
    <col min="9694" max="9938" width="8.85546875" style="178" customWidth="1"/>
    <col min="9939" max="9940" width="23.7109375" style="178"/>
    <col min="9941" max="9941" width="29.85546875" style="178" customWidth="1"/>
    <col min="9942" max="9942" width="61.85546875" style="178" customWidth="1"/>
    <col min="9943" max="9943" width="15" style="178" customWidth="1"/>
    <col min="9944" max="9944" width="14.28515625" style="178" customWidth="1"/>
    <col min="9945" max="9945" width="15.28515625" style="178" customWidth="1"/>
    <col min="9946" max="9949" width="13.7109375" style="178" customWidth="1"/>
    <col min="9950" max="10194" width="8.85546875" style="178" customWidth="1"/>
    <col min="10195" max="10196" width="23.7109375" style="178"/>
    <col min="10197" max="10197" width="29.85546875" style="178" customWidth="1"/>
    <col min="10198" max="10198" width="61.85546875" style="178" customWidth="1"/>
    <col min="10199" max="10199" width="15" style="178" customWidth="1"/>
    <col min="10200" max="10200" width="14.28515625" style="178" customWidth="1"/>
    <col min="10201" max="10201" width="15.28515625" style="178" customWidth="1"/>
    <col min="10202" max="10205" width="13.7109375" style="178" customWidth="1"/>
    <col min="10206" max="10450" width="8.85546875" style="178" customWidth="1"/>
    <col min="10451" max="10452" width="23.7109375" style="178"/>
    <col min="10453" max="10453" width="29.85546875" style="178" customWidth="1"/>
    <col min="10454" max="10454" width="61.85546875" style="178" customWidth="1"/>
    <col min="10455" max="10455" width="15" style="178" customWidth="1"/>
    <col min="10456" max="10456" width="14.28515625" style="178" customWidth="1"/>
    <col min="10457" max="10457" width="15.28515625" style="178" customWidth="1"/>
    <col min="10458" max="10461" width="13.7109375" style="178" customWidth="1"/>
    <col min="10462" max="10706" width="8.85546875" style="178" customWidth="1"/>
    <col min="10707" max="10708" width="23.7109375" style="178"/>
    <col min="10709" max="10709" width="29.85546875" style="178" customWidth="1"/>
    <col min="10710" max="10710" width="61.85546875" style="178" customWidth="1"/>
    <col min="10711" max="10711" width="15" style="178" customWidth="1"/>
    <col min="10712" max="10712" width="14.28515625" style="178" customWidth="1"/>
    <col min="10713" max="10713" width="15.28515625" style="178" customWidth="1"/>
    <col min="10714" max="10717" width="13.7109375" style="178" customWidth="1"/>
    <col min="10718" max="10962" width="8.85546875" style="178" customWidth="1"/>
    <col min="10963" max="10964" width="23.7109375" style="178"/>
    <col min="10965" max="10965" width="29.85546875" style="178" customWidth="1"/>
    <col min="10966" max="10966" width="61.85546875" style="178" customWidth="1"/>
    <col min="10967" max="10967" width="15" style="178" customWidth="1"/>
    <col min="10968" max="10968" width="14.28515625" style="178" customWidth="1"/>
    <col min="10969" max="10969" width="15.28515625" style="178" customWidth="1"/>
    <col min="10970" max="10973" width="13.7109375" style="178" customWidth="1"/>
    <col min="10974" max="11218" width="8.85546875" style="178" customWidth="1"/>
    <col min="11219" max="11220" width="23.7109375" style="178"/>
    <col min="11221" max="11221" width="29.85546875" style="178" customWidth="1"/>
    <col min="11222" max="11222" width="61.85546875" style="178" customWidth="1"/>
    <col min="11223" max="11223" width="15" style="178" customWidth="1"/>
    <col min="11224" max="11224" width="14.28515625" style="178" customWidth="1"/>
    <col min="11225" max="11225" width="15.28515625" style="178" customWidth="1"/>
    <col min="11226" max="11229" width="13.7109375" style="178" customWidth="1"/>
    <col min="11230" max="11474" width="8.85546875" style="178" customWidth="1"/>
    <col min="11475" max="11476" width="23.7109375" style="178"/>
    <col min="11477" max="11477" width="29.85546875" style="178" customWidth="1"/>
    <col min="11478" max="11478" width="61.85546875" style="178" customWidth="1"/>
    <col min="11479" max="11479" width="15" style="178" customWidth="1"/>
    <col min="11480" max="11480" width="14.28515625" style="178" customWidth="1"/>
    <col min="11481" max="11481" width="15.28515625" style="178" customWidth="1"/>
    <col min="11482" max="11485" width="13.7109375" style="178" customWidth="1"/>
    <col min="11486" max="11730" width="8.85546875" style="178" customWidth="1"/>
    <col min="11731" max="11732" width="23.7109375" style="178"/>
    <col min="11733" max="11733" width="29.85546875" style="178" customWidth="1"/>
    <col min="11734" max="11734" width="61.85546875" style="178" customWidth="1"/>
    <col min="11735" max="11735" width="15" style="178" customWidth="1"/>
    <col min="11736" max="11736" width="14.28515625" style="178" customWidth="1"/>
    <col min="11737" max="11737" width="15.28515625" style="178" customWidth="1"/>
    <col min="11738" max="11741" width="13.7109375" style="178" customWidth="1"/>
    <col min="11742" max="11986" width="8.85546875" style="178" customWidth="1"/>
    <col min="11987" max="11988" width="23.7109375" style="178"/>
    <col min="11989" max="11989" width="29.85546875" style="178" customWidth="1"/>
    <col min="11990" max="11990" width="61.85546875" style="178" customWidth="1"/>
    <col min="11991" max="11991" width="15" style="178" customWidth="1"/>
    <col min="11992" max="11992" width="14.28515625" style="178" customWidth="1"/>
    <col min="11993" max="11993" width="15.28515625" style="178" customWidth="1"/>
    <col min="11994" max="11997" width="13.7109375" style="178" customWidth="1"/>
    <col min="11998" max="12242" width="8.85546875" style="178" customWidth="1"/>
    <col min="12243" max="12244" width="23.7109375" style="178"/>
    <col min="12245" max="12245" width="29.85546875" style="178" customWidth="1"/>
    <col min="12246" max="12246" width="61.85546875" style="178" customWidth="1"/>
    <col min="12247" max="12247" width="15" style="178" customWidth="1"/>
    <col min="12248" max="12248" width="14.28515625" style="178" customWidth="1"/>
    <col min="12249" max="12249" width="15.28515625" style="178" customWidth="1"/>
    <col min="12250" max="12253" width="13.7109375" style="178" customWidth="1"/>
    <col min="12254" max="12498" width="8.85546875" style="178" customWidth="1"/>
    <col min="12499" max="12500" width="23.7109375" style="178"/>
    <col min="12501" max="12501" width="29.85546875" style="178" customWidth="1"/>
    <col min="12502" max="12502" width="61.85546875" style="178" customWidth="1"/>
    <col min="12503" max="12503" width="15" style="178" customWidth="1"/>
    <col min="12504" max="12504" width="14.28515625" style="178" customWidth="1"/>
    <col min="12505" max="12505" width="15.28515625" style="178" customWidth="1"/>
    <col min="12506" max="12509" width="13.7109375" style="178" customWidth="1"/>
    <col min="12510" max="12754" width="8.85546875" style="178" customWidth="1"/>
    <col min="12755" max="12756" width="23.7109375" style="178"/>
    <col min="12757" max="12757" width="29.85546875" style="178" customWidth="1"/>
    <col min="12758" max="12758" width="61.85546875" style="178" customWidth="1"/>
    <col min="12759" max="12759" width="15" style="178" customWidth="1"/>
    <col min="12760" max="12760" width="14.28515625" style="178" customWidth="1"/>
    <col min="12761" max="12761" width="15.28515625" style="178" customWidth="1"/>
    <col min="12762" max="12765" width="13.7109375" style="178" customWidth="1"/>
    <col min="12766" max="13010" width="8.85546875" style="178" customWidth="1"/>
    <col min="13011" max="13012" width="23.7109375" style="178"/>
    <col min="13013" max="13013" width="29.85546875" style="178" customWidth="1"/>
    <col min="13014" max="13014" width="61.85546875" style="178" customWidth="1"/>
    <col min="13015" max="13015" width="15" style="178" customWidth="1"/>
    <col min="13016" max="13016" width="14.28515625" style="178" customWidth="1"/>
    <col min="13017" max="13017" width="15.28515625" style="178" customWidth="1"/>
    <col min="13018" max="13021" width="13.7109375" style="178" customWidth="1"/>
    <col min="13022" max="13266" width="8.85546875" style="178" customWidth="1"/>
    <col min="13267" max="13268" width="23.7109375" style="178"/>
    <col min="13269" max="13269" width="29.85546875" style="178" customWidth="1"/>
    <col min="13270" max="13270" width="61.85546875" style="178" customWidth="1"/>
    <col min="13271" max="13271" width="15" style="178" customWidth="1"/>
    <col min="13272" max="13272" width="14.28515625" style="178" customWidth="1"/>
    <col min="13273" max="13273" width="15.28515625" style="178" customWidth="1"/>
    <col min="13274" max="13277" width="13.7109375" style="178" customWidth="1"/>
    <col min="13278" max="13522" width="8.85546875" style="178" customWidth="1"/>
    <col min="13523" max="13524" width="23.7109375" style="178"/>
    <col min="13525" max="13525" width="29.85546875" style="178" customWidth="1"/>
    <col min="13526" max="13526" width="61.85546875" style="178" customWidth="1"/>
    <col min="13527" max="13527" width="15" style="178" customWidth="1"/>
    <col min="13528" max="13528" width="14.28515625" style="178" customWidth="1"/>
    <col min="13529" max="13529" width="15.28515625" style="178" customWidth="1"/>
    <col min="13530" max="13533" width="13.7109375" style="178" customWidth="1"/>
    <col min="13534" max="13778" width="8.85546875" style="178" customWidth="1"/>
    <col min="13779" max="13780" width="23.7109375" style="178"/>
    <col min="13781" max="13781" width="29.85546875" style="178" customWidth="1"/>
    <col min="13782" max="13782" width="61.85546875" style="178" customWidth="1"/>
    <col min="13783" max="13783" width="15" style="178" customWidth="1"/>
    <col min="13784" max="13784" width="14.28515625" style="178" customWidth="1"/>
    <col min="13785" max="13785" width="15.28515625" style="178" customWidth="1"/>
    <col min="13786" max="13789" width="13.7109375" style="178" customWidth="1"/>
    <col min="13790" max="14034" width="8.85546875" style="178" customWidth="1"/>
    <col min="14035" max="14036" width="23.7109375" style="178"/>
    <col min="14037" max="14037" width="29.85546875" style="178" customWidth="1"/>
    <col min="14038" max="14038" width="61.85546875" style="178" customWidth="1"/>
    <col min="14039" max="14039" width="15" style="178" customWidth="1"/>
    <col min="14040" max="14040" width="14.28515625" style="178" customWidth="1"/>
    <col min="14041" max="14041" width="15.28515625" style="178" customWidth="1"/>
    <col min="14042" max="14045" width="13.7109375" style="178" customWidth="1"/>
    <col min="14046" max="14290" width="8.85546875" style="178" customWidth="1"/>
    <col min="14291" max="14292" width="23.7109375" style="178"/>
    <col min="14293" max="14293" width="29.85546875" style="178" customWidth="1"/>
    <col min="14294" max="14294" width="61.85546875" style="178" customWidth="1"/>
    <col min="14295" max="14295" width="15" style="178" customWidth="1"/>
    <col min="14296" max="14296" width="14.28515625" style="178" customWidth="1"/>
    <col min="14297" max="14297" width="15.28515625" style="178" customWidth="1"/>
    <col min="14298" max="14301" width="13.7109375" style="178" customWidth="1"/>
    <col min="14302" max="14546" width="8.85546875" style="178" customWidth="1"/>
    <col min="14547" max="14548" width="23.7109375" style="178"/>
    <col min="14549" max="14549" width="29.85546875" style="178" customWidth="1"/>
    <col min="14550" max="14550" width="61.85546875" style="178" customWidth="1"/>
    <col min="14551" max="14551" width="15" style="178" customWidth="1"/>
    <col min="14552" max="14552" width="14.28515625" style="178" customWidth="1"/>
    <col min="14553" max="14553" width="15.28515625" style="178" customWidth="1"/>
    <col min="14554" max="14557" width="13.7109375" style="178" customWidth="1"/>
    <col min="14558" max="14802" width="8.85546875" style="178" customWidth="1"/>
    <col min="14803" max="14804" width="23.7109375" style="178"/>
    <col min="14805" max="14805" width="29.85546875" style="178" customWidth="1"/>
    <col min="14806" max="14806" width="61.85546875" style="178" customWidth="1"/>
    <col min="14807" max="14807" width="15" style="178" customWidth="1"/>
    <col min="14808" max="14808" width="14.28515625" style="178" customWidth="1"/>
    <col min="14809" max="14809" width="15.28515625" style="178" customWidth="1"/>
    <col min="14810" max="14813" width="13.7109375" style="178" customWidth="1"/>
    <col min="14814" max="15058" width="8.85546875" style="178" customWidth="1"/>
    <col min="15059" max="15060" width="23.7109375" style="178"/>
    <col min="15061" max="15061" width="29.85546875" style="178" customWidth="1"/>
    <col min="15062" max="15062" width="61.85546875" style="178" customWidth="1"/>
    <col min="15063" max="15063" width="15" style="178" customWidth="1"/>
    <col min="15064" max="15064" width="14.28515625" style="178" customWidth="1"/>
    <col min="15065" max="15065" width="15.28515625" style="178" customWidth="1"/>
    <col min="15066" max="15069" width="13.7109375" style="178" customWidth="1"/>
    <col min="15070" max="15314" width="8.85546875" style="178" customWidth="1"/>
    <col min="15315" max="15316" width="23.7109375" style="178"/>
    <col min="15317" max="15317" width="29.85546875" style="178" customWidth="1"/>
    <col min="15318" max="15318" width="61.85546875" style="178" customWidth="1"/>
    <col min="15319" max="15319" width="15" style="178" customWidth="1"/>
    <col min="15320" max="15320" width="14.28515625" style="178" customWidth="1"/>
    <col min="15321" max="15321" width="15.28515625" style="178" customWidth="1"/>
    <col min="15322" max="15325" width="13.7109375" style="178" customWidth="1"/>
    <col min="15326" max="15570" width="8.85546875" style="178" customWidth="1"/>
    <col min="15571" max="15572" width="23.7109375" style="178"/>
    <col min="15573" max="15573" width="29.85546875" style="178" customWidth="1"/>
    <col min="15574" max="15574" width="61.85546875" style="178" customWidth="1"/>
    <col min="15575" max="15575" width="15" style="178" customWidth="1"/>
    <col min="15576" max="15576" width="14.28515625" style="178" customWidth="1"/>
    <col min="15577" max="15577" width="15.28515625" style="178" customWidth="1"/>
    <col min="15578" max="15581" width="13.7109375" style="178" customWidth="1"/>
    <col min="15582" max="15826" width="8.85546875" style="178" customWidth="1"/>
    <col min="15827" max="15828" width="23.7109375" style="178"/>
    <col min="15829" max="15829" width="29.85546875" style="178" customWidth="1"/>
    <col min="15830" max="15830" width="61.85546875" style="178" customWidth="1"/>
    <col min="15831" max="15831" width="15" style="178" customWidth="1"/>
    <col min="15832" max="15832" width="14.28515625" style="178" customWidth="1"/>
    <col min="15833" max="15833" width="15.28515625" style="178" customWidth="1"/>
    <col min="15834" max="15837" width="13.7109375" style="178" customWidth="1"/>
    <col min="15838" max="16082" width="8.85546875" style="178" customWidth="1"/>
    <col min="16083" max="16084" width="23.7109375" style="178"/>
    <col min="16085" max="16085" width="29.85546875" style="178" customWidth="1"/>
    <col min="16086" max="16086" width="61.85546875" style="178" customWidth="1"/>
    <col min="16087" max="16087" width="15" style="178" customWidth="1"/>
    <col min="16088" max="16088" width="14.28515625" style="178" customWidth="1"/>
    <col min="16089" max="16089" width="15.28515625" style="178" customWidth="1"/>
    <col min="16090" max="16093" width="13.7109375" style="178" customWidth="1"/>
    <col min="16094" max="16338" width="8.85546875" style="178" customWidth="1"/>
    <col min="16339" max="16384" width="23.7109375" style="178"/>
  </cols>
  <sheetData>
    <row r="1" spans="1:211" s="150" customFormat="1" ht="15.75" x14ac:dyDescent="0.25">
      <c r="A1" s="174"/>
      <c r="B1" s="143"/>
      <c r="C1" s="142"/>
      <c r="D1" s="14"/>
      <c r="E1" s="14" t="s">
        <v>983</v>
      </c>
    </row>
    <row r="2" spans="1:211" s="150" customFormat="1" ht="19.5" customHeight="1" x14ac:dyDescent="0.25">
      <c r="A2" s="174"/>
      <c r="B2" s="143"/>
      <c r="C2" s="142"/>
      <c r="D2" s="14"/>
      <c r="E2" s="14" t="s">
        <v>1045</v>
      </c>
    </row>
    <row r="3" spans="1:211" s="175" customFormat="1" ht="15.75" customHeight="1" x14ac:dyDescent="0.25">
      <c r="A3" s="225" t="s">
        <v>1161</v>
      </c>
      <c r="B3" s="225"/>
      <c r="C3" s="225"/>
      <c r="D3" s="225"/>
      <c r="E3" s="225"/>
    </row>
    <row r="4" spans="1:211" ht="80.25" customHeight="1" x14ac:dyDescent="0.25">
      <c r="A4" s="170" t="s">
        <v>1162</v>
      </c>
      <c r="B4" s="170" t="s">
        <v>1163</v>
      </c>
      <c r="C4" s="170" t="s">
        <v>1164</v>
      </c>
      <c r="D4" s="176" t="s">
        <v>1165</v>
      </c>
      <c r="E4" s="171" t="s">
        <v>1166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77"/>
      <c r="GB4" s="177"/>
      <c r="GC4" s="177"/>
      <c r="GD4" s="177"/>
      <c r="GE4" s="177"/>
      <c r="GF4" s="177"/>
      <c r="GG4" s="177"/>
      <c r="GH4" s="177"/>
      <c r="GI4" s="177"/>
      <c r="GJ4" s="177"/>
      <c r="GK4" s="177"/>
      <c r="GL4" s="177"/>
      <c r="GM4" s="177"/>
      <c r="GN4" s="177"/>
      <c r="GO4" s="177"/>
      <c r="GP4" s="177"/>
      <c r="GQ4" s="177"/>
      <c r="GR4" s="177"/>
      <c r="GS4" s="177"/>
      <c r="GT4" s="177"/>
      <c r="GU4" s="177"/>
      <c r="GV4" s="177"/>
      <c r="GW4" s="177"/>
      <c r="GX4" s="177"/>
      <c r="GY4" s="177"/>
      <c r="GZ4" s="177"/>
      <c r="HA4" s="177"/>
      <c r="HB4" s="177"/>
      <c r="HC4" s="177"/>
    </row>
    <row r="5" spans="1:211" ht="15.75" x14ac:dyDescent="0.25">
      <c r="A5" s="166" t="s">
        <v>1167</v>
      </c>
      <c r="B5" s="167" t="s">
        <v>1168</v>
      </c>
      <c r="C5" s="179">
        <f>SUM(C6:C13)</f>
        <v>1784817.4999999998</v>
      </c>
      <c r="D5" s="179">
        <f>SUM(D6:D13)</f>
        <v>1797453.7000000002</v>
      </c>
      <c r="E5" s="179">
        <f>D5/C5*100</f>
        <v>100.70798274893653</v>
      </c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80"/>
      <c r="DD5" s="180"/>
      <c r="DE5" s="180"/>
      <c r="DF5" s="180"/>
      <c r="DG5" s="180"/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180"/>
      <c r="DT5" s="180"/>
      <c r="DU5" s="180"/>
      <c r="DV5" s="180"/>
      <c r="DW5" s="180"/>
      <c r="DX5" s="180"/>
      <c r="DY5" s="180"/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80"/>
      <c r="ET5" s="180"/>
      <c r="EU5" s="180"/>
      <c r="EV5" s="180"/>
      <c r="EW5" s="180"/>
      <c r="EX5" s="180"/>
      <c r="EY5" s="180"/>
      <c r="EZ5" s="180"/>
      <c r="FA5" s="180"/>
      <c r="FB5" s="180"/>
      <c r="FC5" s="180"/>
      <c r="FD5" s="180"/>
      <c r="FE5" s="180"/>
      <c r="FF5" s="180"/>
      <c r="FG5" s="180"/>
      <c r="FH5" s="180"/>
      <c r="FI5" s="180"/>
      <c r="FJ5" s="180"/>
      <c r="FK5" s="180"/>
      <c r="FL5" s="180"/>
      <c r="FM5" s="180"/>
      <c r="FN5" s="180"/>
      <c r="FO5" s="180"/>
      <c r="FP5" s="180"/>
      <c r="FQ5" s="180"/>
      <c r="FR5" s="180"/>
      <c r="FS5" s="180"/>
      <c r="FT5" s="180"/>
      <c r="FU5" s="180"/>
      <c r="FV5" s="180"/>
      <c r="FW5" s="180"/>
      <c r="FX5" s="180"/>
      <c r="FY5" s="180"/>
      <c r="FZ5" s="180"/>
      <c r="GA5" s="180"/>
      <c r="GB5" s="180"/>
      <c r="GC5" s="180"/>
      <c r="GD5" s="180"/>
      <c r="GE5" s="180"/>
      <c r="GF5" s="180"/>
      <c r="GG5" s="180"/>
      <c r="GH5" s="180"/>
      <c r="GI5" s="180"/>
      <c r="GJ5" s="180"/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</row>
    <row r="6" spans="1:211" ht="83.25" customHeight="1" x14ac:dyDescent="0.25">
      <c r="A6" s="181" t="s">
        <v>1169</v>
      </c>
      <c r="B6" s="165" t="s">
        <v>1170</v>
      </c>
      <c r="C6" s="182">
        <v>1508492.4</v>
      </c>
      <c r="D6" s="182">
        <v>1505708.8</v>
      </c>
      <c r="E6" s="182">
        <f t="shared" ref="E6:E69" si="0">D6/C6*100</f>
        <v>99.815471393823401</v>
      </c>
    </row>
    <row r="7" spans="1:211" ht="111.75" customHeight="1" x14ac:dyDescent="0.25">
      <c r="A7" s="168" t="s">
        <v>1171</v>
      </c>
      <c r="B7" s="183" t="s">
        <v>1172</v>
      </c>
      <c r="C7" s="182">
        <v>11850</v>
      </c>
      <c r="D7" s="182">
        <v>10790</v>
      </c>
      <c r="E7" s="182">
        <f t="shared" si="0"/>
        <v>91.05485232067511</v>
      </c>
    </row>
    <row r="8" spans="1:211" ht="50.25" customHeight="1" x14ac:dyDescent="0.25">
      <c r="A8" s="168" t="s">
        <v>1173</v>
      </c>
      <c r="B8" s="165" t="s">
        <v>1174</v>
      </c>
      <c r="C8" s="182">
        <v>21715.4</v>
      </c>
      <c r="D8" s="182">
        <v>20440.3</v>
      </c>
      <c r="E8" s="182">
        <f t="shared" si="0"/>
        <v>94.128130266999449</v>
      </c>
    </row>
    <row r="9" spans="1:211" ht="84.75" customHeight="1" x14ac:dyDescent="0.25">
      <c r="A9" s="168" t="s">
        <v>1175</v>
      </c>
      <c r="B9" s="183" t="s">
        <v>1176</v>
      </c>
      <c r="C9" s="182">
        <v>8250</v>
      </c>
      <c r="D9" s="182">
        <v>8456.1</v>
      </c>
      <c r="E9" s="182">
        <f t="shared" si="0"/>
        <v>102.49818181818182</v>
      </c>
    </row>
    <row r="10" spans="1:211" ht="110.25" customHeight="1" x14ac:dyDescent="0.25">
      <c r="A10" s="168" t="s">
        <v>1177</v>
      </c>
      <c r="B10" s="183" t="s">
        <v>1178</v>
      </c>
      <c r="C10" s="182">
        <v>0</v>
      </c>
      <c r="D10" s="182">
        <v>-12.6</v>
      </c>
      <c r="E10" s="182" t="s">
        <v>1179</v>
      </c>
    </row>
    <row r="11" spans="1:211" ht="94.5" x14ac:dyDescent="0.25">
      <c r="A11" s="168" t="s">
        <v>1180</v>
      </c>
      <c r="B11" s="183" t="s">
        <v>1181</v>
      </c>
      <c r="C11" s="182">
        <v>92179.7</v>
      </c>
      <c r="D11" s="182">
        <v>95019.3</v>
      </c>
      <c r="E11" s="182">
        <f t="shared" si="0"/>
        <v>103.08050470982224</v>
      </c>
    </row>
    <row r="12" spans="1:211" ht="47.25" x14ac:dyDescent="0.25">
      <c r="A12" s="168" t="s">
        <v>1182</v>
      </c>
      <c r="B12" s="183" t="s">
        <v>1183</v>
      </c>
      <c r="C12" s="182">
        <v>40830</v>
      </c>
      <c r="D12" s="182">
        <v>43565.5</v>
      </c>
      <c r="E12" s="182">
        <f t="shared" si="0"/>
        <v>106.69973059025226</v>
      </c>
    </row>
    <row r="13" spans="1:211" ht="47.25" x14ac:dyDescent="0.25">
      <c r="A13" s="168" t="s">
        <v>1184</v>
      </c>
      <c r="B13" s="183" t="s">
        <v>1185</v>
      </c>
      <c r="C13" s="182">
        <v>101500</v>
      </c>
      <c r="D13" s="182">
        <v>113486.3</v>
      </c>
      <c r="E13" s="182">
        <f t="shared" si="0"/>
        <v>111.80916256157636</v>
      </c>
    </row>
    <row r="14" spans="1:211" ht="33" customHeight="1" x14ac:dyDescent="0.25">
      <c r="A14" s="184" t="s">
        <v>1186</v>
      </c>
      <c r="B14" s="185" t="s">
        <v>1187</v>
      </c>
      <c r="C14" s="179">
        <f>SUM(C15:C18)</f>
        <v>34605.4</v>
      </c>
      <c r="D14" s="179">
        <f>SUM(D15:D18)</f>
        <v>34994.200000000004</v>
      </c>
      <c r="E14" s="186">
        <f t="shared" si="0"/>
        <v>101.12352407427743</v>
      </c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  <c r="DF14" s="180"/>
      <c r="DG14" s="180"/>
      <c r="DH14" s="180"/>
      <c r="DI14" s="180"/>
      <c r="DJ14" s="180"/>
      <c r="DK14" s="180"/>
      <c r="DL14" s="180"/>
      <c r="DM14" s="180"/>
      <c r="DN14" s="180"/>
      <c r="DO14" s="180"/>
      <c r="DP14" s="180"/>
      <c r="DQ14" s="180"/>
      <c r="DR14" s="180"/>
      <c r="DS14" s="180"/>
      <c r="DT14" s="180"/>
      <c r="DU14" s="180"/>
      <c r="DV14" s="180"/>
      <c r="DW14" s="180"/>
      <c r="DX14" s="180"/>
      <c r="DY14" s="180"/>
      <c r="DZ14" s="180"/>
      <c r="EA14" s="180"/>
      <c r="EB14" s="180"/>
      <c r="EC14" s="180"/>
      <c r="ED14" s="180"/>
      <c r="EE14" s="180"/>
      <c r="EF14" s="180"/>
      <c r="EG14" s="180"/>
      <c r="EH14" s="180"/>
      <c r="EI14" s="180"/>
      <c r="EJ14" s="180"/>
      <c r="EK14" s="180"/>
      <c r="EL14" s="180"/>
      <c r="EM14" s="180"/>
      <c r="EN14" s="180"/>
      <c r="EO14" s="180"/>
      <c r="EP14" s="180"/>
      <c r="EQ14" s="180"/>
      <c r="ER14" s="180"/>
      <c r="ES14" s="180"/>
      <c r="ET14" s="180"/>
      <c r="EU14" s="180"/>
      <c r="EV14" s="180"/>
      <c r="EW14" s="180"/>
      <c r="EX14" s="180"/>
      <c r="EY14" s="180"/>
      <c r="EZ14" s="180"/>
      <c r="FA14" s="180"/>
      <c r="FB14" s="180"/>
      <c r="FC14" s="180"/>
      <c r="FD14" s="180"/>
      <c r="FE14" s="180"/>
      <c r="FF14" s="180"/>
      <c r="FG14" s="180"/>
      <c r="FH14" s="180"/>
      <c r="FI14" s="180"/>
      <c r="FJ14" s="180"/>
      <c r="FK14" s="180"/>
      <c r="FL14" s="180"/>
      <c r="FM14" s="180"/>
      <c r="FN14" s="180"/>
      <c r="FO14" s="180"/>
      <c r="FP14" s="180"/>
      <c r="FQ14" s="180"/>
      <c r="FR14" s="180"/>
      <c r="FS14" s="180"/>
      <c r="FT14" s="180"/>
      <c r="FU14" s="180"/>
      <c r="FV14" s="180"/>
      <c r="FW14" s="180"/>
      <c r="FX14" s="180"/>
      <c r="FY14" s="180"/>
      <c r="FZ14" s="180"/>
      <c r="GA14" s="180"/>
      <c r="GB14" s="180"/>
      <c r="GC14" s="180"/>
      <c r="GD14" s="180"/>
      <c r="GE14" s="180"/>
      <c r="GF14" s="180"/>
      <c r="GG14" s="180"/>
      <c r="GH14" s="180"/>
      <c r="GI14" s="180"/>
      <c r="GJ14" s="180"/>
      <c r="GK14" s="180"/>
      <c r="GL14" s="180"/>
      <c r="GM14" s="180"/>
      <c r="GN14" s="180"/>
      <c r="GO14" s="180"/>
      <c r="GP14" s="180"/>
      <c r="GQ14" s="180"/>
      <c r="GR14" s="180"/>
      <c r="GS14" s="180"/>
      <c r="GT14" s="180"/>
      <c r="GU14" s="180"/>
      <c r="GV14" s="180"/>
      <c r="GW14" s="180"/>
      <c r="GX14" s="180"/>
      <c r="GY14" s="180"/>
      <c r="GZ14" s="180"/>
      <c r="HA14" s="180"/>
      <c r="HB14" s="180"/>
      <c r="HC14" s="180"/>
    </row>
    <row r="15" spans="1:211" ht="67.5" customHeight="1" x14ac:dyDescent="0.25">
      <c r="A15" s="168" t="s">
        <v>1188</v>
      </c>
      <c r="B15" s="187" t="s">
        <v>1189</v>
      </c>
      <c r="C15" s="169">
        <v>17900</v>
      </c>
      <c r="D15" s="169">
        <v>18132.400000000001</v>
      </c>
      <c r="E15" s="182">
        <f t="shared" si="0"/>
        <v>101.29832402234638</v>
      </c>
    </row>
    <row r="16" spans="1:211" ht="126" x14ac:dyDescent="0.25">
      <c r="A16" s="168" t="s">
        <v>1190</v>
      </c>
      <c r="B16" s="187" t="s">
        <v>1191</v>
      </c>
      <c r="C16" s="169">
        <v>95.4</v>
      </c>
      <c r="D16" s="169">
        <v>94.7</v>
      </c>
      <c r="E16" s="182">
        <f t="shared" si="0"/>
        <v>99.266247379454924</v>
      </c>
    </row>
    <row r="17" spans="1:211" ht="110.25" x14ac:dyDescent="0.25">
      <c r="A17" s="168" t="s">
        <v>1192</v>
      </c>
      <c r="B17" s="187" t="s">
        <v>1193</v>
      </c>
      <c r="C17" s="169">
        <v>18720</v>
      </c>
      <c r="D17" s="169">
        <v>18741.3</v>
      </c>
      <c r="E17" s="182">
        <f t="shared" si="0"/>
        <v>100.11378205128206</v>
      </c>
    </row>
    <row r="18" spans="1:211" ht="110.25" x14ac:dyDescent="0.25">
      <c r="A18" s="168" t="s">
        <v>1194</v>
      </c>
      <c r="B18" s="187" t="s">
        <v>1195</v>
      </c>
      <c r="C18" s="169">
        <v>-2110</v>
      </c>
      <c r="D18" s="169">
        <v>-1974.2</v>
      </c>
      <c r="E18" s="182">
        <f t="shared" si="0"/>
        <v>93.563981042654035</v>
      </c>
    </row>
    <row r="19" spans="1:211" ht="15.75" x14ac:dyDescent="0.25">
      <c r="A19" s="166" t="s">
        <v>1196</v>
      </c>
      <c r="B19" s="188" t="s">
        <v>1197</v>
      </c>
      <c r="C19" s="179">
        <f>C20+C21+C22+C23</f>
        <v>448672.4</v>
      </c>
      <c r="D19" s="179">
        <f>D20+D21+D22+D23</f>
        <v>426966.9</v>
      </c>
      <c r="E19" s="186">
        <f t="shared" si="0"/>
        <v>95.162283215994563</v>
      </c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0"/>
      <c r="DU19" s="180"/>
      <c r="DV19" s="180"/>
      <c r="DW19" s="180"/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180"/>
      <c r="FE19" s="180"/>
      <c r="FF19" s="180"/>
      <c r="FG19" s="180"/>
      <c r="FH19" s="180"/>
      <c r="FI19" s="180"/>
      <c r="FJ19" s="180"/>
      <c r="FK19" s="180"/>
      <c r="FL19" s="180"/>
      <c r="FM19" s="180"/>
      <c r="FN19" s="180"/>
      <c r="FO19" s="180"/>
      <c r="FP19" s="180"/>
      <c r="FQ19" s="180"/>
      <c r="FR19" s="180"/>
      <c r="FS19" s="180"/>
      <c r="FT19" s="180"/>
      <c r="FU19" s="180"/>
      <c r="FV19" s="180"/>
      <c r="FW19" s="180"/>
      <c r="FX19" s="180"/>
      <c r="FY19" s="180"/>
      <c r="FZ19" s="180"/>
      <c r="GA19" s="180"/>
      <c r="GB19" s="180"/>
      <c r="GC19" s="180"/>
      <c r="GD19" s="180"/>
      <c r="GE19" s="180"/>
      <c r="GF19" s="180"/>
      <c r="GG19" s="180"/>
      <c r="GH19" s="180"/>
      <c r="GI19" s="180"/>
      <c r="GJ19" s="180"/>
      <c r="GK19" s="180"/>
      <c r="GL19" s="180"/>
      <c r="GM19" s="180"/>
      <c r="GN19" s="180"/>
      <c r="GO19" s="180"/>
      <c r="GP19" s="180"/>
      <c r="GQ19" s="180"/>
      <c r="GR19" s="180"/>
      <c r="GS19" s="180"/>
      <c r="GT19" s="180"/>
      <c r="GU19" s="180"/>
      <c r="GV19" s="180"/>
      <c r="GW19" s="180"/>
      <c r="GX19" s="180"/>
      <c r="GY19" s="180"/>
      <c r="GZ19" s="180"/>
      <c r="HA19" s="180"/>
      <c r="HB19" s="180"/>
      <c r="HC19" s="180"/>
    </row>
    <row r="20" spans="1:211" ht="31.5" x14ac:dyDescent="0.25">
      <c r="A20" s="170" t="s">
        <v>1198</v>
      </c>
      <c r="B20" s="189" t="s">
        <v>1199</v>
      </c>
      <c r="C20" s="169">
        <v>438879.7</v>
      </c>
      <c r="D20" s="169">
        <v>420069.4</v>
      </c>
      <c r="E20" s="182">
        <f t="shared" si="0"/>
        <v>95.714019126425768</v>
      </c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180"/>
      <c r="CV20" s="180"/>
      <c r="CW20" s="180"/>
      <c r="CX20" s="180"/>
      <c r="CY20" s="180"/>
      <c r="CZ20" s="180"/>
      <c r="DA20" s="180"/>
      <c r="DB20" s="180"/>
      <c r="DC20" s="180"/>
      <c r="DD20" s="180"/>
      <c r="DE20" s="180"/>
      <c r="DF20" s="180"/>
      <c r="DG20" s="180"/>
      <c r="DH20" s="180"/>
      <c r="DI20" s="180"/>
      <c r="DJ20" s="180"/>
      <c r="DK20" s="180"/>
      <c r="DL20" s="180"/>
      <c r="DM20" s="180"/>
      <c r="DN20" s="180"/>
      <c r="DO20" s="180"/>
      <c r="DP20" s="180"/>
      <c r="DQ20" s="180"/>
      <c r="DR20" s="180"/>
      <c r="DS20" s="180"/>
      <c r="DT20" s="180"/>
      <c r="DU20" s="180"/>
      <c r="DV20" s="180"/>
      <c r="DW20" s="180"/>
      <c r="DX20" s="180"/>
      <c r="DY20" s="180"/>
      <c r="DZ20" s="180"/>
      <c r="EA20" s="180"/>
      <c r="EB20" s="180"/>
      <c r="EC20" s="180"/>
      <c r="ED20" s="180"/>
      <c r="EE20" s="180"/>
      <c r="EF20" s="180"/>
      <c r="EG20" s="180"/>
      <c r="EH20" s="180"/>
      <c r="EI20" s="180"/>
      <c r="EJ20" s="180"/>
      <c r="EK20" s="180"/>
      <c r="EL20" s="180"/>
      <c r="EM20" s="180"/>
      <c r="EN20" s="180"/>
      <c r="EO20" s="180"/>
      <c r="EP20" s="180"/>
      <c r="EQ20" s="180"/>
      <c r="ER20" s="180"/>
      <c r="ES20" s="180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180"/>
      <c r="FE20" s="180"/>
      <c r="FF20" s="180"/>
      <c r="FG20" s="180"/>
      <c r="FH20" s="180"/>
      <c r="FI20" s="180"/>
      <c r="FJ20" s="180"/>
      <c r="FK20" s="180"/>
      <c r="FL20" s="180"/>
      <c r="FM20" s="180"/>
      <c r="FN20" s="180"/>
      <c r="FO20" s="180"/>
      <c r="FP20" s="180"/>
      <c r="FQ20" s="180"/>
      <c r="FR20" s="180"/>
      <c r="FS20" s="180"/>
      <c r="FT20" s="180"/>
      <c r="FU20" s="180"/>
      <c r="FV20" s="180"/>
      <c r="FW20" s="180"/>
      <c r="FX20" s="180"/>
      <c r="FY20" s="180"/>
      <c r="FZ20" s="180"/>
      <c r="GA20" s="180"/>
      <c r="GB20" s="180"/>
      <c r="GC20" s="180"/>
      <c r="GD20" s="180"/>
      <c r="GE20" s="180"/>
      <c r="GF20" s="180"/>
      <c r="GG20" s="180"/>
      <c r="GH20" s="180"/>
      <c r="GI20" s="180"/>
      <c r="GJ20" s="180"/>
      <c r="GK20" s="180"/>
      <c r="GL20" s="180"/>
      <c r="GM20" s="180"/>
      <c r="GN20" s="180"/>
      <c r="GO20" s="180"/>
      <c r="GP20" s="180"/>
      <c r="GQ20" s="180"/>
      <c r="GR20" s="180"/>
      <c r="GS20" s="180"/>
      <c r="GT20" s="180"/>
      <c r="GU20" s="180"/>
      <c r="GV20" s="180"/>
      <c r="GW20" s="180"/>
      <c r="GX20" s="180"/>
      <c r="GY20" s="180"/>
      <c r="GZ20" s="180"/>
      <c r="HA20" s="180"/>
      <c r="HB20" s="180"/>
      <c r="HC20" s="180"/>
    </row>
    <row r="21" spans="1:211" ht="31.5" x14ac:dyDescent="0.25">
      <c r="A21" s="170" t="s">
        <v>1200</v>
      </c>
      <c r="B21" s="165" t="s">
        <v>1201</v>
      </c>
      <c r="C21" s="169">
        <v>0</v>
      </c>
      <c r="D21" s="169">
        <v>-792.2</v>
      </c>
      <c r="E21" s="182" t="s">
        <v>1179</v>
      </c>
    </row>
    <row r="22" spans="1:211" ht="15.75" x14ac:dyDescent="0.25">
      <c r="A22" s="170" t="s">
        <v>1202</v>
      </c>
      <c r="B22" s="165" t="s">
        <v>1203</v>
      </c>
      <c r="C22" s="169">
        <v>181.7</v>
      </c>
      <c r="D22" s="169">
        <v>181.7</v>
      </c>
      <c r="E22" s="182">
        <f t="shared" si="0"/>
        <v>100</v>
      </c>
    </row>
    <row r="23" spans="1:211" ht="31.5" x14ac:dyDescent="0.25">
      <c r="A23" s="170" t="s">
        <v>1204</v>
      </c>
      <c r="B23" s="165" t="s">
        <v>1205</v>
      </c>
      <c r="C23" s="169">
        <v>9611</v>
      </c>
      <c r="D23" s="169">
        <v>7508</v>
      </c>
      <c r="E23" s="182">
        <f t="shared" si="0"/>
        <v>78.118822182915409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0"/>
      <c r="DU23" s="180"/>
      <c r="DV23" s="180"/>
      <c r="DW23" s="180"/>
      <c r="DX23" s="180"/>
      <c r="DY23" s="180"/>
      <c r="DZ23" s="180"/>
      <c r="EA23" s="18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80"/>
      <c r="FE23" s="180"/>
      <c r="FF23" s="180"/>
      <c r="FG23" s="180"/>
      <c r="FH23" s="180"/>
      <c r="FI23" s="180"/>
      <c r="FJ23" s="180"/>
      <c r="FK23" s="180"/>
      <c r="FL23" s="180"/>
      <c r="FM23" s="180"/>
      <c r="FN23" s="180"/>
      <c r="FO23" s="180"/>
      <c r="FP23" s="180"/>
      <c r="FQ23" s="180"/>
      <c r="FR23" s="180"/>
      <c r="FS23" s="180"/>
      <c r="FT23" s="180"/>
      <c r="FU23" s="180"/>
      <c r="FV23" s="180"/>
      <c r="FW23" s="180"/>
      <c r="FX23" s="180"/>
      <c r="FY23" s="180"/>
      <c r="FZ23" s="180"/>
      <c r="GA23" s="180"/>
      <c r="GB23" s="180"/>
      <c r="GC23" s="180"/>
      <c r="GD23" s="180"/>
      <c r="GE23" s="180"/>
      <c r="GF23" s="180"/>
      <c r="GG23" s="180"/>
      <c r="GH23" s="180"/>
      <c r="GI23" s="180"/>
      <c r="GJ23" s="180"/>
      <c r="GK23" s="180"/>
      <c r="GL23" s="180"/>
      <c r="GM23" s="180"/>
      <c r="GN23" s="180"/>
      <c r="GO23" s="180"/>
      <c r="GP23" s="180"/>
      <c r="GQ23" s="180"/>
      <c r="GR23" s="180"/>
      <c r="GS23" s="180"/>
      <c r="GT23" s="180"/>
      <c r="GU23" s="180"/>
      <c r="GV23" s="180"/>
      <c r="GW23" s="180"/>
      <c r="GX23" s="180"/>
      <c r="GY23" s="180"/>
      <c r="GZ23" s="180"/>
      <c r="HA23" s="180"/>
      <c r="HB23" s="180"/>
      <c r="HC23" s="180"/>
    </row>
    <row r="24" spans="1:211" ht="15.75" x14ac:dyDescent="0.25">
      <c r="A24" s="166" t="s">
        <v>1206</v>
      </c>
      <c r="B24" s="190" t="s">
        <v>1207</v>
      </c>
      <c r="C24" s="179">
        <f>C25+C26</f>
        <v>186265.8</v>
      </c>
      <c r="D24" s="179">
        <f>D25+D26</f>
        <v>190108.4</v>
      </c>
      <c r="E24" s="182">
        <f t="shared" si="0"/>
        <v>102.06296593362818</v>
      </c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/>
      <c r="EG24" s="180"/>
      <c r="EH24" s="180"/>
      <c r="EI24" s="180"/>
      <c r="EJ24" s="180"/>
      <c r="EK24" s="180"/>
      <c r="EL24" s="180"/>
      <c r="EM24" s="180"/>
      <c r="EN24" s="180"/>
      <c r="EO24" s="180"/>
      <c r="EP24" s="180"/>
      <c r="EQ24" s="180"/>
      <c r="ER24" s="180"/>
      <c r="ES24" s="180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180"/>
      <c r="FE24" s="180"/>
      <c r="FF24" s="180"/>
      <c r="FG24" s="180"/>
      <c r="FH24" s="180"/>
      <c r="FI24" s="180"/>
      <c r="FJ24" s="180"/>
      <c r="FK24" s="180"/>
      <c r="FL24" s="180"/>
      <c r="FM24" s="180"/>
      <c r="FN24" s="180"/>
      <c r="FO24" s="180"/>
      <c r="FP24" s="180"/>
      <c r="FQ24" s="180"/>
      <c r="FR24" s="180"/>
      <c r="FS24" s="180"/>
      <c r="FT24" s="180"/>
      <c r="FU24" s="180"/>
      <c r="FV24" s="180"/>
      <c r="FW24" s="180"/>
      <c r="FX24" s="180"/>
      <c r="FY24" s="180"/>
      <c r="FZ24" s="180"/>
      <c r="GA24" s="180"/>
      <c r="GB24" s="180"/>
      <c r="GC24" s="180"/>
      <c r="GD24" s="180"/>
      <c r="GE24" s="180"/>
      <c r="GF24" s="180"/>
      <c r="GG24" s="180"/>
      <c r="GH24" s="180"/>
      <c r="GI24" s="180"/>
      <c r="GJ24" s="180"/>
      <c r="GK24" s="180"/>
      <c r="GL24" s="180"/>
      <c r="GM24" s="180"/>
      <c r="GN24" s="180"/>
      <c r="GO24" s="180"/>
      <c r="GP24" s="180"/>
      <c r="GQ24" s="180"/>
      <c r="GR24" s="180"/>
      <c r="GS24" s="180"/>
      <c r="GT24" s="180"/>
      <c r="GU24" s="180"/>
      <c r="GV24" s="180"/>
      <c r="GW24" s="180"/>
      <c r="GX24" s="180"/>
      <c r="GY24" s="180"/>
      <c r="GZ24" s="180"/>
      <c r="HA24" s="180"/>
      <c r="HB24" s="180"/>
      <c r="HC24" s="180"/>
    </row>
    <row r="25" spans="1:211" ht="50.25" customHeight="1" x14ac:dyDescent="0.25">
      <c r="A25" s="170" t="s">
        <v>1208</v>
      </c>
      <c r="B25" s="165" t="s">
        <v>1209</v>
      </c>
      <c r="C25" s="169">
        <v>87735.8</v>
      </c>
      <c r="D25" s="169">
        <v>92075.5</v>
      </c>
      <c r="E25" s="182">
        <f t="shared" si="0"/>
        <v>104.94632749687129</v>
      </c>
    </row>
    <row r="26" spans="1:211" ht="15.75" x14ac:dyDescent="0.25">
      <c r="A26" s="170" t="s">
        <v>1210</v>
      </c>
      <c r="B26" s="191" t="s">
        <v>1211</v>
      </c>
      <c r="C26" s="179">
        <f>SUM(C27:C28)</f>
        <v>98530</v>
      </c>
      <c r="D26" s="179">
        <f>SUM(D27:D28)</f>
        <v>98032.9</v>
      </c>
      <c r="E26" s="182">
        <f t="shared" si="0"/>
        <v>99.495483609053068</v>
      </c>
    </row>
    <row r="27" spans="1:211" ht="31.5" x14ac:dyDescent="0.25">
      <c r="A27" s="170" t="s">
        <v>1212</v>
      </c>
      <c r="B27" s="165" t="s">
        <v>1213</v>
      </c>
      <c r="C27" s="169">
        <v>73200</v>
      </c>
      <c r="D27" s="169">
        <v>72530.8</v>
      </c>
      <c r="E27" s="182">
        <f t="shared" si="0"/>
        <v>99.085792349726773</v>
      </c>
    </row>
    <row r="28" spans="1:211" ht="31.5" x14ac:dyDescent="0.25">
      <c r="A28" s="170" t="s">
        <v>1214</v>
      </c>
      <c r="B28" s="165" t="s">
        <v>1215</v>
      </c>
      <c r="C28" s="169">
        <v>25330</v>
      </c>
      <c r="D28" s="169">
        <v>25502.1</v>
      </c>
      <c r="E28" s="182">
        <f t="shared" si="0"/>
        <v>100.67943150414527</v>
      </c>
    </row>
    <row r="29" spans="1:211" ht="15.75" x14ac:dyDescent="0.25">
      <c r="A29" s="166" t="s">
        <v>1216</v>
      </c>
      <c r="B29" s="191" t="s">
        <v>1217</v>
      </c>
      <c r="C29" s="179">
        <f>SUM(C30:C32)</f>
        <v>22197.4</v>
      </c>
      <c r="D29" s="179">
        <f>SUM(D30:D32)</f>
        <v>21750.7</v>
      </c>
      <c r="E29" s="182">
        <f t="shared" si="0"/>
        <v>97.98760215160334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0"/>
      <c r="DG29" s="180"/>
      <c r="DH29" s="180"/>
      <c r="DI29" s="180"/>
      <c r="DJ29" s="180"/>
      <c r="DK29" s="180"/>
      <c r="DL29" s="180"/>
      <c r="DM29" s="180"/>
      <c r="DN29" s="180"/>
      <c r="DO29" s="180"/>
      <c r="DP29" s="180"/>
      <c r="DQ29" s="180"/>
      <c r="DR29" s="180"/>
      <c r="DS29" s="180"/>
      <c r="DT29" s="180"/>
      <c r="DU29" s="180"/>
      <c r="DV29" s="180"/>
      <c r="DW29" s="180"/>
      <c r="DX29" s="180"/>
      <c r="DY29" s="180"/>
      <c r="DZ29" s="180"/>
      <c r="EA29" s="180"/>
      <c r="EB29" s="180"/>
      <c r="EC29" s="180"/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0"/>
      <c r="FI29" s="180"/>
      <c r="FJ29" s="180"/>
      <c r="FK29" s="180"/>
      <c r="FL29" s="180"/>
      <c r="FM29" s="180"/>
      <c r="FN29" s="180"/>
      <c r="FO29" s="180"/>
      <c r="FP29" s="180"/>
      <c r="FQ29" s="180"/>
      <c r="FR29" s="180"/>
      <c r="FS29" s="180"/>
      <c r="FT29" s="180"/>
      <c r="FU29" s="180"/>
      <c r="FV29" s="180"/>
      <c r="FW29" s="180"/>
      <c r="FX29" s="180"/>
      <c r="FY29" s="180"/>
      <c r="FZ29" s="180"/>
      <c r="GA29" s="180"/>
      <c r="GB29" s="180"/>
      <c r="GC29" s="180"/>
      <c r="GD29" s="180"/>
      <c r="GE29" s="180"/>
      <c r="GF29" s="180"/>
      <c r="GG29" s="180"/>
      <c r="GH29" s="180"/>
      <c r="GI29" s="180"/>
      <c r="GJ29" s="180"/>
      <c r="GK29" s="180"/>
      <c r="GL29" s="180"/>
      <c r="GM29" s="180"/>
      <c r="GN29" s="180"/>
      <c r="GO29" s="180"/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</row>
    <row r="30" spans="1:211" ht="47.25" x14ac:dyDescent="0.25">
      <c r="A30" s="170" t="s">
        <v>1218</v>
      </c>
      <c r="B30" s="165" t="s">
        <v>1219</v>
      </c>
      <c r="C30" s="169">
        <v>22146</v>
      </c>
      <c r="D30" s="169">
        <v>21699.3</v>
      </c>
      <c r="E30" s="182">
        <f t="shared" si="0"/>
        <v>97.982931454890263</v>
      </c>
    </row>
    <row r="31" spans="1:211" ht="31.5" x14ac:dyDescent="0.25">
      <c r="A31" s="170" t="s">
        <v>1220</v>
      </c>
      <c r="B31" s="165" t="s">
        <v>1221</v>
      </c>
      <c r="C31" s="169">
        <v>45</v>
      </c>
      <c r="D31" s="169">
        <v>45</v>
      </c>
      <c r="E31" s="182">
        <f t="shared" si="0"/>
        <v>100</v>
      </c>
    </row>
    <row r="32" spans="1:211" ht="81.75" customHeight="1" x14ac:dyDescent="0.25">
      <c r="A32" s="170" t="s">
        <v>1222</v>
      </c>
      <c r="B32" s="165" t="s">
        <v>1223</v>
      </c>
      <c r="C32" s="169">
        <v>6.4</v>
      </c>
      <c r="D32" s="169">
        <v>6.4</v>
      </c>
      <c r="E32" s="182">
        <f t="shared" si="0"/>
        <v>100</v>
      </c>
    </row>
    <row r="33" spans="1:211" ht="31.5" x14ac:dyDescent="0.25">
      <c r="A33" s="170" t="s">
        <v>1224</v>
      </c>
      <c r="B33" s="165" t="s">
        <v>1225</v>
      </c>
      <c r="C33" s="169">
        <v>0</v>
      </c>
      <c r="D33" s="169">
        <v>8.6</v>
      </c>
      <c r="E33" s="182" t="s">
        <v>1179</v>
      </c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  <c r="CT33" s="180"/>
      <c r="CU33" s="180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0"/>
      <c r="DH33" s="180"/>
      <c r="DI33" s="180"/>
      <c r="DJ33" s="180"/>
      <c r="DK33" s="180"/>
      <c r="DL33" s="180"/>
      <c r="DM33" s="180"/>
      <c r="DN33" s="180"/>
      <c r="DO33" s="180"/>
      <c r="DP33" s="180"/>
      <c r="DQ33" s="180"/>
      <c r="DR33" s="180"/>
      <c r="DS33" s="180"/>
      <c r="DT33" s="180"/>
      <c r="DU33" s="180"/>
      <c r="DV33" s="180"/>
      <c r="DW33" s="180"/>
      <c r="DX33" s="180"/>
      <c r="DY33" s="180"/>
      <c r="DZ33" s="180"/>
      <c r="EA33" s="180"/>
      <c r="EB33" s="180"/>
      <c r="EC33" s="180"/>
      <c r="ED33" s="180"/>
      <c r="EE33" s="180"/>
      <c r="EF33" s="180"/>
      <c r="EG33" s="180"/>
      <c r="EH33" s="180"/>
      <c r="EI33" s="180"/>
      <c r="EJ33" s="180"/>
      <c r="EK33" s="180"/>
      <c r="EL33" s="180"/>
      <c r="EM33" s="180"/>
      <c r="EN33" s="180"/>
      <c r="EO33" s="180"/>
      <c r="EP33" s="180"/>
      <c r="EQ33" s="180"/>
      <c r="ER33" s="180"/>
      <c r="ES33" s="180"/>
      <c r="ET33" s="180"/>
      <c r="EU33" s="180"/>
      <c r="EV33" s="180"/>
      <c r="EW33" s="180"/>
      <c r="EX33" s="180"/>
      <c r="EY33" s="180"/>
      <c r="EZ33" s="180"/>
      <c r="FA33" s="180"/>
      <c r="FB33" s="180"/>
      <c r="FC33" s="180"/>
      <c r="FD33" s="180"/>
      <c r="FE33" s="180"/>
      <c r="FF33" s="180"/>
      <c r="FG33" s="180"/>
      <c r="FH33" s="180"/>
      <c r="FI33" s="180"/>
      <c r="FJ33" s="180"/>
      <c r="FK33" s="180"/>
      <c r="FL33" s="180"/>
      <c r="FM33" s="180"/>
      <c r="FN33" s="180"/>
      <c r="FO33" s="180"/>
      <c r="FP33" s="180"/>
      <c r="FQ33" s="180"/>
      <c r="FR33" s="180"/>
      <c r="FS33" s="180"/>
      <c r="FT33" s="180"/>
      <c r="FU33" s="180"/>
      <c r="FV33" s="180"/>
      <c r="FW33" s="180"/>
      <c r="FX33" s="180"/>
      <c r="FY33" s="180"/>
      <c r="FZ33" s="180"/>
      <c r="GA33" s="180"/>
      <c r="GB33" s="180"/>
      <c r="GC33" s="180"/>
      <c r="GD33" s="180"/>
      <c r="GE33" s="180"/>
      <c r="GF33" s="180"/>
      <c r="GG33" s="180"/>
      <c r="GH33" s="180"/>
      <c r="GI33" s="180"/>
      <c r="GJ33" s="180"/>
      <c r="GK33" s="180"/>
      <c r="GL33" s="180"/>
      <c r="GM33" s="180"/>
      <c r="GN33" s="180"/>
      <c r="GO33" s="180"/>
      <c r="GP33" s="180"/>
      <c r="GQ33" s="180"/>
      <c r="GR33" s="180"/>
      <c r="GS33" s="180"/>
      <c r="GT33" s="180"/>
      <c r="GU33" s="180"/>
      <c r="GV33" s="180"/>
      <c r="GW33" s="180"/>
      <c r="GX33" s="180"/>
      <c r="GY33" s="180"/>
      <c r="GZ33" s="180"/>
      <c r="HA33" s="180"/>
      <c r="HB33" s="180"/>
      <c r="HC33" s="180"/>
    </row>
    <row r="34" spans="1:211" ht="15.75" x14ac:dyDescent="0.25">
      <c r="A34" s="226" t="s">
        <v>1226</v>
      </c>
      <c r="B34" s="227"/>
      <c r="C34" s="179">
        <f>C5+C14+C19+C24+C29+C33</f>
        <v>2476558.4999999995</v>
      </c>
      <c r="D34" s="179">
        <f>D5+D14+D19+D24+D29+D33</f>
        <v>2471282.5000000005</v>
      </c>
      <c r="E34" s="186">
        <f t="shared" si="0"/>
        <v>99.786962431939358</v>
      </c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2"/>
      <c r="CT34" s="192"/>
      <c r="CU34" s="192"/>
      <c r="CV34" s="192"/>
      <c r="CW34" s="192"/>
      <c r="CX34" s="192"/>
      <c r="CY34" s="192"/>
      <c r="CZ34" s="192"/>
      <c r="DA34" s="192"/>
      <c r="DB34" s="192"/>
      <c r="DC34" s="192"/>
      <c r="DD34" s="192"/>
      <c r="DE34" s="192"/>
      <c r="DF34" s="192"/>
      <c r="DG34" s="192"/>
      <c r="DH34" s="192"/>
      <c r="DI34" s="192"/>
      <c r="DJ34" s="192"/>
      <c r="DK34" s="192"/>
      <c r="DL34" s="192"/>
      <c r="DM34" s="192"/>
      <c r="DN34" s="192"/>
      <c r="DO34" s="192"/>
      <c r="DP34" s="192"/>
      <c r="DQ34" s="192"/>
      <c r="DR34" s="192"/>
      <c r="DS34" s="192"/>
      <c r="DT34" s="192"/>
      <c r="DU34" s="192"/>
      <c r="DV34" s="192"/>
      <c r="DW34" s="192"/>
      <c r="DX34" s="192"/>
      <c r="DY34" s="192"/>
      <c r="DZ34" s="192"/>
      <c r="EA34" s="192"/>
      <c r="EB34" s="192"/>
      <c r="EC34" s="192"/>
      <c r="ED34" s="192"/>
      <c r="EE34" s="192"/>
      <c r="EF34" s="192"/>
      <c r="EG34" s="192"/>
      <c r="EH34" s="192"/>
      <c r="EI34" s="192"/>
      <c r="EJ34" s="192"/>
      <c r="EK34" s="192"/>
      <c r="EL34" s="192"/>
      <c r="EM34" s="192"/>
      <c r="EN34" s="192"/>
      <c r="EO34" s="192"/>
      <c r="EP34" s="192"/>
      <c r="EQ34" s="192"/>
      <c r="ER34" s="192"/>
      <c r="ES34" s="192"/>
      <c r="ET34" s="192"/>
      <c r="EU34" s="192"/>
      <c r="EV34" s="192"/>
      <c r="EW34" s="192"/>
      <c r="EX34" s="192"/>
      <c r="EY34" s="192"/>
      <c r="EZ34" s="192"/>
      <c r="FA34" s="192"/>
      <c r="FB34" s="192"/>
      <c r="FC34" s="192"/>
      <c r="FD34" s="192"/>
      <c r="FE34" s="192"/>
      <c r="FF34" s="192"/>
      <c r="FG34" s="192"/>
      <c r="FH34" s="192"/>
      <c r="FI34" s="192"/>
      <c r="FJ34" s="192"/>
      <c r="FK34" s="192"/>
      <c r="FL34" s="192"/>
      <c r="FM34" s="192"/>
      <c r="FN34" s="192"/>
      <c r="FO34" s="192"/>
      <c r="FP34" s="192"/>
      <c r="FQ34" s="192"/>
      <c r="FR34" s="192"/>
      <c r="FS34" s="192"/>
      <c r="FT34" s="192"/>
      <c r="FU34" s="192"/>
      <c r="FV34" s="192"/>
      <c r="FW34" s="192"/>
      <c r="FX34" s="192"/>
      <c r="FY34" s="192"/>
      <c r="FZ34" s="192"/>
      <c r="GA34" s="192"/>
      <c r="GB34" s="192"/>
      <c r="GC34" s="192"/>
      <c r="GD34" s="192"/>
      <c r="GE34" s="192"/>
      <c r="GF34" s="192"/>
      <c r="GG34" s="192"/>
      <c r="GH34" s="192"/>
      <c r="GI34" s="192"/>
      <c r="GJ34" s="192"/>
      <c r="GK34" s="192"/>
      <c r="GL34" s="192"/>
      <c r="GM34" s="192"/>
      <c r="GN34" s="192"/>
      <c r="GO34" s="192"/>
      <c r="GP34" s="192"/>
      <c r="GQ34" s="192"/>
      <c r="GR34" s="192"/>
      <c r="GS34" s="192"/>
      <c r="GT34" s="192"/>
      <c r="GU34" s="192"/>
      <c r="GV34" s="192"/>
      <c r="GW34" s="192"/>
      <c r="GX34" s="192"/>
      <c r="GY34" s="192"/>
      <c r="GZ34" s="192"/>
      <c r="HA34" s="192"/>
      <c r="HB34" s="192"/>
      <c r="HC34" s="192"/>
    </row>
    <row r="35" spans="1:211" ht="31.5" x14ac:dyDescent="0.25">
      <c r="A35" s="166" t="s">
        <v>1227</v>
      </c>
      <c r="B35" s="188" t="s">
        <v>1119</v>
      </c>
      <c r="C35" s="179">
        <f>SUM(C36:C45)</f>
        <v>122565.3</v>
      </c>
      <c r="D35" s="179">
        <f>SUM(D36:D45)</f>
        <v>125322.09999999998</v>
      </c>
      <c r="E35" s="186">
        <f t="shared" si="0"/>
        <v>102.24924999163709</v>
      </c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  <c r="CS35" s="180"/>
      <c r="CT35" s="180"/>
      <c r="CU35" s="180"/>
      <c r="CV35" s="180"/>
      <c r="CW35" s="180"/>
      <c r="CX35" s="180"/>
      <c r="CY35" s="180"/>
      <c r="CZ35" s="180"/>
      <c r="DA35" s="180"/>
      <c r="DB35" s="180"/>
      <c r="DC35" s="180"/>
      <c r="DD35" s="180"/>
      <c r="DE35" s="180"/>
      <c r="DF35" s="180"/>
      <c r="DG35" s="180"/>
      <c r="DH35" s="180"/>
      <c r="DI35" s="180"/>
      <c r="DJ35" s="180"/>
      <c r="DK35" s="180"/>
      <c r="DL35" s="180"/>
      <c r="DM35" s="180"/>
      <c r="DN35" s="180"/>
      <c r="DO35" s="180"/>
      <c r="DP35" s="180"/>
      <c r="DQ35" s="180"/>
      <c r="DR35" s="180"/>
      <c r="DS35" s="180"/>
      <c r="DT35" s="180"/>
      <c r="DU35" s="180"/>
      <c r="DV35" s="180"/>
      <c r="DW35" s="180"/>
      <c r="DX35" s="180"/>
      <c r="DY35" s="180"/>
      <c r="DZ35" s="180"/>
      <c r="EA35" s="180"/>
      <c r="EB35" s="180"/>
      <c r="EC35" s="180"/>
      <c r="ED35" s="180"/>
      <c r="EE35" s="180"/>
      <c r="EF35" s="180"/>
      <c r="EG35" s="180"/>
      <c r="EH35" s="180"/>
      <c r="EI35" s="180"/>
      <c r="EJ35" s="180"/>
      <c r="EK35" s="180"/>
      <c r="EL35" s="180"/>
      <c r="EM35" s="180"/>
      <c r="EN35" s="180"/>
      <c r="EO35" s="180"/>
      <c r="EP35" s="180"/>
      <c r="EQ35" s="180"/>
      <c r="ER35" s="180"/>
      <c r="ES35" s="180"/>
      <c r="ET35" s="180"/>
      <c r="EU35" s="180"/>
      <c r="EV35" s="180"/>
      <c r="EW35" s="180"/>
      <c r="EX35" s="180"/>
      <c r="EY35" s="180"/>
      <c r="EZ35" s="180"/>
      <c r="FA35" s="180"/>
      <c r="FB35" s="180"/>
      <c r="FC35" s="180"/>
      <c r="FD35" s="180"/>
      <c r="FE35" s="180"/>
      <c r="FF35" s="180"/>
      <c r="FG35" s="180"/>
      <c r="FH35" s="180"/>
      <c r="FI35" s="180"/>
      <c r="FJ35" s="180"/>
      <c r="FK35" s="180"/>
      <c r="FL35" s="180"/>
      <c r="FM35" s="180"/>
      <c r="FN35" s="180"/>
      <c r="FO35" s="180"/>
      <c r="FP35" s="180"/>
      <c r="FQ35" s="180"/>
      <c r="FR35" s="180"/>
      <c r="FS35" s="180"/>
      <c r="FT35" s="180"/>
      <c r="FU35" s="180"/>
      <c r="FV35" s="180"/>
      <c r="FW35" s="180"/>
      <c r="FX35" s="180"/>
      <c r="FY35" s="180"/>
      <c r="FZ35" s="180"/>
      <c r="GA35" s="180"/>
      <c r="GB35" s="180"/>
      <c r="GC35" s="180"/>
      <c r="GD35" s="180"/>
      <c r="GE35" s="180"/>
      <c r="GF35" s="180"/>
      <c r="GG35" s="180"/>
      <c r="GH35" s="180"/>
      <c r="GI35" s="180"/>
      <c r="GJ35" s="180"/>
      <c r="GK35" s="180"/>
      <c r="GL35" s="180"/>
      <c r="GM35" s="180"/>
      <c r="GN35" s="180"/>
      <c r="GO35" s="180"/>
      <c r="GP35" s="180"/>
      <c r="GQ35" s="180"/>
      <c r="GR35" s="180"/>
      <c r="GS35" s="180"/>
      <c r="GT35" s="180"/>
      <c r="GU35" s="180"/>
      <c r="GV35" s="180"/>
      <c r="GW35" s="180"/>
      <c r="GX35" s="180"/>
      <c r="GY35" s="180"/>
      <c r="GZ35" s="180"/>
      <c r="HA35" s="180"/>
      <c r="HB35" s="180"/>
      <c r="HC35" s="180"/>
    </row>
    <row r="36" spans="1:211" ht="78.75" x14ac:dyDescent="0.25">
      <c r="A36" s="193" t="s">
        <v>1228</v>
      </c>
      <c r="B36" s="194" t="s">
        <v>1229</v>
      </c>
      <c r="C36" s="169">
        <v>92968.8</v>
      </c>
      <c r="D36" s="169">
        <v>94409.2</v>
      </c>
      <c r="E36" s="182">
        <f t="shared" si="0"/>
        <v>101.54933698186919</v>
      </c>
    </row>
    <row r="37" spans="1:211" ht="78.75" x14ac:dyDescent="0.25">
      <c r="A37" s="193" t="s">
        <v>1230</v>
      </c>
      <c r="B37" s="194" t="s">
        <v>1231</v>
      </c>
      <c r="C37" s="169">
        <v>7693.1</v>
      </c>
      <c r="D37" s="169">
        <v>7385</v>
      </c>
      <c r="E37" s="182">
        <f t="shared" si="0"/>
        <v>95.995112503412145</v>
      </c>
    </row>
    <row r="38" spans="1:211" ht="63" x14ac:dyDescent="0.25">
      <c r="A38" s="193" t="s">
        <v>1232</v>
      </c>
      <c r="B38" s="194" t="s">
        <v>1233</v>
      </c>
      <c r="C38" s="169">
        <v>298.7</v>
      </c>
      <c r="D38" s="169">
        <v>298.5</v>
      </c>
      <c r="E38" s="182">
        <f t="shared" si="0"/>
        <v>99.933043187144293</v>
      </c>
    </row>
    <row r="39" spans="1:211" ht="63" x14ac:dyDescent="0.25">
      <c r="A39" s="193" t="s">
        <v>1234</v>
      </c>
      <c r="B39" s="194" t="s">
        <v>1233</v>
      </c>
      <c r="C39" s="169">
        <v>11.2</v>
      </c>
      <c r="D39" s="169">
        <v>5.9</v>
      </c>
      <c r="E39" s="182">
        <f t="shared" si="0"/>
        <v>52.678571428571431</v>
      </c>
    </row>
    <row r="40" spans="1:211" ht="63" x14ac:dyDescent="0.25">
      <c r="A40" s="193" t="s">
        <v>1235</v>
      </c>
      <c r="B40" s="194" t="s">
        <v>1233</v>
      </c>
      <c r="C40" s="169">
        <v>1105.3</v>
      </c>
      <c r="D40" s="169">
        <v>1001</v>
      </c>
      <c r="E40" s="182">
        <f t="shared" si="0"/>
        <v>90.563647878404055</v>
      </c>
    </row>
    <row r="41" spans="1:211" ht="63" x14ac:dyDescent="0.25">
      <c r="A41" s="193" t="s">
        <v>1236</v>
      </c>
      <c r="B41" s="194" t="s">
        <v>1233</v>
      </c>
      <c r="C41" s="169">
        <v>176.2</v>
      </c>
      <c r="D41" s="169">
        <v>176.2</v>
      </c>
      <c r="E41" s="182">
        <f t="shared" si="0"/>
        <v>100</v>
      </c>
    </row>
    <row r="42" spans="1:211" ht="31.5" x14ac:dyDescent="0.25">
      <c r="A42" s="193" t="s">
        <v>1237</v>
      </c>
      <c r="B42" s="195" t="s">
        <v>1238</v>
      </c>
      <c r="C42" s="169">
        <v>7900.5</v>
      </c>
      <c r="D42" s="169">
        <v>9651.2000000000007</v>
      </c>
      <c r="E42" s="182">
        <f t="shared" si="0"/>
        <v>122.15935700272136</v>
      </c>
    </row>
    <row r="43" spans="1:211" ht="110.25" x14ac:dyDescent="0.25">
      <c r="A43" s="193" t="s">
        <v>1239</v>
      </c>
      <c r="B43" s="195" t="s">
        <v>1240</v>
      </c>
      <c r="C43" s="169">
        <v>7.5</v>
      </c>
      <c r="D43" s="169">
        <v>7.5</v>
      </c>
      <c r="E43" s="182">
        <f t="shared" si="0"/>
        <v>100</v>
      </c>
    </row>
    <row r="44" spans="1:211" ht="47.25" x14ac:dyDescent="0.25">
      <c r="A44" s="193" t="s">
        <v>1241</v>
      </c>
      <c r="B44" s="194" t="s">
        <v>1242</v>
      </c>
      <c r="C44" s="169">
        <v>1066.9000000000001</v>
      </c>
      <c r="D44" s="169">
        <v>1066.9000000000001</v>
      </c>
      <c r="E44" s="182">
        <f t="shared" si="0"/>
        <v>100</v>
      </c>
    </row>
    <row r="45" spans="1:211" ht="78.75" x14ac:dyDescent="0.25">
      <c r="A45" s="193" t="s">
        <v>1243</v>
      </c>
      <c r="B45" s="165" t="s">
        <v>1244</v>
      </c>
      <c r="C45" s="169">
        <v>11337.1</v>
      </c>
      <c r="D45" s="169">
        <v>11320.7</v>
      </c>
      <c r="E45" s="182">
        <f t="shared" si="0"/>
        <v>99.855342195093982</v>
      </c>
    </row>
    <row r="46" spans="1:211" ht="22.5" customHeight="1" x14ac:dyDescent="0.25">
      <c r="A46" s="166" t="s">
        <v>1245</v>
      </c>
      <c r="B46" s="191" t="s">
        <v>1246</v>
      </c>
      <c r="C46" s="179">
        <f>SUM(C47:C49)</f>
        <v>1958.3000000000002</v>
      </c>
      <c r="D46" s="179">
        <f>SUM(D47:D49)</f>
        <v>1958.6</v>
      </c>
      <c r="E46" s="186">
        <f t="shared" si="0"/>
        <v>100.01531940969205</v>
      </c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0"/>
      <c r="BF46" s="180"/>
      <c r="BG46" s="180"/>
      <c r="BH46" s="180"/>
      <c r="BI46" s="180"/>
      <c r="BJ46" s="180"/>
      <c r="BK46" s="180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  <c r="BX46" s="180"/>
      <c r="BY46" s="180"/>
      <c r="BZ46" s="180"/>
      <c r="CA46" s="180"/>
      <c r="CB46" s="180"/>
      <c r="CC46" s="180"/>
      <c r="CD46" s="180"/>
      <c r="CE46" s="180"/>
      <c r="CF46" s="180"/>
      <c r="CG46" s="180"/>
      <c r="CH46" s="180"/>
      <c r="CI46" s="180"/>
      <c r="CJ46" s="180"/>
      <c r="CK46" s="180"/>
      <c r="CL46" s="180"/>
      <c r="CM46" s="180"/>
      <c r="CN46" s="180"/>
      <c r="CO46" s="180"/>
      <c r="CP46" s="180"/>
      <c r="CQ46" s="180"/>
      <c r="CR46" s="180"/>
      <c r="CS46" s="180"/>
      <c r="CT46" s="180"/>
      <c r="CU46" s="180"/>
      <c r="CV46" s="180"/>
      <c r="CW46" s="180"/>
      <c r="CX46" s="180"/>
      <c r="CY46" s="180"/>
      <c r="CZ46" s="180"/>
      <c r="DA46" s="180"/>
      <c r="DB46" s="180"/>
      <c r="DC46" s="180"/>
      <c r="DD46" s="180"/>
      <c r="DE46" s="180"/>
      <c r="DF46" s="180"/>
      <c r="DG46" s="180"/>
      <c r="DH46" s="180"/>
      <c r="DI46" s="180"/>
      <c r="DJ46" s="180"/>
      <c r="DK46" s="180"/>
      <c r="DL46" s="180"/>
      <c r="DM46" s="180"/>
      <c r="DN46" s="180"/>
      <c r="DO46" s="180"/>
      <c r="DP46" s="180"/>
      <c r="DQ46" s="180"/>
      <c r="DR46" s="180"/>
      <c r="DS46" s="180"/>
      <c r="DT46" s="180"/>
      <c r="DU46" s="180"/>
      <c r="DV46" s="180"/>
      <c r="DW46" s="180"/>
      <c r="DX46" s="180"/>
      <c r="DY46" s="180"/>
      <c r="DZ46" s="180"/>
      <c r="EA46" s="180"/>
      <c r="EB46" s="180"/>
      <c r="EC46" s="180"/>
      <c r="ED46" s="180"/>
      <c r="EE46" s="180"/>
      <c r="EF46" s="180"/>
      <c r="EG46" s="180"/>
      <c r="EH46" s="180"/>
      <c r="EI46" s="180"/>
      <c r="EJ46" s="180"/>
      <c r="EK46" s="180"/>
      <c r="EL46" s="180"/>
      <c r="EM46" s="180"/>
      <c r="EN46" s="180"/>
      <c r="EO46" s="180"/>
      <c r="EP46" s="180"/>
      <c r="EQ46" s="180"/>
      <c r="ER46" s="180"/>
      <c r="ES46" s="180"/>
      <c r="ET46" s="180"/>
      <c r="EU46" s="180"/>
      <c r="EV46" s="180"/>
      <c r="EW46" s="180"/>
      <c r="EX46" s="180"/>
      <c r="EY46" s="180"/>
      <c r="EZ46" s="180"/>
      <c r="FA46" s="180"/>
      <c r="FB46" s="180"/>
      <c r="FC46" s="180"/>
      <c r="FD46" s="180"/>
      <c r="FE46" s="180"/>
      <c r="FF46" s="180"/>
      <c r="FG46" s="180"/>
      <c r="FH46" s="180"/>
      <c r="FI46" s="180"/>
      <c r="FJ46" s="180"/>
      <c r="FK46" s="180"/>
      <c r="FL46" s="180"/>
      <c r="FM46" s="180"/>
      <c r="FN46" s="180"/>
      <c r="FO46" s="180"/>
      <c r="FP46" s="180"/>
      <c r="FQ46" s="180"/>
      <c r="FR46" s="180"/>
      <c r="FS46" s="180"/>
      <c r="FT46" s="180"/>
      <c r="FU46" s="180"/>
      <c r="FV46" s="180"/>
      <c r="FW46" s="180"/>
      <c r="FX46" s="180"/>
      <c r="FY46" s="180"/>
      <c r="FZ46" s="180"/>
      <c r="GA46" s="180"/>
      <c r="GB46" s="180"/>
      <c r="GC46" s="180"/>
      <c r="GD46" s="180"/>
      <c r="GE46" s="180"/>
      <c r="GF46" s="180"/>
      <c r="GG46" s="180"/>
      <c r="GH46" s="180"/>
      <c r="GI46" s="180"/>
      <c r="GJ46" s="180"/>
      <c r="GK46" s="180"/>
      <c r="GL46" s="180"/>
      <c r="GM46" s="180"/>
      <c r="GN46" s="180"/>
      <c r="GO46" s="180"/>
      <c r="GP46" s="180"/>
      <c r="GQ46" s="180"/>
      <c r="GR46" s="180"/>
      <c r="GS46" s="180"/>
      <c r="GT46" s="180"/>
      <c r="GU46" s="180"/>
      <c r="GV46" s="180"/>
      <c r="GW46" s="180"/>
      <c r="GX46" s="180"/>
      <c r="GY46" s="180"/>
      <c r="GZ46" s="180"/>
      <c r="HA46" s="180"/>
      <c r="HB46" s="180"/>
      <c r="HC46" s="180"/>
    </row>
    <row r="47" spans="1:211" ht="31.5" x14ac:dyDescent="0.25">
      <c r="A47" s="170" t="s">
        <v>1247</v>
      </c>
      <c r="B47" s="165" t="s">
        <v>1248</v>
      </c>
      <c r="C47" s="169">
        <v>1081.9000000000001</v>
      </c>
      <c r="D47" s="169">
        <v>1082.2</v>
      </c>
      <c r="E47" s="182">
        <f t="shared" si="0"/>
        <v>100.02772899528607</v>
      </c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0"/>
      <c r="BW47" s="180"/>
      <c r="BX47" s="180"/>
      <c r="BY47" s="180"/>
      <c r="BZ47" s="180"/>
      <c r="CA47" s="180"/>
      <c r="CB47" s="180"/>
      <c r="CC47" s="180"/>
      <c r="CD47" s="180"/>
      <c r="CE47" s="180"/>
      <c r="CF47" s="180"/>
      <c r="CG47" s="180"/>
      <c r="CH47" s="180"/>
      <c r="CI47" s="180"/>
      <c r="CJ47" s="180"/>
      <c r="CK47" s="180"/>
      <c r="CL47" s="180"/>
      <c r="CM47" s="180"/>
      <c r="CN47" s="180"/>
      <c r="CO47" s="180"/>
      <c r="CP47" s="180"/>
      <c r="CQ47" s="180"/>
      <c r="CR47" s="180"/>
      <c r="CS47" s="180"/>
      <c r="CT47" s="180"/>
      <c r="CU47" s="180"/>
      <c r="CV47" s="180"/>
      <c r="CW47" s="180"/>
      <c r="CX47" s="180"/>
      <c r="CY47" s="180"/>
      <c r="CZ47" s="180"/>
      <c r="DA47" s="180"/>
      <c r="DB47" s="180"/>
      <c r="DC47" s="180"/>
      <c r="DD47" s="180"/>
      <c r="DE47" s="180"/>
      <c r="DF47" s="180"/>
      <c r="DG47" s="180"/>
      <c r="DH47" s="180"/>
      <c r="DI47" s="180"/>
      <c r="DJ47" s="180"/>
      <c r="DK47" s="180"/>
      <c r="DL47" s="180"/>
      <c r="DM47" s="180"/>
      <c r="DN47" s="180"/>
      <c r="DO47" s="180"/>
      <c r="DP47" s="180"/>
      <c r="DQ47" s="180"/>
      <c r="DR47" s="180"/>
      <c r="DS47" s="180"/>
      <c r="DT47" s="180"/>
      <c r="DU47" s="180"/>
      <c r="DV47" s="180"/>
      <c r="DW47" s="180"/>
      <c r="DX47" s="180"/>
      <c r="DY47" s="180"/>
      <c r="DZ47" s="180"/>
      <c r="EA47" s="180"/>
      <c r="EB47" s="180"/>
      <c r="EC47" s="180"/>
      <c r="ED47" s="180"/>
      <c r="EE47" s="180"/>
      <c r="EF47" s="180"/>
      <c r="EG47" s="180"/>
      <c r="EH47" s="180"/>
      <c r="EI47" s="180"/>
      <c r="EJ47" s="180"/>
      <c r="EK47" s="180"/>
      <c r="EL47" s="180"/>
      <c r="EM47" s="180"/>
      <c r="EN47" s="180"/>
      <c r="EO47" s="180"/>
      <c r="EP47" s="180"/>
      <c r="EQ47" s="180"/>
      <c r="ER47" s="180"/>
      <c r="ES47" s="180"/>
      <c r="ET47" s="180"/>
      <c r="EU47" s="180"/>
      <c r="EV47" s="180"/>
      <c r="EW47" s="180"/>
      <c r="EX47" s="180"/>
      <c r="EY47" s="180"/>
      <c r="EZ47" s="180"/>
      <c r="FA47" s="180"/>
      <c r="FB47" s="180"/>
      <c r="FC47" s="180"/>
      <c r="FD47" s="180"/>
      <c r="FE47" s="180"/>
      <c r="FF47" s="180"/>
      <c r="FG47" s="180"/>
      <c r="FH47" s="180"/>
      <c r="FI47" s="180"/>
      <c r="FJ47" s="180"/>
      <c r="FK47" s="180"/>
      <c r="FL47" s="180"/>
      <c r="FM47" s="180"/>
      <c r="FN47" s="180"/>
      <c r="FO47" s="180"/>
      <c r="FP47" s="180"/>
      <c r="FQ47" s="180"/>
      <c r="FR47" s="180"/>
      <c r="FS47" s="180"/>
      <c r="FT47" s="180"/>
      <c r="FU47" s="180"/>
      <c r="FV47" s="180"/>
      <c r="FW47" s="180"/>
      <c r="FX47" s="180"/>
      <c r="FY47" s="180"/>
      <c r="FZ47" s="180"/>
      <c r="GA47" s="180"/>
      <c r="GB47" s="180"/>
      <c r="GC47" s="180"/>
      <c r="GD47" s="180"/>
      <c r="GE47" s="180"/>
      <c r="GF47" s="180"/>
      <c r="GG47" s="180"/>
      <c r="GH47" s="180"/>
      <c r="GI47" s="180"/>
      <c r="GJ47" s="180"/>
      <c r="GK47" s="180"/>
      <c r="GL47" s="180"/>
      <c r="GM47" s="180"/>
      <c r="GN47" s="180"/>
      <c r="GO47" s="180"/>
      <c r="GP47" s="180"/>
      <c r="GQ47" s="180"/>
      <c r="GR47" s="180"/>
      <c r="GS47" s="180"/>
      <c r="GT47" s="180"/>
      <c r="GU47" s="180"/>
      <c r="GV47" s="180"/>
      <c r="GW47" s="180"/>
      <c r="GX47" s="180"/>
      <c r="GY47" s="180"/>
      <c r="GZ47" s="180"/>
      <c r="HA47" s="180"/>
      <c r="HB47" s="180"/>
      <c r="HC47" s="180"/>
    </row>
    <row r="48" spans="1:211" ht="25.5" customHeight="1" x14ac:dyDescent="0.25">
      <c r="A48" s="170" t="s">
        <v>1249</v>
      </c>
      <c r="B48" s="196" t="s">
        <v>1250</v>
      </c>
      <c r="C48" s="169">
        <v>385.5</v>
      </c>
      <c r="D48" s="169">
        <v>385.5</v>
      </c>
      <c r="E48" s="182">
        <f t="shared" si="0"/>
        <v>100</v>
      </c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180"/>
      <c r="CP48" s="180"/>
      <c r="CQ48" s="180"/>
      <c r="CR48" s="180"/>
      <c r="CS48" s="180"/>
      <c r="CT48" s="180"/>
      <c r="CU48" s="180"/>
      <c r="CV48" s="180"/>
      <c r="CW48" s="180"/>
      <c r="CX48" s="180"/>
      <c r="CY48" s="180"/>
      <c r="CZ48" s="180"/>
      <c r="DA48" s="180"/>
      <c r="DB48" s="180"/>
      <c r="DC48" s="180"/>
      <c r="DD48" s="180"/>
      <c r="DE48" s="180"/>
      <c r="DF48" s="180"/>
      <c r="DG48" s="180"/>
      <c r="DH48" s="180"/>
      <c r="DI48" s="180"/>
      <c r="DJ48" s="180"/>
      <c r="DK48" s="180"/>
      <c r="DL48" s="180"/>
      <c r="DM48" s="180"/>
      <c r="DN48" s="180"/>
      <c r="DO48" s="180"/>
      <c r="DP48" s="180"/>
      <c r="DQ48" s="180"/>
      <c r="DR48" s="180"/>
      <c r="DS48" s="180"/>
      <c r="DT48" s="180"/>
      <c r="DU48" s="180"/>
      <c r="DV48" s="180"/>
      <c r="DW48" s="180"/>
      <c r="DX48" s="180"/>
      <c r="DY48" s="180"/>
      <c r="DZ48" s="180"/>
      <c r="EA48" s="180"/>
      <c r="EB48" s="180"/>
      <c r="EC48" s="180"/>
      <c r="ED48" s="180"/>
      <c r="EE48" s="180"/>
      <c r="EF48" s="180"/>
      <c r="EG48" s="180"/>
      <c r="EH48" s="180"/>
      <c r="EI48" s="180"/>
      <c r="EJ48" s="180"/>
      <c r="EK48" s="180"/>
      <c r="EL48" s="180"/>
      <c r="EM48" s="180"/>
      <c r="EN48" s="180"/>
      <c r="EO48" s="180"/>
      <c r="EP48" s="180"/>
      <c r="EQ48" s="180"/>
      <c r="ER48" s="180"/>
      <c r="ES48" s="180"/>
      <c r="ET48" s="180"/>
      <c r="EU48" s="180"/>
      <c r="EV48" s="180"/>
      <c r="EW48" s="180"/>
      <c r="EX48" s="180"/>
      <c r="EY48" s="180"/>
      <c r="EZ48" s="180"/>
      <c r="FA48" s="180"/>
      <c r="FB48" s="180"/>
      <c r="FC48" s="180"/>
      <c r="FD48" s="180"/>
      <c r="FE48" s="180"/>
      <c r="FF48" s="180"/>
      <c r="FG48" s="180"/>
      <c r="FH48" s="180"/>
      <c r="FI48" s="180"/>
      <c r="FJ48" s="180"/>
      <c r="FK48" s="180"/>
      <c r="FL48" s="180"/>
      <c r="FM48" s="180"/>
      <c r="FN48" s="180"/>
      <c r="FO48" s="180"/>
      <c r="FP48" s="180"/>
      <c r="FQ48" s="180"/>
      <c r="FR48" s="180"/>
      <c r="FS48" s="180"/>
      <c r="FT48" s="180"/>
      <c r="FU48" s="180"/>
      <c r="FV48" s="180"/>
      <c r="FW48" s="180"/>
      <c r="FX48" s="180"/>
      <c r="FY48" s="180"/>
      <c r="FZ48" s="180"/>
      <c r="GA48" s="180"/>
      <c r="GB48" s="180"/>
      <c r="GC48" s="180"/>
      <c r="GD48" s="180"/>
      <c r="GE48" s="180"/>
      <c r="GF48" s="180"/>
      <c r="GG48" s="180"/>
      <c r="GH48" s="180"/>
      <c r="GI48" s="180"/>
      <c r="GJ48" s="180"/>
      <c r="GK48" s="180"/>
      <c r="GL48" s="180"/>
      <c r="GM48" s="180"/>
      <c r="GN48" s="180"/>
      <c r="GO48" s="180"/>
      <c r="GP48" s="180"/>
      <c r="GQ48" s="180"/>
      <c r="GR48" s="180"/>
      <c r="GS48" s="180"/>
      <c r="GT48" s="180"/>
      <c r="GU48" s="180"/>
      <c r="GV48" s="180"/>
      <c r="GW48" s="180"/>
      <c r="GX48" s="180"/>
      <c r="GY48" s="180"/>
      <c r="GZ48" s="180"/>
      <c r="HA48" s="180"/>
      <c r="HB48" s="180"/>
      <c r="HC48" s="180"/>
    </row>
    <row r="49" spans="1:211" ht="18.75" customHeight="1" x14ac:dyDescent="0.25">
      <c r="A49" s="170" t="s">
        <v>1251</v>
      </c>
      <c r="B49" s="196" t="s">
        <v>1252</v>
      </c>
      <c r="C49" s="169">
        <v>490.9</v>
      </c>
      <c r="D49" s="169">
        <v>490.9</v>
      </c>
      <c r="E49" s="182">
        <f t="shared" si="0"/>
        <v>100</v>
      </c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180"/>
      <c r="CP49" s="180"/>
      <c r="CQ49" s="180"/>
      <c r="CR49" s="180"/>
      <c r="CS49" s="180"/>
      <c r="CT49" s="180"/>
      <c r="CU49" s="180"/>
      <c r="CV49" s="180"/>
      <c r="CW49" s="180"/>
      <c r="CX49" s="180"/>
      <c r="CY49" s="180"/>
      <c r="CZ49" s="180"/>
      <c r="DA49" s="180"/>
      <c r="DB49" s="180"/>
      <c r="DC49" s="180"/>
      <c r="DD49" s="180"/>
      <c r="DE49" s="180"/>
      <c r="DF49" s="180"/>
      <c r="DG49" s="180"/>
      <c r="DH49" s="180"/>
      <c r="DI49" s="180"/>
      <c r="DJ49" s="180"/>
      <c r="DK49" s="180"/>
      <c r="DL49" s="180"/>
      <c r="DM49" s="180"/>
      <c r="DN49" s="180"/>
      <c r="DO49" s="180"/>
      <c r="DP49" s="180"/>
      <c r="DQ49" s="180"/>
      <c r="DR49" s="180"/>
      <c r="DS49" s="180"/>
      <c r="DT49" s="180"/>
      <c r="DU49" s="180"/>
      <c r="DV49" s="180"/>
      <c r="DW49" s="180"/>
      <c r="DX49" s="180"/>
      <c r="DY49" s="180"/>
      <c r="DZ49" s="180"/>
      <c r="EA49" s="180"/>
      <c r="EB49" s="180"/>
      <c r="EC49" s="180"/>
      <c r="ED49" s="180"/>
      <c r="EE49" s="180"/>
      <c r="EF49" s="180"/>
      <c r="EG49" s="180"/>
      <c r="EH49" s="180"/>
      <c r="EI49" s="180"/>
      <c r="EJ49" s="180"/>
      <c r="EK49" s="180"/>
      <c r="EL49" s="180"/>
      <c r="EM49" s="180"/>
      <c r="EN49" s="180"/>
      <c r="EO49" s="180"/>
      <c r="EP49" s="180"/>
      <c r="EQ49" s="180"/>
      <c r="ER49" s="180"/>
      <c r="ES49" s="180"/>
      <c r="ET49" s="180"/>
      <c r="EU49" s="180"/>
      <c r="EV49" s="180"/>
      <c r="EW49" s="180"/>
      <c r="EX49" s="180"/>
      <c r="EY49" s="180"/>
      <c r="EZ49" s="180"/>
      <c r="FA49" s="180"/>
      <c r="FB49" s="180"/>
      <c r="FC49" s="180"/>
      <c r="FD49" s="180"/>
      <c r="FE49" s="180"/>
      <c r="FF49" s="180"/>
      <c r="FG49" s="180"/>
      <c r="FH49" s="180"/>
      <c r="FI49" s="180"/>
      <c r="FJ49" s="180"/>
      <c r="FK49" s="180"/>
      <c r="FL49" s="180"/>
      <c r="FM49" s="180"/>
      <c r="FN49" s="180"/>
      <c r="FO49" s="180"/>
      <c r="FP49" s="180"/>
      <c r="FQ49" s="180"/>
      <c r="FR49" s="180"/>
      <c r="FS49" s="180"/>
      <c r="FT49" s="180"/>
      <c r="FU49" s="180"/>
      <c r="FV49" s="180"/>
      <c r="FW49" s="180"/>
      <c r="FX49" s="180"/>
      <c r="FY49" s="180"/>
      <c r="FZ49" s="180"/>
      <c r="GA49" s="180"/>
      <c r="GB49" s="180"/>
      <c r="GC49" s="180"/>
      <c r="GD49" s="180"/>
      <c r="GE49" s="180"/>
      <c r="GF49" s="180"/>
      <c r="GG49" s="180"/>
      <c r="GH49" s="180"/>
      <c r="GI49" s="180"/>
      <c r="GJ49" s="180"/>
      <c r="GK49" s="180"/>
      <c r="GL49" s="180"/>
      <c r="GM49" s="180"/>
      <c r="GN49" s="180"/>
      <c r="GO49" s="180"/>
      <c r="GP49" s="180"/>
      <c r="GQ49" s="180"/>
      <c r="GR49" s="180"/>
      <c r="GS49" s="180"/>
      <c r="GT49" s="180"/>
      <c r="GU49" s="180"/>
      <c r="GV49" s="180"/>
      <c r="GW49" s="180"/>
      <c r="GX49" s="180"/>
      <c r="GY49" s="180"/>
      <c r="GZ49" s="180"/>
      <c r="HA49" s="180"/>
      <c r="HB49" s="180"/>
      <c r="HC49" s="180"/>
    </row>
    <row r="50" spans="1:211" ht="31.5" x14ac:dyDescent="0.25">
      <c r="A50" s="166" t="s">
        <v>1253</v>
      </c>
      <c r="B50" s="167" t="s">
        <v>1124</v>
      </c>
      <c r="C50" s="179">
        <f>C51+C54+C53</f>
        <v>14321.1</v>
      </c>
      <c r="D50" s="179">
        <f>D51+D54+D53</f>
        <v>65633.8</v>
      </c>
      <c r="E50" s="186" t="s">
        <v>1254</v>
      </c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  <c r="CS50" s="180"/>
      <c r="CT50" s="180"/>
      <c r="CU50" s="180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0"/>
      <c r="DL50" s="180"/>
      <c r="DM50" s="180"/>
      <c r="DN50" s="180"/>
      <c r="DO50" s="180"/>
      <c r="DP50" s="180"/>
      <c r="DQ50" s="180"/>
      <c r="DR50" s="180"/>
      <c r="DS50" s="180"/>
      <c r="DT50" s="180"/>
      <c r="DU50" s="180"/>
      <c r="DV50" s="180"/>
      <c r="DW50" s="180"/>
      <c r="DX50" s="180"/>
      <c r="DY50" s="180"/>
      <c r="DZ50" s="180"/>
      <c r="EA50" s="180"/>
      <c r="EB50" s="180"/>
      <c r="EC50" s="180"/>
      <c r="ED50" s="180"/>
      <c r="EE50" s="180"/>
      <c r="EF50" s="180"/>
      <c r="EG50" s="180"/>
      <c r="EH50" s="180"/>
      <c r="EI50" s="180"/>
      <c r="EJ50" s="180"/>
      <c r="EK50" s="180"/>
      <c r="EL50" s="180"/>
      <c r="EM50" s="180"/>
      <c r="EN50" s="180"/>
      <c r="EO50" s="180"/>
      <c r="EP50" s="180"/>
      <c r="EQ50" s="180"/>
      <c r="ER50" s="180"/>
      <c r="ES50" s="180"/>
      <c r="ET50" s="180"/>
      <c r="EU50" s="180"/>
      <c r="EV50" s="180"/>
      <c r="EW50" s="180"/>
      <c r="EX50" s="180"/>
      <c r="EY50" s="180"/>
      <c r="EZ50" s="180"/>
      <c r="FA50" s="180"/>
      <c r="FB50" s="180"/>
      <c r="FC50" s="180"/>
      <c r="FD50" s="180"/>
      <c r="FE50" s="180"/>
      <c r="FF50" s="180"/>
      <c r="FG50" s="180"/>
      <c r="FH50" s="180"/>
      <c r="FI50" s="180"/>
      <c r="FJ50" s="180"/>
      <c r="FK50" s="180"/>
      <c r="FL50" s="180"/>
      <c r="FM50" s="180"/>
      <c r="FN50" s="180"/>
      <c r="FO50" s="180"/>
      <c r="FP50" s="180"/>
      <c r="FQ50" s="180"/>
      <c r="FR50" s="180"/>
      <c r="FS50" s="180"/>
      <c r="FT50" s="180"/>
      <c r="FU50" s="180"/>
      <c r="FV50" s="180"/>
      <c r="FW50" s="180"/>
      <c r="FX50" s="180"/>
      <c r="FY50" s="180"/>
      <c r="FZ50" s="180"/>
      <c r="GA50" s="180"/>
      <c r="GB50" s="180"/>
      <c r="GC50" s="180"/>
      <c r="GD50" s="180"/>
      <c r="GE50" s="180"/>
      <c r="GF50" s="180"/>
      <c r="GG50" s="180"/>
      <c r="GH50" s="180"/>
      <c r="GI50" s="180"/>
      <c r="GJ50" s="180"/>
      <c r="GK50" s="180"/>
      <c r="GL50" s="180"/>
      <c r="GM50" s="180"/>
      <c r="GN50" s="180"/>
      <c r="GO50" s="180"/>
      <c r="GP50" s="180"/>
      <c r="GQ50" s="180"/>
      <c r="GR50" s="180"/>
      <c r="GS50" s="180"/>
      <c r="GT50" s="180"/>
      <c r="GU50" s="180"/>
      <c r="GV50" s="180"/>
      <c r="GW50" s="180"/>
      <c r="GX50" s="180"/>
      <c r="GY50" s="180"/>
      <c r="GZ50" s="180"/>
      <c r="HA50" s="180"/>
      <c r="HB50" s="180"/>
      <c r="HC50" s="180"/>
    </row>
    <row r="51" spans="1:211" ht="31.5" x14ac:dyDescent="0.25">
      <c r="A51" s="170" t="s">
        <v>1255</v>
      </c>
      <c r="B51" s="165" t="s">
        <v>1127</v>
      </c>
      <c r="C51" s="169">
        <v>7819.1</v>
      </c>
      <c r="D51" s="169">
        <v>7832.1</v>
      </c>
      <c r="E51" s="182">
        <f t="shared" si="0"/>
        <v>100.16625954393727</v>
      </c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  <c r="DE51" s="180"/>
      <c r="DF51" s="180"/>
      <c r="DG51" s="180"/>
      <c r="DH51" s="180"/>
      <c r="DI51" s="180"/>
      <c r="DJ51" s="180"/>
      <c r="DK51" s="180"/>
      <c r="DL51" s="180"/>
      <c r="DM51" s="180"/>
      <c r="DN51" s="180"/>
      <c r="DO51" s="180"/>
      <c r="DP51" s="180"/>
      <c r="DQ51" s="180"/>
      <c r="DR51" s="180"/>
      <c r="DS51" s="180"/>
      <c r="DT51" s="180"/>
      <c r="DU51" s="180"/>
      <c r="DV51" s="180"/>
      <c r="DW51" s="180"/>
      <c r="DX51" s="180"/>
      <c r="DY51" s="180"/>
      <c r="DZ51" s="180"/>
      <c r="EA51" s="180"/>
      <c r="EB51" s="180"/>
      <c r="EC51" s="180"/>
      <c r="ED51" s="180"/>
      <c r="EE51" s="180"/>
      <c r="EF51" s="180"/>
      <c r="EG51" s="180"/>
      <c r="EH51" s="180"/>
      <c r="EI51" s="180"/>
      <c r="EJ51" s="180"/>
      <c r="EK51" s="180"/>
      <c r="EL51" s="180"/>
      <c r="EM51" s="180"/>
      <c r="EN51" s="180"/>
      <c r="EO51" s="180"/>
      <c r="EP51" s="180"/>
      <c r="EQ51" s="180"/>
      <c r="ER51" s="180"/>
      <c r="ES51" s="180"/>
      <c r="ET51" s="180"/>
      <c r="EU51" s="180"/>
      <c r="EV51" s="180"/>
      <c r="EW51" s="180"/>
      <c r="EX51" s="180"/>
      <c r="EY51" s="180"/>
      <c r="EZ51" s="180"/>
      <c r="FA51" s="180"/>
      <c r="FB51" s="180"/>
      <c r="FC51" s="180"/>
      <c r="FD51" s="180"/>
      <c r="FE51" s="180"/>
      <c r="FF51" s="180"/>
      <c r="FG51" s="180"/>
      <c r="FH51" s="180"/>
      <c r="FI51" s="180"/>
      <c r="FJ51" s="180"/>
      <c r="FK51" s="180"/>
      <c r="FL51" s="180"/>
      <c r="FM51" s="180"/>
      <c r="FN51" s="180"/>
      <c r="FO51" s="180"/>
      <c r="FP51" s="180"/>
      <c r="FQ51" s="180"/>
      <c r="FR51" s="180"/>
      <c r="FS51" s="180"/>
      <c r="FT51" s="180"/>
      <c r="FU51" s="180"/>
      <c r="FV51" s="180"/>
      <c r="FW51" s="180"/>
      <c r="FX51" s="180"/>
      <c r="FY51" s="180"/>
      <c r="FZ51" s="180"/>
      <c r="GA51" s="180"/>
      <c r="GB51" s="180"/>
      <c r="GC51" s="180"/>
      <c r="GD51" s="180"/>
      <c r="GE51" s="180"/>
      <c r="GF51" s="180"/>
      <c r="GG51" s="180"/>
      <c r="GH51" s="180"/>
      <c r="GI51" s="180"/>
      <c r="GJ51" s="180"/>
      <c r="GK51" s="180"/>
      <c r="GL51" s="180"/>
      <c r="GM51" s="180"/>
      <c r="GN51" s="180"/>
      <c r="GO51" s="180"/>
      <c r="GP51" s="180"/>
      <c r="GQ51" s="180"/>
      <c r="GR51" s="180"/>
      <c r="GS51" s="180"/>
      <c r="GT51" s="180"/>
      <c r="GU51" s="180"/>
      <c r="GV51" s="180"/>
      <c r="GW51" s="180"/>
      <c r="GX51" s="180"/>
      <c r="GY51" s="180"/>
      <c r="GZ51" s="180"/>
      <c r="HA51" s="180"/>
      <c r="HB51" s="180"/>
      <c r="HC51" s="180"/>
    </row>
    <row r="52" spans="1:211" ht="78.75" x14ac:dyDescent="0.25">
      <c r="A52" s="170" t="s">
        <v>1256</v>
      </c>
      <c r="B52" s="165" t="s">
        <v>1257</v>
      </c>
      <c r="C52" s="169">
        <v>5621.3</v>
      </c>
      <c r="D52" s="169">
        <v>5635.5</v>
      </c>
      <c r="E52" s="182">
        <f t="shared" si="0"/>
        <v>100.25261060608757</v>
      </c>
    </row>
    <row r="53" spans="1:211" ht="31.5" x14ac:dyDescent="0.25">
      <c r="A53" s="170" t="s">
        <v>1258</v>
      </c>
      <c r="B53" s="165" t="s">
        <v>1128</v>
      </c>
      <c r="C53" s="169">
        <v>2317.4</v>
      </c>
      <c r="D53" s="169">
        <v>2507.4</v>
      </c>
      <c r="E53" s="182">
        <f t="shared" si="0"/>
        <v>108.19884353154396</v>
      </c>
    </row>
    <row r="54" spans="1:211" ht="19.5" customHeight="1" x14ac:dyDescent="0.25">
      <c r="A54" s="170" t="s">
        <v>1259</v>
      </c>
      <c r="B54" s="165" t="s">
        <v>1129</v>
      </c>
      <c r="C54" s="169">
        <v>4184.6000000000004</v>
      </c>
      <c r="D54" s="169">
        <v>55294.3</v>
      </c>
      <c r="E54" s="182" t="s">
        <v>1260</v>
      </c>
    </row>
    <row r="55" spans="1:211" ht="21.75" customHeight="1" x14ac:dyDescent="0.25">
      <c r="A55" s="166" t="s">
        <v>1261</v>
      </c>
      <c r="B55" s="191" t="s">
        <v>1262</v>
      </c>
      <c r="C55" s="179">
        <f>SUM(C56:C63)</f>
        <v>82268.900000000009</v>
      </c>
      <c r="D55" s="179">
        <f>SUM(D56:D63)</f>
        <v>82087.100000000006</v>
      </c>
      <c r="E55" s="186">
        <f t="shared" si="0"/>
        <v>99.779017344342762</v>
      </c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0"/>
      <c r="CN55" s="180"/>
      <c r="CO55" s="180"/>
      <c r="CP55" s="180"/>
      <c r="CQ55" s="180"/>
      <c r="CR55" s="180"/>
      <c r="CS55" s="180"/>
      <c r="CT55" s="180"/>
      <c r="CU55" s="180"/>
      <c r="CV55" s="180"/>
      <c r="CW55" s="180"/>
      <c r="CX55" s="180"/>
      <c r="CY55" s="180"/>
      <c r="CZ55" s="180"/>
      <c r="DA55" s="180"/>
      <c r="DB55" s="180"/>
      <c r="DC55" s="180"/>
      <c r="DD55" s="180"/>
      <c r="DE55" s="180"/>
      <c r="DF55" s="180"/>
      <c r="DG55" s="180"/>
      <c r="DH55" s="180"/>
      <c r="DI55" s="180"/>
      <c r="DJ55" s="180"/>
      <c r="DK55" s="180"/>
      <c r="DL55" s="180"/>
      <c r="DM55" s="180"/>
      <c r="DN55" s="180"/>
      <c r="DO55" s="180"/>
      <c r="DP55" s="180"/>
      <c r="DQ55" s="180"/>
      <c r="DR55" s="180"/>
      <c r="DS55" s="180"/>
      <c r="DT55" s="180"/>
      <c r="DU55" s="180"/>
      <c r="DV55" s="180"/>
      <c r="DW55" s="180"/>
      <c r="DX55" s="180"/>
      <c r="DY55" s="180"/>
      <c r="DZ55" s="180"/>
      <c r="EA55" s="180"/>
      <c r="EB55" s="180"/>
      <c r="EC55" s="180"/>
      <c r="ED55" s="180"/>
      <c r="EE55" s="180"/>
      <c r="EF55" s="180"/>
      <c r="EG55" s="180"/>
      <c r="EH55" s="180"/>
      <c r="EI55" s="180"/>
      <c r="EJ55" s="180"/>
      <c r="EK55" s="180"/>
      <c r="EL55" s="180"/>
      <c r="EM55" s="180"/>
      <c r="EN55" s="180"/>
      <c r="EO55" s="180"/>
      <c r="EP55" s="180"/>
      <c r="EQ55" s="180"/>
      <c r="ER55" s="180"/>
      <c r="ES55" s="180"/>
      <c r="ET55" s="180"/>
      <c r="EU55" s="180"/>
      <c r="EV55" s="180"/>
      <c r="EW55" s="180"/>
      <c r="EX55" s="180"/>
      <c r="EY55" s="180"/>
      <c r="EZ55" s="180"/>
      <c r="FA55" s="180"/>
      <c r="FB55" s="180"/>
      <c r="FC55" s="180"/>
      <c r="FD55" s="180"/>
      <c r="FE55" s="180"/>
      <c r="FF55" s="180"/>
      <c r="FG55" s="180"/>
      <c r="FH55" s="180"/>
      <c r="FI55" s="180"/>
      <c r="FJ55" s="180"/>
      <c r="FK55" s="180"/>
      <c r="FL55" s="180"/>
      <c r="FM55" s="180"/>
      <c r="FN55" s="180"/>
      <c r="FO55" s="180"/>
      <c r="FP55" s="180"/>
      <c r="FQ55" s="180"/>
      <c r="FR55" s="180"/>
      <c r="FS55" s="180"/>
      <c r="FT55" s="180"/>
      <c r="FU55" s="180"/>
      <c r="FV55" s="180"/>
      <c r="FW55" s="180"/>
      <c r="FX55" s="180"/>
      <c r="FY55" s="180"/>
      <c r="FZ55" s="180"/>
      <c r="GA55" s="180"/>
      <c r="GB55" s="180"/>
      <c r="GC55" s="180"/>
      <c r="GD55" s="180"/>
      <c r="GE55" s="180"/>
      <c r="GF55" s="180"/>
      <c r="GG55" s="180"/>
      <c r="GH55" s="180"/>
      <c r="GI55" s="180"/>
      <c r="GJ55" s="180"/>
      <c r="GK55" s="180"/>
      <c r="GL55" s="180"/>
      <c r="GM55" s="180"/>
      <c r="GN55" s="180"/>
      <c r="GO55" s="180"/>
      <c r="GP55" s="180"/>
      <c r="GQ55" s="180"/>
      <c r="GR55" s="180"/>
      <c r="GS55" s="180"/>
      <c r="GT55" s="180"/>
      <c r="GU55" s="180"/>
      <c r="GV55" s="180"/>
      <c r="GW55" s="180"/>
      <c r="GX55" s="180"/>
      <c r="GY55" s="180"/>
      <c r="GZ55" s="180"/>
      <c r="HA55" s="180"/>
      <c r="HB55" s="180"/>
      <c r="HC55" s="180"/>
    </row>
    <row r="56" spans="1:211" ht="78.75" x14ac:dyDescent="0.25">
      <c r="A56" s="170" t="s">
        <v>1263</v>
      </c>
      <c r="B56" s="197" t="s">
        <v>1264</v>
      </c>
      <c r="C56" s="169">
        <v>6.5</v>
      </c>
      <c r="D56" s="169">
        <v>6.5</v>
      </c>
      <c r="E56" s="182">
        <f t="shared" si="0"/>
        <v>100</v>
      </c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  <c r="CS56" s="180"/>
      <c r="CT56" s="180"/>
      <c r="CU56" s="180"/>
      <c r="CV56" s="180"/>
      <c r="CW56" s="180"/>
      <c r="CX56" s="180"/>
      <c r="CY56" s="180"/>
      <c r="CZ56" s="180"/>
      <c r="DA56" s="180"/>
      <c r="DB56" s="180"/>
      <c r="DC56" s="180"/>
      <c r="DD56" s="180"/>
      <c r="DE56" s="180"/>
      <c r="DF56" s="180"/>
      <c r="DG56" s="180"/>
      <c r="DH56" s="180"/>
      <c r="DI56" s="180"/>
      <c r="DJ56" s="180"/>
      <c r="DK56" s="180"/>
      <c r="DL56" s="180"/>
      <c r="DM56" s="180"/>
      <c r="DN56" s="180"/>
      <c r="DO56" s="180"/>
      <c r="DP56" s="180"/>
      <c r="DQ56" s="180"/>
      <c r="DR56" s="180"/>
      <c r="DS56" s="180"/>
      <c r="DT56" s="180"/>
      <c r="DU56" s="180"/>
      <c r="DV56" s="180"/>
      <c r="DW56" s="180"/>
      <c r="DX56" s="180"/>
      <c r="DY56" s="180"/>
      <c r="DZ56" s="180"/>
      <c r="EA56" s="180"/>
      <c r="EB56" s="180"/>
      <c r="EC56" s="180"/>
      <c r="ED56" s="180"/>
      <c r="EE56" s="180"/>
      <c r="EF56" s="180"/>
      <c r="EG56" s="180"/>
      <c r="EH56" s="180"/>
      <c r="EI56" s="180"/>
      <c r="EJ56" s="180"/>
      <c r="EK56" s="180"/>
      <c r="EL56" s="180"/>
      <c r="EM56" s="180"/>
      <c r="EN56" s="180"/>
      <c r="EO56" s="180"/>
      <c r="EP56" s="180"/>
      <c r="EQ56" s="180"/>
      <c r="ER56" s="180"/>
      <c r="ES56" s="180"/>
      <c r="ET56" s="180"/>
      <c r="EU56" s="180"/>
      <c r="EV56" s="180"/>
      <c r="EW56" s="180"/>
      <c r="EX56" s="180"/>
      <c r="EY56" s="180"/>
      <c r="EZ56" s="180"/>
      <c r="FA56" s="180"/>
      <c r="FB56" s="180"/>
      <c r="FC56" s="180"/>
      <c r="FD56" s="180"/>
      <c r="FE56" s="180"/>
      <c r="FF56" s="180"/>
      <c r="FG56" s="180"/>
      <c r="FH56" s="180"/>
      <c r="FI56" s="180"/>
      <c r="FJ56" s="180"/>
      <c r="FK56" s="180"/>
      <c r="FL56" s="180"/>
      <c r="FM56" s="180"/>
      <c r="FN56" s="180"/>
      <c r="FO56" s="180"/>
      <c r="FP56" s="180"/>
      <c r="FQ56" s="180"/>
      <c r="FR56" s="180"/>
      <c r="FS56" s="180"/>
      <c r="FT56" s="180"/>
      <c r="FU56" s="180"/>
      <c r="FV56" s="180"/>
      <c r="FW56" s="180"/>
      <c r="FX56" s="180"/>
      <c r="FY56" s="180"/>
      <c r="FZ56" s="180"/>
      <c r="GA56" s="180"/>
      <c r="GB56" s="180"/>
      <c r="GC56" s="180"/>
      <c r="GD56" s="180"/>
      <c r="GE56" s="180"/>
      <c r="GF56" s="180"/>
      <c r="GG56" s="180"/>
      <c r="GH56" s="180"/>
      <c r="GI56" s="180"/>
      <c r="GJ56" s="180"/>
      <c r="GK56" s="180"/>
      <c r="GL56" s="180"/>
      <c r="GM56" s="180"/>
      <c r="GN56" s="180"/>
      <c r="GO56" s="180"/>
      <c r="GP56" s="180"/>
      <c r="GQ56" s="180"/>
      <c r="GR56" s="180"/>
      <c r="GS56" s="180"/>
      <c r="GT56" s="180"/>
      <c r="GU56" s="180"/>
      <c r="GV56" s="180"/>
      <c r="GW56" s="180"/>
      <c r="GX56" s="180"/>
      <c r="GY56" s="180"/>
      <c r="GZ56" s="180"/>
      <c r="HA56" s="180"/>
      <c r="HB56" s="180"/>
      <c r="HC56" s="180"/>
    </row>
    <row r="57" spans="1:211" ht="94.5" x14ac:dyDescent="0.25">
      <c r="A57" s="170" t="s">
        <v>1265</v>
      </c>
      <c r="B57" s="195" t="s">
        <v>1266</v>
      </c>
      <c r="C57" s="169">
        <v>6182.9</v>
      </c>
      <c r="D57" s="169">
        <v>6414.9</v>
      </c>
      <c r="E57" s="182">
        <f t="shared" si="0"/>
        <v>103.75228452667842</v>
      </c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0"/>
      <c r="CN57" s="180"/>
      <c r="CO57" s="180"/>
      <c r="CP57" s="180"/>
      <c r="CQ57" s="180"/>
      <c r="CR57" s="180"/>
      <c r="CS57" s="180"/>
      <c r="CT57" s="180"/>
      <c r="CU57" s="180"/>
      <c r="CV57" s="180"/>
      <c r="CW57" s="180"/>
      <c r="CX57" s="180"/>
      <c r="CY57" s="180"/>
      <c r="CZ57" s="180"/>
      <c r="DA57" s="180"/>
      <c r="DB57" s="180"/>
      <c r="DC57" s="180"/>
      <c r="DD57" s="180"/>
      <c r="DE57" s="180"/>
      <c r="DF57" s="180"/>
      <c r="DG57" s="180"/>
      <c r="DH57" s="180"/>
      <c r="DI57" s="180"/>
      <c r="DJ57" s="180"/>
      <c r="DK57" s="180"/>
      <c r="DL57" s="180"/>
      <c r="DM57" s="180"/>
      <c r="DN57" s="180"/>
      <c r="DO57" s="180"/>
      <c r="DP57" s="180"/>
      <c r="DQ57" s="180"/>
      <c r="DR57" s="180"/>
      <c r="DS57" s="180"/>
      <c r="DT57" s="180"/>
      <c r="DU57" s="180"/>
      <c r="DV57" s="180"/>
      <c r="DW57" s="180"/>
      <c r="DX57" s="180"/>
      <c r="DY57" s="180"/>
      <c r="DZ57" s="180"/>
      <c r="EA57" s="180"/>
      <c r="EB57" s="180"/>
      <c r="EC57" s="180"/>
      <c r="ED57" s="180"/>
      <c r="EE57" s="180"/>
      <c r="EF57" s="180"/>
      <c r="EG57" s="180"/>
      <c r="EH57" s="180"/>
      <c r="EI57" s="180"/>
      <c r="EJ57" s="180"/>
      <c r="EK57" s="180"/>
      <c r="EL57" s="180"/>
      <c r="EM57" s="180"/>
      <c r="EN57" s="180"/>
      <c r="EO57" s="180"/>
      <c r="EP57" s="180"/>
      <c r="EQ57" s="180"/>
      <c r="ER57" s="180"/>
      <c r="ES57" s="180"/>
      <c r="ET57" s="180"/>
      <c r="EU57" s="180"/>
      <c r="EV57" s="180"/>
      <c r="EW57" s="180"/>
      <c r="EX57" s="180"/>
      <c r="EY57" s="180"/>
      <c r="EZ57" s="180"/>
      <c r="FA57" s="180"/>
      <c r="FB57" s="180"/>
      <c r="FC57" s="180"/>
      <c r="FD57" s="180"/>
      <c r="FE57" s="180"/>
      <c r="FF57" s="180"/>
      <c r="FG57" s="180"/>
      <c r="FH57" s="180"/>
      <c r="FI57" s="180"/>
      <c r="FJ57" s="180"/>
      <c r="FK57" s="180"/>
      <c r="FL57" s="180"/>
      <c r="FM57" s="180"/>
      <c r="FN57" s="180"/>
      <c r="FO57" s="180"/>
      <c r="FP57" s="180"/>
      <c r="FQ57" s="180"/>
      <c r="FR57" s="180"/>
      <c r="FS57" s="180"/>
      <c r="FT57" s="180"/>
      <c r="FU57" s="180"/>
      <c r="FV57" s="180"/>
      <c r="FW57" s="180"/>
      <c r="FX57" s="180"/>
      <c r="FY57" s="180"/>
      <c r="FZ57" s="180"/>
      <c r="GA57" s="180"/>
      <c r="GB57" s="180"/>
      <c r="GC57" s="180"/>
      <c r="GD57" s="180"/>
      <c r="GE57" s="180"/>
      <c r="GF57" s="180"/>
      <c r="GG57" s="180"/>
      <c r="GH57" s="180"/>
      <c r="GI57" s="180"/>
      <c r="GJ57" s="180"/>
      <c r="GK57" s="180"/>
      <c r="GL57" s="180"/>
      <c r="GM57" s="180"/>
      <c r="GN57" s="180"/>
      <c r="GO57" s="180"/>
      <c r="GP57" s="180"/>
      <c r="GQ57" s="180"/>
      <c r="GR57" s="180"/>
      <c r="GS57" s="180"/>
      <c r="GT57" s="180"/>
      <c r="GU57" s="180"/>
      <c r="GV57" s="180"/>
      <c r="GW57" s="180"/>
      <c r="GX57" s="180"/>
      <c r="GY57" s="180"/>
      <c r="GZ57" s="180"/>
      <c r="HA57" s="180"/>
      <c r="HB57" s="180"/>
      <c r="HC57" s="180"/>
    </row>
    <row r="58" spans="1:211" ht="78.75" x14ac:dyDescent="0.25">
      <c r="A58" s="170" t="s">
        <v>1267</v>
      </c>
      <c r="B58" s="195" t="s">
        <v>1268</v>
      </c>
      <c r="C58" s="169">
        <v>107.6</v>
      </c>
      <c r="D58" s="169">
        <v>107.6</v>
      </c>
      <c r="E58" s="182">
        <f t="shared" si="0"/>
        <v>100</v>
      </c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0"/>
      <c r="CN58" s="180"/>
      <c r="CO58" s="180"/>
      <c r="CP58" s="180"/>
      <c r="CQ58" s="180"/>
      <c r="CR58" s="180"/>
      <c r="CS58" s="180"/>
      <c r="CT58" s="180"/>
      <c r="CU58" s="180"/>
      <c r="CV58" s="180"/>
      <c r="CW58" s="180"/>
      <c r="CX58" s="180"/>
      <c r="CY58" s="180"/>
      <c r="CZ58" s="180"/>
      <c r="DA58" s="180"/>
      <c r="DB58" s="180"/>
      <c r="DC58" s="180"/>
      <c r="DD58" s="180"/>
      <c r="DE58" s="180"/>
      <c r="DF58" s="180"/>
      <c r="DG58" s="180"/>
      <c r="DH58" s="180"/>
      <c r="DI58" s="180"/>
      <c r="DJ58" s="180"/>
      <c r="DK58" s="180"/>
      <c r="DL58" s="180"/>
      <c r="DM58" s="180"/>
      <c r="DN58" s="180"/>
      <c r="DO58" s="180"/>
      <c r="DP58" s="180"/>
      <c r="DQ58" s="180"/>
      <c r="DR58" s="180"/>
      <c r="DS58" s="180"/>
      <c r="DT58" s="180"/>
      <c r="DU58" s="180"/>
      <c r="DV58" s="180"/>
      <c r="DW58" s="180"/>
      <c r="DX58" s="180"/>
      <c r="DY58" s="180"/>
      <c r="DZ58" s="180"/>
      <c r="EA58" s="180"/>
      <c r="EB58" s="180"/>
      <c r="EC58" s="180"/>
      <c r="ED58" s="180"/>
      <c r="EE58" s="180"/>
      <c r="EF58" s="180"/>
      <c r="EG58" s="180"/>
      <c r="EH58" s="180"/>
      <c r="EI58" s="180"/>
      <c r="EJ58" s="180"/>
      <c r="EK58" s="180"/>
      <c r="EL58" s="180"/>
      <c r="EM58" s="180"/>
      <c r="EN58" s="180"/>
      <c r="EO58" s="180"/>
      <c r="EP58" s="180"/>
      <c r="EQ58" s="180"/>
      <c r="ER58" s="180"/>
      <c r="ES58" s="180"/>
      <c r="ET58" s="180"/>
      <c r="EU58" s="180"/>
      <c r="EV58" s="180"/>
      <c r="EW58" s="180"/>
      <c r="EX58" s="180"/>
      <c r="EY58" s="180"/>
      <c r="EZ58" s="180"/>
      <c r="FA58" s="180"/>
      <c r="FB58" s="180"/>
      <c r="FC58" s="180"/>
      <c r="FD58" s="180"/>
      <c r="FE58" s="180"/>
      <c r="FF58" s="180"/>
      <c r="FG58" s="180"/>
      <c r="FH58" s="180"/>
      <c r="FI58" s="180"/>
      <c r="FJ58" s="180"/>
      <c r="FK58" s="180"/>
      <c r="FL58" s="180"/>
      <c r="FM58" s="180"/>
      <c r="FN58" s="180"/>
      <c r="FO58" s="180"/>
      <c r="FP58" s="180"/>
      <c r="FQ58" s="180"/>
      <c r="FR58" s="180"/>
      <c r="FS58" s="180"/>
      <c r="FT58" s="180"/>
      <c r="FU58" s="180"/>
      <c r="FV58" s="180"/>
      <c r="FW58" s="180"/>
      <c r="FX58" s="180"/>
      <c r="FY58" s="180"/>
      <c r="FZ58" s="180"/>
      <c r="GA58" s="180"/>
      <c r="GB58" s="180"/>
      <c r="GC58" s="180"/>
      <c r="GD58" s="180"/>
      <c r="GE58" s="180"/>
      <c r="GF58" s="180"/>
      <c r="GG58" s="180"/>
      <c r="GH58" s="180"/>
      <c r="GI58" s="180"/>
      <c r="GJ58" s="180"/>
      <c r="GK58" s="180"/>
      <c r="GL58" s="180"/>
      <c r="GM58" s="180"/>
      <c r="GN58" s="180"/>
      <c r="GO58" s="180"/>
      <c r="GP58" s="180"/>
      <c r="GQ58" s="180"/>
      <c r="GR58" s="180"/>
      <c r="GS58" s="180"/>
      <c r="GT58" s="180"/>
      <c r="GU58" s="180"/>
      <c r="GV58" s="180"/>
      <c r="GW58" s="180"/>
      <c r="GX58" s="180"/>
      <c r="GY58" s="180"/>
      <c r="GZ58" s="180"/>
      <c r="HA58" s="180"/>
      <c r="HB58" s="180"/>
      <c r="HC58" s="180"/>
    </row>
    <row r="59" spans="1:211" ht="108.75" customHeight="1" x14ac:dyDescent="0.25">
      <c r="A59" s="170" t="s">
        <v>1269</v>
      </c>
      <c r="B59" s="195" t="s">
        <v>1270</v>
      </c>
      <c r="C59" s="169">
        <v>283</v>
      </c>
      <c r="D59" s="169">
        <v>283</v>
      </c>
      <c r="E59" s="182">
        <f t="shared" si="0"/>
        <v>100</v>
      </c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180"/>
      <c r="CN59" s="180"/>
      <c r="CO59" s="180"/>
      <c r="CP59" s="180"/>
      <c r="CQ59" s="180"/>
      <c r="CR59" s="180"/>
      <c r="CS59" s="180"/>
      <c r="CT59" s="180"/>
      <c r="CU59" s="180"/>
      <c r="CV59" s="180"/>
      <c r="CW59" s="180"/>
      <c r="CX59" s="180"/>
      <c r="CY59" s="180"/>
      <c r="CZ59" s="180"/>
      <c r="DA59" s="180"/>
      <c r="DB59" s="180"/>
      <c r="DC59" s="180"/>
      <c r="DD59" s="180"/>
      <c r="DE59" s="180"/>
      <c r="DF59" s="180"/>
      <c r="DG59" s="180"/>
      <c r="DH59" s="180"/>
      <c r="DI59" s="180"/>
      <c r="DJ59" s="180"/>
      <c r="DK59" s="180"/>
      <c r="DL59" s="180"/>
      <c r="DM59" s="180"/>
      <c r="DN59" s="180"/>
      <c r="DO59" s="180"/>
      <c r="DP59" s="180"/>
      <c r="DQ59" s="180"/>
      <c r="DR59" s="180"/>
      <c r="DS59" s="180"/>
      <c r="DT59" s="180"/>
      <c r="DU59" s="180"/>
      <c r="DV59" s="180"/>
      <c r="DW59" s="180"/>
      <c r="DX59" s="180"/>
      <c r="DY59" s="180"/>
      <c r="DZ59" s="180"/>
      <c r="EA59" s="180"/>
      <c r="EB59" s="180"/>
      <c r="EC59" s="180"/>
      <c r="ED59" s="180"/>
      <c r="EE59" s="180"/>
      <c r="EF59" s="180"/>
      <c r="EG59" s="180"/>
      <c r="EH59" s="180"/>
      <c r="EI59" s="180"/>
      <c r="EJ59" s="180"/>
      <c r="EK59" s="180"/>
      <c r="EL59" s="180"/>
      <c r="EM59" s="180"/>
      <c r="EN59" s="180"/>
      <c r="EO59" s="180"/>
      <c r="EP59" s="180"/>
      <c r="EQ59" s="180"/>
      <c r="ER59" s="180"/>
      <c r="ES59" s="180"/>
      <c r="ET59" s="180"/>
      <c r="EU59" s="180"/>
      <c r="EV59" s="180"/>
      <c r="EW59" s="180"/>
      <c r="EX59" s="180"/>
      <c r="EY59" s="180"/>
      <c r="EZ59" s="180"/>
      <c r="FA59" s="180"/>
      <c r="FB59" s="180"/>
      <c r="FC59" s="180"/>
      <c r="FD59" s="180"/>
      <c r="FE59" s="180"/>
      <c r="FF59" s="180"/>
      <c r="FG59" s="180"/>
      <c r="FH59" s="180"/>
      <c r="FI59" s="180"/>
      <c r="FJ59" s="180"/>
      <c r="FK59" s="180"/>
      <c r="FL59" s="180"/>
      <c r="FM59" s="180"/>
      <c r="FN59" s="180"/>
      <c r="FO59" s="180"/>
      <c r="FP59" s="180"/>
      <c r="FQ59" s="180"/>
      <c r="FR59" s="180"/>
      <c r="FS59" s="180"/>
      <c r="FT59" s="180"/>
      <c r="FU59" s="180"/>
      <c r="FV59" s="180"/>
      <c r="FW59" s="180"/>
      <c r="FX59" s="180"/>
      <c r="FY59" s="180"/>
      <c r="FZ59" s="180"/>
      <c r="GA59" s="180"/>
      <c r="GB59" s="180"/>
      <c r="GC59" s="180"/>
      <c r="GD59" s="180"/>
      <c r="GE59" s="180"/>
      <c r="GF59" s="180"/>
      <c r="GG59" s="180"/>
      <c r="GH59" s="180"/>
      <c r="GI59" s="180"/>
      <c r="GJ59" s="180"/>
      <c r="GK59" s="180"/>
      <c r="GL59" s="180"/>
      <c r="GM59" s="180"/>
      <c r="GN59" s="180"/>
      <c r="GO59" s="180"/>
      <c r="GP59" s="180"/>
      <c r="GQ59" s="180"/>
      <c r="GR59" s="180"/>
      <c r="GS59" s="180"/>
      <c r="GT59" s="180"/>
      <c r="GU59" s="180"/>
      <c r="GV59" s="180"/>
      <c r="GW59" s="180"/>
      <c r="GX59" s="180"/>
      <c r="GY59" s="180"/>
      <c r="GZ59" s="180"/>
      <c r="HA59" s="180"/>
      <c r="HB59" s="180"/>
      <c r="HC59" s="180"/>
    </row>
    <row r="60" spans="1:211" ht="47.25" x14ac:dyDescent="0.25">
      <c r="A60" s="193" t="s">
        <v>1271</v>
      </c>
      <c r="B60" s="165" t="s">
        <v>1272</v>
      </c>
      <c r="C60" s="169">
        <v>44487.4</v>
      </c>
      <c r="D60" s="169">
        <v>44148.7</v>
      </c>
      <c r="E60" s="182">
        <f t="shared" si="0"/>
        <v>99.238660834303644</v>
      </c>
    </row>
    <row r="61" spans="1:211" ht="47.25" x14ac:dyDescent="0.25">
      <c r="A61" s="193" t="s">
        <v>1273</v>
      </c>
      <c r="B61" s="165" t="s">
        <v>1274</v>
      </c>
      <c r="C61" s="169">
        <v>5979.8</v>
      </c>
      <c r="D61" s="169">
        <v>5932.6</v>
      </c>
      <c r="E61" s="182">
        <f t="shared" si="0"/>
        <v>99.210675942339208</v>
      </c>
    </row>
    <row r="62" spans="1:211" ht="78.75" x14ac:dyDescent="0.25">
      <c r="A62" s="193" t="s">
        <v>1275</v>
      </c>
      <c r="B62" s="195" t="s">
        <v>1276</v>
      </c>
      <c r="C62" s="169">
        <v>11631.6</v>
      </c>
      <c r="D62" s="169">
        <v>11437.7</v>
      </c>
      <c r="E62" s="182">
        <f t="shared" si="0"/>
        <v>98.332989442553057</v>
      </c>
    </row>
    <row r="63" spans="1:211" ht="47.25" x14ac:dyDescent="0.25">
      <c r="A63" s="193" t="s">
        <v>1277</v>
      </c>
      <c r="B63" s="195" t="s">
        <v>1278</v>
      </c>
      <c r="C63" s="169">
        <v>13590.1</v>
      </c>
      <c r="D63" s="169">
        <v>13756.1</v>
      </c>
      <c r="E63" s="182">
        <f t="shared" si="0"/>
        <v>101.22147739898897</v>
      </c>
    </row>
    <row r="64" spans="1:211" ht="20.25" customHeight="1" x14ac:dyDescent="0.25">
      <c r="A64" s="166" t="s">
        <v>1279</v>
      </c>
      <c r="B64" s="191" t="s">
        <v>1280</v>
      </c>
      <c r="C64" s="179">
        <f>SUM(C65:C86)</f>
        <v>14804.2</v>
      </c>
      <c r="D64" s="179">
        <f>SUM(D65:D86)</f>
        <v>13109.8</v>
      </c>
      <c r="E64" s="186">
        <f t="shared" si="0"/>
        <v>88.554599370448912</v>
      </c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  <c r="BL64" s="180"/>
      <c r="BM64" s="180"/>
      <c r="BN64" s="180"/>
      <c r="BO64" s="180"/>
      <c r="BP64" s="180"/>
      <c r="BQ64" s="180"/>
      <c r="BR64" s="180"/>
      <c r="BS64" s="180"/>
      <c r="BT64" s="180"/>
      <c r="BU64" s="180"/>
      <c r="BV64" s="180"/>
      <c r="BW64" s="180"/>
      <c r="BX64" s="180"/>
      <c r="BY64" s="180"/>
      <c r="BZ64" s="180"/>
      <c r="CA64" s="180"/>
      <c r="CB64" s="180"/>
      <c r="CC64" s="180"/>
      <c r="CD64" s="180"/>
      <c r="CE64" s="180"/>
      <c r="CF64" s="180"/>
      <c r="CG64" s="180"/>
      <c r="CH64" s="180"/>
      <c r="CI64" s="180"/>
      <c r="CJ64" s="180"/>
      <c r="CK64" s="180"/>
      <c r="CL64" s="180"/>
      <c r="CM64" s="180"/>
      <c r="CN64" s="180"/>
      <c r="CO64" s="180"/>
      <c r="CP64" s="180"/>
      <c r="CQ64" s="180"/>
      <c r="CR64" s="180"/>
      <c r="CS64" s="180"/>
      <c r="CT64" s="180"/>
      <c r="CU64" s="180"/>
      <c r="CV64" s="180"/>
      <c r="CW64" s="180"/>
      <c r="CX64" s="180"/>
      <c r="CY64" s="180"/>
      <c r="CZ64" s="180"/>
      <c r="DA64" s="180"/>
      <c r="DB64" s="180"/>
      <c r="DC64" s="180"/>
      <c r="DD64" s="180"/>
      <c r="DE64" s="180"/>
      <c r="DF64" s="180"/>
      <c r="DG64" s="180"/>
      <c r="DH64" s="180"/>
      <c r="DI64" s="180"/>
      <c r="DJ64" s="180"/>
      <c r="DK64" s="180"/>
      <c r="DL64" s="180"/>
      <c r="DM64" s="180"/>
      <c r="DN64" s="180"/>
      <c r="DO64" s="180"/>
      <c r="DP64" s="180"/>
      <c r="DQ64" s="180"/>
      <c r="DR64" s="180"/>
      <c r="DS64" s="180"/>
      <c r="DT64" s="180"/>
      <c r="DU64" s="180"/>
      <c r="DV64" s="180"/>
      <c r="DW64" s="180"/>
      <c r="DX64" s="180"/>
      <c r="DY64" s="180"/>
      <c r="DZ64" s="180"/>
      <c r="EA64" s="180"/>
      <c r="EB64" s="180"/>
      <c r="EC64" s="180"/>
      <c r="ED64" s="180"/>
      <c r="EE64" s="180"/>
      <c r="EF64" s="180"/>
      <c r="EG64" s="180"/>
      <c r="EH64" s="180"/>
      <c r="EI64" s="180"/>
      <c r="EJ64" s="180"/>
      <c r="EK64" s="180"/>
      <c r="EL64" s="180"/>
      <c r="EM64" s="180"/>
      <c r="EN64" s="180"/>
      <c r="EO64" s="180"/>
      <c r="EP64" s="180"/>
      <c r="EQ64" s="180"/>
      <c r="ER64" s="180"/>
      <c r="ES64" s="180"/>
      <c r="ET64" s="180"/>
      <c r="EU64" s="180"/>
      <c r="EV64" s="180"/>
      <c r="EW64" s="180"/>
      <c r="EX64" s="180"/>
      <c r="EY64" s="180"/>
      <c r="EZ64" s="180"/>
      <c r="FA64" s="180"/>
      <c r="FB64" s="180"/>
      <c r="FC64" s="180"/>
      <c r="FD64" s="180"/>
      <c r="FE64" s="180"/>
      <c r="FF64" s="180"/>
      <c r="FG64" s="180"/>
      <c r="FH64" s="180"/>
      <c r="FI64" s="180"/>
      <c r="FJ64" s="180"/>
      <c r="FK64" s="180"/>
      <c r="FL64" s="180"/>
      <c r="FM64" s="180"/>
      <c r="FN64" s="180"/>
      <c r="FO64" s="180"/>
      <c r="FP64" s="180"/>
      <c r="FQ64" s="180"/>
      <c r="FR64" s="180"/>
      <c r="FS64" s="180"/>
      <c r="FT64" s="180"/>
      <c r="FU64" s="180"/>
      <c r="FV64" s="180"/>
      <c r="FW64" s="180"/>
      <c r="FX64" s="180"/>
      <c r="FY64" s="180"/>
      <c r="FZ64" s="180"/>
      <c r="GA64" s="180"/>
      <c r="GB64" s="180"/>
      <c r="GC64" s="180"/>
      <c r="GD64" s="180"/>
      <c r="GE64" s="180"/>
      <c r="GF64" s="180"/>
      <c r="GG64" s="180"/>
      <c r="GH64" s="180"/>
      <c r="GI64" s="180"/>
      <c r="GJ64" s="180"/>
      <c r="GK64" s="180"/>
      <c r="GL64" s="180"/>
      <c r="GM64" s="180"/>
      <c r="GN64" s="180"/>
      <c r="GO64" s="180"/>
      <c r="GP64" s="180"/>
      <c r="GQ64" s="180"/>
      <c r="GR64" s="180"/>
      <c r="GS64" s="180"/>
      <c r="GT64" s="180"/>
      <c r="GU64" s="180"/>
      <c r="GV64" s="180"/>
      <c r="GW64" s="180"/>
      <c r="GX64" s="180"/>
      <c r="GY64" s="180"/>
      <c r="GZ64" s="180"/>
      <c r="HA64" s="180"/>
      <c r="HB64" s="180"/>
      <c r="HC64" s="180"/>
    </row>
    <row r="65" spans="1:211" ht="78.75" x14ac:dyDescent="0.25">
      <c r="A65" s="170" t="s">
        <v>1281</v>
      </c>
      <c r="B65" s="197" t="s">
        <v>1282</v>
      </c>
      <c r="C65" s="169">
        <v>181.5</v>
      </c>
      <c r="D65" s="169">
        <v>185.3</v>
      </c>
      <c r="E65" s="182">
        <f t="shared" si="0"/>
        <v>102.09366391184574</v>
      </c>
    </row>
    <row r="66" spans="1:211" ht="94.5" x14ac:dyDescent="0.25">
      <c r="A66" s="170" t="s">
        <v>1283</v>
      </c>
      <c r="B66" s="197" t="s">
        <v>1284</v>
      </c>
      <c r="C66" s="169">
        <v>213.4</v>
      </c>
      <c r="D66" s="169">
        <v>239.1</v>
      </c>
      <c r="E66" s="182">
        <f t="shared" si="0"/>
        <v>112.04311152764761</v>
      </c>
    </row>
    <row r="67" spans="1:211" ht="78.75" x14ac:dyDescent="0.25">
      <c r="A67" s="170" t="s">
        <v>1285</v>
      </c>
      <c r="B67" s="195" t="s">
        <v>1286</v>
      </c>
      <c r="C67" s="169">
        <v>17.8</v>
      </c>
      <c r="D67" s="169">
        <v>17.8</v>
      </c>
      <c r="E67" s="182">
        <f t="shared" si="0"/>
        <v>100</v>
      </c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/>
      <c r="AY67" s="180"/>
      <c r="AZ67" s="180"/>
      <c r="BA67" s="180"/>
      <c r="BB67" s="180"/>
      <c r="BC67" s="180"/>
      <c r="BD67" s="180"/>
      <c r="BE67" s="180"/>
      <c r="BF67" s="180"/>
      <c r="BG67" s="180"/>
      <c r="BH67" s="180"/>
      <c r="BI67" s="180"/>
      <c r="BJ67" s="180"/>
      <c r="BK67" s="180"/>
      <c r="BL67" s="180"/>
      <c r="BM67" s="180"/>
      <c r="BN67" s="180"/>
      <c r="BO67" s="180"/>
      <c r="BP67" s="180"/>
      <c r="BQ67" s="180"/>
      <c r="BR67" s="180"/>
      <c r="BS67" s="180"/>
      <c r="BT67" s="180"/>
      <c r="BU67" s="180"/>
      <c r="BV67" s="180"/>
      <c r="BW67" s="180"/>
      <c r="BX67" s="180"/>
      <c r="BY67" s="180"/>
      <c r="BZ67" s="180"/>
      <c r="CA67" s="180"/>
      <c r="CB67" s="180"/>
      <c r="CC67" s="180"/>
      <c r="CD67" s="180"/>
      <c r="CE67" s="180"/>
      <c r="CF67" s="180"/>
      <c r="CG67" s="180"/>
      <c r="CH67" s="180"/>
      <c r="CI67" s="180"/>
      <c r="CJ67" s="180"/>
      <c r="CK67" s="180"/>
      <c r="CL67" s="180"/>
      <c r="CM67" s="180"/>
      <c r="CN67" s="180"/>
      <c r="CO67" s="180"/>
      <c r="CP67" s="180"/>
      <c r="CQ67" s="180"/>
      <c r="CR67" s="180"/>
      <c r="CS67" s="180"/>
      <c r="CT67" s="180"/>
      <c r="CU67" s="180"/>
      <c r="CV67" s="180"/>
      <c r="CW67" s="180"/>
      <c r="CX67" s="180"/>
      <c r="CY67" s="180"/>
      <c r="CZ67" s="180"/>
      <c r="DA67" s="180"/>
      <c r="DB67" s="180"/>
      <c r="DC67" s="180"/>
      <c r="DD67" s="180"/>
      <c r="DE67" s="180"/>
      <c r="DF67" s="180"/>
      <c r="DG67" s="180"/>
      <c r="DH67" s="180"/>
      <c r="DI67" s="180"/>
      <c r="DJ67" s="180"/>
      <c r="DK67" s="180"/>
      <c r="DL67" s="180"/>
      <c r="DM67" s="180"/>
      <c r="DN67" s="180"/>
      <c r="DO67" s="180"/>
      <c r="DP67" s="180"/>
      <c r="DQ67" s="180"/>
      <c r="DR67" s="180"/>
      <c r="DS67" s="180"/>
      <c r="DT67" s="180"/>
      <c r="DU67" s="180"/>
      <c r="DV67" s="180"/>
      <c r="DW67" s="180"/>
      <c r="DX67" s="180"/>
      <c r="DY67" s="180"/>
      <c r="DZ67" s="180"/>
      <c r="EA67" s="180"/>
      <c r="EB67" s="180"/>
      <c r="EC67" s="180"/>
      <c r="ED67" s="180"/>
      <c r="EE67" s="180"/>
      <c r="EF67" s="180"/>
      <c r="EG67" s="180"/>
      <c r="EH67" s="180"/>
      <c r="EI67" s="180"/>
      <c r="EJ67" s="180"/>
      <c r="EK67" s="180"/>
      <c r="EL67" s="180"/>
      <c r="EM67" s="180"/>
      <c r="EN67" s="180"/>
      <c r="EO67" s="180"/>
      <c r="EP67" s="180"/>
      <c r="EQ67" s="180"/>
      <c r="ER67" s="180"/>
      <c r="ES67" s="180"/>
      <c r="ET67" s="180"/>
      <c r="EU67" s="180"/>
      <c r="EV67" s="180"/>
      <c r="EW67" s="180"/>
      <c r="EX67" s="180"/>
      <c r="EY67" s="180"/>
      <c r="EZ67" s="180"/>
      <c r="FA67" s="180"/>
      <c r="FB67" s="180"/>
      <c r="FC67" s="180"/>
      <c r="FD67" s="180"/>
      <c r="FE67" s="180"/>
      <c r="FF67" s="180"/>
      <c r="FG67" s="180"/>
      <c r="FH67" s="180"/>
      <c r="FI67" s="180"/>
      <c r="FJ67" s="180"/>
      <c r="FK67" s="180"/>
      <c r="FL67" s="180"/>
      <c r="FM67" s="180"/>
      <c r="FN67" s="180"/>
      <c r="FO67" s="180"/>
      <c r="FP67" s="180"/>
      <c r="FQ67" s="180"/>
      <c r="FR67" s="180"/>
      <c r="FS67" s="180"/>
      <c r="FT67" s="180"/>
      <c r="FU67" s="180"/>
      <c r="FV67" s="180"/>
      <c r="FW67" s="180"/>
      <c r="FX67" s="180"/>
      <c r="FY67" s="180"/>
      <c r="FZ67" s="180"/>
      <c r="GA67" s="180"/>
      <c r="GB67" s="180"/>
      <c r="GC67" s="180"/>
      <c r="GD67" s="180"/>
      <c r="GE67" s="180"/>
      <c r="GF67" s="180"/>
      <c r="GG67" s="180"/>
      <c r="GH67" s="180"/>
      <c r="GI67" s="180"/>
      <c r="GJ67" s="180"/>
      <c r="GK67" s="180"/>
      <c r="GL67" s="180"/>
      <c r="GM67" s="180"/>
      <c r="GN67" s="180"/>
      <c r="GO67" s="180"/>
      <c r="GP67" s="180"/>
      <c r="GQ67" s="180"/>
      <c r="GR67" s="180"/>
      <c r="GS67" s="180"/>
      <c r="GT67" s="180"/>
      <c r="GU67" s="180"/>
      <c r="GV67" s="180"/>
      <c r="GW67" s="180"/>
      <c r="GX67" s="180"/>
      <c r="GY67" s="180"/>
      <c r="GZ67" s="180"/>
      <c r="HA67" s="180"/>
      <c r="HB67" s="180"/>
      <c r="HC67" s="180"/>
    </row>
    <row r="68" spans="1:211" ht="78.75" x14ac:dyDescent="0.25">
      <c r="A68" s="168" t="s">
        <v>1287</v>
      </c>
      <c r="B68" s="195" t="s">
        <v>1288</v>
      </c>
      <c r="C68" s="198">
        <v>5</v>
      </c>
      <c r="D68" s="198">
        <v>26</v>
      </c>
      <c r="E68" s="182">
        <f t="shared" si="0"/>
        <v>520</v>
      </c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0"/>
      <c r="BD68" s="180"/>
      <c r="BE68" s="180"/>
      <c r="BF68" s="180"/>
      <c r="BG68" s="180"/>
      <c r="BH68" s="180"/>
      <c r="BI68" s="180"/>
      <c r="BJ68" s="180"/>
      <c r="BK68" s="180"/>
      <c r="BL68" s="180"/>
      <c r="BM68" s="180"/>
      <c r="BN68" s="180"/>
      <c r="BO68" s="180"/>
      <c r="BP68" s="180"/>
      <c r="BQ68" s="180"/>
      <c r="BR68" s="180"/>
      <c r="BS68" s="180"/>
      <c r="BT68" s="180"/>
      <c r="BU68" s="180"/>
      <c r="BV68" s="180"/>
      <c r="BW68" s="180"/>
      <c r="BX68" s="180"/>
      <c r="BY68" s="180"/>
      <c r="BZ68" s="180"/>
      <c r="CA68" s="180"/>
      <c r="CB68" s="180"/>
      <c r="CC68" s="180"/>
      <c r="CD68" s="180"/>
      <c r="CE68" s="180"/>
      <c r="CF68" s="180"/>
      <c r="CG68" s="180"/>
      <c r="CH68" s="180"/>
      <c r="CI68" s="180"/>
      <c r="CJ68" s="180"/>
      <c r="CK68" s="180"/>
      <c r="CL68" s="180"/>
      <c r="CM68" s="180"/>
      <c r="CN68" s="180"/>
      <c r="CO68" s="180"/>
      <c r="CP68" s="180"/>
      <c r="CQ68" s="180"/>
      <c r="CR68" s="180"/>
      <c r="CS68" s="180"/>
      <c r="CT68" s="180"/>
      <c r="CU68" s="180"/>
      <c r="CV68" s="180"/>
      <c r="CW68" s="180"/>
      <c r="CX68" s="180"/>
      <c r="CY68" s="180"/>
      <c r="CZ68" s="180"/>
      <c r="DA68" s="180"/>
      <c r="DB68" s="180"/>
      <c r="DC68" s="180"/>
      <c r="DD68" s="180"/>
      <c r="DE68" s="180"/>
      <c r="DF68" s="180"/>
      <c r="DG68" s="180"/>
      <c r="DH68" s="180"/>
      <c r="DI68" s="180"/>
      <c r="DJ68" s="180"/>
      <c r="DK68" s="180"/>
      <c r="DL68" s="180"/>
      <c r="DM68" s="180"/>
      <c r="DN68" s="180"/>
      <c r="DO68" s="180"/>
      <c r="DP68" s="180"/>
      <c r="DQ68" s="180"/>
      <c r="DR68" s="180"/>
      <c r="DS68" s="180"/>
      <c r="DT68" s="180"/>
      <c r="DU68" s="180"/>
      <c r="DV68" s="180"/>
      <c r="DW68" s="180"/>
      <c r="DX68" s="180"/>
      <c r="DY68" s="180"/>
      <c r="DZ68" s="180"/>
      <c r="EA68" s="180"/>
      <c r="EB68" s="180"/>
      <c r="EC68" s="180"/>
      <c r="ED68" s="180"/>
      <c r="EE68" s="180"/>
      <c r="EF68" s="180"/>
      <c r="EG68" s="180"/>
      <c r="EH68" s="180"/>
      <c r="EI68" s="180"/>
      <c r="EJ68" s="180"/>
      <c r="EK68" s="180"/>
      <c r="EL68" s="180"/>
      <c r="EM68" s="180"/>
      <c r="EN68" s="180"/>
      <c r="EO68" s="180"/>
      <c r="EP68" s="180"/>
      <c r="EQ68" s="180"/>
      <c r="ER68" s="180"/>
      <c r="ES68" s="180"/>
      <c r="ET68" s="180"/>
      <c r="EU68" s="180"/>
      <c r="EV68" s="180"/>
      <c r="EW68" s="180"/>
      <c r="EX68" s="180"/>
      <c r="EY68" s="180"/>
      <c r="EZ68" s="180"/>
      <c r="FA68" s="180"/>
      <c r="FB68" s="180"/>
      <c r="FC68" s="180"/>
      <c r="FD68" s="180"/>
      <c r="FE68" s="180"/>
      <c r="FF68" s="180"/>
      <c r="FG68" s="180"/>
      <c r="FH68" s="180"/>
      <c r="FI68" s="180"/>
      <c r="FJ68" s="180"/>
      <c r="FK68" s="180"/>
      <c r="FL68" s="180"/>
      <c r="FM68" s="180"/>
      <c r="FN68" s="180"/>
      <c r="FO68" s="180"/>
      <c r="FP68" s="180"/>
      <c r="FQ68" s="180"/>
      <c r="FR68" s="180"/>
      <c r="FS68" s="180"/>
      <c r="FT68" s="180"/>
      <c r="FU68" s="180"/>
      <c r="FV68" s="180"/>
      <c r="FW68" s="180"/>
      <c r="FX68" s="180"/>
      <c r="FY68" s="180"/>
      <c r="FZ68" s="180"/>
      <c r="GA68" s="180"/>
      <c r="GB68" s="180"/>
      <c r="GC68" s="180"/>
      <c r="GD68" s="180"/>
      <c r="GE68" s="180"/>
      <c r="GF68" s="180"/>
      <c r="GG68" s="180"/>
      <c r="GH68" s="180"/>
      <c r="GI68" s="180"/>
      <c r="GJ68" s="180"/>
      <c r="GK68" s="180"/>
      <c r="GL68" s="180"/>
      <c r="GM68" s="180"/>
      <c r="GN68" s="180"/>
      <c r="GO68" s="180"/>
      <c r="GP68" s="180"/>
      <c r="GQ68" s="180"/>
      <c r="GR68" s="180"/>
      <c r="GS68" s="180"/>
      <c r="GT68" s="180"/>
      <c r="GU68" s="180"/>
      <c r="GV68" s="180"/>
      <c r="GW68" s="180"/>
      <c r="GX68" s="180"/>
      <c r="GY68" s="180"/>
      <c r="GZ68" s="180"/>
      <c r="HA68" s="180"/>
      <c r="HB68" s="180"/>
      <c r="HC68" s="180"/>
    </row>
    <row r="69" spans="1:211" ht="78.75" x14ac:dyDescent="0.25">
      <c r="A69" s="193" t="s">
        <v>1289</v>
      </c>
      <c r="B69" s="194" t="s">
        <v>1290</v>
      </c>
      <c r="C69" s="169">
        <v>7.7</v>
      </c>
      <c r="D69" s="169">
        <v>7.7</v>
      </c>
      <c r="E69" s="182">
        <f t="shared" si="0"/>
        <v>100</v>
      </c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199"/>
      <c r="BF69" s="199"/>
      <c r="BG69" s="199"/>
      <c r="BH69" s="199"/>
      <c r="BI69" s="199"/>
      <c r="BJ69" s="199"/>
      <c r="BK69" s="199"/>
      <c r="BL69" s="199"/>
      <c r="BM69" s="199"/>
      <c r="BN69" s="199"/>
      <c r="BO69" s="199"/>
      <c r="BP69" s="199"/>
      <c r="BQ69" s="199"/>
      <c r="BR69" s="199"/>
      <c r="BS69" s="199"/>
      <c r="BT69" s="199"/>
      <c r="BU69" s="199"/>
      <c r="BV69" s="199"/>
      <c r="BW69" s="199"/>
      <c r="BX69" s="199"/>
      <c r="BY69" s="199"/>
      <c r="BZ69" s="199"/>
      <c r="CA69" s="199"/>
      <c r="CB69" s="199"/>
      <c r="CC69" s="199"/>
      <c r="CD69" s="199"/>
      <c r="CE69" s="199"/>
      <c r="CF69" s="199"/>
      <c r="CG69" s="199"/>
      <c r="CH69" s="199"/>
      <c r="CI69" s="199"/>
      <c r="CJ69" s="199"/>
      <c r="CK69" s="199"/>
      <c r="CL69" s="199"/>
      <c r="CM69" s="199"/>
      <c r="CN69" s="199"/>
      <c r="CO69" s="199"/>
      <c r="CP69" s="199"/>
      <c r="CQ69" s="199"/>
      <c r="CR69" s="199"/>
      <c r="CS69" s="199"/>
      <c r="CT69" s="199"/>
      <c r="CU69" s="199"/>
      <c r="CV69" s="199"/>
      <c r="CW69" s="199"/>
      <c r="CX69" s="199"/>
      <c r="CY69" s="199"/>
      <c r="CZ69" s="199"/>
      <c r="DA69" s="199"/>
      <c r="DB69" s="199"/>
      <c r="DC69" s="199"/>
      <c r="DD69" s="199"/>
      <c r="DE69" s="199"/>
      <c r="DF69" s="199"/>
      <c r="DG69" s="199"/>
      <c r="DH69" s="199"/>
      <c r="DI69" s="199"/>
      <c r="DJ69" s="199"/>
      <c r="DK69" s="199"/>
      <c r="DL69" s="199"/>
      <c r="DM69" s="199"/>
      <c r="DN69" s="199"/>
      <c r="DO69" s="199"/>
      <c r="DP69" s="199"/>
      <c r="DQ69" s="199"/>
      <c r="DR69" s="199"/>
      <c r="DS69" s="199"/>
      <c r="DT69" s="199"/>
      <c r="DU69" s="199"/>
      <c r="DV69" s="199"/>
      <c r="DW69" s="199"/>
      <c r="DX69" s="199"/>
      <c r="DY69" s="199"/>
      <c r="DZ69" s="199"/>
      <c r="EA69" s="199"/>
      <c r="EB69" s="199"/>
      <c r="EC69" s="199"/>
      <c r="ED69" s="199"/>
      <c r="EE69" s="199"/>
      <c r="EF69" s="199"/>
      <c r="EG69" s="199"/>
      <c r="EH69" s="199"/>
      <c r="EI69" s="199"/>
      <c r="EJ69" s="199"/>
      <c r="EK69" s="199"/>
      <c r="EL69" s="199"/>
      <c r="EM69" s="199"/>
      <c r="EN69" s="199"/>
      <c r="EO69" s="199"/>
      <c r="EP69" s="199"/>
      <c r="EQ69" s="199"/>
      <c r="ER69" s="199"/>
      <c r="ES69" s="199"/>
      <c r="ET69" s="199"/>
      <c r="EU69" s="199"/>
      <c r="EV69" s="199"/>
      <c r="EW69" s="199"/>
      <c r="EX69" s="199"/>
      <c r="EY69" s="199"/>
      <c r="EZ69" s="199"/>
      <c r="FA69" s="199"/>
      <c r="FB69" s="199"/>
      <c r="FC69" s="199"/>
      <c r="FD69" s="199"/>
      <c r="FE69" s="199"/>
      <c r="FF69" s="199"/>
      <c r="FG69" s="199"/>
      <c r="FH69" s="199"/>
      <c r="FI69" s="199"/>
      <c r="FJ69" s="199"/>
      <c r="FK69" s="199"/>
      <c r="FL69" s="199"/>
      <c r="FM69" s="199"/>
      <c r="FN69" s="199"/>
      <c r="FO69" s="199"/>
      <c r="FP69" s="199"/>
      <c r="FQ69" s="199"/>
      <c r="FR69" s="199"/>
      <c r="FS69" s="199"/>
      <c r="FT69" s="199"/>
      <c r="FU69" s="199"/>
      <c r="FV69" s="199"/>
      <c r="FW69" s="199"/>
      <c r="FX69" s="199"/>
      <c r="FY69" s="199"/>
      <c r="FZ69" s="199"/>
      <c r="GA69" s="199"/>
      <c r="GB69" s="199"/>
      <c r="GC69" s="199"/>
      <c r="GD69" s="199"/>
      <c r="GE69" s="199"/>
      <c r="GF69" s="199"/>
      <c r="GG69" s="199"/>
      <c r="GH69" s="199"/>
      <c r="GI69" s="199"/>
      <c r="GJ69" s="199"/>
      <c r="GK69" s="199"/>
      <c r="GL69" s="199"/>
      <c r="GM69" s="199"/>
      <c r="GN69" s="199"/>
      <c r="GO69" s="199"/>
      <c r="GP69" s="199"/>
      <c r="GQ69" s="199"/>
      <c r="GR69" s="199"/>
      <c r="GS69" s="199"/>
      <c r="GT69" s="199"/>
      <c r="GU69" s="199"/>
      <c r="GV69" s="199"/>
      <c r="GW69" s="199"/>
      <c r="GX69" s="199"/>
      <c r="GY69" s="199"/>
      <c r="GZ69" s="199"/>
      <c r="HA69" s="199"/>
      <c r="HB69" s="199"/>
      <c r="HC69" s="199"/>
    </row>
    <row r="70" spans="1:211" ht="78.75" x14ac:dyDescent="0.25">
      <c r="A70" s="168" t="s">
        <v>1291</v>
      </c>
      <c r="B70" s="165" t="s">
        <v>1292</v>
      </c>
      <c r="C70" s="169">
        <v>1.3</v>
      </c>
      <c r="D70" s="169">
        <v>1.3</v>
      </c>
      <c r="E70" s="182">
        <f t="shared" ref="E70:E133" si="1">D70/C70*100</f>
        <v>100</v>
      </c>
    </row>
    <row r="71" spans="1:211" ht="94.5" x14ac:dyDescent="0.25">
      <c r="A71" s="170" t="s">
        <v>1293</v>
      </c>
      <c r="B71" s="195" t="s">
        <v>1294</v>
      </c>
      <c r="C71" s="169">
        <v>425.8</v>
      </c>
      <c r="D71" s="169">
        <v>453.8</v>
      </c>
      <c r="E71" s="182">
        <f t="shared" si="1"/>
        <v>106.57585720995772</v>
      </c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180"/>
      <c r="BW71" s="180"/>
      <c r="BX71" s="180"/>
      <c r="BY71" s="180"/>
      <c r="BZ71" s="180"/>
      <c r="CA71" s="180"/>
      <c r="CB71" s="180"/>
      <c r="CC71" s="180"/>
      <c r="CD71" s="180"/>
      <c r="CE71" s="180"/>
      <c r="CF71" s="180"/>
      <c r="CG71" s="180"/>
      <c r="CH71" s="180"/>
      <c r="CI71" s="180"/>
      <c r="CJ71" s="180"/>
      <c r="CK71" s="180"/>
      <c r="CL71" s="180"/>
      <c r="CM71" s="180"/>
      <c r="CN71" s="180"/>
      <c r="CO71" s="180"/>
      <c r="CP71" s="180"/>
      <c r="CQ71" s="180"/>
      <c r="CR71" s="180"/>
      <c r="CS71" s="180"/>
      <c r="CT71" s="180"/>
      <c r="CU71" s="180"/>
      <c r="CV71" s="180"/>
      <c r="CW71" s="180"/>
      <c r="CX71" s="180"/>
      <c r="CY71" s="180"/>
      <c r="CZ71" s="180"/>
      <c r="DA71" s="180"/>
      <c r="DB71" s="180"/>
      <c r="DC71" s="180"/>
      <c r="DD71" s="180"/>
      <c r="DE71" s="180"/>
      <c r="DF71" s="180"/>
      <c r="DG71" s="180"/>
      <c r="DH71" s="180"/>
      <c r="DI71" s="180"/>
      <c r="DJ71" s="180"/>
      <c r="DK71" s="180"/>
      <c r="DL71" s="180"/>
      <c r="DM71" s="180"/>
      <c r="DN71" s="180"/>
      <c r="DO71" s="180"/>
      <c r="DP71" s="180"/>
      <c r="DQ71" s="180"/>
      <c r="DR71" s="180"/>
      <c r="DS71" s="180"/>
      <c r="DT71" s="180"/>
      <c r="DU71" s="180"/>
      <c r="DV71" s="180"/>
      <c r="DW71" s="180"/>
      <c r="DX71" s="180"/>
      <c r="DY71" s="180"/>
      <c r="DZ71" s="180"/>
      <c r="EA71" s="180"/>
      <c r="EB71" s="180"/>
      <c r="EC71" s="180"/>
      <c r="ED71" s="180"/>
      <c r="EE71" s="180"/>
      <c r="EF71" s="180"/>
      <c r="EG71" s="180"/>
      <c r="EH71" s="180"/>
      <c r="EI71" s="180"/>
      <c r="EJ71" s="180"/>
      <c r="EK71" s="180"/>
      <c r="EL71" s="180"/>
      <c r="EM71" s="180"/>
      <c r="EN71" s="180"/>
      <c r="EO71" s="180"/>
      <c r="EP71" s="180"/>
      <c r="EQ71" s="180"/>
      <c r="ER71" s="180"/>
      <c r="ES71" s="180"/>
      <c r="ET71" s="180"/>
      <c r="EU71" s="180"/>
      <c r="EV71" s="180"/>
      <c r="EW71" s="180"/>
      <c r="EX71" s="180"/>
      <c r="EY71" s="180"/>
      <c r="EZ71" s="180"/>
      <c r="FA71" s="180"/>
      <c r="FB71" s="180"/>
      <c r="FC71" s="180"/>
      <c r="FD71" s="180"/>
      <c r="FE71" s="180"/>
      <c r="FF71" s="180"/>
      <c r="FG71" s="180"/>
      <c r="FH71" s="180"/>
      <c r="FI71" s="180"/>
      <c r="FJ71" s="180"/>
      <c r="FK71" s="180"/>
      <c r="FL71" s="180"/>
      <c r="FM71" s="180"/>
      <c r="FN71" s="180"/>
      <c r="FO71" s="180"/>
      <c r="FP71" s="180"/>
      <c r="FQ71" s="180"/>
      <c r="FR71" s="180"/>
      <c r="FS71" s="180"/>
      <c r="FT71" s="180"/>
      <c r="FU71" s="180"/>
      <c r="FV71" s="180"/>
      <c r="FW71" s="180"/>
      <c r="FX71" s="180"/>
      <c r="FY71" s="180"/>
      <c r="FZ71" s="180"/>
      <c r="GA71" s="180"/>
      <c r="GB71" s="180"/>
      <c r="GC71" s="180"/>
      <c r="GD71" s="180"/>
      <c r="GE71" s="180"/>
      <c r="GF71" s="180"/>
      <c r="GG71" s="180"/>
      <c r="GH71" s="180"/>
      <c r="GI71" s="180"/>
      <c r="GJ71" s="180"/>
      <c r="GK71" s="180"/>
      <c r="GL71" s="180"/>
      <c r="GM71" s="180"/>
      <c r="GN71" s="180"/>
      <c r="GO71" s="180"/>
      <c r="GP71" s="180"/>
      <c r="GQ71" s="180"/>
      <c r="GR71" s="180"/>
      <c r="GS71" s="180"/>
      <c r="GT71" s="180"/>
      <c r="GU71" s="180"/>
      <c r="GV71" s="180"/>
      <c r="GW71" s="180"/>
      <c r="GX71" s="180"/>
      <c r="GY71" s="180"/>
      <c r="GZ71" s="180"/>
      <c r="HA71" s="180"/>
      <c r="HB71" s="180"/>
      <c r="HC71" s="180"/>
    </row>
    <row r="72" spans="1:211" ht="110.25" x14ac:dyDescent="0.25">
      <c r="A72" s="168" t="s">
        <v>1295</v>
      </c>
      <c r="B72" s="195" t="s">
        <v>1296</v>
      </c>
      <c r="C72" s="169">
        <v>16.8</v>
      </c>
      <c r="D72" s="169">
        <v>22.5</v>
      </c>
      <c r="E72" s="182">
        <f t="shared" si="1"/>
        <v>133.92857142857142</v>
      </c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199"/>
      <c r="BI72" s="199"/>
      <c r="BJ72" s="199"/>
      <c r="BK72" s="199"/>
      <c r="BL72" s="199"/>
      <c r="BM72" s="199"/>
      <c r="BN72" s="199"/>
      <c r="BO72" s="199"/>
      <c r="BP72" s="199"/>
      <c r="BQ72" s="199"/>
      <c r="BR72" s="199"/>
      <c r="BS72" s="199"/>
      <c r="BT72" s="199"/>
      <c r="BU72" s="199"/>
      <c r="BV72" s="199"/>
      <c r="BW72" s="199"/>
      <c r="BX72" s="199"/>
      <c r="BY72" s="199"/>
      <c r="BZ72" s="199"/>
      <c r="CA72" s="199"/>
      <c r="CB72" s="199"/>
      <c r="CC72" s="199"/>
      <c r="CD72" s="199"/>
      <c r="CE72" s="199"/>
      <c r="CF72" s="199"/>
      <c r="CG72" s="199"/>
      <c r="CH72" s="199"/>
      <c r="CI72" s="199"/>
      <c r="CJ72" s="199"/>
      <c r="CK72" s="199"/>
      <c r="CL72" s="199"/>
      <c r="CM72" s="199"/>
      <c r="CN72" s="199"/>
      <c r="CO72" s="199"/>
      <c r="CP72" s="199"/>
      <c r="CQ72" s="199"/>
      <c r="CR72" s="199"/>
      <c r="CS72" s="199"/>
      <c r="CT72" s="199"/>
      <c r="CU72" s="199"/>
      <c r="CV72" s="199"/>
      <c r="CW72" s="199"/>
      <c r="CX72" s="199"/>
      <c r="CY72" s="199"/>
      <c r="CZ72" s="199"/>
      <c r="DA72" s="199"/>
      <c r="DB72" s="199"/>
      <c r="DC72" s="199"/>
      <c r="DD72" s="199"/>
      <c r="DE72" s="199"/>
      <c r="DF72" s="199"/>
      <c r="DG72" s="199"/>
      <c r="DH72" s="199"/>
      <c r="DI72" s="199"/>
      <c r="DJ72" s="199"/>
      <c r="DK72" s="199"/>
      <c r="DL72" s="199"/>
      <c r="DM72" s="199"/>
      <c r="DN72" s="199"/>
      <c r="DO72" s="199"/>
      <c r="DP72" s="199"/>
      <c r="DQ72" s="199"/>
      <c r="DR72" s="199"/>
      <c r="DS72" s="199"/>
      <c r="DT72" s="199"/>
      <c r="DU72" s="199"/>
      <c r="DV72" s="199"/>
      <c r="DW72" s="199"/>
      <c r="DX72" s="199"/>
      <c r="DY72" s="199"/>
      <c r="DZ72" s="199"/>
      <c r="EA72" s="199"/>
      <c r="EB72" s="199"/>
      <c r="EC72" s="199"/>
      <c r="ED72" s="199"/>
      <c r="EE72" s="199"/>
      <c r="EF72" s="199"/>
      <c r="EG72" s="199"/>
      <c r="EH72" s="199"/>
      <c r="EI72" s="199"/>
      <c r="EJ72" s="199"/>
      <c r="EK72" s="199"/>
      <c r="EL72" s="199"/>
      <c r="EM72" s="199"/>
      <c r="EN72" s="199"/>
      <c r="EO72" s="199"/>
      <c r="EP72" s="199"/>
      <c r="EQ72" s="199"/>
      <c r="ER72" s="199"/>
      <c r="ES72" s="199"/>
      <c r="ET72" s="199"/>
      <c r="EU72" s="199"/>
      <c r="EV72" s="199"/>
      <c r="EW72" s="199"/>
      <c r="EX72" s="199"/>
      <c r="EY72" s="199"/>
      <c r="EZ72" s="199"/>
      <c r="FA72" s="199"/>
      <c r="FB72" s="199"/>
      <c r="FC72" s="199"/>
      <c r="FD72" s="199"/>
      <c r="FE72" s="199"/>
      <c r="FF72" s="199"/>
      <c r="FG72" s="199"/>
      <c r="FH72" s="199"/>
      <c r="FI72" s="199"/>
      <c r="FJ72" s="199"/>
      <c r="FK72" s="199"/>
      <c r="FL72" s="199"/>
      <c r="FM72" s="199"/>
      <c r="FN72" s="199"/>
      <c r="FO72" s="199"/>
      <c r="FP72" s="199"/>
      <c r="FQ72" s="199"/>
      <c r="FR72" s="199"/>
      <c r="FS72" s="199"/>
      <c r="FT72" s="199"/>
      <c r="FU72" s="199"/>
      <c r="FV72" s="199"/>
      <c r="FW72" s="199"/>
      <c r="FX72" s="199"/>
      <c r="FY72" s="199"/>
      <c r="FZ72" s="199"/>
      <c r="GA72" s="199"/>
      <c r="GB72" s="199"/>
      <c r="GC72" s="199"/>
      <c r="GD72" s="199"/>
      <c r="GE72" s="199"/>
      <c r="GF72" s="199"/>
      <c r="GG72" s="199"/>
      <c r="GH72" s="199"/>
      <c r="GI72" s="199"/>
      <c r="GJ72" s="199"/>
      <c r="GK72" s="199"/>
      <c r="GL72" s="199"/>
      <c r="GM72" s="199"/>
      <c r="GN72" s="199"/>
      <c r="GO72" s="199"/>
      <c r="GP72" s="199"/>
      <c r="GQ72" s="199"/>
      <c r="GR72" s="199"/>
      <c r="GS72" s="199"/>
      <c r="GT72" s="199"/>
      <c r="GU72" s="199"/>
      <c r="GV72" s="199"/>
      <c r="GW72" s="199"/>
      <c r="GX72" s="199"/>
      <c r="GY72" s="199"/>
      <c r="GZ72" s="199"/>
      <c r="HA72" s="199"/>
      <c r="HB72" s="199"/>
      <c r="HC72" s="199"/>
    </row>
    <row r="73" spans="1:211" ht="78.75" x14ac:dyDescent="0.25">
      <c r="A73" s="168" t="s">
        <v>1297</v>
      </c>
      <c r="B73" s="195" t="s">
        <v>1298</v>
      </c>
      <c r="C73" s="169">
        <v>0.5</v>
      </c>
      <c r="D73" s="169">
        <v>0.5</v>
      </c>
      <c r="E73" s="182">
        <f t="shared" si="1"/>
        <v>100</v>
      </c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9"/>
      <c r="BN73" s="199"/>
      <c r="BO73" s="199"/>
      <c r="BP73" s="199"/>
      <c r="BQ73" s="199"/>
      <c r="BR73" s="199"/>
      <c r="BS73" s="199"/>
      <c r="BT73" s="199"/>
      <c r="BU73" s="199"/>
      <c r="BV73" s="199"/>
      <c r="BW73" s="199"/>
      <c r="BX73" s="199"/>
      <c r="BY73" s="199"/>
      <c r="BZ73" s="199"/>
      <c r="CA73" s="199"/>
      <c r="CB73" s="199"/>
      <c r="CC73" s="199"/>
      <c r="CD73" s="199"/>
      <c r="CE73" s="199"/>
      <c r="CF73" s="199"/>
      <c r="CG73" s="199"/>
      <c r="CH73" s="199"/>
      <c r="CI73" s="199"/>
      <c r="CJ73" s="199"/>
      <c r="CK73" s="199"/>
      <c r="CL73" s="199"/>
      <c r="CM73" s="199"/>
      <c r="CN73" s="199"/>
      <c r="CO73" s="199"/>
      <c r="CP73" s="199"/>
      <c r="CQ73" s="199"/>
      <c r="CR73" s="199"/>
      <c r="CS73" s="199"/>
      <c r="CT73" s="199"/>
      <c r="CU73" s="199"/>
      <c r="CV73" s="199"/>
      <c r="CW73" s="199"/>
      <c r="CX73" s="199"/>
      <c r="CY73" s="199"/>
      <c r="CZ73" s="199"/>
      <c r="DA73" s="199"/>
      <c r="DB73" s="199"/>
      <c r="DC73" s="199"/>
      <c r="DD73" s="199"/>
      <c r="DE73" s="199"/>
      <c r="DF73" s="199"/>
      <c r="DG73" s="199"/>
      <c r="DH73" s="199"/>
      <c r="DI73" s="199"/>
      <c r="DJ73" s="199"/>
      <c r="DK73" s="199"/>
      <c r="DL73" s="199"/>
      <c r="DM73" s="199"/>
      <c r="DN73" s="199"/>
      <c r="DO73" s="199"/>
      <c r="DP73" s="199"/>
      <c r="DQ73" s="199"/>
      <c r="DR73" s="199"/>
      <c r="DS73" s="199"/>
      <c r="DT73" s="199"/>
      <c r="DU73" s="199"/>
      <c r="DV73" s="199"/>
      <c r="DW73" s="199"/>
      <c r="DX73" s="199"/>
      <c r="DY73" s="199"/>
      <c r="DZ73" s="199"/>
      <c r="EA73" s="199"/>
      <c r="EB73" s="199"/>
      <c r="EC73" s="199"/>
      <c r="ED73" s="199"/>
      <c r="EE73" s="199"/>
      <c r="EF73" s="199"/>
      <c r="EG73" s="199"/>
      <c r="EH73" s="199"/>
      <c r="EI73" s="199"/>
      <c r="EJ73" s="199"/>
      <c r="EK73" s="199"/>
      <c r="EL73" s="199"/>
      <c r="EM73" s="199"/>
      <c r="EN73" s="199"/>
      <c r="EO73" s="199"/>
      <c r="EP73" s="199"/>
      <c r="EQ73" s="199"/>
      <c r="ER73" s="199"/>
      <c r="ES73" s="199"/>
      <c r="ET73" s="199"/>
      <c r="EU73" s="199"/>
      <c r="EV73" s="199"/>
      <c r="EW73" s="199"/>
      <c r="EX73" s="199"/>
      <c r="EY73" s="199"/>
      <c r="EZ73" s="199"/>
      <c r="FA73" s="199"/>
      <c r="FB73" s="199"/>
      <c r="FC73" s="199"/>
      <c r="FD73" s="199"/>
      <c r="FE73" s="199"/>
      <c r="FF73" s="199"/>
      <c r="FG73" s="199"/>
      <c r="FH73" s="199"/>
      <c r="FI73" s="199"/>
      <c r="FJ73" s="199"/>
      <c r="FK73" s="199"/>
      <c r="FL73" s="199"/>
      <c r="FM73" s="199"/>
      <c r="FN73" s="199"/>
      <c r="FO73" s="199"/>
      <c r="FP73" s="199"/>
      <c r="FQ73" s="199"/>
      <c r="FR73" s="199"/>
      <c r="FS73" s="199"/>
      <c r="FT73" s="199"/>
      <c r="FU73" s="199"/>
      <c r="FV73" s="199"/>
      <c r="FW73" s="199"/>
      <c r="FX73" s="199"/>
      <c r="FY73" s="199"/>
      <c r="FZ73" s="199"/>
      <c r="GA73" s="199"/>
      <c r="GB73" s="199"/>
      <c r="GC73" s="199"/>
      <c r="GD73" s="199"/>
      <c r="GE73" s="199"/>
      <c r="GF73" s="199"/>
      <c r="GG73" s="199"/>
      <c r="GH73" s="199"/>
      <c r="GI73" s="199"/>
      <c r="GJ73" s="199"/>
      <c r="GK73" s="199"/>
      <c r="GL73" s="199"/>
      <c r="GM73" s="199"/>
      <c r="GN73" s="199"/>
      <c r="GO73" s="199"/>
      <c r="GP73" s="199"/>
      <c r="GQ73" s="199"/>
      <c r="GR73" s="199"/>
      <c r="GS73" s="199"/>
      <c r="GT73" s="199"/>
      <c r="GU73" s="199"/>
      <c r="GV73" s="199"/>
      <c r="GW73" s="199"/>
      <c r="GX73" s="199"/>
      <c r="GY73" s="199"/>
      <c r="GZ73" s="199"/>
      <c r="HA73" s="199"/>
      <c r="HB73" s="199"/>
      <c r="HC73" s="199"/>
    </row>
    <row r="74" spans="1:211" ht="78.75" x14ac:dyDescent="0.25">
      <c r="A74" s="168" t="s">
        <v>1299</v>
      </c>
      <c r="B74" s="195" t="s">
        <v>1300</v>
      </c>
      <c r="C74" s="169">
        <v>11.2</v>
      </c>
      <c r="D74" s="169">
        <v>12.4</v>
      </c>
      <c r="E74" s="182">
        <f t="shared" si="1"/>
        <v>110.71428571428572</v>
      </c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199"/>
      <c r="BS74" s="199"/>
      <c r="BT74" s="199"/>
      <c r="BU74" s="199"/>
      <c r="BV74" s="199"/>
      <c r="BW74" s="199"/>
      <c r="BX74" s="199"/>
      <c r="BY74" s="199"/>
      <c r="BZ74" s="199"/>
      <c r="CA74" s="199"/>
      <c r="CB74" s="199"/>
      <c r="CC74" s="199"/>
      <c r="CD74" s="199"/>
      <c r="CE74" s="199"/>
      <c r="CF74" s="199"/>
      <c r="CG74" s="199"/>
      <c r="CH74" s="199"/>
      <c r="CI74" s="199"/>
      <c r="CJ74" s="199"/>
      <c r="CK74" s="199"/>
      <c r="CL74" s="199"/>
      <c r="CM74" s="199"/>
      <c r="CN74" s="199"/>
      <c r="CO74" s="199"/>
      <c r="CP74" s="199"/>
      <c r="CQ74" s="199"/>
      <c r="CR74" s="199"/>
      <c r="CS74" s="199"/>
      <c r="CT74" s="199"/>
      <c r="CU74" s="199"/>
      <c r="CV74" s="199"/>
      <c r="CW74" s="199"/>
      <c r="CX74" s="199"/>
      <c r="CY74" s="199"/>
      <c r="CZ74" s="199"/>
      <c r="DA74" s="199"/>
      <c r="DB74" s="199"/>
      <c r="DC74" s="199"/>
      <c r="DD74" s="199"/>
      <c r="DE74" s="199"/>
      <c r="DF74" s="199"/>
      <c r="DG74" s="199"/>
      <c r="DH74" s="199"/>
      <c r="DI74" s="199"/>
      <c r="DJ74" s="199"/>
      <c r="DK74" s="199"/>
      <c r="DL74" s="199"/>
      <c r="DM74" s="199"/>
      <c r="DN74" s="199"/>
      <c r="DO74" s="199"/>
      <c r="DP74" s="199"/>
      <c r="DQ74" s="199"/>
      <c r="DR74" s="199"/>
      <c r="DS74" s="199"/>
      <c r="DT74" s="199"/>
      <c r="DU74" s="199"/>
      <c r="DV74" s="199"/>
      <c r="DW74" s="199"/>
      <c r="DX74" s="199"/>
      <c r="DY74" s="199"/>
      <c r="DZ74" s="199"/>
      <c r="EA74" s="199"/>
      <c r="EB74" s="199"/>
      <c r="EC74" s="199"/>
      <c r="ED74" s="199"/>
      <c r="EE74" s="199"/>
      <c r="EF74" s="199"/>
      <c r="EG74" s="199"/>
      <c r="EH74" s="199"/>
      <c r="EI74" s="199"/>
      <c r="EJ74" s="199"/>
      <c r="EK74" s="199"/>
      <c r="EL74" s="199"/>
      <c r="EM74" s="199"/>
      <c r="EN74" s="199"/>
      <c r="EO74" s="199"/>
      <c r="EP74" s="199"/>
      <c r="EQ74" s="199"/>
      <c r="ER74" s="199"/>
      <c r="ES74" s="199"/>
      <c r="ET74" s="199"/>
      <c r="EU74" s="199"/>
      <c r="EV74" s="199"/>
      <c r="EW74" s="199"/>
      <c r="EX74" s="199"/>
      <c r="EY74" s="199"/>
      <c r="EZ74" s="199"/>
      <c r="FA74" s="199"/>
      <c r="FB74" s="199"/>
      <c r="FC74" s="199"/>
      <c r="FD74" s="199"/>
      <c r="FE74" s="199"/>
      <c r="FF74" s="199"/>
      <c r="FG74" s="199"/>
      <c r="FH74" s="199"/>
      <c r="FI74" s="199"/>
      <c r="FJ74" s="199"/>
      <c r="FK74" s="199"/>
      <c r="FL74" s="199"/>
      <c r="FM74" s="199"/>
      <c r="FN74" s="199"/>
      <c r="FO74" s="199"/>
      <c r="FP74" s="199"/>
      <c r="FQ74" s="199"/>
      <c r="FR74" s="199"/>
      <c r="FS74" s="199"/>
      <c r="FT74" s="199"/>
      <c r="FU74" s="199"/>
      <c r="FV74" s="199"/>
      <c r="FW74" s="199"/>
      <c r="FX74" s="199"/>
      <c r="FY74" s="199"/>
      <c r="FZ74" s="199"/>
      <c r="GA74" s="199"/>
      <c r="GB74" s="199"/>
      <c r="GC74" s="199"/>
      <c r="GD74" s="199"/>
      <c r="GE74" s="199"/>
      <c r="GF74" s="199"/>
      <c r="GG74" s="199"/>
      <c r="GH74" s="199"/>
      <c r="GI74" s="199"/>
      <c r="GJ74" s="199"/>
      <c r="GK74" s="199"/>
      <c r="GL74" s="199"/>
      <c r="GM74" s="199"/>
      <c r="GN74" s="199"/>
      <c r="GO74" s="199"/>
      <c r="GP74" s="199"/>
      <c r="GQ74" s="199"/>
      <c r="GR74" s="199"/>
      <c r="GS74" s="199"/>
      <c r="GT74" s="199"/>
      <c r="GU74" s="199"/>
      <c r="GV74" s="199"/>
      <c r="GW74" s="199"/>
      <c r="GX74" s="199"/>
      <c r="GY74" s="199"/>
      <c r="GZ74" s="199"/>
      <c r="HA74" s="199"/>
      <c r="HB74" s="199"/>
      <c r="HC74" s="199"/>
    </row>
    <row r="75" spans="1:211" ht="78.75" x14ac:dyDescent="0.25">
      <c r="A75" s="200" t="s">
        <v>1301</v>
      </c>
      <c r="B75" s="201" t="s">
        <v>1288</v>
      </c>
      <c r="C75" s="169">
        <v>2</v>
      </c>
      <c r="D75" s="169">
        <v>2</v>
      </c>
      <c r="E75" s="182">
        <f t="shared" si="1"/>
        <v>100</v>
      </c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199"/>
      <c r="BI75" s="199"/>
      <c r="BJ75" s="199"/>
      <c r="BK75" s="199"/>
      <c r="BL75" s="199"/>
      <c r="BM75" s="199"/>
      <c r="BN75" s="199"/>
      <c r="BO75" s="199"/>
      <c r="BP75" s="199"/>
      <c r="BQ75" s="199"/>
      <c r="BR75" s="199"/>
      <c r="BS75" s="199"/>
      <c r="BT75" s="199"/>
      <c r="BU75" s="199"/>
      <c r="BV75" s="199"/>
      <c r="BW75" s="199"/>
      <c r="BX75" s="199"/>
      <c r="BY75" s="199"/>
      <c r="BZ75" s="199"/>
      <c r="CA75" s="199"/>
      <c r="CB75" s="199"/>
      <c r="CC75" s="199"/>
      <c r="CD75" s="199"/>
      <c r="CE75" s="199"/>
      <c r="CF75" s="199"/>
      <c r="CG75" s="199"/>
      <c r="CH75" s="199"/>
      <c r="CI75" s="199"/>
      <c r="CJ75" s="199"/>
      <c r="CK75" s="199"/>
      <c r="CL75" s="199"/>
      <c r="CM75" s="199"/>
      <c r="CN75" s="199"/>
      <c r="CO75" s="199"/>
      <c r="CP75" s="199"/>
      <c r="CQ75" s="199"/>
      <c r="CR75" s="199"/>
      <c r="CS75" s="199"/>
      <c r="CT75" s="199"/>
      <c r="CU75" s="199"/>
      <c r="CV75" s="199"/>
      <c r="CW75" s="199"/>
      <c r="CX75" s="199"/>
      <c r="CY75" s="199"/>
      <c r="CZ75" s="199"/>
      <c r="DA75" s="199"/>
      <c r="DB75" s="199"/>
      <c r="DC75" s="199"/>
      <c r="DD75" s="199"/>
      <c r="DE75" s="199"/>
      <c r="DF75" s="199"/>
      <c r="DG75" s="199"/>
      <c r="DH75" s="199"/>
      <c r="DI75" s="199"/>
      <c r="DJ75" s="199"/>
      <c r="DK75" s="199"/>
      <c r="DL75" s="199"/>
      <c r="DM75" s="199"/>
      <c r="DN75" s="199"/>
      <c r="DO75" s="199"/>
      <c r="DP75" s="199"/>
      <c r="DQ75" s="199"/>
      <c r="DR75" s="199"/>
      <c r="DS75" s="199"/>
      <c r="DT75" s="199"/>
      <c r="DU75" s="199"/>
      <c r="DV75" s="199"/>
      <c r="DW75" s="199"/>
      <c r="DX75" s="199"/>
      <c r="DY75" s="199"/>
      <c r="DZ75" s="199"/>
      <c r="EA75" s="199"/>
      <c r="EB75" s="199"/>
      <c r="EC75" s="199"/>
      <c r="ED75" s="199"/>
      <c r="EE75" s="199"/>
      <c r="EF75" s="199"/>
      <c r="EG75" s="199"/>
      <c r="EH75" s="199"/>
      <c r="EI75" s="199"/>
      <c r="EJ75" s="199"/>
      <c r="EK75" s="199"/>
      <c r="EL75" s="199"/>
      <c r="EM75" s="199"/>
      <c r="EN75" s="199"/>
      <c r="EO75" s="199"/>
      <c r="EP75" s="199"/>
      <c r="EQ75" s="199"/>
      <c r="ER75" s="199"/>
      <c r="ES75" s="199"/>
      <c r="ET75" s="199"/>
      <c r="EU75" s="199"/>
      <c r="EV75" s="199"/>
      <c r="EW75" s="199"/>
      <c r="EX75" s="199"/>
      <c r="EY75" s="199"/>
      <c r="EZ75" s="199"/>
      <c r="FA75" s="199"/>
      <c r="FB75" s="199"/>
      <c r="FC75" s="199"/>
      <c r="FD75" s="199"/>
      <c r="FE75" s="199"/>
      <c r="FF75" s="199"/>
      <c r="FG75" s="199"/>
      <c r="FH75" s="199"/>
      <c r="FI75" s="199"/>
      <c r="FJ75" s="199"/>
      <c r="FK75" s="199"/>
      <c r="FL75" s="199"/>
      <c r="FM75" s="199"/>
      <c r="FN75" s="199"/>
      <c r="FO75" s="199"/>
      <c r="FP75" s="199"/>
      <c r="FQ75" s="199"/>
      <c r="FR75" s="199"/>
      <c r="FS75" s="199"/>
      <c r="FT75" s="199"/>
      <c r="FU75" s="199"/>
      <c r="FV75" s="199"/>
      <c r="FW75" s="199"/>
      <c r="FX75" s="199"/>
      <c r="FY75" s="199"/>
      <c r="FZ75" s="199"/>
      <c r="GA75" s="199"/>
      <c r="GB75" s="199"/>
      <c r="GC75" s="199"/>
      <c r="GD75" s="199"/>
      <c r="GE75" s="199"/>
      <c r="GF75" s="199"/>
      <c r="GG75" s="199"/>
      <c r="GH75" s="199"/>
      <c r="GI75" s="199"/>
      <c r="GJ75" s="199"/>
      <c r="GK75" s="199"/>
      <c r="GL75" s="199"/>
      <c r="GM75" s="199"/>
      <c r="GN75" s="199"/>
      <c r="GO75" s="199"/>
      <c r="GP75" s="199"/>
      <c r="GQ75" s="199"/>
      <c r="GR75" s="199"/>
      <c r="GS75" s="199"/>
      <c r="GT75" s="199"/>
      <c r="GU75" s="199"/>
      <c r="GV75" s="199"/>
      <c r="GW75" s="199"/>
      <c r="GX75" s="199"/>
      <c r="GY75" s="199"/>
      <c r="GZ75" s="199"/>
      <c r="HA75" s="199"/>
      <c r="HB75" s="199"/>
      <c r="HC75" s="199"/>
    </row>
    <row r="76" spans="1:211" ht="78.75" x14ac:dyDescent="0.25">
      <c r="A76" s="170" t="s">
        <v>1302</v>
      </c>
      <c r="B76" s="165" t="s">
        <v>1303</v>
      </c>
      <c r="C76" s="169">
        <v>163.5</v>
      </c>
      <c r="D76" s="169">
        <v>163.5</v>
      </c>
      <c r="E76" s="182">
        <f t="shared" si="1"/>
        <v>100</v>
      </c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199"/>
      <c r="AK76" s="199"/>
      <c r="AL76" s="199"/>
      <c r="AM76" s="199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  <c r="AZ76" s="199"/>
      <c r="BA76" s="199"/>
      <c r="BB76" s="199"/>
      <c r="BC76" s="199"/>
      <c r="BD76" s="199"/>
      <c r="BE76" s="199"/>
      <c r="BF76" s="199"/>
      <c r="BG76" s="199"/>
      <c r="BH76" s="199"/>
      <c r="BI76" s="199"/>
      <c r="BJ76" s="199"/>
      <c r="BK76" s="199"/>
      <c r="BL76" s="199"/>
      <c r="BM76" s="199"/>
      <c r="BN76" s="199"/>
      <c r="BO76" s="199"/>
      <c r="BP76" s="199"/>
      <c r="BQ76" s="199"/>
      <c r="BR76" s="199"/>
      <c r="BS76" s="199"/>
      <c r="BT76" s="199"/>
      <c r="BU76" s="199"/>
      <c r="BV76" s="199"/>
      <c r="BW76" s="199"/>
      <c r="BX76" s="199"/>
      <c r="BY76" s="199"/>
      <c r="BZ76" s="199"/>
      <c r="CA76" s="199"/>
      <c r="CB76" s="199"/>
      <c r="CC76" s="199"/>
      <c r="CD76" s="199"/>
      <c r="CE76" s="199"/>
      <c r="CF76" s="199"/>
      <c r="CG76" s="199"/>
      <c r="CH76" s="199"/>
      <c r="CI76" s="199"/>
      <c r="CJ76" s="199"/>
      <c r="CK76" s="199"/>
      <c r="CL76" s="199"/>
      <c r="CM76" s="199"/>
      <c r="CN76" s="199"/>
      <c r="CO76" s="199"/>
      <c r="CP76" s="199"/>
      <c r="CQ76" s="199"/>
      <c r="CR76" s="199"/>
      <c r="CS76" s="199"/>
      <c r="CT76" s="199"/>
      <c r="CU76" s="199"/>
      <c r="CV76" s="199"/>
      <c r="CW76" s="199"/>
      <c r="CX76" s="199"/>
      <c r="CY76" s="199"/>
      <c r="CZ76" s="199"/>
      <c r="DA76" s="199"/>
      <c r="DB76" s="199"/>
      <c r="DC76" s="199"/>
      <c r="DD76" s="199"/>
      <c r="DE76" s="199"/>
      <c r="DF76" s="199"/>
      <c r="DG76" s="199"/>
      <c r="DH76" s="199"/>
      <c r="DI76" s="199"/>
      <c r="DJ76" s="199"/>
      <c r="DK76" s="199"/>
      <c r="DL76" s="199"/>
      <c r="DM76" s="199"/>
      <c r="DN76" s="199"/>
      <c r="DO76" s="199"/>
      <c r="DP76" s="199"/>
      <c r="DQ76" s="199"/>
      <c r="DR76" s="199"/>
      <c r="DS76" s="199"/>
      <c r="DT76" s="199"/>
      <c r="DU76" s="199"/>
      <c r="DV76" s="199"/>
      <c r="DW76" s="199"/>
      <c r="DX76" s="199"/>
      <c r="DY76" s="199"/>
      <c r="DZ76" s="199"/>
      <c r="EA76" s="199"/>
      <c r="EB76" s="199"/>
      <c r="EC76" s="199"/>
      <c r="ED76" s="199"/>
      <c r="EE76" s="199"/>
      <c r="EF76" s="199"/>
      <c r="EG76" s="199"/>
      <c r="EH76" s="199"/>
      <c r="EI76" s="199"/>
      <c r="EJ76" s="199"/>
      <c r="EK76" s="199"/>
      <c r="EL76" s="199"/>
      <c r="EM76" s="199"/>
      <c r="EN76" s="199"/>
      <c r="EO76" s="199"/>
      <c r="EP76" s="199"/>
      <c r="EQ76" s="199"/>
      <c r="ER76" s="199"/>
      <c r="ES76" s="199"/>
      <c r="ET76" s="199"/>
      <c r="EU76" s="199"/>
      <c r="EV76" s="199"/>
      <c r="EW76" s="199"/>
      <c r="EX76" s="199"/>
      <c r="EY76" s="199"/>
      <c r="EZ76" s="199"/>
      <c r="FA76" s="199"/>
      <c r="FB76" s="199"/>
      <c r="FC76" s="199"/>
      <c r="FD76" s="199"/>
      <c r="FE76" s="199"/>
      <c r="FF76" s="199"/>
      <c r="FG76" s="199"/>
      <c r="FH76" s="199"/>
      <c r="FI76" s="199"/>
      <c r="FJ76" s="199"/>
      <c r="FK76" s="199"/>
      <c r="FL76" s="199"/>
      <c r="FM76" s="199"/>
      <c r="FN76" s="199"/>
      <c r="FO76" s="199"/>
      <c r="FP76" s="199"/>
      <c r="FQ76" s="199"/>
      <c r="FR76" s="199"/>
      <c r="FS76" s="199"/>
      <c r="FT76" s="199"/>
      <c r="FU76" s="199"/>
      <c r="FV76" s="199"/>
      <c r="FW76" s="199"/>
      <c r="FX76" s="199"/>
      <c r="FY76" s="199"/>
      <c r="FZ76" s="199"/>
      <c r="GA76" s="199"/>
      <c r="GB76" s="199"/>
      <c r="GC76" s="199"/>
      <c r="GD76" s="199"/>
      <c r="GE76" s="199"/>
      <c r="GF76" s="199"/>
      <c r="GG76" s="199"/>
      <c r="GH76" s="199"/>
      <c r="GI76" s="199"/>
      <c r="GJ76" s="199"/>
      <c r="GK76" s="199"/>
      <c r="GL76" s="199"/>
      <c r="GM76" s="199"/>
      <c r="GN76" s="199"/>
      <c r="GO76" s="199"/>
      <c r="GP76" s="199"/>
      <c r="GQ76" s="199"/>
      <c r="GR76" s="199"/>
      <c r="GS76" s="199"/>
      <c r="GT76" s="199"/>
      <c r="GU76" s="199"/>
      <c r="GV76" s="199"/>
      <c r="GW76" s="199"/>
      <c r="GX76" s="199"/>
      <c r="GY76" s="199"/>
      <c r="GZ76" s="199"/>
      <c r="HA76" s="199"/>
      <c r="HB76" s="199"/>
      <c r="HC76" s="199"/>
    </row>
    <row r="77" spans="1:211" ht="94.5" x14ac:dyDescent="0.25">
      <c r="A77" s="170" t="s">
        <v>1304</v>
      </c>
      <c r="B77" s="195" t="s">
        <v>1305</v>
      </c>
      <c r="C77" s="169">
        <v>920.1</v>
      </c>
      <c r="D77" s="169">
        <v>930</v>
      </c>
      <c r="E77" s="182">
        <f t="shared" si="1"/>
        <v>101.07597000326052</v>
      </c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9"/>
      <c r="BN77" s="199"/>
      <c r="BO77" s="199"/>
      <c r="BP77" s="199"/>
      <c r="BQ77" s="199"/>
      <c r="BR77" s="199"/>
      <c r="BS77" s="199"/>
      <c r="BT77" s="199"/>
      <c r="BU77" s="199"/>
      <c r="BV77" s="199"/>
      <c r="BW77" s="199"/>
      <c r="BX77" s="199"/>
      <c r="BY77" s="199"/>
      <c r="BZ77" s="199"/>
      <c r="CA77" s="199"/>
      <c r="CB77" s="199"/>
      <c r="CC77" s="199"/>
      <c r="CD77" s="199"/>
      <c r="CE77" s="199"/>
      <c r="CF77" s="199"/>
      <c r="CG77" s="199"/>
      <c r="CH77" s="199"/>
      <c r="CI77" s="199"/>
      <c r="CJ77" s="199"/>
      <c r="CK77" s="199"/>
      <c r="CL77" s="199"/>
      <c r="CM77" s="199"/>
      <c r="CN77" s="199"/>
      <c r="CO77" s="199"/>
      <c r="CP77" s="199"/>
      <c r="CQ77" s="199"/>
      <c r="CR77" s="199"/>
      <c r="CS77" s="199"/>
      <c r="CT77" s="199"/>
      <c r="CU77" s="199"/>
      <c r="CV77" s="199"/>
      <c r="CW77" s="199"/>
      <c r="CX77" s="199"/>
      <c r="CY77" s="199"/>
      <c r="CZ77" s="199"/>
      <c r="DA77" s="199"/>
      <c r="DB77" s="199"/>
      <c r="DC77" s="199"/>
      <c r="DD77" s="199"/>
      <c r="DE77" s="199"/>
      <c r="DF77" s="199"/>
      <c r="DG77" s="199"/>
      <c r="DH77" s="199"/>
      <c r="DI77" s="199"/>
      <c r="DJ77" s="199"/>
      <c r="DK77" s="199"/>
      <c r="DL77" s="199"/>
      <c r="DM77" s="199"/>
      <c r="DN77" s="199"/>
      <c r="DO77" s="199"/>
      <c r="DP77" s="199"/>
      <c r="DQ77" s="199"/>
      <c r="DR77" s="199"/>
      <c r="DS77" s="199"/>
      <c r="DT77" s="199"/>
      <c r="DU77" s="199"/>
      <c r="DV77" s="199"/>
      <c r="DW77" s="199"/>
      <c r="DX77" s="199"/>
      <c r="DY77" s="199"/>
      <c r="DZ77" s="199"/>
      <c r="EA77" s="199"/>
      <c r="EB77" s="199"/>
      <c r="EC77" s="199"/>
      <c r="ED77" s="199"/>
      <c r="EE77" s="199"/>
      <c r="EF77" s="199"/>
      <c r="EG77" s="199"/>
      <c r="EH77" s="199"/>
      <c r="EI77" s="199"/>
      <c r="EJ77" s="199"/>
      <c r="EK77" s="199"/>
      <c r="EL77" s="199"/>
      <c r="EM77" s="199"/>
      <c r="EN77" s="199"/>
      <c r="EO77" s="199"/>
      <c r="EP77" s="199"/>
      <c r="EQ77" s="199"/>
      <c r="ER77" s="199"/>
      <c r="ES77" s="199"/>
      <c r="ET77" s="199"/>
      <c r="EU77" s="199"/>
      <c r="EV77" s="199"/>
      <c r="EW77" s="199"/>
      <c r="EX77" s="199"/>
      <c r="EY77" s="199"/>
      <c r="EZ77" s="199"/>
      <c r="FA77" s="199"/>
      <c r="FB77" s="199"/>
      <c r="FC77" s="199"/>
      <c r="FD77" s="199"/>
      <c r="FE77" s="199"/>
      <c r="FF77" s="199"/>
      <c r="FG77" s="199"/>
      <c r="FH77" s="199"/>
      <c r="FI77" s="199"/>
      <c r="FJ77" s="199"/>
      <c r="FK77" s="199"/>
      <c r="FL77" s="199"/>
      <c r="FM77" s="199"/>
      <c r="FN77" s="199"/>
      <c r="FO77" s="199"/>
      <c r="FP77" s="199"/>
      <c r="FQ77" s="199"/>
      <c r="FR77" s="199"/>
      <c r="FS77" s="199"/>
      <c r="FT77" s="199"/>
      <c r="FU77" s="199"/>
      <c r="FV77" s="199"/>
      <c r="FW77" s="199"/>
      <c r="FX77" s="199"/>
      <c r="FY77" s="199"/>
      <c r="FZ77" s="199"/>
      <c r="GA77" s="199"/>
      <c r="GB77" s="199"/>
      <c r="GC77" s="199"/>
      <c r="GD77" s="199"/>
      <c r="GE77" s="199"/>
      <c r="GF77" s="199"/>
      <c r="GG77" s="199"/>
      <c r="GH77" s="199"/>
      <c r="GI77" s="199"/>
      <c r="GJ77" s="199"/>
      <c r="GK77" s="199"/>
      <c r="GL77" s="199"/>
      <c r="GM77" s="199"/>
      <c r="GN77" s="199"/>
      <c r="GO77" s="199"/>
      <c r="GP77" s="199"/>
      <c r="GQ77" s="199"/>
      <c r="GR77" s="199"/>
      <c r="GS77" s="199"/>
      <c r="GT77" s="199"/>
      <c r="GU77" s="199"/>
      <c r="GV77" s="199"/>
      <c r="GW77" s="199"/>
      <c r="GX77" s="199"/>
      <c r="GY77" s="199"/>
      <c r="GZ77" s="199"/>
      <c r="HA77" s="199"/>
      <c r="HB77" s="199"/>
      <c r="HC77" s="199"/>
    </row>
    <row r="78" spans="1:211" ht="47.25" x14ac:dyDescent="0.25">
      <c r="A78" s="170" t="s">
        <v>1306</v>
      </c>
      <c r="B78" s="165" t="s">
        <v>1307</v>
      </c>
      <c r="C78" s="169">
        <v>177.3</v>
      </c>
      <c r="D78" s="169">
        <v>152.69999999999999</v>
      </c>
      <c r="E78" s="182">
        <f t="shared" si="1"/>
        <v>86.125211505922152</v>
      </c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  <c r="BI78" s="199"/>
      <c r="BJ78" s="199"/>
      <c r="BK78" s="199"/>
      <c r="BL78" s="199"/>
      <c r="BM78" s="199"/>
      <c r="BN78" s="199"/>
      <c r="BO78" s="199"/>
      <c r="BP78" s="199"/>
      <c r="BQ78" s="199"/>
      <c r="BR78" s="199"/>
      <c r="BS78" s="199"/>
      <c r="BT78" s="199"/>
      <c r="BU78" s="199"/>
      <c r="BV78" s="199"/>
      <c r="BW78" s="199"/>
      <c r="BX78" s="199"/>
      <c r="BY78" s="199"/>
      <c r="BZ78" s="199"/>
      <c r="CA78" s="199"/>
      <c r="CB78" s="199"/>
      <c r="CC78" s="199"/>
      <c r="CD78" s="199"/>
      <c r="CE78" s="199"/>
      <c r="CF78" s="199"/>
      <c r="CG78" s="199"/>
      <c r="CH78" s="199"/>
      <c r="CI78" s="199"/>
      <c r="CJ78" s="199"/>
      <c r="CK78" s="199"/>
      <c r="CL78" s="199"/>
      <c r="CM78" s="199"/>
      <c r="CN78" s="199"/>
      <c r="CO78" s="199"/>
      <c r="CP78" s="199"/>
      <c r="CQ78" s="199"/>
      <c r="CR78" s="199"/>
      <c r="CS78" s="199"/>
      <c r="CT78" s="199"/>
      <c r="CU78" s="199"/>
      <c r="CV78" s="199"/>
      <c r="CW78" s="199"/>
      <c r="CX78" s="199"/>
      <c r="CY78" s="199"/>
      <c r="CZ78" s="199"/>
      <c r="DA78" s="199"/>
      <c r="DB78" s="199"/>
      <c r="DC78" s="199"/>
      <c r="DD78" s="199"/>
      <c r="DE78" s="199"/>
      <c r="DF78" s="199"/>
      <c r="DG78" s="199"/>
      <c r="DH78" s="199"/>
      <c r="DI78" s="199"/>
      <c r="DJ78" s="199"/>
      <c r="DK78" s="199"/>
      <c r="DL78" s="199"/>
      <c r="DM78" s="199"/>
      <c r="DN78" s="199"/>
      <c r="DO78" s="199"/>
      <c r="DP78" s="199"/>
      <c r="DQ78" s="199"/>
      <c r="DR78" s="199"/>
      <c r="DS78" s="199"/>
      <c r="DT78" s="199"/>
      <c r="DU78" s="199"/>
      <c r="DV78" s="199"/>
      <c r="DW78" s="199"/>
      <c r="DX78" s="199"/>
      <c r="DY78" s="199"/>
      <c r="DZ78" s="199"/>
      <c r="EA78" s="199"/>
      <c r="EB78" s="199"/>
      <c r="EC78" s="199"/>
      <c r="ED78" s="199"/>
      <c r="EE78" s="199"/>
      <c r="EF78" s="199"/>
      <c r="EG78" s="199"/>
      <c r="EH78" s="199"/>
      <c r="EI78" s="199"/>
      <c r="EJ78" s="199"/>
      <c r="EK78" s="199"/>
      <c r="EL78" s="199"/>
      <c r="EM78" s="199"/>
      <c r="EN78" s="199"/>
      <c r="EO78" s="199"/>
      <c r="EP78" s="199"/>
      <c r="EQ78" s="199"/>
      <c r="ER78" s="199"/>
      <c r="ES78" s="199"/>
      <c r="ET78" s="199"/>
      <c r="EU78" s="199"/>
      <c r="EV78" s="199"/>
      <c r="EW78" s="199"/>
      <c r="EX78" s="199"/>
      <c r="EY78" s="199"/>
      <c r="EZ78" s="199"/>
      <c r="FA78" s="199"/>
      <c r="FB78" s="199"/>
      <c r="FC78" s="199"/>
      <c r="FD78" s="199"/>
      <c r="FE78" s="199"/>
      <c r="FF78" s="199"/>
      <c r="FG78" s="199"/>
      <c r="FH78" s="199"/>
      <c r="FI78" s="199"/>
      <c r="FJ78" s="199"/>
      <c r="FK78" s="199"/>
      <c r="FL78" s="199"/>
      <c r="FM78" s="199"/>
      <c r="FN78" s="199"/>
      <c r="FO78" s="199"/>
      <c r="FP78" s="199"/>
      <c r="FQ78" s="199"/>
      <c r="FR78" s="199"/>
      <c r="FS78" s="199"/>
      <c r="FT78" s="199"/>
      <c r="FU78" s="199"/>
      <c r="FV78" s="199"/>
      <c r="FW78" s="199"/>
      <c r="FX78" s="199"/>
      <c r="FY78" s="199"/>
      <c r="FZ78" s="199"/>
      <c r="GA78" s="199"/>
      <c r="GB78" s="199"/>
      <c r="GC78" s="199"/>
      <c r="GD78" s="199"/>
      <c r="GE78" s="199"/>
      <c r="GF78" s="199"/>
      <c r="GG78" s="199"/>
      <c r="GH78" s="199"/>
      <c r="GI78" s="199"/>
      <c r="GJ78" s="199"/>
      <c r="GK78" s="199"/>
      <c r="GL78" s="199"/>
      <c r="GM78" s="199"/>
      <c r="GN78" s="199"/>
      <c r="GO78" s="199"/>
      <c r="GP78" s="199"/>
      <c r="GQ78" s="199"/>
      <c r="GR78" s="199"/>
      <c r="GS78" s="199"/>
      <c r="GT78" s="199"/>
      <c r="GU78" s="199"/>
      <c r="GV78" s="199"/>
      <c r="GW78" s="199"/>
      <c r="GX78" s="199"/>
      <c r="GY78" s="199"/>
      <c r="GZ78" s="199"/>
      <c r="HA78" s="199"/>
      <c r="HB78" s="199"/>
      <c r="HC78" s="199"/>
    </row>
    <row r="79" spans="1:211" ht="71.25" customHeight="1" x14ac:dyDescent="0.25">
      <c r="A79" s="170" t="s">
        <v>1308</v>
      </c>
      <c r="B79" s="165" t="s">
        <v>1309</v>
      </c>
      <c r="C79" s="169">
        <v>543.4</v>
      </c>
      <c r="D79" s="169">
        <v>631.6</v>
      </c>
      <c r="E79" s="182">
        <f t="shared" si="1"/>
        <v>116.23113728376889</v>
      </c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9"/>
      <c r="BN79" s="199"/>
      <c r="BO79" s="199"/>
      <c r="BP79" s="199"/>
      <c r="BQ79" s="199"/>
      <c r="BR79" s="199"/>
      <c r="BS79" s="199"/>
      <c r="BT79" s="199"/>
      <c r="BU79" s="199"/>
      <c r="BV79" s="199"/>
      <c r="BW79" s="199"/>
      <c r="BX79" s="199"/>
      <c r="BY79" s="199"/>
      <c r="BZ79" s="199"/>
      <c r="CA79" s="199"/>
      <c r="CB79" s="199"/>
      <c r="CC79" s="199"/>
      <c r="CD79" s="199"/>
      <c r="CE79" s="199"/>
      <c r="CF79" s="199"/>
      <c r="CG79" s="199"/>
      <c r="CH79" s="199"/>
      <c r="CI79" s="199"/>
      <c r="CJ79" s="199"/>
      <c r="CK79" s="199"/>
      <c r="CL79" s="199"/>
      <c r="CM79" s="199"/>
      <c r="CN79" s="199"/>
      <c r="CO79" s="199"/>
      <c r="CP79" s="199"/>
      <c r="CQ79" s="199"/>
      <c r="CR79" s="199"/>
      <c r="CS79" s="199"/>
      <c r="CT79" s="199"/>
      <c r="CU79" s="199"/>
      <c r="CV79" s="199"/>
      <c r="CW79" s="199"/>
      <c r="CX79" s="199"/>
      <c r="CY79" s="199"/>
      <c r="CZ79" s="199"/>
      <c r="DA79" s="199"/>
      <c r="DB79" s="199"/>
      <c r="DC79" s="199"/>
      <c r="DD79" s="199"/>
      <c r="DE79" s="199"/>
      <c r="DF79" s="199"/>
      <c r="DG79" s="199"/>
      <c r="DH79" s="199"/>
      <c r="DI79" s="199"/>
      <c r="DJ79" s="199"/>
      <c r="DK79" s="199"/>
      <c r="DL79" s="199"/>
      <c r="DM79" s="199"/>
      <c r="DN79" s="199"/>
      <c r="DO79" s="199"/>
      <c r="DP79" s="199"/>
      <c r="DQ79" s="199"/>
      <c r="DR79" s="199"/>
      <c r="DS79" s="199"/>
      <c r="DT79" s="199"/>
      <c r="DU79" s="199"/>
      <c r="DV79" s="199"/>
      <c r="DW79" s="199"/>
      <c r="DX79" s="199"/>
      <c r="DY79" s="199"/>
      <c r="DZ79" s="199"/>
      <c r="EA79" s="199"/>
      <c r="EB79" s="199"/>
      <c r="EC79" s="199"/>
      <c r="ED79" s="199"/>
      <c r="EE79" s="199"/>
      <c r="EF79" s="199"/>
      <c r="EG79" s="199"/>
      <c r="EH79" s="199"/>
      <c r="EI79" s="199"/>
      <c r="EJ79" s="199"/>
      <c r="EK79" s="199"/>
      <c r="EL79" s="199"/>
      <c r="EM79" s="199"/>
      <c r="EN79" s="199"/>
      <c r="EO79" s="199"/>
      <c r="EP79" s="199"/>
      <c r="EQ79" s="199"/>
      <c r="ER79" s="199"/>
      <c r="ES79" s="199"/>
      <c r="ET79" s="199"/>
      <c r="EU79" s="199"/>
      <c r="EV79" s="199"/>
      <c r="EW79" s="199"/>
      <c r="EX79" s="199"/>
      <c r="EY79" s="199"/>
      <c r="EZ79" s="199"/>
      <c r="FA79" s="199"/>
      <c r="FB79" s="199"/>
      <c r="FC79" s="199"/>
      <c r="FD79" s="199"/>
      <c r="FE79" s="199"/>
      <c r="FF79" s="199"/>
      <c r="FG79" s="199"/>
      <c r="FH79" s="199"/>
      <c r="FI79" s="199"/>
      <c r="FJ79" s="199"/>
      <c r="FK79" s="199"/>
      <c r="FL79" s="199"/>
      <c r="FM79" s="199"/>
      <c r="FN79" s="199"/>
      <c r="FO79" s="199"/>
      <c r="FP79" s="199"/>
      <c r="FQ79" s="199"/>
      <c r="FR79" s="199"/>
      <c r="FS79" s="199"/>
      <c r="FT79" s="199"/>
      <c r="FU79" s="199"/>
      <c r="FV79" s="199"/>
      <c r="FW79" s="199"/>
      <c r="FX79" s="199"/>
      <c r="FY79" s="199"/>
      <c r="FZ79" s="199"/>
      <c r="GA79" s="199"/>
      <c r="GB79" s="199"/>
      <c r="GC79" s="199"/>
      <c r="GD79" s="199"/>
      <c r="GE79" s="199"/>
      <c r="GF79" s="199"/>
      <c r="GG79" s="199"/>
      <c r="GH79" s="199"/>
      <c r="GI79" s="199"/>
      <c r="GJ79" s="199"/>
      <c r="GK79" s="199"/>
      <c r="GL79" s="199"/>
      <c r="GM79" s="199"/>
      <c r="GN79" s="199"/>
      <c r="GO79" s="199"/>
      <c r="GP79" s="199"/>
      <c r="GQ79" s="199"/>
      <c r="GR79" s="199"/>
      <c r="GS79" s="199"/>
      <c r="GT79" s="199"/>
      <c r="GU79" s="199"/>
      <c r="GV79" s="199"/>
      <c r="GW79" s="199"/>
      <c r="GX79" s="199"/>
      <c r="GY79" s="199"/>
      <c r="GZ79" s="199"/>
      <c r="HA79" s="199"/>
      <c r="HB79" s="199"/>
      <c r="HC79" s="199"/>
    </row>
    <row r="80" spans="1:211" ht="63" x14ac:dyDescent="0.25">
      <c r="A80" s="168" t="s">
        <v>1310</v>
      </c>
      <c r="B80" s="165" t="s">
        <v>1311</v>
      </c>
      <c r="C80" s="169">
        <v>8170.8</v>
      </c>
      <c r="D80" s="169">
        <v>6272.4</v>
      </c>
      <c r="E80" s="182">
        <f t="shared" si="1"/>
        <v>76.76604494051989</v>
      </c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199"/>
      <c r="BK80" s="199"/>
      <c r="BL80" s="199"/>
      <c r="BM80" s="199"/>
      <c r="BN80" s="199"/>
      <c r="BO80" s="199"/>
      <c r="BP80" s="199"/>
      <c r="BQ80" s="199"/>
      <c r="BR80" s="199"/>
      <c r="BS80" s="199"/>
      <c r="BT80" s="199"/>
      <c r="BU80" s="199"/>
      <c r="BV80" s="199"/>
      <c r="BW80" s="199"/>
      <c r="BX80" s="199"/>
      <c r="BY80" s="199"/>
      <c r="BZ80" s="199"/>
      <c r="CA80" s="199"/>
      <c r="CB80" s="199"/>
      <c r="CC80" s="199"/>
      <c r="CD80" s="199"/>
      <c r="CE80" s="199"/>
      <c r="CF80" s="199"/>
      <c r="CG80" s="199"/>
      <c r="CH80" s="199"/>
      <c r="CI80" s="199"/>
      <c r="CJ80" s="199"/>
      <c r="CK80" s="199"/>
      <c r="CL80" s="199"/>
      <c r="CM80" s="199"/>
      <c r="CN80" s="199"/>
      <c r="CO80" s="199"/>
      <c r="CP80" s="199"/>
      <c r="CQ80" s="199"/>
      <c r="CR80" s="199"/>
      <c r="CS80" s="199"/>
      <c r="CT80" s="199"/>
      <c r="CU80" s="199"/>
      <c r="CV80" s="199"/>
      <c r="CW80" s="199"/>
      <c r="CX80" s="199"/>
      <c r="CY80" s="199"/>
      <c r="CZ80" s="199"/>
      <c r="DA80" s="199"/>
      <c r="DB80" s="199"/>
      <c r="DC80" s="199"/>
      <c r="DD80" s="199"/>
      <c r="DE80" s="199"/>
      <c r="DF80" s="199"/>
      <c r="DG80" s="199"/>
      <c r="DH80" s="199"/>
      <c r="DI80" s="199"/>
      <c r="DJ80" s="199"/>
      <c r="DK80" s="199"/>
      <c r="DL80" s="199"/>
      <c r="DM80" s="199"/>
      <c r="DN80" s="199"/>
      <c r="DO80" s="199"/>
      <c r="DP80" s="199"/>
      <c r="DQ80" s="199"/>
      <c r="DR80" s="199"/>
      <c r="DS80" s="199"/>
      <c r="DT80" s="199"/>
      <c r="DU80" s="199"/>
      <c r="DV80" s="199"/>
      <c r="DW80" s="199"/>
      <c r="DX80" s="199"/>
      <c r="DY80" s="199"/>
      <c r="DZ80" s="199"/>
      <c r="EA80" s="199"/>
      <c r="EB80" s="199"/>
      <c r="EC80" s="199"/>
      <c r="ED80" s="199"/>
      <c r="EE80" s="199"/>
      <c r="EF80" s="199"/>
      <c r="EG80" s="199"/>
      <c r="EH80" s="199"/>
      <c r="EI80" s="199"/>
      <c r="EJ80" s="199"/>
      <c r="EK80" s="199"/>
      <c r="EL80" s="199"/>
      <c r="EM80" s="199"/>
      <c r="EN80" s="199"/>
      <c r="EO80" s="199"/>
      <c r="EP80" s="199"/>
      <c r="EQ80" s="199"/>
      <c r="ER80" s="199"/>
      <c r="ES80" s="199"/>
      <c r="ET80" s="199"/>
      <c r="EU80" s="199"/>
      <c r="EV80" s="199"/>
      <c r="EW80" s="199"/>
      <c r="EX80" s="199"/>
      <c r="EY80" s="199"/>
      <c r="EZ80" s="199"/>
      <c r="FA80" s="199"/>
      <c r="FB80" s="199"/>
      <c r="FC80" s="199"/>
      <c r="FD80" s="199"/>
      <c r="FE80" s="199"/>
      <c r="FF80" s="199"/>
      <c r="FG80" s="199"/>
      <c r="FH80" s="199"/>
      <c r="FI80" s="199"/>
      <c r="FJ80" s="199"/>
      <c r="FK80" s="199"/>
      <c r="FL80" s="199"/>
      <c r="FM80" s="199"/>
      <c r="FN80" s="199"/>
      <c r="FO80" s="199"/>
      <c r="FP80" s="199"/>
      <c r="FQ80" s="199"/>
      <c r="FR80" s="199"/>
      <c r="FS80" s="199"/>
      <c r="FT80" s="199"/>
      <c r="FU80" s="199"/>
      <c r="FV80" s="199"/>
      <c r="FW80" s="199"/>
      <c r="FX80" s="199"/>
      <c r="FY80" s="199"/>
      <c r="FZ80" s="199"/>
      <c r="GA80" s="199"/>
      <c r="GB80" s="199"/>
      <c r="GC80" s="199"/>
      <c r="GD80" s="199"/>
      <c r="GE80" s="199"/>
      <c r="GF80" s="199"/>
      <c r="GG80" s="199"/>
      <c r="GH80" s="199"/>
      <c r="GI80" s="199"/>
      <c r="GJ80" s="199"/>
      <c r="GK80" s="199"/>
      <c r="GL80" s="199"/>
      <c r="GM80" s="199"/>
      <c r="GN80" s="199"/>
      <c r="GO80" s="199"/>
      <c r="GP80" s="199"/>
      <c r="GQ80" s="199"/>
      <c r="GR80" s="199"/>
      <c r="GS80" s="199"/>
      <c r="GT80" s="199"/>
      <c r="GU80" s="199"/>
      <c r="GV80" s="199"/>
      <c r="GW80" s="199"/>
      <c r="GX80" s="199"/>
      <c r="GY80" s="199"/>
      <c r="GZ80" s="199"/>
      <c r="HA80" s="199"/>
      <c r="HB80" s="199"/>
      <c r="HC80" s="199"/>
    </row>
    <row r="81" spans="1:211" ht="47.25" x14ac:dyDescent="0.25">
      <c r="A81" s="168" t="s">
        <v>1312</v>
      </c>
      <c r="B81" s="165" t="s">
        <v>1313</v>
      </c>
      <c r="C81" s="169">
        <v>566.20000000000005</v>
      </c>
      <c r="D81" s="169">
        <v>566.20000000000005</v>
      </c>
      <c r="E81" s="182">
        <f t="shared" si="1"/>
        <v>100</v>
      </c>
      <c r="F81" s="202"/>
      <c r="G81" s="203"/>
      <c r="H81" s="202"/>
      <c r="I81" s="203"/>
      <c r="J81" s="202"/>
      <c r="K81" s="203"/>
      <c r="L81" s="202"/>
      <c r="M81" s="203"/>
      <c r="N81" s="202"/>
      <c r="O81" s="203"/>
      <c r="P81" s="202"/>
      <c r="Q81" s="203"/>
      <c r="R81" s="202"/>
      <c r="S81" s="203"/>
      <c r="T81" s="202"/>
      <c r="U81" s="203"/>
      <c r="V81" s="202"/>
      <c r="W81" s="203"/>
      <c r="X81" s="202"/>
      <c r="Y81" s="203"/>
      <c r="Z81" s="202"/>
      <c r="AA81" s="203"/>
      <c r="AB81" s="202"/>
      <c r="AC81" s="203"/>
      <c r="AD81" s="202"/>
      <c r="AE81" s="203"/>
      <c r="AF81" s="202"/>
      <c r="AG81" s="203"/>
      <c r="AH81" s="202"/>
      <c r="AI81" s="203"/>
      <c r="AJ81" s="202"/>
      <c r="AK81" s="203"/>
      <c r="AL81" s="202"/>
      <c r="AM81" s="203"/>
      <c r="AN81" s="202"/>
      <c r="AO81" s="203"/>
      <c r="AP81" s="202"/>
      <c r="AQ81" s="203"/>
      <c r="AR81" s="202"/>
      <c r="AS81" s="203"/>
      <c r="AT81" s="202"/>
      <c r="AU81" s="203"/>
      <c r="AV81" s="202"/>
      <c r="AW81" s="203"/>
      <c r="AX81" s="202"/>
      <c r="AY81" s="203"/>
      <c r="AZ81" s="202"/>
      <c r="BA81" s="203"/>
      <c r="BB81" s="202"/>
      <c r="BC81" s="203"/>
      <c r="BD81" s="202"/>
      <c r="BE81" s="203"/>
      <c r="BF81" s="202"/>
      <c r="BG81" s="203"/>
      <c r="BH81" s="202"/>
      <c r="BI81" s="203"/>
      <c r="BJ81" s="202"/>
      <c r="BK81" s="203"/>
      <c r="BL81" s="202"/>
      <c r="BM81" s="203"/>
      <c r="BN81" s="202"/>
      <c r="BO81" s="203"/>
      <c r="BP81" s="202"/>
      <c r="BQ81" s="203"/>
      <c r="BR81" s="202"/>
      <c r="BS81" s="203"/>
      <c r="BT81" s="202"/>
      <c r="BU81" s="203"/>
      <c r="BV81" s="202"/>
      <c r="BW81" s="203"/>
      <c r="BX81" s="202"/>
      <c r="BY81" s="203"/>
      <c r="BZ81" s="202"/>
      <c r="CA81" s="203"/>
      <c r="CB81" s="202"/>
      <c r="CC81" s="203"/>
      <c r="CD81" s="202"/>
      <c r="CE81" s="203"/>
      <c r="CF81" s="202"/>
      <c r="CG81" s="203"/>
      <c r="CH81" s="202"/>
      <c r="CI81" s="203"/>
      <c r="CJ81" s="202"/>
      <c r="CK81" s="203"/>
      <c r="CL81" s="202"/>
      <c r="CM81" s="203"/>
      <c r="CN81" s="202"/>
      <c r="CO81" s="203"/>
      <c r="CP81" s="202"/>
      <c r="CQ81" s="203"/>
      <c r="CR81" s="202"/>
      <c r="CS81" s="203"/>
      <c r="CT81" s="202"/>
      <c r="CU81" s="203"/>
      <c r="CV81" s="202"/>
      <c r="CW81" s="203"/>
      <c r="CX81" s="202"/>
      <c r="CY81" s="203"/>
      <c r="CZ81" s="202"/>
      <c r="DA81" s="203"/>
      <c r="DB81" s="202"/>
      <c r="DC81" s="203"/>
      <c r="DD81" s="202"/>
      <c r="DE81" s="203"/>
      <c r="DF81" s="202"/>
      <c r="DG81" s="203"/>
      <c r="DH81" s="202"/>
      <c r="DI81" s="203"/>
      <c r="DJ81" s="202"/>
      <c r="DK81" s="203"/>
      <c r="DL81" s="202"/>
      <c r="DM81" s="203"/>
      <c r="DN81" s="202"/>
      <c r="DO81" s="203"/>
      <c r="DP81" s="202"/>
      <c r="DQ81" s="203"/>
      <c r="DR81" s="202"/>
      <c r="DS81" s="203"/>
      <c r="DT81" s="202"/>
      <c r="DU81" s="203"/>
      <c r="DV81" s="202"/>
      <c r="DW81" s="203"/>
      <c r="DX81" s="202"/>
      <c r="DY81" s="203"/>
      <c r="DZ81" s="202"/>
      <c r="EA81" s="203"/>
      <c r="EB81" s="202"/>
      <c r="EC81" s="203"/>
      <c r="ED81" s="202"/>
      <c r="EE81" s="203"/>
      <c r="EF81" s="202"/>
      <c r="EG81" s="203"/>
      <c r="EH81" s="202"/>
      <c r="EI81" s="203"/>
      <c r="EJ81" s="202"/>
      <c r="EK81" s="203"/>
      <c r="EL81" s="202"/>
      <c r="EM81" s="203"/>
      <c r="EN81" s="202"/>
      <c r="EO81" s="203"/>
      <c r="EP81" s="202"/>
      <c r="EQ81" s="203"/>
      <c r="ER81" s="202"/>
      <c r="ES81" s="203"/>
      <c r="ET81" s="202"/>
      <c r="EU81" s="203"/>
      <c r="EV81" s="202"/>
      <c r="EW81" s="203"/>
      <c r="EX81" s="202"/>
      <c r="EY81" s="203"/>
      <c r="EZ81" s="202"/>
      <c r="FA81" s="203"/>
      <c r="FB81" s="202"/>
      <c r="FC81" s="203"/>
      <c r="FD81" s="202"/>
      <c r="FE81" s="203"/>
      <c r="FF81" s="202"/>
      <c r="FG81" s="203"/>
      <c r="FH81" s="202"/>
      <c r="FI81" s="203"/>
      <c r="FJ81" s="202"/>
      <c r="FK81" s="203"/>
      <c r="FL81" s="202"/>
      <c r="FM81" s="203"/>
      <c r="FN81" s="202"/>
      <c r="FO81" s="203"/>
      <c r="FP81" s="202"/>
      <c r="FQ81" s="203"/>
      <c r="FR81" s="202"/>
      <c r="FS81" s="203"/>
      <c r="FT81" s="202"/>
      <c r="FU81" s="203"/>
      <c r="FV81" s="202"/>
      <c r="FW81" s="203"/>
      <c r="FX81" s="202"/>
      <c r="FY81" s="203"/>
      <c r="FZ81" s="202"/>
      <c r="GA81" s="203"/>
      <c r="GB81" s="202"/>
      <c r="GC81" s="203"/>
      <c r="GD81" s="202"/>
      <c r="GE81" s="203"/>
      <c r="GF81" s="202"/>
      <c r="GG81" s="203"/>
      <c r="GH81" s="202"/>
      <c r="GI81" s="203"/>
      <c r="GJ81" s="202"/>
      <c r="GK81" s="203"/>
      <c r="GL81" s="202"/>
      <c r="GM81" s="203"/>
      <c r="GN81" s="202"/>
      <c r="GO81" s="203"/>
      <c r="GP81" s="202"/>
      <c r="GQ81" s="203"/>
      <c r="GR81" s="202"/>
      <c r="GS81" s="203"/>
      <c r="GT81" s="202"/>
      <c r="GU81" s="203"/>
      <c r="GV81" s="202"/>
      <c r="GW81" s="203"/>
      <c r="GX81" s="202"/>
      <c r="GY81" s="204"/>
      <c r="GZ81" s="204"/>
      <c r="HA81" s="204"/>
      <c r="HB81" s="204"/>
      <c r="HC81" s="204"/>
    </row>
    <row r="82" spans="1:211" ht="63" x14ac:dyDescent="0.25">
      <c r="A82" s="168" t="s">
        <v>1314</v>
      </c>
      <c r="B82" s="165" t="s">
        <v>1315</v>
      </c>
      <c r="C82" s="169">
        <v>736</v>
      </c>
      <c r="D82" s="169">
        <v>738.4</v>
      </c>
      <c r="E82" s="182">
        <f t="shared" si="1"/>
        <v>100.32608695652175</v>
      </c>
      <c r="F82" s="202"/>
      <c r="G82" s="203"/>
      <c r="H82" s="202"/>
      <c r="I82" s="203"/>
      <c r="J82" s="202"/>
      <c r="K82" s="203"/>
      <c r="L82" s="202"/>
      <c r="M82" s="203"/>
      <c r="N82" s="202"/>
      <c r="O82" s="203"/>
      <c r="P82" s="202"/>
      <c r="Q82" s="203"/>
      <c r="R82" s="202"/>
      <c r="S82" s="203"/>
      <c r="T82" s="202"/>
      <c r="U82" s="203"/>
      <c r="V82" s="202"/>
      <c r="W82" s="203"/>
      <c r="X82" s="202"/>
      <c r="Y82" s="203"/>
      <c r="Z82" s="202"/>
      <c r="AA82" s="203"/>
      <c r="AB82" s="202"/>
      <c r="AC82" s="203"/>
      <c r="AD82" s="202"/>
      <c r="AE82" s="203"/>
      <c r="AF82" s="202"/>
      <c r="AG82" s="203"/>
      <c r="AH82" s="202"/>
      <c r="AI82" s="203"/>
      <c r="AJ82" s="202"/>
      <c r="AK82" s="203"/>
      <c r="AL82" s="202"/>
      <c r="AM82" s="203"/>
      <c r="AN82" s="202"/>
      <c r="AO82" s="203"/>
      <c r="AP82" s="202"/>
      <c r="AQ82" s="203"/>
      <c r="AR82" s="202"/>
      <c r="AS82" s="203"/>
      <c r="AT82" s="202"/>
      <c r="AU82" s="203"/>
      <c r="AV82" s="202"/>
      <c r="AW82" s="203"/>
      <c r="AX82" s="202"/>
      <c r="AY82" s="203"/>
      <c r="AZ82" s="202"/>
      <c r="BA82" s="203"/>
      <c r="BB82" s="202"/>
      <c r="BC82" s="203"/>
      <c r="BD82" s="202"/>
      <c r="BE82" s="203"/>
      <c r="BF82" s="202"/>
      <c r="BG82" s="203"/>
      <c r="BH82" s="202"/>
      <c r="BI82" s="203"/>
      <c r="BJ82" s="202"/>
      <c r="BK82" s="203"/>
      <c r="BL82" s="202"/>
      <c r="BM82" s="203"/>
      <c r="BN82" s="202"/>
      <c r="BO82" s="203"/>
      <c r="BP82" s="202"/>
      <c r="BQ82" s="203"/>
      <c r="BR82" s="202"/>
      <c r="BS82" s="203"/>
      <c r="BT82" s="202"/>
      <c r="BU82" s="203"/>
      <c r="BV82" s="202"/>
      <c r="BW82" s="203"/>
      <c r="BX82" s="202"/>
      <c r="BY82" s="203"/>
      <c r="BZ82" s="202"/>
      <c r="CA82" s="203"/>
      <c r="CB82" s="202"/>
      <c r="CC82" s="203"/>
      <c r="CD82" s="202"/>
      <c r="CE82" s="203"/>
      <c r="CF82" s="202"/>
      <c r="CG82" s="203"/>
      <c r="CH82" s="202"/>
      <c r="CI82" s="203"/>
      <c r="CJ82" s="202"/>
      <c r="CK82" s="203"/>
      <c r="CL82" s="202"/>
      <c r="CM82" s="203"/>
      <c r="CN82" s="202"/>
      <c r="CO82" s="203"/>
      <c r="CP82" s="202"/>
      <c r="CQ82" s="203"/>
      <c r="CR82" s="202"/>
      <c r="CS82" s="203"/>
      <c r="CT82" s="202"/>
      <c r="CU82" s="203"/>
      <c r="CV82" s="202"/>
      <c r="CW82" s="203"/>
      <c r="CX82" s="202"/>
      <c r="CY82" s="203"/>
      <c r="CZ82" s="202"/>
      <c r="DA82" s="203"/>
      <c r="DB82" s="202"/>
      <c r="DC82" s="203"/>
      <c r="DD82" s="202"/>
      <c r="DE82" s="203"/>
      <c r="DF82" s="202"/>
      <c r="DG82" s="203"/>
      <c r="DH82" s="202"/>
      <c r="DI82" s="203"/>
      <c r="DJ82" s="202"/>
      <c r="DK82" s="203"/>
      <c r="DL82" s="202"/>
      <c r="DM82" s="203"/>
      <c r="DN82" s="202"/>
      <c r="DO82" s="203"/>
      <c r="DP82" s="202"/>
      <c r="DQ82" s="203"/>
      <c r="DR82" s="202"/>
      <c r="DS82" s="203"/>
      <c r="DT82" s="202"/>
      <c r="DU82" s="203"/>
      <c r="DV82" s="202"/>
      <c r="DW82" s="203"/>
      <c r="DX82" s="202"/>
      <c r="DY82" s="203"/>
      <c r="DZ82" s="202"/>
      <c r="EA82" s="203"/>
      <c r="EB82" s="202"/>
      <c r="EC82" s="203"/>
      <c r="ED82" s="202"/>
      <c r="EE82" s="203"/>
      <c r="EF82" s="202"/>
      <c r="EG82" s="203"/>
      <c r="EH82" s="202"/>
      <c r="EI82" s="203"/>
      <c r="EJ82" s="202"/>
      <c r="EK82" s="203"/>
      <c r="EL82" s="202"/>
      <c r="EM82" s="203"/>
      <c r="EN82" s="202"/>
      <c r="EO82" s="203"/>
      <c r="EP82" s="202"/>
      <c r="EQ82" s="203"/>
      <c r="ER82" s="202"/>
      <c r="ES82" s="203"/>
      <c r="ET82" s="202"/>
      <c r="EU82" s="203"/>
      <c r="EV82" s="202"/>
      <c r="EW82" s="203"/>
      <c r="EX82" s="202"/>
      <c r="EY82" s="203"/>
      <c r="EZ82" s="202"/>
      <c r="FA82" s="203"/>
      <c r="FB82" s="202"/>
      <c r="FC82" s="203"/>
      <c r="FD82" s="202"/>
      <c r="FE82" s="203"/>
      <c r="FF82" s="202"/>
      <c r="FG82" s="203"/>
      <c r="FH82" s="202"/>
      <c r="FI82" s="203"/>
      <c r="FJ82" s="202"/>
      <c r="FK82" s="203"/>
      <c r="FL82" s="202"/>
      <c r="FM82" s="203"/>
      <c r="FN82" s="202"/>
      <c r="FO82" s="203"/>
      <c r="FP82" s="202"/>
      <c r="FQ82" s="203"/>
      <c r="FR82" s="202"/>
      <c r="FS82" s="203"/>
      <c r="FT82" s="202"/>
      <c r="FU82" s="203"/>
      <c r="FV82" s="202"/>
      <c r="FW82" s="203"/>
      <c r="FX82" s="202"/>
      <c r="FY82" s="203"/>
      <c r="FZ82" s="202"/>
      <c r="GA82" s="203"/>
      <c r="GB82" s="202"/>
      <c r="GC82" s="203"/>
      <c r="GD82" s="202"/>
      <c r="GE82" s="203"/>
      <c r="GF82" s="202"/>
      <c r="GG82" s="203"/>
      <c r="GH82" s="202"/>
      <c r="GI82" s="203"/>
      <c r="GJ82" s="202"/>
      <c r="GK82" s="203"/>
      <c r="GL82" s="202"/>
      <c r="GM82" s="203"/>
      <c r="GN82" s="202"/>
      <c r="GO82" s="203"/>
      <c r="GP82" s="202"/>
      <c r="GQ82" s="203"/>
      <c r="GR82" s="202"/>
      <c r="GS82" s="203"/>
      <c r="GT82" s="202"/>
      <c r="GU82" s="203"/>
      <c r="GV82" s="202"/>
      <c r="GW82" s="203"/>
      <c r="GX82" s="202"/>
      <c r="GY82" s="204"/>
      <c r="GZ82" s="204"/>
      <c r="HA82" s="204"/>
      <c r="HB82" s="204"/>
      <c r="HC82" s="204"/>
    </row>
    <row r="83" spans="1:211" ht="63" x14ac:dyDescent="0.25">
      <c r="A83" s="168" t="s">
        <v>1316</v>
      </c>
      <c r="B83" s="165" t="s">
        <v>1135</v>
      </c>
      <c r="C83" s="169">
        <v>0</v>
      </c>
      <c r="D83" s="169">
        <v>8.1999999999999993</v>
      </c>
      <c r="E83" s="182" t="s">
        <v>1179</v>
      </c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  <c r="AL83" s="204"/>
      <c r="AM83" s="204"/>
      <c r="AN83" s="204"/>
      <c r="AO83" s="204"/>
      <c r="AP83" s="204"/>
      <c r="AQ83" s="204"/>
      <c r="AR83" s="204"/>
      <c r="AS83" s="204"/>
      <c r="AT83" s="204"/>
      <c r="AU83" s="204"/>
      <c r="AV83" s="204"/>
      <c r="AW83" s="204"/>
      <c r="AX83" s="204"/>
      <c r="AY83" s="204"/>
      <c r="AZ83" s="204"/>
      <c r="BA83" s="204"/>
      <c r="BB83" s="204"/>
      <c r="BC83" s="204"/>
      <c r="BD83" s="204"/>
      <c r="BE83" s="204"/>
      <c r="BF83" s="204"/>
      <c r="BG83" s="204"/>
      <c r="BH83" s="204"/>
      <c r="BI83" s="204"/>
      <c r="BJ83" s="204"/>
      <c r="BK83" s="204"/>
      <c r="BL83" s="204"/>
      <c r="BM83" s="204"/>
      <c r="BN83" s="204"/>
      <c r="BO83" s="204"/>
      <c r="BP83" s="204"/>
      <c r="BQ83" s="204"/>
      <c r="BR83" s="204"/>
      <c r="BS83" s="204"/>
      <c r="BT83" s="204"/>
      <c r="BU83" s="204"/>
      <c r="BV83" s="204"/>
      <c r="BW83" s="204"/>
      <c r="BX83" s="204"/>
      <c r="BY83" s="204"/>
      <c r="BZ83" s="204"/>
      <c r="CA83" s="204"/>
      <c r="CB83" s="204"/>
      <c r="CC83" s="204"/>
      <c r="CD83" s="204"/>
      <c r="CE83" s="204"/>
      <c r="CF83" s="204"/>
      <c r="CG83" s="204"/>
      <c r="CH83" s="204"/>
      <c r="CI83" s="204"/>
      <c r="CJ83" s="204"/>
      <c r="CK83" s="204"/>
      <c r="CL83" s="204"/>
      <c r="CM83" s="204"/>
      <c r="CN83" s="204"/>
      <c r="CO83" s="204"/>
      <c r="CP83" s="204"/>
      <c r="CQ83" s="204"/>
      <c r="CR83" s="204"/>
      <c r="CS83" s="204"/>
      <c r="CT83" s="204"/>
      <c r="CU83" s="204"/>
      <c r="CV83" s="204"/>
      <c r="CW83" s="204"/>
      <c r="CX83" s="204"/>
      <c r="CY83" s="204"/>
      <c r="CZ83" s="204"/>
      <c r="DA83" s="204"/>
      <c r="DB83" s="204"/>
      <c r="DC83" s="204"/>
      <c r="DD83" s="204"/>
      <c r="DE83" s="204"/>
      <c r="DF83" s="204"/>
      <c r="DG83" s="204"/>
      <c r="DH83" s="204"/>
      <c r="DI83" s="204"/>
      <c r="DJ83" s="204"/>
      <c r="DK83" s="204"/>
      <c r="DL83" s="204"/>
      <c r="DM83" s="204"/>
      <c r="DN83" s="204"/>
      <c r="DO83" s="204"/>
      <c r="DP83" s="204"/>
      <c r="DQ83" s="204"/>
      <c r="DR83" s="204"/>
      <c r="DS83" s="204"/>
      <c r="DT83" s="204"/>
      <c r="DU83" s="204"/>
      <c r="DV83" s="204"/>
      <c r="DW83" s="204"/>
      <c r="DX83" s="204"/>
      <c r="DY83" s="204"/>
      <c r="DZ83" s="204"/>
      <c r="EA83" s="204"/>
      <c r="EB83" s="204"/>
      <c r="EC83" s="204"/>
      <c r="ED83" s="204"/>
      <c r="EE83" s="204"/>
      <c r="EF83" s="204"/>
      <c r="EG83" s="204"/>
      <c r="EH83" s="204"/>
      <c r="EI83" s="204"/>
      <c r="EJ83" s="204"/>
      <c r="EK83" s="204"/>
      <c r="EL83" s="204"/>
      <c r="EM83" s="204"/>
      <c r="EN83" s="204"/>
      <c r="EO83" s="204"/>
      <c r="EP83" s="204"/>
      <c r="EQ83" s="204"/>
      <c r="ER83" s="204"/>
      <c r="ES83" s="204"/>
      <c r="ET83" s="204"/>
      <c r="EU83" s="204"/>
      <c r="EV83" s="204"/>
      <c r="EW83" s="204"/>
      <c r="EX83" s="204"/>
      <c r="EY83" s="204"/>
      <c r="EZ83" s="204"/>
      <c r="FA83" s="204"/>
      <c r="FB83" s="204"/>
      <c r="FC83" s="204"/>
      <c r="FD83" s="204"/>
      <c r="FE83" s="204"/>
      <c r="FF83" s="204"/>
      <c r="FG83" s="204"/>
      <c r="FH83" s="204"/>
      <c r="FI83" s="204"/>
      <c r="FJ83" s="204"/>
      <c r="FK83" s="204"/>
      <c r="FL83" s="204"/>
      <c r="FM83" s="204"/>
      <c r="FN83" s="204"/>
      <c r="FO83" s="204"/>
      <c r="FP83" s="204"/>
      <c r="FQ83" s="204"/>
      <c r="FR83" s="204"/>
      <c r="FS83" s="204"/>
      <c r="FT83" s="204"/>
      <c r="FU83" s="204"/>
      <c r="FV83" s="204"/>
      <c r="FW83" s="204"/>
      <c r="FX83" s="204"/>
      <c r="FY83" s="204"/>
      <c r="FZ83" s="204"/>
      <c r="GA83" s="204"/>
      <c r="GB83" s="204"/>
      <c r="GC83" s="204"/>
      <c r="GD83" s="204"/>
      <c r="GE83" s="204"/>
      <c r="GF83" s="204"/>
      <c r="GG83" s="204"/>
      <c r="GH83" s="204"/>
      <c r="GI83" s="204"/>
      <c r="GJ83" s="204"/>
      <c r="GK83" s="204"/>
      <c r="GL83" s="204"/>
      <c r="GM83" s="204"/>
      <c r="GN83" s="204"/>
      <c r="GO83" s="204"/>
      <c r="GP83" s="204"/>
      <c r="GQ83" s="204"/>
      <c r="GR83" s="204"/>
      <c r="GS83" s="204"/>
      <c r="GT83" s="204"/>
      <c r="GU83" s="204"/>
      <c r="GV83" s="204"/>
      <c r="GW83" s="204"/>
      <c r="GX83" s="204"/>
      <c r="GY83" s="204"/>
      <c r="GZ83" s="204"/>
      <c r="HA83" s="204"/>
      <c r="HB83" s="204"/>
      <c r="HC83" s="204"/>
    </row>
    <row r="84" spans="1:211" ht="63" x14ac:dyDescent="0.25">
      <c r="A84" s="170" t="s">
        <v>1317</v>
      </c>
      <c r="B84" s="165" t="s">
        <v>1318</v>
      </c>
      <c r="C84" s="169">
        <v>1359.5</v>
      </c>
      <c r="D84" s="169">
        <v>1400</v>
      </c>
      <c r="E84" s="182">
        <f t="shared" si="1"/>
        <v>102.97903641044502</v>
      </c>
      <c r="F84" s="202"/>
      <c r="G84" s="203"/>
      <c r="H84" s="202"/>
      <c r="I84" s="203"/>
      <c r="J84" s="202"/>
      <c r="K84" s="203"/>
      <c r="L84" s="202"/>
      <c r="M84" s="203"/>
      <c r="N84" s="202"/>
      <c r="O84" s="203"/>
      <c r="P84" s="202"/>
      <c r="Q84" s="203"/>
      <c r="R84" s="202"/>
      <c r="S84" s="203"/>
      <c r="T84" s="202"/>
      <c r="U84" s="203"/>
      <c r="V84" s="202"/>
      <c r="W84" s="203"/>
      <c r="X84" s="202"/>
      <c r="Y84" s="203"/>
      <c r="Z84" s="202"/>
      <c r="AA84" s="203"/>
      <c r="AB84" s="202"/>
      <c r="AC84" s="203"/>
      <c r="AD84" s="202"/>
      <c r="AE84" s="203"/>
      <c r="AF84" s="202"/>
      <c r="AG84" s="203"/>
      <c r="AH84" s="202"/>
      <c r="AI84" s="203"/>
      <c r="AJ84" s="202"/>
      <c r="AK84" s="203"/>
      <c r="AL84" s="202"/>
      <c r="AM84" s="203"/>
      <c r="AN84" s="202"/>
      <c r="AO84" s="203"/>
      <c r="AP84" s="202"/>
      <c r="AQ84" s="203"/>
      <c r="AR84" s="202"/>
      <c r="AS84" s="203"/>
      <c r="AT84" s="202"/>
      <c r="AU84" s="203"/>
      <c r="AV84" s="202"/>
      <c r="AW84" s="203"/>
      <c r="AX84" s="202"/>
      <c r="AY84" s="203"/>
      <c r="AZ84" s="202"/>
      <c r="BA84" s="203"/>
      <c r="BB84" s="202"/>
      <c r="BC84" s="203"/>
      <c r="BD84" s="202"/>
      <c r="BE84" s="203"/>
      <c r="BF84" s="202"/>
      <c r="BG84" s="203"/>
      <c r="BH84" s="202"/>
      <c r="BI84" s="203"/>
      <c r="BJ84" s="202"/>
      <c r="BK84" s="203"/>
      <c r="BL84" s="202"/>
      <c r="BM84" s="203"/>
      <c r="BN84" s="202"/>
      <c r="BO84" s="203"/>
      <c r="BP84" s="202"/>
      <c r="BQ84" s="203"/>
      <c r="BR84" s="202"/>
      <c r="BS84" s="203"/>
      <c r="BT84" s="202"/>
      <c r="BU84" s="203"/>
      <c r="BV84" s="202"/>
      <c r="BW84" s="203"/>
      <c r="BX84" s="202"/>
      <c r="BY84" s="203"/>
      <c r="BZ84" s="202"/>
      <c r="CA84" s="203"/>
      <c r="CB84" s="202"/>
      <c r="CC84" s="203"/>
      <c r="CD84" s="202"/>
      <c r="CE84" s="203"/>
      <c r="CF84" s="202"/>
      <c r="CG84" s="203"/>
      <c r="CH84" s="202"/>
      <c r="CI84" s="203"/>
      <c r="CJ84" s="202"/>
      <c r="CK84" s="203"/>
      <c r="CL84" s="202"/>
      <c r="CM84" s="203"/>
      <c r="CN84" s="202"/>
      <c r="CO84" s="203"/>
      <c r="CP84" s="202"/>
      <c r="CQ84" s="203"/>
      <c r="CR84" s="202"/>
      <c r="CS84" s="203"/>
      <c r="CT84" s="202"/>
      <c r="CU84" s="203"/>
      <c r="CV84" s="202"/>
      <c r="CW84" s="203"/>
      <c r="CX84" s="202"/>
      <c r="CY84" s="203"/>
      <c r="CZ84" s="202"/>
      <c r="DA84" s="203"/>
      <c r="DB84" s="202"/>
      <c r="DC84" s="203"/>
      <c r="DD84" s="202"/>
      <c r="DE84" s="203"/>
      <c r="DF84" s="202"/>
      <c r="DG84" s="203"/>
      <c r="DH84" s="202"/>
      <c r="DI84" s="203"/>
      <c r="DJ84" s="202"/>
      <c r="DK84" s="203"/>
      <c r="DL84" s="202"/>
      <c r="DM84" s="203"/>
      <c r="DN84" s="202"/>
      <c r="DO84" s="203"/>
      <c r="DP84" s="202"/>
      <c r="DQ84" s="203"/>
      <c r="DR84" s="202"/>
      <c r="DS84" s="203"/>
      <c r="DT84" s="202"/>
      <c r="DU84" s="203"/>
      <c r="DV84" s="202"/>
      <c r="DW84" s="203"/>
      <c r="DX84" s="202"/>
      <c r="DY84" s="203"/>
      <c r="DZ84" s="202"/>
      <c r="EA84" s="203"/>
      <c r="EB84" s="202"/>
      <c r="EC84" s="203"/>
      <c r="ED84" s="202"/>
      <c r="EE84" s="203"/>
      <c r="EF84" s="202"/>
      <c r="EG84" s="203"/>
      <c r="EH84" s="202"/>
      <c r="EI84" s="203"/>
      <c r="EJ84" s="202"/>
      <c r="EK84" s="203"/>
      <c r="EL84" s="202"/>
      <c r="EM84" s="203"/>
      <c r="EN84" s="202"/>
      <c r="EO84" s="203"/>
      <c r="EP84" s="202"/>
      <c r="EQ84" s="203"/>
      <c r="ER84" s="202"/>
      <c r="ES84" s="203"/>
      <c r="ET84" s="202"/>
      <c r="EU84" s="203"/>
      <c r="EV84" s="202"/>
      <c r="EW84" s="203"/>
      <c r="EX84" s="202"/>
      <c r="EY84" s="203"/>
      <c r="EZ84" s="202"/>
      <c r="FA84" s="203"/>
      <c r="FB84" s="202"/>
      <c r="FC84" s="203"/>
      <c r="FD84" s="202"/>
      <c r="FE84" s="203"/>
      <c r="FF84" s="202"/>
      <c r="FG84" s="203"/>
      <c r="FH84" s="202"/>
      <c r="FI84" s="203"/>
      <c r="FJ84" s="202"/>
      <c r="FK84" s="203"/>
      <c r="FL84" s="202"/>
      <c r="FM84" s="203"/>
      <c r="FN84" s="202"/>
      <c r="FO84" s="203"/>
      <c r="FP84" s="202"/>
      <c r="FQ84" s="203"/>
      <c r="FR84" s="202"/>
      <c r="FS84" s="203"/>
      <c r="FT84" s="202"/>
      <c r="FU84" s="203"/>
      <c r="FV84" s="202"/>
      <c r="FW84" s="203"/>
      <c r="FX84" s="202"/>
      <c r="FY84" s="203"/>
      <c r="FZ84" s="202"/>
      <c r="GA84" s="203"/>
      <c r="GB84" s="202"/>
      <c r="GC84" s="203"/>
      <c r="GD84" s="202"/>
      <c r="GE84" s="203"/>
      <c r="GF84" s="202"/>
      <c r="GG84" s="203"/>
      <c r="GH84" s="202"/>
      <c r="GI84" s="203"/>
      <c r="GJ84" s="202"/>
      <c r="GK84" s="203"/>
      <c r="GL84" s="202"/>
      <c r="GM84" s="203"/>
      <c r="GN84" s="202"/>
      <c r="GO84" s="203"/>
      <c r="GP84" s="202"/>
      <c r="GQ84" s="203"/>
      <c r="GR84" s="202"/>
      <c r="GS84" s="203"/>
      <c r="GT84" s="202"/>
      <c r="GU84" s="203"/>
      <c r="GV84" s="202"/>
      <c r="GW84" s="203"/>
      <c r="GX84" s="202"/>
      <c r="GY84" s="204"/>
      <c r="GZ84" s="204"/>
      <c r="HA84" s="204"/>
      <c r="HB84" s="204"/>
      <c r="HC84" s="204"/>
    </row>
    <row r="85" spans="1:211" ht="78.75" x14ac:dyDescent="0.25">
      <c r="A85" s="168" t="s">
        <v>1319</v>
      </c>
      <c r="B85" s="165" t="s">
        <v>1320</v>
      </c>
      <c r="C85" s="169">
        <v>0</v>
      </c>
      <c r="D85" s="169">
        <v>-7.6</v>
      </c>
      <c r="E85" s="182" t="s">
        <v>1179</v>
      </c>
      <c r="F85" s="202"/>
      <c r="G85" s="203"/>
      <c r="H85" s="202"/>
      <c r="I85" s="203"/>
      <c r="J85" s="202"/>
      <c r="K85" s="203"/>
      <c r="L85" s="202"/>
      <c r="M85" s="203"/>
      <c r="N85" s="202"/>
      <c r="O85" s="203"/>
      <c r="P85" s="202"/>
      <c r="Q85" s="203"/>
      <c r="R85" s="202"/>
      <c r="S85" s="203"/>
      <c r="T85" s="202"/>
      <c r="U85" s="203"/>
      <c r="V85" s="202"/>
      <c r="W85" s="203"/>
      <c r="X85" s="202"/>
      <c r="Y85" s="203"/>
      <c r="Z85" s="202"/>
      <c r="AA85" s="203"/>
      <c r="AB85" s="202"/>
      <c r="AC85" s="203"/>
      <c r="AD85" s="202"/>
      <c r="AE85" s="203"/>
      <c r="AF85" s="202"/>
      <c r="AG85" s="203"/>
      <c r="AH85" s="202"/>
      <c r="AI85" s="203"/>
      <c r="AJ85" s="202"/>
      <c r="AK85" s="203"/>
      <c r="AL85" s="202"/>
      <c r="AM85" s="203"/>
      <c r="AN85" s="202"/>
      <c r="AO85" s="203"/>
      <c r="AP85" s="202"/>
      <c r="AQ85" s="203"/>
      <c r="AR85" s="202"/>
      <c r="AS85" s="203"/>
      <c r="AT85" s="202"/>
      <c r="AU85" s="203"/>
      <c r="AV85" s="202"/>
      <c r="AW85" s="203"/>
      <c r="AX85" s="202"/>
      <c r="AY85" s="203"/>
      <c r="AZ85" s="202"/>
      <c r="BA85" s="203"/>
      <c r="BB85" s="202"/>
      <c r="BC85" s="203"/>
      <c r="BD85" s="202"/>
      <c r="BE85" s="203"/>
      <c r="BF85" s="202"/>
      <c r="BG85" s="203"/>
      <c r="BH85" s="202"/>
      <c r="BI85" s="203"/>
      <c r="BJ85" s="202"/>
      <c r="BK85" s="203"/>
      <c r="BL85" s="202"/>
      <c r="BM85" s="203"/>
      <c r="BN85" s="202"/>
      <c r="BO85" s="203"/>
      <c r="BP85" s="202"/>
      <c r="BQ85" s="203"/>
      <c r="BR85" s="202"/>
      <c r="BS85" s="203"/>
      <c r="BT85" s="202"/>
      <c r="BU85" s="203"/>
      <c r="BV85" s="202"/>
      <c r="BW85" s="203"/>
      <c r="BX85" s="202"/>
      <c r="BY85" s="203"/>
      <c r="BZ85" s="202"/>
      <c r="CA85" s="203"/>
      <c r="CB85" s="202"/>
      <c r="CC85" s="203"/>
      <c r="CD85" s="202"/>
      <c r="CE85" s="203"/>
      <c r="CF85" s="202"/>
      <c r="CG85" s="203"/>
      <c r="CH85" s="202"/>
      <c r="CI85" s="203"/>
      <c r="CJ85" s="202"/>
      <c r="CK85" s="203"/>
      <c r="CL85" s="202"/>
      <c r="CM85" s="203"/>
      <c r="CN85" s="202"/>
      <c r="CO85" s="203"/>
      <c r="CP85" s="202"/>
      <c r="CQ85" s="203"/>
      <c r="CR85" s="202"/>
      <c r="CS85" s="203"/>
      <c r="CT85" s="202"/>
      <c r="CU85" s="203"/>
      <c r="CV85" s="202"/>
      <c r="CW85" s="203"/>
      <c r="CX85" s="202"/>
      <c r="CY85" s="203"/>
      <c r="CZ85" s="202"/>
      <c r="DA85" s="203"/>
      <c r="DB85" s="202"/>
      <c r="DC85" s="203"/>
      <c r="DD85" s="202"/>
      <c r="DE85" s="203"/>
      <c r="DF85" s="202"/>
      <c r="DG85" s="203"/>
      <c r="DH85" s="202"/>
      <c r="DI85" s="203"/>
      <c r="DJ85" s="202"/>
      <c r="DK85" s="203"/>
      <c r="DL85" s="202"/>
      <c r="DM85" s="203"/>
      <c r="DN85" s="202"/>
      <c r="DO85" s="203"/>
      <c r="DP85" s="202"/>
      <c r="DQ85" s="203"/>
      <c r="DR85" s="202"/>
      <c r="DS85" s="203"/>
      <c r="DT85" s="202"/>
      <c r="DU85" s="203"/>
      <c r="DV85" s="202"/>
      <c r="DW85" s="203"/>
      <c r="DX85" s="202"/>
      <c r="DY85" s="203"/>
      <c r="DZ85" s="202"/>
      <c r="EA85" s="203"/>
      <c r="EB85" s="202"/>
      <c r="EC85" s="203"/>
      <c r="ED85" s="202"/>
      <c r="EE85" s="203"/>
      <c r="EF85" s="202"/>
      <c r="EG85" s="203"/>
      <c r="EH85" s="202"/>
      <c r="EI85" s="203"/>
      <c r="EJ85" s="202"/>
      <c r="EK85" s="203"/>
      <c r="EL85" s="202"/>
      <c r="EM85" s="203"/>
      <c r="EN85" s="202"/>
      <c r="EO85" s="203"/>
      <c r="EP85" s="202"/>
      <c r="EQ85" s="203"/>
      <c r="ER85" s="202"/>
      <c r="ES85" s="203"/>
      <c r="ET85" s="202"/>
      <c r="EU85" s="203"/>
      <c r="EV85" s="202"/>
      <c r="EW85" s="203"/>
      <c r="EX85" s="202"/>
      <c r="EY85" s="203"/>
      <c r="EZ85" s="202"/>
      <c r="FA85" s="203"/>
      <c r="FB85" s="202"/>
      <c r="FC85" s="203"/>
      <c r="FD85" s="202"/>
      <c r="FE85" s="203"/>
      <c r="FF85" s="202"/>
      <c r="FG85" s="203"/>
      <c r="FH85" s="202"/>
      <c r="FI85" s="203"/>
      <c r="FJ85" s="202"/>
      <c r="FK85" s="203"/>
      <c r="FL85" s="202"/>
      <c r="FM85" s="203"/>
      <c r="FN85" s="202"/>
      <c r="FO85" s="203"/>
      <c r="FP85" s="202"/>
      <c r="FQ85" s="203"/>
      <c r="FR85" s="202"/>
      <c r="FS85" s="203"/>
      <c r="FT85" s="202"/>
      <c r="FU85" s="203"/>
      <c r="FV85" s="202"/>
      <c r="FW85" s="203"/>
      <c r="FX85" s="202"/>
      <c r="FY85" s="203"/>
      <c r="FZ85" s="202"/>
      <c r="GA85" s="203"/>
      <c r="GB85" s="202"/>
      <c r="GC85" s="203"/>
      <c r="GD85" s="202"/>
      <c r="GE85" s="203"/>
      <c r="GF85" s="202"/>
      <c r="GG85" s="203"/>
      <c r="GH85" s="202"/>
      <c r="GI85" s="203"/>
      <c r="GJ85" s="202"/>
      <c r="GK85" s="203"/>
      <c r="GL85" s="202"/>
      <c r="GM85" s="203"/>
      <c r="GN85" s="202"/>
      <c r="GO85" s="203"/>
      <c r="GP85" s="202"/>
      <c r="GQ85" s="203"/>
      <c r="GR85" s="202"/>
      <c r="GS85" s="203"/>
      <c r="GT85" s="202"/>
      <c r="GU85" s="203"/>
      <c r="GV85" s="202"/>
      <c r="GW85" s="203"/>
      <c r="GX85" s="202"/>
      <c r="GY85" s="204"/>
      <c r="GZ85" s="204"/>
      <c r="HA85" s="204"/>
      <c r="HB85" s="204"/>
      <c r="HC85" s="204"/>
    </row>
    <row r="86" spans="1:211" ht="116.25" customHeight="1" x14ac:dyDescent="0.25">
      <c r="A86" s="168" t="s">
        <v>1321</v>
      </c>
      <c r="B86" s="195" t="s">
        <v>1322</v>
      </c>
      <c r="C86" s="169">
        <v>1284.4000000000001</v>
      </c>
      <c r="D86" s="169">
        <v>1286</v>
      </c>
      <c r="E86" s="182">
        <f t="shared" si="1"/>
        <v>100.12457178449081</v>
      </c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  <c r="AS86" s="180"/>
      <c r="AT86" s="180"/>
      <c r="AU86" s="180"/>
      <c r="AV86" s="180"/>
      <c r="AW86" s="180"/>
      <c r="AX86" s="180"/>
      <c r="AY86" s="180"/>
      <c r="AZ86" s="180"/>
      <c r="BA86" s="180"/>
      <c r="BB86" s="180"/>
      <c r="BC86" s="180"/>
      <c r="BD86" s="180"/>
      <c r="BE86" s="180"/>
      <c r="BF86" s="180"/>
      <c r="BG86" s="180"/>
      <c r="BH86" s="180"/>
      <c r="BI86" s="180"/>
      <c r="BJ86" s="180"/>
      <c r="BK86" s="180"/>
      <c r="BL86" s="180"/>
      <c r="BM86" s="180"/>
      <c r="BN86" s="180"/>
      <c r="BO86" s="180"/>
      <c r="BP86" s="180"/>
      <c r="BQ86" s="180"/>
      <c r="BR86" s="180"/>
      <c r="BS86" s="180"/>
      <c r="BT86" s="180"/>
      <c r="BU86" s="180"/>
      <c r="BV86" s="180"/>
      <c r="BW86" s="180"/>
      <c r="BX86" s="180"/>
      <c r="BY86" s="180"/>
      <c r="BZ86" s="180"/>
      <c r="CA86" s="180"/>
      <c r="CB86" s="180"/>
      <c r="CC86" s="180"/>
      <c r="CD86" s="180"/>
      <c r="CE86" s="180"/>
      <c r="CF86" s="180"/>
      <c r="CG86" s="180"/>
      <c r="CH86" s="180"/>
      <c r="CI86" s="180"/>
      <c r="CJ86" s="180"/>
      <c r="CK86" s="180"/>
      <c r="CL86" s="180"/>
      <c r="CM86" s="180"/>
      <c r="CN86" s="180"/>
      <c r="CO86" s="180"/>
      <c r="CP86" s="180"/>
      <c r="CQ86" s="180"/>
      <c r="CR86" s="180"/>
      <c r="CS86" s="180"/>
      <c r="CT86" s="180"/>
      <c r="CU86" s="180"/>
      <c r="CV86" s="180"/>
      <c r="CW86" s="180"/>
      <c r="CX86" s="180"/>
      <c r="CY86" s="180"/>
      <c r="CZ86" s="180"/>
      <c r="DA86" s="180"/>
      <c r="DB86" s="180"/>
      <c r="DC86" s="180"/>
      <c r="DD86" s="180"/>
      <c r="DE86" s="180"/>
      <c r="DF86" s="180"/>
      <c r="DG86" s="180"/>
      <c r="DH86" s="180"/>
      <c r="DI86" s="180"/>
      <c r="DJ86" s="180"/>
      <c r="DK86" s="180"/>
      <c r="DL86" s="180"/>
      <c r="DM86" s="180"/>
      <c r="DN86" s="180"/>
      <c r="DO86" s="180"/>
      <c r="DP86" s="180"/>
      <c r="DQ86" s="180"/>
      <c r="DR86" s="180"/>
      <c r="DS86" s="180"/>
      <c r="DT86" s="180"/>
      <c r="DU86" s="180"/>
      <c r="DV86" s="180"/>
      <c r="DW86" s="180"/>
      <c r="DX86" s="180"/>
      <c r="DY86" s="180"/>
      <c r="DZ86" s="180"/>
      <c r="EA86" s="180"/>
      <c r="EB86" s="180"/>
      <c r="EC86" s="180"/>
      <c r="ED86" s="180"/>
      <c r="EE86" s="180"/>
      <c r="EF86" s="180"/>
      <c r="EG86" s="180"/>
      <c r="EH86" s="180"/>
      <c r="EI86" s="180"/>
      <c r="EJ86" s="180"/>
      <c r="EK86" s="180"/>
      <c r="EL86" s="180"/>
      <c r="EM86" s="180"/>
      <c r="EN86" s="180"/>
      <c r="EO86" s="180"/>
      <c r="EP86" s="180"/>
      <c r="EQ86" s="180"/>
      <c r="ER86" s="180"/>
      <c r="ES86" s="180"/>
      <c r="ET86" s="180"/>
      <c r="EU86" s="180"/>
      <c r="EV86" s="180"/>
      <c r="EW86" s="180"/>
      <c r="EX86" s="180"/>
      <c r="EY86" s="180"/>
      <c r="EZ86" s="180"/>
      <c r="FA86" s="180"/>
      <c r="FB86" s="180"/>
      <c r="FC86" s="180"/>
      <c r="FD86" s="180"/>
      <c r="FE86" s="180"/>
      <c r="FF86" s="180"/>
      <c r="FG86" s="180"/>
      <c r="FH86" s="180"/>
      <c r="FI86" s="180"/>
      <c r="FJ86" s="180"/>
      <c r="FK86" s="180"/>
      <c r="FL86" s="180"/>
      <c r="FM86" s="180"/>
      <c r="FN86" s="180"/>
      <c r="FO86" s="180"/>
      <c r="FP86" s="180"/>
      <c r="FQ86" s="180"/>
      <c r="FR86" s="180"/>
      <c r="FS86" s="180"/>
      <c r="FT86" s="180"/>
      <c r="FU86" s="180"/>
      <c r="FV86" s="180"/>
      <c r="FW86" s="180"/>
      <c r="FX86" s="180"/>
      <c r="FY86" s="180"/>
      <c r="FZ86" s="180"/>
      <c r="GA86" s="180"/>
      <c r="GB86" s="180"/>
      <c r="GC86" s="180"/>
      <c r="GD86" s="180"/>
      <c r="GE86" s="180"/>
      <c r="GF86" s="180"/>
      <c r="GG86" s="180"/>
      <c r="GH86" s="180"/>
      <c r="GI86" s="180"/>
      <c r="GJ86" s="180"/>
      <c r="GK86" s="180"/>
      <c r="GL86" s="180"/>
      <c r="GM86" s="180"/>
      <c r="GN86" s="180"/>
      <c r="GO86" s="180"/>
      <c r="GP86" s="180"/>
      <c r="GQ86" s="180"/>
      <c r="GR86" s="180"/>
      <c r="GS86" s="180"/>
      <c r="GT86" s="180"/>
      <c r="GU86" s="180"/>
      <c r="GV86" s="180"/>
      <c r="GW86" s="180"/>
      <c r="GX86" s="205">
        <f>SUM(C86:GW86)</f>
        <v>2670.5245717844909</v>
      </c>
      <c r="GY86" s="180"/>
      <c r="GZ86" s="180"/>
      <c r="HA86" s="180"/>
      <c r="HB86" s="180"/>
      <c r="HC86" s="180"/>
    </row>
    <row r="87" spans="1:211" ht="18.75" customHeight="1" x14ac:dyDescent="0.25">
      <c r="A87" s="166" t="s">
        <v>1323</v>
      </c>
      <c r="B87" s="167" t="s">
        <v>1324</v>
      </c>
      <c r="C87" s="179">
        <f>C88+C89+C90</f>
        <v>185</v>
      </c>
      <c r="D87" s="179">
        <f>D88+D89+D90</f>
        <v>-1387.8</v>
      </c>
      <c r="E87" s="186" t="s">
        <v>1325</v>
      </c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199"/>
      <c r="BJ87" s="199"/>
      <c r="BK87" s="199"/>
      <c r="BL87" s="199"/>
      <c r="BM87" s="199"/>
      <c r="BN87" s="199"/>
      <c r="BO87" s="199"/>
      <c r="BP87" s="199"/>
      <c r="BQ87" s="199"/>
      <c r="BR87" s="199"/>
      <c r="BS87" s="199"/>
      <c r="BT87" s="199"/>
      <c r="BU87" s="199"/>
      <c r="BV87" s="199"/>
      <c r="BW87" s="199"/>
      <c r="BX87" s="199"/>
      <c r="BY87" s="199"/>
      <c r="BZ87" s="199"/>
      <c r="CA87" s="199"/>
      <c r="CB87" s="199"/>
      <c r="CC87" s="199"/>
      <c r="CD87" s="199"/>
      <c r="CE87" s="199"/>
      <c r="CF87" s="199"/>
      <c r="CG87" s="199"/>
      <c r="CH87" s="199"/>
      <c r="CI87" s="199"/>
      <c r="CJ87" s="199"/>
      <c r="CK87" s="199"/>
      <c r="CL87" s="199"/>
      <c r="CM87" s="199"/>
      <c r="CN87" s="199"/>
      <c r="CO87" s="199"/>
      <c r="CP87" s="199"/>
      <c r="CQ87" s="199"/>
      <c r="CR87" s="199"/>
      <c r="CS87" s="199"/>
      <c r="CT87" s="199"/>
      <c r="CU87" s="199"/>
      <c r="CV87" s="199"/>
      <c r="CW87" s="199"/>
      <c r="CX87" s="199"/>
      <c r="CY87" s="199"/>
      <c r="CZ87" s="199"/>
      <c r="DA87" s="199"/>
      <c r="DB87" s="199"/>
      <c r="DC87" s="199"/>
      <c r="DD87" s="199"/>
      <c r="DE87" s="199"/>
      <c r="DF87" s="199"/>
      <c r="DG87" s="199"/>
      <c r="DH87" s="199"/>
      <c r="DI87" s="199"/>
      <c r="DJ87" s="199"/>
      <c r="DK87" s="199"/>
      <c r="DL87" s="199"/>
      <c r="DM87" s="199"/>
      <c r="DN87" s="199"/>
      <c r="DO87" s="199"/>
      <c r="DP87" s="199"/>
      <c r="DQ87" s="199"/>
      <c r="DR87" s="199"/>
      <c r="DS87" s="199"/>
      <c r="DT87" s="199"/>
      <c r="DU87" s="199"/>
      <c r="DV87" s="199"/>
      <c r="DW87" s="199"/>
      <c r="DX87" s="199"/>
      <c r="DY87" s="199"/>
      <c r="DZ87" s="199"/>
      <c r="EA87" s="199"/>
      <c r="EB87" s="199"/>
      <c r="EC87" s="199"/>
      <c r="ED87" s="199"/>
      <c r="EE87" s="199"/>
      <c r="EF87" s="199"/>
      <c r="EG87" s="199"/>
      <c r="EH87" s="199"/>
      <c r="EI87" s="199"/>
      <c r="EJ87" s="199"/>
      <c r="EK87" s="199"/>
      <c r="EL87" s="199"/>
      <c r="EM87" s="199"/>
      <c r="EN87" s="199"/>
      <c r="EO87" s="199"/>
      <c r="EP87" s="199"/>
      <c r="EQ87" s="199"/>
      <c r="ER87" s="199"/>
      <c r="ES87" s="199"/>
      <c r="ET87" s="199"/>
      <c r="EU87" s="199"/>
      <c r="EV87" s="199"/>
      <c r="EW87" s="199"/>
      <c r="EX87" s="199"/>
      <c r="EY87" s="199"/>
      <c r="EZ87" s="199"/>
      <c r="FA87" s="199"/>
      <c r="FB87" s="199"/>
      <c r="FC87" s="199"/>
      <c r="FD87" s="199"/>
      <c r="FE87" s="199"/>
      <c r="FF87" s="199"/>
      <c r="FG87" s="199"/>
      <c r="FH87" s="199"/>
      <c r="FI87" s="199"/>
      <c r="FJ87" s="199"/>
      <c r="FK87" s="199"/>
      <c r="FL87" s="199"/>
      <c r="FM87" s="199"/>
      <c r="FN87" s="199"/>
      <c r="FO87" s="199"/>
      <c r="FP87" s="199"/>
      <c r="FQ87" s="199"/>
      <c r="FR87" s="199"/>
      <c r="FS87" s="199"/>
      <c r="FT87" s="199"/>
      <c r="FU87" s="199"/>
      <c r="FV87" s="199"/>
      <c r="FW87" s="199"/>
      <c r="FX87" s="199"/>
      <c r="FY87" s="199"/>
      <c r="FZ87" s="199"/>
      <c r="GA87" s="199"/>
      <c r="GB87" s="199"/>
      <c r="GC87" s="199"/>
      <c r="GD87" s="199"/>
      <c r="GE87" s="199"/>
      <c r="GF87" s="199"/>
      <c r="GG87" s="199"/>
      <c r="GH87" s="199"/>
      <c r="GI87" s="199"/>
      <c r="GJ87" s="199"/>
      <c r="GK87" s="199"/>
      <c r="GL87" s="199"/>
      <c r="GM87" s="199"/>
      <c r="GN87" s="199"/>
      <c r="GO87" s="199"/>
      <c r="GP87" s="199"/>
      <c r="GQ87" s="199"/>
      <c r="GR87" s="199"/>
      <c r="GS87" s="199"/>
      <c r="GT87" s="199"/>
      <c r="GU87" s="199"/>
      <c r="GV87" s="199"/>
      <c r="GW87" s="199"/>
      <c r="GX87" s="199"/>
      <c r="GY87" s="199"/>
      <c r="GZ87" s="199"/>
      <c r="HA87" s="199"/>
      <c r="HB87" s="199"/>
      <c r="HC87" s="199"/>
    </row>
    <row r="88" spans="1:211" ht="17.25" customHeight="1" x14ac:dyDescent="0.25">
      <c r="A88" s="170" t="s">
        <v>1326</v>
      </c>
      <c r="B88" s="196" t="s">
        <v>1327</v>
      </c>
      <c r="C88" s="169">
        <v>0</v>
      </c>
      <c r="D88" s="169">
        <v>-359.7</v>
      </c>
      <c r="E88" s="182" t="s">
        <v>1179</v>
      </c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  <c r="AH88" s="199"/>
      <c r="AI88" s="199"/>
      <c r="AJ88" s="199"/>
      <c r="AK88" s="199"/>
      <c r="AL88" s="199"/>
      <c r="AM88" s="199"/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199"/>
      <c r="BJ88" s="199"/>
      <c r="BK88" s="199"/>
      <c r="BL88" s="199"/>
      <c r="BM88" s="199"/>
      <c r="BN88" s="199"/>
      <c r="BO88" s="199"/>
      <c r="BP88" s="199"/>
      <c r="BQ88" s="199"/>
      <c r="BR88" s="199"/>
      <c r="BS88" s="199"/>
      <c r="BT88" s="199"/>
      <c r="BU88" s="199"/>
      <c r="BV88" s="199"/>
      <c r="BW88" s="199"/>
      <c r="BX88" s="199"/>
      <c r="BY88" s="199"/>
      <c r="BZ88" s="199"/>
      <c r="CA88" s="199"/>
      <c r="CB88" s="199"/>
      <c r="CC88" s="199"/>
      <c r="CD88" s="199"/>
      <c r="CE88" s="199"/>
      <c r="CF88" s="199"/>
      <c r="CG88" s="199"/>
      <c r="CH88" s="199"/>
      <c r="CI88" s="199"/>
      <c r="CJ88" s="199"/>
      <c r="CK88" s="199"/>
      <c r="CL88" s="199"/>
      <c r="CM88" s="199"/>
      <c r="CN88" s="199"/>
      <c r="CO88" s="199"/>
      <c r="CP88" s="199"/>
      <c r="CQ88" s="199"/>
      <c r="CR88" s="199"/>
      <c r="CS88" s="199"/>
      <c r="CT88" s="199"/>
      <c r="CU88" s="199"/>
      <c r="CV88" s="199"/>
      <c r="CW88" s="199"/>
      <c r="CX88" s="199"/>
      <c r="CY88" s="199"/>
      <c r="CZ88" s="199"/>
      <c r="DA88" s="199"/>
      <c r="DB88" s="199"/>
      <c r="DC88" s="199"/>
      <c r="DD88" s="199"/>
      <c r="DE88" s="199"/>
      <c r="DF88" s="199"/>
      <c r="DG88" s="199"/>
      <c r="DH88" s="199"/>
      <c r="DI88" s="199"/>
      <c r="DJ88" s="199"/>
      <c r="DK88" s="199"/>
      <c r="DL88" s="199"/>
      <c r="DM88" s="199"/>
      <c r="DN88" s="199"/>
      <c r="DO88" s="199"/>
      <c r="DP88" s="199"/>
      <c r="DQ88" s="199"/>
      <c r="DR88" s="199"/>
      <c r="DS88" s="199"/>
      <c r="DT88" s="199"/>
      <c r="DU88" s="199"/>
      <c r="DV88" s="199"/>
      <c r="DW88" s="199"/>
      <c r="DX88" s="199"/>
      <c r="DY88" s="199"/>
      <c r="DZ88" s="199"/>
      <c r="EA88" s="199"/>
      <c r="EB88" s="199"/>
      <c r="EC88" s="199"/>
      <c r="ED88" s="199"/>
      <c r="EE88" s="199"/>
      <c r="EF88" s="199"/>
      <c r="EG88" s="199"/>
      <c r="EH88" s="199"/>
      <c r="EI88" s="199"/>
      <c r="EJ88" s="199"/>
      <c r="EK88" s="199"/>
      <c r="EL88" s="199"/>
      <c r="EM88" s="199"/>
      <c r="EN88" s="199"/>
      <c r="EO88" s="199"/>
      <c r="EP88" s="199"/>
      <c r="EQ88" s="199"/>
      <c r="ER88" s="199"/>
      <c r="ES88" s="199"/>
      <c r="ET88" s="199"/>
      <c r="EU88" s="199"/>
      <c r="EV88" s="199"/>
      <c r="EW88" s="199"/>
      <c r="EX88" s="199"/>
      <c r="EY88" s="199"/>
      <c r="EZ88" s="199"/>
      <c r="FA88" s="199"/>
      <c r="FB88" s="199"/>
      <c r="FC88" s="199"/>
      <c r="FD88" s="199"/>
      <c r="FE88" s="199"/>
      <c r="FF88" s="199"/>
      <c r="FG88" s="199"/>
      <c r="FH88" s="199"/>
      <c r="FI88" s="199"/>
      <c r="FJ88" s="199"/>
      <c r="FK88" s="199"/>
      <c r="FL88" s="199"/>
      <c r="FM88" s="199"/>
      <c r="FN88" s="199"/>
      <c r="FO88" s="199"/>
      <c r="FP88" s="199"/>
      <c r="FQ88" s="199"/>
      <c r="FR88" s="199"/>
      <c r="FS88" s="199"/>
      <c r="FT88" s="199"/>
      <c r="FU88" s="199"/>
      <c r="FV88" s="199"/>
      <c r="FW88" s="199"/>
      <c r="FX88" s="199"/>
      <c r="FY88" s="199"/>
      <c r="FZ88" s="199"/>
      <c r="GA88" s="199"/>
      <c r="GB88" s="199"/>
      <c r="GC88" s="199"/>
      <c r="GD88" s="199"/>
      <c r="GE88" s="199"/>
      <c r="GF88" s="199"/>
      <c r="GG88" s="199"/>
      <c r="GH88" s="199"/>
      <c r="GI88" s="199"/>
      <c r="GJ88" s="199"/>
      <c r="GK88" s="199"/>
      <c r="GL88" s="199"/>
      <c r="GM88" s="199"/>
      <c r="GN88" s="199"/>
      <c r="GO88" s="199"/>
      <c r="GP88" s="199"/>
      <c r="GQ88" s="199"/>
      <c r="GR88" s="199"/>
      <c r="GS88" s="199"/>
      <c r="GT88" s="199"/>
      <c r="GU88" s="199"/>
      <c r="GV88" s="199"/>
      <c r="GW88" s="199"/>
      <c r="GX88" s="199"/>
      <c r="GY88" s="199"/>
      <c r="GZ88" s="199"/>
      <c r="HA88" s="199"/>
      <c r="HB88" s="199"/>
      <c r="HC88" s="199"/>
    </row>
    <row r="89" spans="1:211" ht="15.75" x14ac:dyDescent="0.25">
      <c r="A89" s="170" t="s">
        <v>1328</v>
      </c>
      <c r="B89" s="196" t="s">
        <v>1139</v>
      </c>
      <c r="C89" s="173">
        <v>19</v>
      </c>
      <c r="D89" s="173">
        <v>-1194.0999999999999</v>
      </c>
      <c r="E89" s="182" t="s">
        <v>1329</v>
      </c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L89" s="199"/>
      <c r="AM89" s="199"/>
      <c r="AN89" s="199"/>
      <c r="AO89" s="199"/>
      <c r="AP89" s="199"/>
      <c r="AQ89" s="199"/>
      <c r="AR89" s="199"/>
      <c r="AS89" s="199"/>
      <c r="AT89" s="199"/>
      <c r="AU89" s="199"/>
      <c r="AV89" s="199"/>
      <c r="AW89" s="19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199"/>
      <c r="BJ89" s="199"/>
      <c r="BK89" s="199"/>
      <c r="BL89" s="199"/>
      <c r="BM89" s="199"/>
      <c r="BN89" s="199"/>
      <c r="BO89" s="199"/>
      <c r="BP89" s="199"/>
      <c r="BQ89" s="199"/>
      <c r="BR89" s="199"/>
      <c r="BS89" s="199"/>
      <c r="BT89" s="199"/>
      <c r="BU89" s="199"/>
      <c r="BV89" s="199"/>
      <c r="BW89" s="199"/>
      <c r="BX89" s="199"/>
      <c r="BY89" s="199"/>
      <c r="BZ89" s="199"/>
      <c r="CA89" s="199"/>
      <c r="CB89" s="199"/>
      <c r="CC89" s="199"/>
      <c r="CD89" s="199"/>
      <c r="CE89" s="199"/>
      <c r="CF89" s="199"/>
      <c r="CG89" s="199"/>
      <c r="CH89" s="199"/>
      <c r="CI89" s="199"/>
      <c r="CJ89" s="199"/>
      <c r="CK89" s="199"/>
      <c r="CL89" s="199"/>
      <c r="CM89" s="199"/>
      <c r="CN89" s="199"/>
      <c r="CO89" s="199"/>
      <c r="CP89" s="199"/>
      <c r="CQ89" s="199"/>
      <c r="CR89" s="199"/>
      <c r="CS89" s="199"/>
      <c r="CT89" s="199"/>
      <c r="CU89" s="199"/>
      <c r="CV89" s="199"/>
      <c r="CW89" s="199"/>
      <c r="CX89" s="199"/>
      <c r="CY89" s="199"/>
      <c r="CZ89" s="199"/>
      <c r="DA89" s="199"/>
      <c r="DB89" s="199"/>
      <c r="DC89" s="199"/>
      <c r="DD89" s="199"/>
      <c r="DE89" s="199"/>
      <c r="DF89" s="199"/>
      <c r="DG89" s="199"/>
      <c r="DH89" s="199"/>
      <c r="DI89" s="199"/>
      <c r="DJ89" s="199"/>
      <c r="DK89" s="199"/>
      <c r="DL89" s="199"/>
      <c r="DM89" s="199"/>
      <c r="DN89" s="199"/>
      <c r="DO89" s="199"/>
      <c r="DP89" s="199"/>
      <c r="DQ89" s="199"/>
      <c r="DR89" s="199"/>
      <c r="DS89" s="199"/>
      <c r="DT89" s="199"/>
      <c r="DU89" s="199"/>
      <c r="DV89" s="199"/>
      <c r="DW89" s="199"/>
      <c r="DX89" s="199"/>
      <c r="DY89" s="199"/>
      <c r="DZ89" s="199"/>
      <c r="EA89" s="199"/>
      <c r="EB89" s="199"/>
      <c r="EC89" s="199"/>
      <c r="ED89" s="199"/>
      <c r="EE89" s="199"/>
      <c r="EF89" s="199"/>
      <c r="EG89" s="199"/>
      <c r="EH89" s="199"/>
      <c r="EI89" s="199"/>
      <c r="EJ89" s="199"/>
      <c r="EK89" s="199"/>
      <c r="EL89" s="199"/>
      <c r="EM89" s="199"/>
      <c r="EN89" s="199"/>
      <c r="EO89" s="199"/>
      <c r="EP89" s="199"/>
      <c r="EQ89" s="199"/>
      <c r="ER89" s="199"/>
      <c r="ES89" s="199"/>
      <c r="ET89" s="199"/>
      <c r="EU89" s="199"/>
      <c r="EV89" s="199"/>
      <c r="EW89" s="199"/>
      <c r="EX89" s="199"/>
      <c r="EY89" s="199"/>
      <c r="EZ89" s="199"/>
      <c r="FA89" s="199"/>
      <c r="FB89" s="199"/>
      <c r="FC89" s="199"/>
      <c r="FD89" s="199"/>
      <c r="FE89" s="199"/>
      <c r="FF89" s="199"/>
      <c r="FG89" s="199"/>
      <c r="FH89" s="199"/>
      <c r="FI89" s="199"/>
      <c r="FJ89" s="199"/>
      <c r="FK89" s="199"/>
      <c r="FL89" s="199"/>
      <c r="FM89" s="199"/>
      <c r="FN89" s="199"/>
      <c r="FO89" s="199"/>
      <c r="FP89" s="199"/>
      <c r="FQ89" s="199"/>
      <c r="FR89" s="199"/>
      <c r="FS89" s="199"/>
      <c r="FT89" s="199"/>
      <c r="FU89" s="199"/>
      <c r="FV89" s="199"/>
      <c r="FW89" s="199"/>
      <c r="FX89" s="199"/>
      <c r="FY89" s="199"/>
      <c r="FZ89" s="199"/>
      <c r="GA89" s="199"/>
      <c r="GB89" s="199"/>
      <c r="GC89" s="199"/>
      <c r="GD89" s="199"/>
      <c r="GE89" s="199"/>
      <c r="GF89" s="199"/>
      <c r="GG89" s="199"/>
      <c r="GH89" s="199"/>
      <c r="GI89" s="199"/>
      <c r="GJ89" s="199"/>
      <c r="GK89" s="199"/>
      <c r="GL89" s="199"/>
      <c r="GM89" s="199"/>
      <c r="GN89" s="199"/>
      <c r="GO89" s="199"/>
      <c r="GP89" s="199"/>
      <c r="GQ89" s="199"/>
      <c r="GR89" s="199"/>
      <c r="GS89" s="199"/>
      <c r="GT89" s="199"/>
      <c r="GU89" s="199"/>
      <c r="GV89" s="199"/>
      <c r="GW89" s="199"/>
      <c r="GX89" s="199"/>
      <c r="GY89" s="199"/>
      <c r="GZ89" s="199"/>
      <c r="HA89" s="199"/>
      <c r="HB89" s="199"/>
      <c r="HC89" s="199"/>
    </row>
    <row r="90" spans="1:211" ht="31.5" x14ac:dyDescent="0.25">
      <c r="A90" s="170" t="s">
        <v>1330</v>
      </c>
      <c r="B90" s="196" t="s">
        <v>1141</v>
      </c>
      <c r="C90" s="173">
        <v>166</v>
      </c>
      <c r="D90" s="173">
        <v>166</v>
      </c>
      <c r="E90" s="182">
        <f t="shared" si="1"/>
        <v>100</v>
      </c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199"/>
      <c r="BJ90" s="199"/>
      <c r="BK90" s="199"/>
      <c r="BL90" s="199"/>
      <c r="BM90" s="199"/>
      <c r="BN90" s="199"/>
      <c r="BO90" s="199"/>
      <c r="BP90" s="199"/>
      <c r="BQ90" s="199"/>
      <c r="BR90" s="199"/>
      <c r="BS90" s="199"/>
      <c r="BT90" s="199"/>
      <c r="BU90" s="199"/>
      <c r="BV90" s="199"/>
      <c r="BW90" s="199"/>
      <c r="BX90" s="199"/>
      <c r="BY90" s="199"/>
      <c r="BZ90" s="199"/>
      <c r="CA90" s="199"/>
      <c r="CB90" s="199"/>
      <c r="CC90" s="199"/>
      <c r="CD90" s="199"/>
      <c r="CE90" s="199"/>
      <c r="CF90" s="199"/>
      <c r="CG90" s="199"/>
      <c r="CH90" s="199"/>
      <c r="CI90" s="199"/>
      <c r="CJ90" s="199"/>
      <c r="CK90" s="199"/>
      <c r="CL90" s="199"/>
      <c r="CM90" s="199"/>
      <c r="CN90" s="199"/>
      <c r="CO90" s="199"/>
      <c r="CP90" s="199"/>
      <c r="CQ90" s="199"/>
      <c r="CR90" s="199"/>
      <c r="CS90" s="199"/>
      <c r="CT90" s="199"/>
      <c r="CU90" s="199"/>
      <c r="CV90" s="199"/>
      <c r="CW90" s="199"/>
      <c r="CX90" s="199"/>
      <c r="CY90" s="199"/>
      <c r="CZ90" s="199"/>
      <c r="DA90" s="199"/>
      <c r="DB90" s="199"/>
      <c r="DC90" s="199"/>
      <c r="DD90" s="199"/>
      <c r="DE90" s="199"/>
      <c r="DF90" s="199"/>
      <c r="DG90" s="199"/>
      <c r="DH90" s="199"/>
      <c r="DI90" s="199"/>
      <c r="DJ90" s="199"/>
      <c r="DK90" s="199"/>
      <c r="DL90" s="199"/>
      <c r="DM90" s="199"/>
      <c r="DN90" s="199"/>
      <c r="DO90" s="199"/>
      <c r="DP90" s="199"/>
      <c r="DQ90" s="199"/>
      <c r="DR90" s="199"/>
      <c r="DS90" s="199"/>
      <c r="DT90" s="199"/>
      <c r="DU90" s="199"/>
      <c r="DV90" s="199"/>
      <c r="DW90" s="199"/>
      <c r="DX90" s="199"/>
      <c r="DY90" s="199"/>
      <c r="DZ90" s="199"/>
      <c r="EA90" s="199"/>
      <c r="EB90" s="199"/>
      <c r="EC90" s="199"/>
      <c r="ED90" s="199"/>
      <c r="EE90" s="199"/>
      <c r="EF90" s="199"/>
      <c r="EG90" s="199"/>
      <c r="EH90" s="199"/>
      <c r="EI90" s="199"/>
      <c r="EJ90" s="199"/>
      <c r="EK90" s="199"/>
      <c r="EL90" s="199"/>
      <c r="EM90" s="199"/>
      <c r="EN90" s="199"/>
      <c r="EO90" s="199"/>
      <c r="EP90" s="199"/>
      <c r="EQ90" s="199"/>
      <c r="ER90" s="199"/>
      <c r="ES90" s="199"/>
      <c r="ET90" s="199"/>
      <c r="EU90" s="199"/>
      <c r="EV90" s="199"/>
      <c r="EW90" s="199"/>
      <c r="EX90" s="199"/>
      <c r="EY90" s="199"/>
      <c r="EZ90" s="199"/>
      <c r="FA90" s="199"/>
      <c r="FB90" s="199"/>
      <c r="FC90" s="199"/>
      <c r="FD90" s="199"/>
      <c r="FE90" s="199"/>
      <c r="FF90" s="199"/>
      <c r="FG90" s="199"/>
      <c r="FH90" s="199"/>
      <c r="FI90" s="199"/>
      <c r="FJ90" s="199"/>
      <c r="FK90" s="199"/>
      <c r="FL90" s="199"/>
      <c r="FM90" s="199"/>
      <c r="FN90" s="199"/>
      <c r="FO90" s="199"/>
      <c r="FP90" s="199"/>
      <c r="FQ90" s="199"/>
      <c r="FR90" s="199"/>
      <c r="FS90" s="199"/>
      <c r="FT90" s="199"/>
      <c r="FU90" s="199"/>
      <c r="FV90" s="199"/>
      <c r="FW90" s="199"/>
      <c r="FX90" s="199"/>
      <c r="FY90" s="199"/>
      <c r="FZ90" s="199"/>
      <c r="GA90" s="199"/>
      <c r="GB90" s="199"/>
      <c r="GC90" s="199"/>
      <c r="GD90" s="199"/>
      <c r="GE90" s="199"/>
      <c r="GF90" s="199"/>
      <c r="GG90" s="199"/>
      <c r="GH90" s="199"/>
      <c r="GI90" s="199"/>
      <c r="GJ90" s="199"/>
      <c r="GK90" s="199"/>
      <c r="GL90" s="199"/>
      <c r="GM90" s="199"/>
      <c r="GN90" s="199"/>
      <c r="GO90" s="199"/>
      <c r="GP90" s="199"/>
      <c r="GQ90" s="199"/>
      <c r="GR90" s="199"/>
      <c r="GS90" s="199"/>
      <c r="GT90" s="199"/>
      <c r="GU90" s="199"/>
      <c r="GV90" s="199"/>
      <c r="GW90" s="199"/>
      <c r="GX90" s="199"/>
      <c r="GY90" s="199"/>
      <c r="GZ90" s="199"/>
      <c r="HA90" s="199"/>
      <c r="HB90" s="199"/>
      <c r="HC90" s="199"/>
    </row>
    <row r="91" spans="1:211" ht="15.75" x14ac:dyDescent="0.25">
      <c r="A91" s="226" t="s">
        <v>1331</v>
      </c>
      <c r="B91" s="227"/>
      <c r="C91" s="179">
        <f>C35+C46+C50+C55+C64+C87</f>
        <v>236102.80000000005</v>
      </c>
      <c r="D91" s="179">
        <f>D35+D46+D50+D55+D64+D87</f>
        <v>286723.59999999998</v>
      </c>
      <c r="E91" s="186">
        <f t="shared" si="1"/>
        <v>121.44015234042118</v>
      </c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  <c r="AH91" s="199"/>
      <c r="AI91" s="199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199"/>
      <c r="AW91" s="19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199"/>
      <c r="BJ91" s="199"/>
      <c r="BK91" s="199"/>
      <c r="BL91" s="199"/>
      <c r="BM91" s="199"/>
      <c r="BN91" s="199"/>
      <c r="BO91" s="199"/>
      <c r="BP91" s="199"/>
      <c r="BQ91" s="199"/>
      <c r="BR91" s="199"/>
      <c r="BS91" s="199"/>
      <c r="BT91" s="199"/>
      <c r="BU91" s="199"/>
      <c r="BV91" s="199"/>
      <c r="BW91" s="199"/>
      <c r="BX91" s="199"/>
      <c r="BY91" s="199"/>
      <c r="BZ91" s="199"/>
      <c r="CA91" s="199"/>
      <c r="CB91" s="199"/>
      <c r="CC91" s="199"/>
      <c r="CD91" s="199"/>
      <c r="CE91" s="199"/>
      <c r="CF91" s="199"/>
      <c r="CG91" s="199"/>
      <c r="CH91" s="199"/>
      <c r="CI91" s="199"/>
      <c r="CJ91" s="199"/>
      <c r="CK91" s="199"/>
      <c r="CL91" s="199"/>
      <c r="CM91" s="199"/>
      <c r="CN91" s="199"/>
      <c r="CO91" s="199"/>
      <c r="CP91" s="199"/>
      <c r="CQ91" s="199"/>
      <c r="CR91" s="199"/>
      <c r="CS91" s="199"/>
      <c r="CT91" s="199"/>
      <c r="CU91" s="199"/>
      <c r="CV91" s="199"/>
      <c r="CW91" s="199"/>
      <c r="CX91" s="199"/>
      <c r="CY91" s="199"/>
      <c r="CZ91" s="199"/>
      <c r="DA91" s="199"/>
      <c r="DB91" s="199"/>
      <c r="DC91" s="199"/>
      <c r="DD91" s="199"/>
      <c r="DE91" s="199"/>
      <c r="DF91" s="199"/>
      <c r="DG91" s="199"/>
      <c r="DH91" s="199"/>
      <c r="DI91" s="199"/>
      <c r="DJ91" s="199"/>
      <c r="DK91" s="199"/>
      <c r="DL91" s="199"/>
      <c r="DM91" s="199"/>
      <c r="DN91" s="199"/>
      <c r="DO91" s="199"/>
      <c r="DP91" s="199"/>
      <c r="DQ91" s="199"/>
      <c r="DR91" s="199"/>
      <c r="DS91" s="199"/>
      <c r="DT91" s="199"/>
      <c r="DU91" s="199"/>
      <c r="DV91" s="199"/>
      <c r="DW91" s="199"/>
      <c r="DX91" s="199"/>
      <c r="DY91" s="199"/>
      <c r="DZ91" s="199"/>
      <c r="EA91" s="199"/>
      <c r="EB91" s="199"/>
      <c r="EC91" s="199"/>
      <c r="ED91" s="199"/>
      <c r="EE91" s="199"/>
      <c r="EF91" s="199"/>
      <c r="EG91" s="199"/>
      <c r="EH91" s="199"/>
      <c r="EI91" s="199"/>
      <c r="EJ91" s="199"/>
      <c r="EK91" s="199"/>
      <c r="EL91" s="199"/>
      <c r="EM91" s="199"/>
      <c r="EN91" s="199"/>
      <c r="EO91" s="199"/>
      <c r="EP91" s="199"/>
      <c r="EQ91" s="199"/>
      <c r="ER91" s="199"/>
      <c r="ES91" s="199"/>
      <c r="ET91" s="199"/>
      <c r="EU91" s="199"/>
      <c r="EV91" s="199"/>
      <c r="EW91" s="199"/>
      <c r="EX91" s="199"/>
      <c r="EY91" s="199"/>
      <c r="EZ91" s="199"/>
      <c r="FA91" s="199"/>
      <c r="FB91" s="199"/>
      <c r="FC91" s="199"/>
      <c r="FD91" s="199"/>
      <c r="FE91" s="199"/>
      <c r="FF91" s="199"/>
      <c r="FG91" s="199"/>
      <c r="FH91" s="199"/>
      <c r="FI91" s="199"/>
      <c r="FJ91" s="199"/>
      <c r="FK91" s="199"/>
      <c r="FL91" s="199"/>
      <c r="FM91" s="199"/>
      <c r="FN91" s="199"/>
      <c r="FO91" s="199"/>
      <c r="FP91" s="199"/>
      <c r="FQ91" s="199"/>
      <c r="FR91" s="199"/>
      <c r="FS91" s="199"/>
      <c r="FT91" s="199"/>
      <c r="FU91" s="199"/>
      <c r="FV91" s="199"/>
      <c r="FW91" s="199"/>
      <c r="FX91" s="199"/>
      <c r="FY91" s="199"/>
      <c r="FZ91" s="199"/>
      <c r="GA91" s="199"/>
      <c r="GB91" s="199"/>
      <c r="GC91" s="199"/>
      <c r="GD91" s="199"/>
      <c r="GE91" s="199"/>
      <c r="GF91" s="199"/>
      <c r="GG91" s="199"/>
      <c r="GH91" s="199"/>
      <c r="GI91" s="199"/>
      <c r="GJ91" s="199"/>
      <c r="GK91" s="199"/>
      <c r="GL91" s="199"/>
      <c r="GM91" s="199"/>
      <c r="GN91" s="199"/>
      <c r="GO91" s="199"/>
      <c r="GP91" s="199"/>
      <c r="GQ91" s="199"/>
      <c r="GR91" s="199"/>
      <c r="GS91" s="199"/>
      <c r="GT91" s="199"/>
      <c r="GU91" s="199"/>
      <c r="GV91" s="199"/>
      <c r="GW91" s="199"/>
      <c r="GX91" s="199"/>
      <c r="GY91" s="199"/>
      <c r="GZ91" s="199"/>
      <c r="HA91" s="199"/>
      <c r="HB91" s="199"/>
      <c r="HC91" s="199"/>
    </row>
    <row r="92" spans="1:211" ht="21" customHeight="1" x14ac:dyDescent="0.25">
      <c r="A92" s="166" t="s">
        <v>1332</v>
      </c>
      <c r="B92" s="206" t="s">
        <v>1333</v>
      </c>
      <c r="C92" s="179">
        <f>C34+C91</f>
        <v>2712661.3</v>
      </c>
      <c r="D92" s="179">
        <f>D34+D91</f>
        <v>2758006.1000000006</v>
      </c>
      <c r="E92" s="186">
        <f t="shared" si="1"/>
        <v>101.67159829352823</v>
      </c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  <c r="AH92" s="199"/>
      <c r="AI92" s="199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199"/>
      <c r="BJ92" s="199"/>
      <c r="BK92" s="199"/>
      <c r="BL92" s="199"/>
      <c r="BM92" s="199"/>
      <c r="BN92" s="199"/>
      <c r="BO92" s="199"/>
      <c r="BP92" s="199"/>
      <c r="BQ92" s="199"/>
      <c r="BR92" s="199"/>
      <c r="BS92" s="199"/>
      <c r="BT92" s="199"/>
      <c r="BU92" s="199"/>
      <c r="BV92" s="199"/>
      <c r="BW92" s="199"/>
      <c r="BX92" s="199"/>
      <c r="BY92" s="199"/>
      <c r="BZ92" s="199"/>
      <c r="CA92" s="199"/>
      <c r="CB92" s="199"/>
      <c r="CC92" s="199"/>
      <c r="CD92" s="199"/>
      <c r="CE92" s="199"/>
      <c r="CF92" s="199"/>
      <c r="CG92" s="199"/>
      <c r="CH92" s="199"/>
      <c r="CI92" s="199"/>
      <c r="CJ92" s="199"/>
      <c r="CK92" s="199"/>
      <c r="CL92" s="199"/>
      <c r="CM92" s="199"/>
      <c r="CN92" s="199"/>
      <c r="CO92" s="199"/>
      <c r="CP92" s="199"/>
      <c r="CQ92" s="199"/>
      <c r="CR92" s="199"/>
      <c r="CS92" s="199"/>
      <c r="CT92" s="199"/>
      <c r="CU92" s="199"/>
      <c r="CV92" s="199"/>
      <c r="CW92" s="199"/>
      <c r="CX92" s="199"/>
      <c r="CY92" s="199"/>
      <c r="CZ92" s="199"/>
      <c r="DA92" s="199"/>
      <c r="DB92" s="199"/>
      <c r="DC92" s="199"/>
      <c r="DD92" s="199"/>
      <c r="DE92" s="199"/>
      <c r="DF92" s="199"/>
      <c r="DG92" s="199"/>
      <c r="DH92" s="199"/>
      <c r="DI92" s="199"/>
      <c r="DJ92" s="199"/>
      <c r="DK92" s="199"/>
      <c r="DL92" s="199"/>
      <c r="DM92" s="199"/>
      <c r="DN92" s="199"/>
      <c r="DO92" s="199"/>
      <c r="DP92" s="199"/>
      <c r="DQ92" s="199"/>
      <c r="DR92" s="199"/>
      <c r="DS92" s="199"/>
      <c r="DT92" s="199"/>
      <c r="DU92" s="199"/>
      <c r="DV92" s="199"/>
      <c r="DW92" s="199"/>
      <c r="DX92" s="199"/>
      <c r="DY92" s="199"/>
      <c r="DZ92" s="199"/>
      <c r="EA92" s="199"/>
      <c r="EB92" s="199"/>
      <c r="EC92" s="199"/>
      <c r="ED92" s="199"/>
      <c r="EE92" s="199"/>
      <c r="EF92" s="199"/>
      <c r="EG92" s="199"/>
      <c r="EH92" s="199"/>
      <c r="EI92" s="199"/>
      <c r="EJ92" s="199"/>
      <c r="EK92" s="199"/>
      <c r="EL92" s="199"/>
      <c r="EM92" s="199"/>
      <c r="EN92" s="199"/>
      <c r="EO92" s="199"/>
      <c r="EP92" s="199"/>
      <c r="EQ92" s="199"/>
      <c r="ER92" s="199"/>
      <c r="ES92" s="199"/>
      <c r="ET92" s="199"/>
      <c r="EU92" s="199"/>
      <c r="EV92" s="199"/>
      <c r="EW92" s="199"/>
      <c r="EX92" s="199"/>
      <c r="EY92" s="199"/>
      <c r="EZ92" s="199"/>
      <c r="FA92" s="199"/>
      <c r="FB92" s="199"/>
      <c r="FC92" s="199"/>
      <c r="FD92" s="199"/>
      <c r="FE92" s="199"/>
      <c r="FF92" s="199"/>
      <c r="FG92" s="199"/>
      <c r="FH92" s="199"/>
      <c r="FI92" s="199"/>
      <c r="FJ92" s="199"/>
      <c r="FK92" s="199"/>
      <c r="FL92" s="199"/>
      <c r="FM92" s="199"/>
      <c r="FN92" s="199"/>
      <c r="FO92" s="199"/>
      <c r="FP92" s="199"/>
      <c r="FQ92" s="199"/>
      <c r="FR92" s="199"/>
      <c r="FS92" s="199"/>
      <c r="FT92" s="199"/>
      <c r="FU92" s="199"/>
      <c r="FV92" s="199"/>
      <c r="FW92" s="199"/>
      <c r="FX92" s="199"/>
      <c r="FY92" s="199"/>
      <c r="FZ92" s="199"/>
      <c r="GA92" s="199"/>
      <c r="GB92" s="199"/>
      <c r="GC92" s="199"/>
      <c r="GD92" s="199"/>
      <c r="GE92" s="199"/>
      <c r="GF92" s="199"/>
      <c r="GG92" s="199"/>
      <c r="GH92" s="199"/>
      <c r="GI92" s="199"/>
      <c r="GJ92" s="199"/>
      <c r="GK92" s="199"/>
      <c r="GL92" s="199"/>
      <c r="GM92" s="199"/>
      <c r="GN92" s="199"/>
      <c r="GO92" s="199"/>
      <c r="GP92" s="199"/>
      <c r="GQ92" s="199"/>
      <c r="GR92" s="199"/>
      <c r="GS92" s="199"/>
      <c r="GT92" s="199"/>
      <c r="GU92" s="199"/>
      <c r="GV92" s="199"/>
      <c r="GW92" s="199"/>
      <c r="GX92" s="199"/>
      <c r="GY92" s="199"/>
      <c r="GZ92" s="199"/>
      <c r="HA92" s="199"/>
      <c r="HB92" s="199"/>
      <c r="HC92" s="199"/>
    </row>
    <row r="93" spans="1:211" ht="52.5" customHeight="1" x14ac:dyDescent="0.25">
      <c r="A93" s="166" t="s">
        <v>1334</v>
      </c>
      <c r="B93" s="207" t="s">
        <v>1335</v>
      </c>
      <c r="C93" s="179">
        <f>C94+C99+C119+C134</f>
        <v>5229154.6999999993</v>
      </c>
      <c r="D93" s="179">
        <f>D94+D99+D119+D134</f>
        <v>5202146.5999999996</v>
      </c>
      <c r="E93" s="186">
        <f t="shared" si="1"/>
        <v>99.483509256285728</v>
      </c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  <c r="AZ93" s="199"/>
      <c r="BA93" s="199"/>
      <c r="BB93" s="199"/>
      <c r="BC93" s="199"/>
      <c r="BD93" s="199"/>
      <c r="BE93" s="199"/>
      <c r="BF93" s="199"/>
      <c r="BG93" s="199"/>
      <c r="BH93" s="199"/>
      <c r="BI93" s="199"/>
      <c r="BJ93" s="199"/>
      <c r="BK93" s="199"/>
      <c r="BL93" s="199"/>
      <c r="BM93" s="199"/>
      <c r="BN93" s="199"/>
      <c r="BO93" s="199"/>
      <c r="BP93" s="199"/>
      <c r="BQ93" s="199"/>
      <c r="BR93" s="199"/>
      <c r="BS93" s="199"/>
      <c r="BT93" s="199"/>
      <c r="BU93" s="199"/>
      <c r="BV93" s="199"/>
      <c r="BW93" s="199"/>
      <c r="BX93" s="199"/>
      <c r="BY93" s="199"/>
      <c r="BZ93" s="199"/>
      <c r="CA93" s="199"/>
      <c r="CB93" s="199"/>
      <c r="CC93" s="199"/>
      <c r="CD93" s="199"/>
      <c r="CE93" s="199"/>
      <c r="CF93" s="199"/>
      <c r="CG93" s="199"/>
      <c r="CH93" s="199"/>
      <c r="CI93" s="199"/>
      <c r="CJ93" s="199"/>
      <c r="CK93" s="199"/>
      <c r="CL93" s="199"/>
      <c r="CM93" s="199"/>
      <c r="CN93" s="199"/>
      <c r="CO93" s="199"/>
      <c r="CP93" s="199"/>
      <c r="CQ93" s="199"/>
      <c r="CR93" s="199"/>
      <c r="CS93" s="199"/>
      <c r="CT93" s="199"/>
      <c r="CU93" s="199"/>
      <c r="CV93" s="199"/>
      <c r="CW93" s="199"/>
      <c r="CX93" s="199"/>
      <c r="CY93" s="199"/>
      <c r="CZ93" s="199"/>
      <c r="DA93" s="199"/>
      <c r="DB93" s="199"/>
      <c r="DC93" s="199"/>
      <c r="DD93" s="199"/>
      <c r="DE93" s="199"/>
      <c r="DF93" s="199"/>
      <c r="DG93" s="199"/>
      <c r="DH93" s="199"/>
      <c r="DI93" s="199"/>
      <c r="DJ93" s="199"/>
      <c r="DK93" s="199"/>
      <c r="DL93" s="199"/>
      <c r="DM93" s="199"/>
      <c r="DN93" s="199"/>
      <c r="DO93" s="199"/>
      <c r="DP93" s="199"/>
      <c r="DQ93" s="199"/>
      <c r="DR93" s="199"/>
      <c r="DS93" s="199"/>
      <c r="DT93" s="199"/>
      <c r="DU93" s="199"/>
      <c r="DV93" s="199"/>
      <c r="DW93" s="199"/>
      <c r="DX93" s="199"/>
      <c r="DY93" s="199"/>
      <c r="DZ93" s="199"/>
      <c r="EA93" s="199"/>
      <c r="EB93" s="199"/>
      <c r="EC93" s="199"/>
      <c r="ED93" s="199"/>
      <c r="EE93" s="199"/>
      <c r="EF93" s="199"/>
      <c r="EG93" s="199"/>
      <c r="EH93" s="199"/>
      <c r="EI93" s="199"/>
      <c r="EJ93" s="199"/>
      <c r="EK93" s="199"/>
      <c r="EL93" s="199"/>
      <c r="EM93" s="199"/>
      <c r="EN93" s="199"/>
      <c r="EO93" s="199"/>
      <c r="EP93" s="199"/>
      <c r="EQ93" s="199"/>
      <c r="ER93" s="199"/>
      <c r="ES93" s="199"/>
      <c r="ET93" s="199"/>
      <c r="EU93" s="199"/>
      <c r="EV93" s="199"/>
      <c r="EW93" s="199"/>
      <c r="EX93" s="199"/>
      <c r="EY93" s="199"/>
      <c r="EZ93" s="199"/>
      <c r="FA93" s="199"/>
      <c r="FB93" s="199"/>
      <c r="FC93" s="199"/>
      <c r="FD93" s="199"/>
      <c r="FE93" s="199"/>
      <c r="FF93" s="199"/>
      <c r="FG93" s="199"/>
      <c r="FH93" s="199"/>
      <c r="FI93" s="199"/>
      <c r="FJ93" s="199"/>
      <c r="FK93" s="199"/>
      <c r="FL93" s="199"/>
      <c r="FM93" s="199"/>
      <c r="FN93" s="199"/>
      <c r="FO93" s="199"/>
      <c r="FP93" s="199"/>
      <c r="FQ93" s="199"/>
      <c r="FR93" s="199"/>
      <c r="FS93" s="199"/>
      <c r="FT93" s="199"/>
      <c r="FU93" s="199"/>
      <c r="FV93" s="199"/>
      <c r="FW93" s="199"/>
      <c r="FX93" s="199"/>
      <c r="FY93" s="199"/>
      <c r="FZ93" s="199"/>
      <c r="GA93" s="199"/>
      <c r="GB93" s="199"/>
      <c r="GC93" s="199"/>
      <c r="GD93" s="199"/>
      <c r="GE93" s="199"/>
      <c r="GF93" s="199"/>
      <c r="GG93" s="199"/>
      <c r="GH93" s="199"/>
      <c r="GI93" s="199"/>
      <c r="GJ93" s="199"/>
      <c r="GK93" s="199"/>
      <c r="GL93" s="199"/>
      <c r="GM93" s="199"/>
      <c r="GN93" s="199"/>
      <c r="GO93" s="199"/>
      <c r="GP93" s="199"/>
      <c r="GQ93" s="199"/>
      <c r="GR93" s="199"/>
      <c r="GS93" s="199"/>
      <c r="GT93" s="199"/>
      <c r="GU93" s="199"/>
      <c r="GV93" s="199"/>
      <c r="GW93" s="199"/>
      <c r="GX93" s="199"/>
      <c r="GY93" s="199"/>
      <c r="GZ93" s="199"/>
      <c r="HA93" s="199"/>
      <c r="HB93" s="199"/>
      <c r="HC93" s="199"/>
    </row>
    <row r="94" spans="1:211" ht="31.5" x14ac:dyDescent="0.25">
      <c r="A94" s="166" t="s">
        <v>1336</v>
      </c>
      <c r="B94" s="208" t="s">
        <v>1337</v>
      </c>
      <c r="C94" s="179">
        <f>SUM(C95:C98)</f>
        <v>1037019.0999999999</v>
      </c>
      <c r="D94" s="179">
        <f>SUM(D95:D98)</f>
        <v>1138484.3</v>
      </c>
      <c r="E94" s="186">
        <f t="shared" si="1"/>
        <v>109.78431351939422</v>
      </c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  <c r="AH94" s="199"/>
      <c r="AI94" s="199"/>
      <c r="AJ94" s="199"/>
      <c r="AK94" s="199"/>
      <c r="AL94" s="199"/>
      <c r="AM94" s="199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  <c r="AZ94" s="199"/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199"/>
      <c r="BN94" s="199"/>
      <c r="BO94" s="199"/>
      <c r="BP94" s="199"/>
      <c r="BQ94" s="199"/>
      <c r="BR94" s="199"/>
      <c r="BS94" s="199"/>
      <c r="BT94" s="199"/>
      <c r="BU94" s="199"/>
      <c r="BV94" s="199"/>
      <c r="BW94" s="199"/>
      <c r="BX94" s="199"/>
      <c r="BY94" s="199"/>
      <c r="BZ94" s="199"/>
      <c r="CA94" s="199"/>
      <c r="CB94" s="199"/>
      <c r="CC94" s="199"/>
      <c r="CD94" s="199"/>
      <c r="CE94" s="199"/>
      <c r="CF94" s="199"/>
      <c r="CG94" s="199"/>
      <c r="CH94" s="199"/>
      <c r="CI94" s="199"/>
      <c r="CJ94" s="199"/>
      <c r="CK94" s="199"/>
      <c r="CL94" s="199"/>
      <c r="CM94" s="199"/>
      <c r="CN94" s="199"/>
      <c r="CO94" s="199"/>
      <c r="CP94" s="199"/>
      <c r="CQ94" s="199"/>
      <c r="CR94" s="199"/>
      <c r="CS94" s="199"/>
      <c r="CT94" s="199"/>
      <c r="CU94" s="199"/>
      <c r="CV94" s="199"/>
      <c r="CW94" s="199"/>
      <c r="CX94" s="199"/>
      <c r="CY94" s="199"/>
      <c r="CZ94" s="199"/>
      <c r="DA94" s="199"/>
      <c r="DB94" s="199"/>
      <c r="DC94" s="199"/>
      <c r="DD94" s="199"/>
      <c r="DE94" s="199"/>
      <c r="DF94" s="199"/>
      <c r="DG94" s="199"/>
      <c r="DH94" s="199"/>
      <c r="DI94" s="199"/>
      <c r="DJ94" s="199"/>
      <c r="DK94" s="199"/>
      <c r="DL94" s="199"/>
      <c r="DM94" s="199"/>
      <c r="DN94" s="199"/>
      <c r="DO94" s="199"/>
      <c r="DP94" s="199"/>
      <c r="DQ94" s="199"/>
      <c r="DR94" s="199"/>
      <c r="DS94" s="199"/>
      <c r="DT94" s="199"/>
      <c r="DU94" s="199"/>
      <c r="DV94" s="199"/>
      <c r="DW94" s="199"/>
      <c r="DX94" s="199"/>
      <c r="DY94" s="199"/>
      <c r="DZ94" s="199"/>
      <c r="EA94" s="199"/>
      <c r="EB94" s="199"/>
      <c r="EC94" s="199"/>
      <c r="ED94" s="199"/>
      <c r="EE94" s="199"/>
      <c r="EF94" s="199"/>
      <c r="EG94" s="199"/>
      <c r="EH94" s="199"/>
      <c r="EI94" s="199"/>
      <c r="EJ94" s="199"/>
      <c r="EK94" s="199"/>
      <c r="EL94" s="199"/>
      <c r="EM94" s="199"/>
      <c r="EN94" s="199"/>
      <c r="EO94" s="199"/>
      <c r="EP94" s="199"/>
      <c r="EQ94" s="199"/>
      <c r="ER94" s="199"/>
      <c r="ES94" s="199"/>
      <c r="ET94" s="199"/>
      <c r="EU94" s="199"/>
      <c r="EV94" s="199"/>
      <c r="EW94" s="199"/>
      <c r="EX94" s="199"/>
      <c r="EY94" s="199"/>
      <c r="EZ94" s="199"/>
      <c r="FA94" s="199"/>
      <c r="FB94" s="199"/>
      <c r="FC94" s="199"/>
      <c r="FD94" s="199"/>
      <c r="FE94" s="199"/>
      <c r="FF94" s="199"/>
      <c r="FG94" s="199"/>
      <c r="FH94" s="199"/>
      <c r="FI94" s="199"/>
      <c r="FJ94" s="199"/>
      <c r="FK94" s="199"/>
      <c r="FL94" s="199"/>
      <c r="FM94" s="199"/>
      <c r="FN94" s="199"/>
      <c r="FO94" s="199"/>
      <c r="FP94" s="199"/>
      <c r="FQ94" s="199"/>
      <c r="FR94" s="199"/>
      <c r="FS94" s="199"/>
      <c r="FT94" s="199"/>
      <c r="FU94" s="199"/>
      <c r="FV94" s="199"/>
      <c r="FW94" s="199"/>
      <c r="FX94" s="199"/>
      <c r="FY94" s="199"/>
      <c r="FZ94" s="199"/>
      <c r="GA94" s="199"/>
      <c r="GB94" s="199"/>
      <c r="GC94" s="199"/>
      <c r="GD94" s="199"/>
      <c r="GE94" s="199"/>
      <c r="GF94" s="199"/>
      <c r="GG94" s="199"/>
      <c r="GH94" s="199"/>
      <c r="GI94" s="199"/>
      <c r="GJ94" s="199"/>
      <c r="GK94" s="199"/>
      <c r="GL94" s="199"/>
      <c r="GM94" s="199"/>
      <c r="GN94" s="199"/>
      <c r="GO94" s="199"/>
      <c r="GP94" s="199"/>
      <c r="GQ94" s="199"/>
      <c r="GR94" s="199"/>
      <c r="GS94" s="199"/>
      <c r="GT94" s="199"/>
      <c r="GU94" s="199"/>
      <c r="GV94" s="199"/>
      <c r="GW94" s="199"/>
      <c r="GX94" s="199"/>
      <c r="GY94" s="199"/>
      <c r="GZ94" s="199"/>
      <c r="HA94" s="199"/>
      <c r="HB94" s="199"/>
      <c r="HC94" s="199"/>
    </row>
    <row r="95" spans="1:211" ht="47.25" x14ac:dyDescent="0.25">
      <c r="A95" s="170" t="s">
        <v>1338</v>
      </c>
      <c r="B95" s="165" t="s">
        <v>1339</v>
      </c>
      <c r="C95" s="169">
        <v>237227</v>
      </c>
      <c r="D95" s="169">
        <v>237227</v>
      </c>
      <c r="E95" s="182">
        <f t="shared" si="1"/>
        <v>100</v>
      </c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199"/>
      <c r="BR95" s="199"/>
      <c r="BS95" s="199"/>
      <c r="BT95" s="199"/>
      <c r="BU95" s="199"/>
      <c r="BV95" s="199"/>
      <c r="BW95" s="199"/>
      <c r="BX95" s="199"/>
      <c r="BY95" s="199"/>
      <c r="BZ95" s="199"/>
      <c r="CA95" s="199"/>
      <c r="CB95" s="199"/>
      <c r="CC95" s="199"/>
      <c r="CD95" s="199"/>
      <c r="CE95" s="199"/>
      <c r="CF95" s="199"/>
      <c r="CG95" s="199"/>
      <c r="CH95" s="199"/>
      <c r="CI95" s="199"/>
      <c r="CJ95" s="199"/>
      <c r="CK95" s="199"/>
      <c r="CL95" s="199"/>
      <c r="CM95" s="199"/>
      <c r="CN95" s="199"/>
      <c r="CO95" s="199"/>
      <c r="CP95" s="199"/>
      <c r="CQ95" s="199"/>
      <c r="CR95" s="199"/>
      <c r="CS95" s="199"/>
      <c r="CT95" s="199"/>
      <c r="CU95" s="199"/>
      <c r="CV95" s="199"/>
      <c r="CW95" s="199"/>
      <c r="CX95" s="199"/>
      <c r="CY95" s="199"/>
      <c r="CZ95" s="199"/>
      <c r="DA95" s="199"/>
      <c r="DB95" s="199"/>
      <c r="DC95" s="199"/>
      <c r="DD95" s="199"/>
      <c r="DE95" s="199"/>
      <c r="DF95" s="199"/>
      <c r="DG95" s="199"/>
      <c r="DH95" s="199"/>
      <c r="DI95" s="199"/>
      <c r="DJ95" s="199"/>
      <c r="DK95" s="199"/>
      <c r="DL95" s="199"/>
      <c r="DM95" s="199"/>
      <c r="DN95" s="199"/>
      <c r="DO95" s="199"/>
      <c r="DP95" s="199"/>
      <c r="DQ95" s="199"/>
      <c r="DR95" s="199"/>
      <c r="DS95" s="199"/>
      <c r="DT95" s="199"/>
      <c r="DU95" s="199"/>
      <c r="DV95" s="199"/>
      <c r="DW95" s="199"/>
      <c r="DX95" s="199"/>
      <c r="DY95" s="199"/>
      <c r="DZ95" s="199"/>
      <c r="EA95" s="199"/>
      <c r="EB95" s="199"/>
      <c r="EC95" s="199"/>
      <c r="ED95" s="199"/>
      <c r="EE95" s="199"/>
      <c r="EF95" s="199"/>
      <c r="EG95" s="199"/>
      <c r="EH95" s="199"/>
      <c r="EI95" s="199"/>
      <c r="EJ95" s="199"/>
      <c r="EK95" s="199"/>
      <c r="EL95" s="199"/>
      <c r="EM95" s="199"/>
      <c r="EN95" s="199"/>
      <c r="EO95" s="199"/>
      <c r="EP95" s="199"/>
      <c r="EQ95" s="199"/>
      <c r="ER95" s="199"/>
      <c r="ES95" s="199"/>
      <c r="ET95" s="199"/>
      <c r="EU95" s="199"/>
      <c r="EV95" s="199"/>
      <c r="EW95" s="199"/>
      <c r="EX95" s="199"/>
      <c r="EY95" s="199"/>
      <c r="EZ95" s="199"/>
      <c r="FA95" s="199"/>
      <c r="FB95" s="199"/>
      <c r="FC95" s="199"/>
      <c r="FD95" s="199"/>
      <c r="FE95" s="199"/>
      <c r="FF95" s="199"/>
      <c r="FG95" s="199"/>
      <c r="FH95" s="199"/>
      <c r="FI95" s="199"/>
      <c r="FJ95" s="199"/>
      <c r="FK95" s="199"/>
      <c r="FL95" s="199"/>
      <c r="FM95" s="199"/>
      <c r="FN95" s="199"/>
      <c r="FO95" s="199"/>
      <c r="FP95" s="199"/>
      <c r="FQ95" s="199"/>
      <c r="FR95" s="199"/>
      <c r="FS95" s="199"/>
      <c r="FT95" s="199"/>
      <c r="FU95" s="199"/>
      <c r="FV95" s="199"/>
      <c r="FW95" s="199"/>
      <c r="FX95" s="199"/>
      <c r="FY95" s="199"/>
      <c r="FZ95" s="199"/>
      <c r="GA95" s="199"/>
      <c r="GB95" s="199"/>
      <c r="GC95" s="199"/>
      <c r="GD95" s="199"/>
      <c r="GE95" s="199"/>
      <c r="GF95" s="199"/>
      <c r="GG95" s="199"/>
      <c r="GH95" s="199"/>
      <c r="GI95" s="199"/>
      <c r="GJ95" s="199"/>
      <c r="GK95" s="199"/>
      <c r="GL95" s="199"/>
      <c r="GM95" s="199"/>
      <c r="GN95" s="199"/>
      <c r="GO95" s="199"/>
      <c r="GP95" s="199"/>
      <c r="GQ95" s="199"/>
      <c r="GR95" s="199"/>
      <c r="GS95" s="199"/>
      <c r="GT95" s="199"/>
      <c r="GU95" s="199"/>
      <c r="GV95" s="199"/>
      <c r="GW95" s="199"/>
      <c r="GX95" s="199"/>
      <c r="GY95" s="199"/>
      <c r="GZ95" s="199"/>
      <c r="HA95" s="199"/>
      <c r="HB95" s="199"/>
      <c r="HC95" s="199"/>
    </row>
    <row r="96" spans="1:211" ht="31.5" x14ac:dyDescent="0.25">
      <c r="A96" s="170" t="s">
        <v>1340</v>
      </c>
      <c r="B96" s="165" t="s">
        <v>1341</v>
      </c>
      <c r="C96" s="169">
        <v>674011.2</v>
      </c>
      <c r="D96" s="169">
        <v>775476.4</v>
      </c>
      <c r="E96" s="182">
        <f t="shared" si="1"/>
        <v>115.05393382187121</v>
      </c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9"/>
      <c r="AH96" s="199"/>
      <c r="AI96" s="199"/>
      <c r="AJ96" s="199"/>
      <c r="AK96" s="199"/>
      <c r="AL96" s="199"/>
      <c r="AM96" s="199"/>
      <c r="AN96" s="199"/>
      <c r="AO96" s="199"/>
      <c r="AP96" s="199"/>
      <c r="AQ96" s="199"/>
      <c r="AR96" s="199"/>
      <c r="AS96" s="199"/>
      <c r="AT96" s="199"/>
      <c r="AU96" s="199"/>
      <c r="AV96" s="199"/>
      <c r="AW96" s="199"/>
      <c r="AX96" s="199"/>
      <c r="AY96" s="199"/>
      <c r="AZ96" s="199"/>
      <c r="BA96" s="199"/>
      <c r="BB96" s="199"/>
      <c r="BC96" s="199"/>
      <c r="BD96" s="199"/>
      <c r="BE96" s="199"/>
      <c r="BF96" s="199"/>
      <c r="BG96" s="199"/>
      <c r="BH96" s="199"/>
      <c r="BI96" s="199"/>
      <c r="BJ96" s="199"/>
      <c r="BK96" s="199"/>
      <c r="BL96" s="199"/>
      <c r="BM96" s="199"/>
      <c r="BN96" s="199"/>
      <c r="BO96" s="199"/>
      <c r="BP96" s="199"/>
      <c r="BQ96" s="199"/>
      <c r="BR96" s="199"/>
      <c r="BS96" s="199"/>
      <c r="BT96" s="199"/>
      <c r="BU96" s="199"/>
      <c r="BV96" s="199"/>
      <c r="BW96" s="199"/>
      <c r="BX96" s="199"/>
      <c r="BY96" s="199"/>
      <c r="BZ96" s="199"/>
      <c r="CA96" s="199"/>
      <c r="CB96" s="199"/>
      <c r="CC96" s="199"/>
      <c r="CD96" s="199"/>
      <c r="CE96" s="199"/>
      <c r="CF96" s="199"/>
      <c r="CG96" s="199"/>
      <c r="CH96" s="199"/>
      <c r="CI96" s="199"/>
      <c r="CJ96" s="199"/>
      <c r="CK96" s="199"/>
      <c r="CL96" s="199"/>
      <c r="CM96" s="199"/>
      <c r="CN96" s="199"/>
      <c r="CO96" s="199"/>
      <c r="CP96" s="199"/>
      <c r="CQ96" s="199"/>
      <c r="CR96" s="199"/>
      <c r="CS96" s="199"/>
      <c r="CT96" s="199"/>
      <c r="CU96" s="199"/>
      <c r="CV96" s="199"/>
      <c r="CW96" s="199"/>
      <c r="CX96" s="199"/>
      <c r="CY96" s="199"/>
      <c r="CZ96" s="199"/>
      <c r="DA96" s="199"/>
      <c r="DB96" s="199"/>
      <c r="DC96" s="199"/>
      <c r="DD96" s="199"/>
      <c r="DE96" s="199"/>
      <c r="DF96" s="199"/>
      <c r="DG96" s="199"/>
      <c r="DH96" s="199"/>
      <c r="DI96" s="199"/>
      <c r="DJ96" s="199"/>
      <c r="DK96" s="199"/>
      <c r="DL96" s="199"/>
      <c r="DM96" s="199"/>
      <c r="DN96" s="199"/>
      <c r="DO96" s="199"/>
      <c r="DP96" s="199"/>
      <c r="DQ96" s="199"/>
      <c r="DR96" s="199"/>
      <c r="DS96" s="199"/>
      <c r="DT96" s="199"/>
      <c r="DU96" s="199"/>
      <c r="DV96" s="199"/>
      <c r="DW96" s="199"/>
      <c r="DX96" s="199"/>
      <c r="DY96" s="199"/>
      <c r="DZ96" s="199"/>
      <c r="EA96" s="199"/>
      <c r="EB96" s="199"/>
      <c r="EC96" s="199"/>
      <c r="ED96" s="199"/>
      <c r="EE96" s="199"/>
      <c r="EF96" s="199"/>
      <c r="EG96" s="199"/>
      <c r="EH96" s="199"/>
      <c r="EI96" s="199"/>
      <c r="EJ96" s="199"/>
      <c r="EK96" s="199"/>
      <c r="EL96" s="199"/>
      <c r="EM96" s="199"/>
      <c r="EN96" s="199"/>
      <c r="EO96" s="199"/>
      <c r="EP96" s="199"/>
      <c r="EQ96" s="199"/>
      <c r="ER96" s="199"/>
      <c r="ES96" s="199"/>
      <c r="ET96" s="199"/>
      <c r="EU96" s="199"/>
      <c r="EV96" s="199"/>
      <c r="EW96" s="199"/>
      <c r="EX96" s="199"/>
      <c r="EY96" s="199"/>
      <c r="EZ96" s="199"/>
      <c r="FA96" s="199"/>
      <c r="FB96" s="199"/>
      <c r="FC96" s="199"/>
      <c r="FD96" s="199"/>
      <c r="FE96" s="199"/>
      <c r="FF96" s="199"/>
      <c r="FG96" s="199"/>
      <c r="FH96" s="199"/>
      <c r="FI96" s="199"/>
      <c r="FJ96" s="199"/>
      <c r="FK96" s="199"/>
      <c r="FL96" s="199"/>
      <c r="FM96" s="199"/>
      <c r="FN96" s="199"/>
      <c r="FO96" s="199"/>
      <c r="FP96" s="199"/>
      <c r="FQ96" s="199"/>
      <c r="FR96" s="199"/>
      <c r="FS96" s="199"/>
      <c r="FT96" s="199"/>
      <c r="FU96" s="199"/>
      <c r="FV96" s="199"/>
      <c r="FW96" s="199"/>
      <c r="FX96" s="199"/>
      <c r="FY96" s="199"/>
      <c r="FZ96" s="199"/>
      <c r="GA96" s="199"/>
      <c r="GB96" s="199"/>
      <c r="GC96" s="199"/>
      <c r="GD96" s="199"/>
      <c r="GE96" s="199"/>
      <c r="GF96" s="199"/>
      <c r="GG96" s="199"/>
      <c r="GH96" s="199"/>
      <c r="GI96" s="199"/>
      <c r="GJ96" s="199"/>
      <c r="GK96" s="199"/>
      <c r="GL96" s="199"/>
      <c r="GM96" s="199"/>
      <c r="GN96" s="199"/>
      <c r="GO96" s="199"/>
      <c r="GP96" s="199"/>
      <c r="GQ96" s="199"/>
      <c r="GR96" s="199"/>
      <c r="GS96" s="199"/>
      <c r="GT96" s="199"/>
      <c r="GU96" s="199"/>
      <c r="GV96" s="199"/>
      <c r="GW96" s="199"/>
      <c r="GX96" s="199"/>
      <c r="GY96" s="199"/>
      <c r="GZ96" s="199"/>
      <c r="HA96" s="199"/>
      <c r="HB96" s="199"/>
      <c r="HC96" s="199"/>
    </row>
    <row r="97" spans="1:211" ht="47.25" x14ac:dyDescent="0.25">
      <c r="A97" s="170" t="s">
        <v>1342</v>
      </c>
      <c r="B97" s="165" t="s">
        <v>1343</v>
      </c>
      <c r="C97" s="169">
        <v>100561.7</v>
      </c>
      <c r="D97" s="169">
        <v>100561.7</v>
      </c>
      <c r="E97" s="182">
        <f t="shared" si="1"/>
        <v>100</v>
      </c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199"/>
      <c r="AI97" s="199"/>
      <c r="AJ97" s="199"/>
      <c r="AK97" s="199"/>
      <c r="AL97" s="199"/>
      <c r="AM97" s="199"/>
      <c r="AN97" s="199"/>
      <c r="AO97" s="199"/>
      <c r="AP97" s="199"/>
      <c r="AQ97" s="199"/>
      <c r="AR97" s="199"/>
      <c r="AS97" s="199"/>
      <c r="AT97" s="199"/>
      <c r="AU97" s="199"/>
      <c r="AV97" s="199"/>
      <c r="AW97" s="199"/>
      <c r="AX97" s="199"/>
      <c r="AY97" s="199"/>
      <c r="AZ97" s="199"/>
      <c r="BA97" s="199"/>
      <c r="BB97" s="199"/>
      <c r="BC97" s="199"/>
      <c r="BD97" s="199"/>
      <c r="BE97" s="199"/>
      <c r="BF97" s="199"/>
      <c r="BG97" s="199"/>
      <c r="BH97" s="199"/>
      <c r="BI97" s="199"/>
      <c r="BJ97" s="199"/>
      <c r="BK97" s="199"/>
      <c r="BL97" s="199"/>
      <c r="BM97" s="199"/>
      <c r="BN97" s="199"/>
      <c r="BO97" s="199"/>
      <c r="BP97" s="199"/>
      <c r="BQ97" s="199"/>
      <c r="BR97" s="199"/>
      <c r="BS97" s="199"/>
      <c r="BT97" s="199"/>
      <c r="BU97" s="199"/>
      <c r="BV97" s="199"/>
      <c r="BW97" s="199"/>
      <c r="BX97" s="199"/>
      <c r="BY97" s="199"/>
      <c r="BZ97" s="199"/>
      <c r="CA97" s="199"/>
      <c r="CB97" s="199"/>
      <c r="CC97" s="199"/>
      <c r="CD97" s="199"/>
      <c r="CE97" s="199"/>
      <c r="CF97" s="199"/>
      <c r="CG97" s="199"/>
      <c r="CH97" s="199"/>
      <c r="CI97" s="199"/>
      <c r="CJ97" s="199"/>
      <c r="CK97" s="199"/>
      <c r="CL97" s="199"/>
      <c r="CM97" s="199"/>
      <c r="CN97" s="199"/>
      <c r="CO97" s="199"/>
      <c r="CP97" s="199"/>
      <c r="CQ97" s="199"/>
      <c r="CR97" s="199"/>
      <c r="CS97" s="199"/>
      <c r="CT97" s="199"/>
      <c r="CU97" s="199"/>
      <c r="CV97" s="199"/>
      <c r="CW97" s="199"/>
      <c r="CX97" s="199"/>
      <c r="CY97" s="199"/>
      <c r="CZ97" s="199"/>
      <c r="DA97" s="199"/>
      <c r="DB97" s="199"/>
      <c r="DC97" s="199"/>
      <c r="DD97" s="199"/>
      <c r="DE97" s="199"/>
      <c r="DF97" s="199"/>
      <c r="DG97" s="199"/>
      <c r="DH97" s="199"/>
      <c r="DI97" s="199"/>
      <c r="DJ97" s="199"/>
      <c r="DK97" s="199"/>
      <c r="DL97" s="199"/>
      <c r="DM97" s="199"/>
      <c r="DN97" s="199"/>
      <c r="DO97" s="199"/>
      <c r="DP97" s="199"/>
      <c r="DQ97" s="199"/>
      <c r="DR97" s="199"/>
      <c r="DS97" s="199"/>
      <c r="DT97" s="199"/>
      <c r="DU97" s="199"/>
      <c r="DV97" s="199"/>
      <c r="DW97" s="199"/>
      <c r="DX97" s="199"/>
      <c r="DY97" s="199"/>
      <c r="DZ97" s="199"/>
      <c r="EA97" s="199"/>
      <c r="EB97" s="199"/>
      <c r="EC97" s="199"/>
      <c r="ED97" s="199"/>
      <c r="EE97" s="199"/>
      <c r="EF97" s="199"/>
      <c r="EG97" s="199"/>
      <c r="EH97" s="199"/>
      <c r="EI97" s="199"/>
      <c r="EJ97" s="199"/>
      <c r="EK97" s="199"/>
      <c r="EL97" s="199"/>
      <c r="EM97" s="199"/>
      <c r="EN97" s="199"/>
      <c r="EO97" s="199"/>
      <c r="EP97" s="199"/>
      <c r="EQ97" s="199"/>
      <c r="ER97" s="199"/>
      <c r="ES97" s="199"/>
      <c r="ET97" s="199"/>
      <c r="EU97" s="199"/>
      <c r="EV97" s="199"/>
      <c r="EW97" s="199"/>
      <c r="EX97" s="199"/>
      <c r="EY97" s="199"/>
      <c r="EZ97" s="199"/>
      <c r="FA97" s="199"/>
      <c r="FB97" s="199"/>
      <c r="FC97" s="199"/>
      <c r="FD97" s="199"/>
      <c r="FE97" s="199"/>
      <c r="FF97" s="199"/>
      <c r="FG97" s="199"/>
      <c r="FH97" s="199"/>
      <c r="FI97" s="199"/>
      <c r="FJ97" s="199"/>
      <c r="FK97" s="199"/>
      <c r="FL97" s="199"/>
      <c r="FM97" s="199"/>
      <c r="FN97" s="199"/>
      <c r="FO97" s="199"/>
      <c r="FP97" s="199"/>
      <c r="FQ97" s="199"/>
      <c r="FR97" s="199"/>
      <c r="FS97" s="199"/>
      <c r="FT97" s="199"/>
      <c r="FU97" s="199"/>
      <c r="FV97" s="199"/>
      <c r="FW97" s="199"/>
      <c r="FX97" s="199"/>
      <c r="FY97" s="199"/>
      <c r="FZ97" s="199"/>
      <c r="GA97" s="199"/>
      <c r="GB97" s="199"/>
      <c r="GC97" s="199"/>
      <c r="GD97" s="199"/>
      <c r="GE97" s="199"/>
      <c r="GF97" s="199"/>
      <c r="GG97" s="199"/>
      <c r="GH97" s="199"/>
      <c r="GI97" s="199"/>
      <c r="GJ97" s="199"/>
      <c r="GK97" s="199"/>
      <c r="GL97" s="199"/>
      <c r="GM97" s="199"/>
      <c r="GN97" s="199"/>
      <c r="GO97" s="199"/>
      <c r="GP97" s="199"/>
      <c r="GQ97" s="199"/>
      <c r="GR97" s="199"/>
      <c r="GS97" s="199"/>
      <c r="GT97" s="199"/>
      <c r="GU97" s="199"/>
      <c r="GV97" s="199"/>
      <c r="GW97" s="199"/>
      <c r="GX97" s="199"/>
      <c r="GY97" s="199"/>
      <c r="GZ97" s="199"/>
      <c r="HA97" s="199"/>
      <c r="HB97" s="199"/>
      <c r="HC97" s="199"/>
    </row>
    <row r="98" spans="1:211" ht="15.75" x14ac:dyDescent="0.25">
      <c r="A98" s="170" t="s">
        <v>1344</v>
      </c>
      <c r="B98" s="165" t="s">
        <v>1345</v>
      </c>
      <c r="C98" s="169">
        <v>25219.200000000001</v>
      </c>
      <c r="D98" s="169">
        <v>25219.200000000001</v>
      </c>
      <c r="E98" s="182">
        <f t="shared" si="1"/>
        <v>100</v>
      </c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N98" s="199"/>
      <c r="AO98" s="199"/>
      <c r="AP98" s="199"/>
      <c r="AQ98" s="199"/>
      <c r="AR98" s="199"/>
      <c r="AS98" s="199"/>
      <c r="AT98" s="199"/>
      <c r="AU98" s="199"/>
      <c r="AV98" s="199"/>
      <c r="AW98" s="199"/>
      <c r="AX98" s="199"/>
      <c r="AY98" s="199"/>
      <c r="AZ98" s="199"/>
      <c r="BA98" s="199"/>
      <c r="BB98" s="199"/>
      <c r="BC98" s="199"/>
      <c r="BD98" s="199"/>
      <c r="BE98" s="199"/>
      <c r="BF98" s="199"/>
      <c r="BG98" s="199"/>
      <c r="BH98" s="199"/>
      <c r="BI98" s="199"/>
      <c r="BJ98" s="199"/>
      <c r="BK98" s="199"/>
      <c r="BL98" s="199"/>
      <c r="BM98" s="199"/>
      <c r="BN98" s="199"/>
      <c r="BO98" s="199"/>
      <c r="BP98" s="199"/>
      <c r="BQ98" s="199"/>
      <c r="BR98" s="199"/>
      <c r="BS98" s="199"/>
      <c r="BT98" s="199"/>
      <c r="BU98" s="199"/>
      <c r="BV98" s="199"/>
      <c r="BW98" s="199"/>
      <c r="BX98" s="199"/>
      <c r="BY98" s="199"/>
      <c r="BZ98" s="199"/>
      <c r="CA98" s="199"/>
      <c r="CB98" s="199"/>
      <c r="CC98" s="199"/>
      <c r="CD98" s="199"/>
      <c r="CE98" s="199"/>
      <c r="CF98" s="199"/>
      <c r="CG98" s="199"/>
      <c r="CH98" s="199"/>
      <c r="CI98" s="199"/>
      <c r="CJ98" s="199"/>
      <c r="CK98" s="199"/>
      <c r="CL98" s="199"/>
      <c r="CM98" s="199"/>
      <c r="CN98" s="199"/>
      <c r="CO98" s="199"/>
      <c r="CP98" s="199"/>
      <c r="CQ98" s="199"/>
      <c r="CR98" s="199"/>
      <c r="CS98" s="199"/>
      <c r="CT98" s="199"/>
      <c r="CU98" s="199"/>
      <c r="CV98" s="199"/>
      <c r="CW98" s="199"/>
      <c r="CX98" s="199"/>
      <c r="CY98" s="199"/>
      <c r="CZ98" s="199"/>
      <c r="DA98" s="199"/>
      <c r="DB98" s="199"/>
      <c r="DC98" s="199"/>
      <c r="DD98" s="199"/>
      <c r="DE98" s="199"/>
      <c r="DF98" s="199"/>
      <c r="DG98" s="199"/>
      <c r="DH98" s="199"/>
      <c r="DI98" s="199"/>
      <c r="DJ98" s="199"/>
      <c r="DK98" s="199"/>
      <c r="DL98" s="199"/>
      <c r="DM98" s="199"/>
      <c r="DN98" s="199"/>
      <c r="DO98" s="199"/>
      <c r="DP98" s="199"/>
      <c r="DQ98" s="199"/>
      <c r="DR98" s="199"/>
      <c r="DS98" s="199"/>
      <c r="DT98" s="199"/>
      <c r="DU98" s="199"/>
      <c r="DV98" s="199"/>
      <c r="DW98" s="199"/>
      <c r="DX98" s="199"/>
      <c r="DY98" s="199"/>
      <c r="DZ98" s="199"/>
      <c r="EA98" s="199"/>
      <c r="EB98" s="199"/>
      <c r="EC98" s="199"/>
      <c r="ED98" s="199"/>
      <c r="EE98" s="199"/>
      <c r="EF98" s="199"/>
      <c r="EG98" s="199"/>
      <c r="EH98" s="199"/>
      <c r="EI98" s="199"/>
      <c r="EJ98" s="199"/>
      <c r="EK98" s="199"/>
      <c r="EL98" s="199"/>
      <c r="EM98" s="199"/>
      <c r="EN98" s="199"/>
      <c r="EO98" s="199"/>
      <c r="EP98" s="199"/>
      <c r="EQ98" s="199"/>
      <c r="ER98" s="199"/>
      <c r="ES98" s="199"/>
      <c r="ET98" s="199"/>
      <c r="EU98" s="199"/>
      <c r="EV98" s="199"/>
      <c r="EW98" s="199"/>
      <c r="EX98" s="199"/>
      <c r="EY98" s="199"/>
      <c r="EZ98" s="199"/>
      <c r="FA98" s="199"/>
      <c r="FB98" s="199"/>
      <c r="FC98" s="199"/>
      <c r="FD98" s="199"/>
      <c r="FE98" s="199"/>
      <c r="FF98" s="199"/>
      <c r="FG98" s="199"/>
      <c r="FH98" s="199"/>
      <c r="FI98" s="199"/>
      <c r="FJ98" s="199"/>
      <c r="FK98" s="199"/>
      <c r="FL98" s="199"/>
      <c r="FM98" s="199"/>
      <c r="FN98" s="199"/>
      <c r="FO98" s="199"/>
      <c r="FP98" s="199"/>
      <c r="FQ98" s="199"/>
      <c r="FR98" s="199"/>
      <c r="FS98" s="199"/>
      <c r="FT98" s="199"/>
      <c r="FU98" s="199"/>
      <c r="FV98" s="199"/>
      <c r="FW98" s="199"/>
      <c r="FX98" s="199"/>
      <c r="FY98" s="199"/>
      <c r="FZ98" s="199"/>
      <c r="GA98" s="199"/>
      <c r="GB98" s="199"/>
      <c r="GC98" s="199"/>
      <c r="GD98" s="199"/>
      <c r="GE98" s="199"/>
      <c r="GF98" s="199"/>
      <c r="GG98" s="199"/>
      <c r="GH98" s="199"/>
      <c r="GI98" s="199"/>
      <c r="GJ98" s="199"/>
      <c r="GK98" s="199"/>
      <c r="GL98" s="199"/>
      <c r="GM98" s="199"/>
      <c r="GN98" s="199"/>
      <c r="GO98" s="199"/>
      <c r="GP98" s="199"/>
      <c r="GQ98" s="199"/>
      <c r="GR98" s="199"/>
      <c r="GS98" s="199"/>
      <c r="GT98" s="199"/>
      <c r="GU98" s="199"/>
      <c r="GV98" s="199"/>
      <c r="GW98" s="199"/>
      <c r="GX98" s="199"/>
      <c r="GY98" s="199"/>
      <c r="GZ98" s="199"/>
      <c r="HA98" s="199"/>
      <c r="HB98" s="199"/>
      <c r="HC98" s="199"/>
    </row>
    <row r="99" spans="1:211" ht="36.75" customHeight="1" x14ac:dyDescent="0.25">
      <c r="A99" s="166" t="s">
        <v>1346</v>
      </c>
      <c r="B99" s="167" t="s">
        <v>1347</v>
      </c>
      <c r="C99" s="179">
        <f>SUM(C100:C118)</f>
        <v>1171795.9000000001</v>
      </c>
      <c r="D99" s="179">
        <f>SUM(D100:D118)</f>
        <v>1076760.3</v>
      </c>
      <c r="E99" s="186">
        <f t="shared" si="1"/>
        <v>91.889748035472721</v>
      </c>
    </row>
    <row r="100" spans="1:211" ht="63" x14ac:dyDescent="0.25">
      <c r="A100" s="170" t="s">
        <v>1348</v>
      </c>
      <c r="B100" s="165" t="s">
        <v>1349</v>
      </c>
      <c r="C100" s="169">
        <v>336250.7</v>
      </c>
      <c r="D100" s="169">
        <v>334750.7</v>
      </c>
      <c r="E100" s="182">
        <f t="shared" si="1"/>
        <v>99.553904274400026</v>
      </c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N100" s="199"/>
      <c r="AO100" s="199"/>
      <c r="AP100" s="199"/>
      <c r="AQ100" s="199"/>
      <c r="AR100" s="199"/>
      <c r="AS100" s="199"/>
      <c r="AT100" s="199"/>
      <c r="AU100" s="199"/>
      <c r="AV100" s="199"/>
      <c r="AW100" s="199"/>
      <c r="AX100" s="199"/>
      <c r="AY100" s="199"/>
      <c r="AZ100" s="199"/>
      <c r="BA100" s="199"/>
      <c r="BB100" s="199"/>
      <c r="BC100" s="199"/>
      <c r="BD100" s="199"/>
      <c r="BE100" s="199"/>
      <c r="BF100" s="199"/>
      <c r="BG100" s="199"/>
      <c r="BH100" s="199"/>
      <c r="BI100" s="199"/>
      <c r="BJ100" s="199"/>
      <c r="BK100" s="199"/>
      <c r="BL100" s="199"/>
      <c r="BM100" s="199"/>
      <c r="BN100" s="199"/>
      <c r="BO100" s="199"/>
      <c r="BP100" s="199"/>
      <c r="BQ100" s="199"/>
      <c r="BR100" s="199"/>
      <c r="BS100" s="199"/>
      <c r="BT100" s="199"/>
      <c r="BU100" s="199"/>
      <c r="BV100" s="199"/>
      <c r="BW100" s="199"/>
      <c r="BX100" s="199"/>
      <c r="BY100" s="199"/>
      <c r="BZ100" s="199"/>
      <c r="CA100" s="199"/>
      <c r="CB100" s="199"/>
      <c r="CC100" s="199"/>
      <c r="CD100" s="199"/>
      <c r="CE100" s="199"/>
      <c r="CF100" s="199"/>
      <c r="CG100" s="199"/>
      <c r="CH100" s="199"/>
      <c r="CI100" s="199"/>
      <c r="CJ100" s="199"/>
      <c r="CK100" s="199"/>
      <c r="CL100" s="199"/>
      <c r="CM100" s="199"/>
      <c r="CN100" s="199"/>
      <c r="CO100" s="199"/>
      <c r="CP100" s="199"/>
      <c r="CQ100" s="199"/>
      <c r="CR100" s="199"/>
      <c r="CS100" s="199"/>
      <c r="CT100" s="199"/>
      <c r="CU100" s="199"/>
      <c r="CV100" s="199"/>
      <c r="CW100" s="199"/>
      <c r="CX100" s="199"/>
      <c r="CY100" s="199"/>
      <c r="CZ100" s="199"/>
      <c r="DA100" s="199"/>
      <c r="DB100" s="199"/>
      <c r="DC100" s="199"/>
      <c r="DD100" s="199"/>
      <c r="DE100" s="199"/>
      <c r="DF100" s="199"/>
      <c r="DG100" s="199"/>
      <c r="DH100" s="199"/>
      <c r="DI100" s="199"/>
      <c r="DJ100" s="199"/>
      <c r="DK100" s="199"/>
      <c r="DL100" s="199"/>
      <c r="DM100" s="199"/>
      <c r="DN100" s="199"/>
      <c r="DO100" s="199"/>
      <c r="DP100" s="199"/>
      <c r="DQ100" s="199"/>
      <c r="DR100" s="199"/>
      <c r="DS100" s="199"/>
      <c r="DT100" s="199"/>
      <c r="DU100" s="199"/>
      <c r="DV100" s="199"/>
      <c r="DW100" s="199"/>
      <c r="DX100" s="199"/>
      <c r="DY100" s="199"/>
      <c r="DZ100" s="199"/>
      <c r="EA100" s="199"/>
      <c r="EB100" s="199"/>
      <c r="EC100" s="199"/>
      <c r="ED100" s="199"/>
      <c r="EE100" s="199"/>
      <c r="EF100" s="199"/>
      <c r="EG100" s="199"/>
      <c r="EH100" s="199"/>
      <c r="EI100" s="199"/>
      <c r="EJ100" s="199"/>
      <c r="EK100" s="199"/>
      <c r="EL100" s="199"/>
      <c r="EM100" s="199"/>
      <c r="EN100" s="199"/>
      <c r="EO100" s="199"/>
      <c r="EP100" s="199"/>
      <c r="EQ100" s="199"/>
      <c r="ER100" s="199"/>
      <c r="ES100" s="199"/>
      <c r="ET100" s="199"/>
      <c r="EU100" s="199"/>
      <c r="EV100" s="199"/>
      <c r="EW100" s="199"/>
      <c r="EX100" s="199"/>
      <c r="EY100" s="199"/>
      <c r="EZ100" s="199"/>
      <c r="FA100" s="199"/>
      <c r="FB100" s="199"/>
      <c r="FC100" s="199"/>
      <c r="FD100" s="199"/>
      <c r="FE100" s="199"/>
      <c r="FF100" s="199"/>
      <c r="FG100" s="199"/>
      <c r="FH100" s="199"/>
      <c r="FI100" s="199"/>
      <c r="FJ100" s="199"/>
      <c r="FK100" s="199"/>
      <c r="FL100" s="199"/>
      <c r="FM100" s="199"/>
      <c r="FN100" s="199"/>
      <c r="FO100" s="199"/>
      <c r="FP100" s="199"/>
      <c r="FQ100" s="199"/>
      <c r="FR100" s="199"/>
      <c r="FS100" s="199"/>
      <c r="FT100" s="199"/>
      <c r="FU100" s="199"/>
      <c r="FV100" s="199"/>
      <c r="FW100" s="199"/>
      <c r="FX100" s="199"/>
      <c r="FY100" s="199"/>
      <c r="FZ100" s="199"/>
      <c r="GA100" s="199"/>
      <c r="GB100" s="199"/>
      <c r="GC100" s="199"/>
      <c r="GD100" s="199"/>
      <c r="GE100" s="199"/>
      <c r="GF100" s="199"/>
      <c r="GG100" s="199"/>
      <c r="GH100" s="199"/>
      <c r="GI100" s="199"/>
      <c r="GJ100" s="199"/>
      <c r="GK100" s="199"/>
      <c r="GL100" s="199"/>
      <c r="GM100" s="199"/>
      <c r="GN100" s="199"/>
      <c r="GO100" s="199"/>
      <c r="GP100" s="199"/>
      <c r="GQ100" s="199"/>
      <c r="GR100" s="199"/>
      <c r="GS100" s="199"/>
      <c r="GT100" s="199"/>
      <c r="GU100" s="199"/>
      <c r="GV100" s="199"/>
      <c r="GW100" s="199"/>
      <c r="GX100" s="199"/>
      <c r="GY100" s="199"/>
      <c r="GZ100" s="199"/>
      <c r="HA100" s="199"/>
      <c r="HB100" s="199"/>
      <c r="HC100" s="199"/>
    </row>
    <row r="101" spans="1:211" ht="110.25" x14ac:dyDescent="0.25">
      <c r="A101" s="171" t="s">
        <v>1350</v>
      </c>
      <c r="B101" s="197" t="s">
        <v>1351</v>
      </c>
      <c r="C101" s="169">
        <v>0</v>
      </c>
      <c r="D101" s="169">
        <v>8949.7999999999993</v>
      </c>
      <c r="E101" s="182" t="s">
        <v>1179</v>
      </c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199"/>
      <c r="AL101" s="199"/>
      <c r="AM101" s="199"/>
      <c r="AN101" s="199"/>
      <c r="AO101" s="199"/>
      <c r="AP101" s="199"/>
      <c r="AQ101" s="199"/>
      <c r="AR101" s="199"/>
      <c r="AS101" s="199"/>
      <c r="AT101" s="199"/>
      <c r="AU101" s="199"/>
      <c r="AV101" s="199"/>
      <c r="AW101" s="199"/>
      <c r="AX101" s="199"/>
      <c r="AY101" s="199"/>
      <c r="AZ101" s="199"/>
      <c r="BA101" s="199"/>
      <c r="BB101" s="199"/>
      <c r="BC101" s="199"/>
      <c r="BD101" s="199"/>
      <c r="BE101" s="199"/>
      <c r="BF101" s="199"/>
      <c r="BG101" s="199"/>
      <c r="BH101" s="199"/>
      <c r="BI101" s="199"/>
      <c r="BJ101" s="199"/>
      <c r="BK101" s="199"/>
      <c r="BL101" s="199"/>
      <c r="BM101" s="199"/>
      <c r="BN101" s="199"/>
      <c r="BO101" s="199"/>
      <c r="BP101" s="199"/>
      <c r="BQ101" s="199"/>
      <c r="BR101" s="199"/>
      <c r="BS101" s="199"/>
      <c r="BT101" s="199"/>
      <c r="BU101" s="199"/>
      <c r="BV101" s="199"/>
      <c r="BW101" s="199"/>
      <c r="BX101" s="199"/>
      <c r="BY101" s="199"/>
      <c r="BZ101" s="199"/>
      <c r="CA101" s="199"/>
      <c r="CB101" s="199"/>
      <c r="CC101" s="199"/>
      <c r="CD101" s="199"/>
      <c r="CE101" s="199"/>
      <c r="CF101" s="199"/>
      <c r="CG101" s="199"/>
      <c r="CH101" s="199"/>
      <c r="CI101" s="199"/>
      <c r="CJ101" s="199"/>
      <c r="CK101" s="199"/>
      <c r="CL101" s="199"/>
      <c r="CM101" s="199"/>
      <c r="CN101" s="199"/>
      <c r="CO101" s="199"/>
      <c r="CP101" s="199"/>
      <c r="CQ101" s="199"/>
      <c r="CR101" s="199"/>
      <c r="CS101" s="199"/>
      <c r="CT101" s="199"/>
      <c r="CU101" s="199"/>
      <c r="CV101" s="199"/>
      <c r="CW101" s="199"/>
      <c r="CX101" s="199"/>
      <c r="CY101" s="199"/>
      <c r="CZ101" s="199"/>
      <c r="DA101" s="199"/>
      <c r="DB101" s="199"/>
      <c r="DC101" s="199"/>
      <c r="DD101" s="199"/>
      <c r="DE101" s="199"/>
      <c r="DF101" s="199"/>
      <c r="DG101" s="199"/>
      <c r="DH101" s="199"/>
      <c r="DI101" s="199"/>
      <c r="DJ101" s="199"/>
      <c r="DK101" s="199"/>
      <c r="DL101" s="199"/>
      <c r="DM101" s="199"/>
      <c r="DN101" s="199"/>
      <c r="DO101" s="199"/>
      <c r="DP101" s="199"/>
      <c r="DQ101" s="199"/>
      <c r="DR101" s="199"/>
      <c r="DS101" s="199"/>
      <c r="DT101" s="199"/>
      <c r="DU101" s="199"/>
      <c r="DV101" s="199"/>
      <c r="DW101" s="199"/>
      <c r="DX101" s="199"/>
      <c r="DY101" s="199"/>
      <c r="DZ101" s="199"/>
      <c r="EA101" s="199"/>
      <c r="EB101" s="199"/>
      <c r="EC101" s="199"/>
      <c r="ED101" s="199"/>
      <c r="EE101" s="199"/>
      <c r="EF101" s="199"/>
      <c r="EG101" s="199"/>
      <c r="EH101" s="199"/>
      <c r="EI101" s="199"/>
      <c r="EJ101" s="199"/>
      <c r="EK101" s="199"/>
      <c r="EL101" s="199"/>
      <c r="EM101" s="199"/>
      <c r="EN101" s="199"/>
      <c r="EO101" s="199"/>
      <c r="EP101" s="199"/>
      <c r="EQ101" s="199"/>
      <c r="ER101" s="199"/>
      <c r="ES101" s="199"/>
      <c r="ET101" s="199"/>
      <c r="EU101" s="199"/>
      <c r="EV101" s="199"/>
      <c r="EW101" s="199"/>
      <c r="EX101" s="199"/>
      <c r="EY101" s="199"/>
      <c r="EZ101" s="199"/>
      <c r="FA101" s="199"/>
      <c r="FB101" s="199"/>
      <c r="FC101" s="199"/>
      <c r="FD101" s="199"/>
      <c r="FE101" s="199"/>
      <c r="FF101" s="199"/>
      <c r="FG101" s="199"/>
      <c r="FH101" s="199"/>
      <c r="FI101" s="199"/>
      <c r="FJ101" s="199"/>
      <c r="FK101" s="199"/>
      <c r="FL101" s="199"/>
      <c r="FM101" s="199"/>
      <c r="FN101" s="199"/>
      <c r="FO101" s="199"/>
      <c r="FP101" s="199"/>
      <c r="FQ101" s="199"/>
      <c r="FR101" s="199"/>
      <c r="FS101" s="199"/>
      <c r="FT101" s="199"/>
      <c r="FU101" s="199"/>
      <c r="FV101" s="199"/>
      <c r="FW101" s="199"/>
      <c r="FX101" s="199"/>
      <c r="FY101" s="199"/>
      <c r="FZ101" s="199"/>
      <c r="GA101" s="199"/>
      <c r="GB101" s="199"/>
      <c r="GC101" s="199"/>
      <c r="GD101" s="199"/>
      <c r="GE101" s="199"/>
      <c r="GF101" s="199"/>
      <c r="GG101" s="199"/>
      <c r="GH101" s="199"/>
      <c r="GI101" s="199"/>
      <c r="GJ101" s="199"/>
      <c r="GK101" s="199"/>
      <c r="GL101" s="199"/>
      <c r="GM101" s="199"/>
      <c r="GN101" s="199"/>
      <c r="GO101" s="199"/>
      <c r="GP101" s="199"/>
      <c r="GQ101" s="199"/>
      <c r="GR101" s="199"/>
      <c r="GS101" s="199"/>
      <c r="GT101" s="199"/>
      <c r="GU101" s="199"/>
      <c r="GV101" s="199"/>
      <c r="GW101" s="199"/>
      <c r="GX101" s="199"/>
      <c r="GY101" s="199"/>
      <c r="GZ101" s="199"/>
      <c r="HA101" s="199"/>
      <c r="HB101" s="199"/>
      <c r="HC101" s="199"/>
    </row>
    <row r="102" spans="1:211" ht="63" x14ac:dyDescent="0.25">
      <c r="A102" s="170" t="s">
        <v>1352</v>
      </c>
      <c r="B102" s="165" t="s">
        <v>1353</v>
      </c>
      <c r="C102" s="169">
        <v>15928</v>
      </c>
      <c r="D102" s="169">
        <v>16640</v>
      </c>
      <c r="E102" s="182">
        <f t="shared" si="1"/>
        <v>104.47011551983927</v>
      </c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  <c r="AH102" s="199"/>
      <c r="AI102" s="199"/>
      <c r="AJ102" s="199"/>
      <c r="AK102" s="199"/>
      <c r="AL102" s="199"/>
      <c r="AM102" s="199"/>
      <c r="AN102" s="199"/>
      <c r="AO102" s="199"/>
      <c r="AP102" s="199"/>
      <c r="AQ102" s="199"/>
      <c r="AR102" s="199"/>
      <c r="AS102" s="199"/>
      <c r="AT102" s="199"/>
      <c r="AU102" s="199"/>
      <c r="AV102" s="199"/>
      <c r="AW102" s="199"/>
      <c r="AX102" s="199"/>
      <c r="AY102" s="199"/>
      <c r="AZ102" s="199"/>
      <c r="BA102" s="199"/>
      <c r="BB102" s="199"/>
      <c r="BC102" s="199"/>
      <c r="BD102" s="199"/>
      <c r="BE102" s="199"/>
      <c r="BF102" s="199"/>
      <c r="BG102" s="199"/>
      <c r="BH102" s="199"/>
      <c r="BI102" s="199"/>
      <c r="BJ102" s="199"/>
      <c r="BK102" s="199"/>
      <c r="BL102" s="199"/>
      <c r="BM102" s="199"/>
      <c r="BN102" s="199"/>
      <c r="BO102" s="199"/>
      <c r="BP102" s="199"/>
      <c r="BQ102" s="199"/>
      <c r="BR102" s="199"/>
      <c r="BS102" s="199"/>
      <c r="BT102" s="199"/>
      <c r="BU102" s="199"/>
      <c r="BV102" s="199"/>
      <c r="BW102" s="199"/>
      <c r="BX102" s="199"/>
      <c r="BY102" s="199"/>
      <c r="BZ102" s="199"/>
      <c r="CA102" s="199"/>
      <c r="CB102" s="199"/>
      <c r="CC102" s="199"/>
      <c r="CD102" s="199"/>
      <c r="CE102" s="199"/>
      <c r="CF102" s="199"/>
      <c r="CG102" s="199"/>
      <c r="CH102" s="199"/>
      <c r="CI102" s="199"/>
      <c r="CJ102" s="199"/>
      <c r="CK102" s="199"/>
      <c r="CL102" s="199"/>
      <c r="CM102" s="199"/>
      <c r="CN102" s="199"/>
      <c r="CO102" s="199"/>
      <c r="CP102" s="199"/>
      <c r="CQ102" s="199"/>
      <c r="CR102" s="199"/>
      <c r="CS102" s="199"/>
      <c r="CT102" s="199"/>
      <c r="CU102" s="199"/>
      <c r="CV102" s="199"/>
      <c r="CW102" s="199"/>
      <c r="CX102" s="199"/>
      <c r="CY102" s="199"/>
      <c r="CZ102" s="199"/>
      <c r="DA102" s="199"/>
      <c r="DB102" s="199"/>
      <c r="DC102" s="199"/>
      <c r="DD102" s="199"/>
      <c r="DE102" s="199"/>
      <c r="DF102" s="199"/>
      <c r="DG102" s="199"/>
      <c r="DH102" s="199"/>
      <c r="DI102" s="199"/>
      <c r="DJ102" s="199"/>
      <c r="DK102" s="199"/>
      <c r="DL102" s="199"/>
      <c r="DM102" s="199"/>
      <c r="DN102" s="199"/>
      <c r="DO102" s="199"/>
      <c r="DP102" s="199"/>
      <c r="DQ102" s="199"/>
      <c r="DR102" s="199"/>
      <c r="DS102" s="199"/>
      <c r="DT102" s="199"/>
      <c r="DU102" s="199"/>
      <c r="DV102" s="199"/>
      <c r="DW102" s="199"/>
      <c r="DX102" s="199"/>
      <c r="DY102" s="199"/>
      <c r="DZ102" s="199"/>
      <c r="EA102" s="199"/>
      <c r="EB102" s="199"/>
      <c r="EC102" s="199"/>
      <c r="ED102" s="199"/>
      <c r="EE102" s="199"/>
      <c r="EF102" s="199"/>
      <c r="EG102" s="199"/>
      <c r="EH102" s="199"/>
      <c r="EI102" s="199"/>
      <c r="EJ102" s="199"/>
      <c r="EK102" s="199"/>
      <c r="EL102" s="199"/>
      <c r="EM102" s="199"/>
      <c r="EN102" s="199"/>
      <c r="EO102" s="199"/>
      <c r="EP102" s="199"/>
      <c r="EQ102" s="199"/>
      <c r="ER102" s="199"/>
      <c r="ES102" s="199"/>
      <c r="ET102" s="199"/>
      <c r="EU102" s="199"/>
      <c r="EV102" s="199"/>
      <c r="EW102" s="199"/>
      <c r="EX102" s="199"/>
      <c r="EY102" s="199"/>
      <c r="EZ102" s="199"/>
      <c r="FA102" s="199"/>
      <c r="FB102" s="199"/>
      <c r="FC102" s="199"/>
      <c r="FD102" s="199"/>
      <c r="FE102" s="199"/>
      <c r="FF102" s="199"/>
      <c r="FG102" s="199"/>
      <c r="FH102" s="199"/>
      <c r="FI102" s="199"/>
      <c r="FJ102" s="199"/>
      <c r="FK102" s="199"/>
      <c r="FL102" s="199"/>
      <c r="FM102" s="199"/>
      <c r="FN102" s="199"/>
      <c r="FO102" s="199"/>
      <c r="FP102" s="199"/>
      <c r="FQ102" s="199"/>
      <c r="FR102" s="199"/>
      <c r="FS102" s="199"/>
      <c r="FT102" s="199"/>
      <c r="FU102" s="199"/>
      <c r="FV102" s="199"/>
      <c r="FW102" s="199"/>
      <c r="FX102" s="199"/>
      <c r="FY102" s="199"/>
      <c r="FZ102" s="199"/>
      <c r="GA102" s="199"/>
      <c r="GB102" s="199"/>
      <c r="GC102" s="199"/>
      <c r="GD102" s="199"/>
      <c r="GE102" s="199"/>
      <c r="GF102" s="199"/>
      <c r="GG102" s="199"/>
      <c r="GH102" s="199"/>
      <c r="GI102" s="199"/>
      <c r="GJ102" s="199"/>
      <c r="GK102" s="199"/>
      <c r="GL102" s="199"/>
      <c r="GM102" s="199"/>
      <c r="GN102" s="199"/>
      <c r="GO102" s="199"/>
      <c r="GP102" s="199"/>
      <c r="GQ102" s="199"/>
      <c r="GR102" s="199"/>
      <c r="GS102" s="199"/>
      <c r="GT102" s="199"/>
      <c r="GU102" s="199"/>
      <c r="GV102" s="199"/>
      <c r="GW102" s="199"/>
      <c r="GX102" s="199"/>
      <c r="GY102" s="199"/>
      <c r="GZ102" s="199"/>
      <c r="HA102" s="199"/>
      <c r="HB102" s="199"/>
      <c r="HC102" s="199"/>
    </row>
    <row r="103" spans="1:211" ht="78.75" x14ac:dyDescent="0.25">
      <c r="A103" s="171" t="s">
        <v>1354</v>
      </c>
      <c r="B103" s="197" t="s">
        <v>1355</v>
      </c>
      <c r="C103" s="169">
        <v>28587.4</v>
      </c>
      <c r="D103" s="169">
        <v>30008</v>
      </c>
      <c r="E103" s="182">
        <f t="shared" si="1"/>
        <v>104.96932214891874</v>
      </c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199"/>
      <c r="AL103" s="199"/>
      <c r="AM103" s="199"/>
      <c r="AN103" s="199"/>
      <c r="AO103" s="199"/>
      <c r="AP103" s="199"/>
      <c r="AQ103" s="199"/>
      <c r="AR103" s="199"/>
      <c r="AS103" s="199"/>
      <c r="AT103" s="199"/>
      <c r="AU103" s="199"/>
      <c r="AV103" s="199"/>
      <c r="AW103" s="199"/>
      <c r="AX103" s="199"/>
      <c r="AY103" s="199"/>
      <c r="AZ103" s="199"/>
      <c r="BA103" s="199"/>
      <c r="BB103" s="199"/>
      <c r="BC103" s="199"/>
      <c r="BD103" s="199"/>
      <c r="BE103" s="199"/>
      <c r="BF103" s="199"/>
      <c r="BG103" s="199"/>
      <c r="BH103" s="199"/>
      <c r="BI103" s="199"/>
      <c r="BJ103" s="199"/>
      <c r="BK103" s="199"/>
      <c r="BL103" s="199"/>
      <c r="BM103" s="199"/>
      <c r="BN103" s="199"/>
      <c r="BO103" s="199"/>
      <c r="BP103" s="199"/>
      <c r="BQ103" s="199"/>
      <c r="BR103" s="199"/>
      <c r="BS103" s="199"/>
      <c r="BT103" s="199"/>
      <c r="BU103" s="199"/>
      <c r="BV103" s="199"/>
      <c r="BW103" s="199"/>
      <c r="BX103" s="199"/>
      <c r="BY103" s="199"/>
      <c r="BZ103" s="199"/>
      <c r="CA103" s="199"/>
      <c r="CB103" s="199"/>
      <c r="CC103" s="199"/>
      <c r="CD103" s="199"/>
      <c r="CE103" s="199"/>
      <c r="CF103" s="199"/>
      <c r="CG103" s="199"/>
      <c r="CH103" s="199"/>
      <c r="CI103" s="199"/>
      <c r="CJ103" s="199"/>
      <c r="CK103" s="199"/>
      <c r="CL103" s="199"/>
      <c r="CM103" s="199"/>
      <c r="CN103" s="199"/>
      <c r="CO103" s="199"/>
      <c r="CP103" s="199"/>
      <c r="CQ103" s="199"/>
      <c r="CR103" s="199"/>
      <c r="CS103" s="199"/>
      <c r="CT103" s="199"/>
      <c r="CU103" s="199"/>
      <c r="CV103" s="199"/>
      <c r="CW103" s="199"/>
      <c r="CX103" s="199"/>
      <c r="CY103" s="199"/>
      <c r="CZ103" s="199"/>
      <c r="DA103" s="199"/>
      <c r="DB103" s="199"/>
      <c r="DC103" s="199"/>
      <c r="DD103" s="199"/>
      <c r="DE103" s="199"/>
      <c r="DF103" s="199"/>
      <c r="DG103" s="199"/>
      <c r="DH103" s="199"/>
      <c r="DI103" s="199"/>
      <c r="DJ103" s="199"/>
      <c r="DK103" s="199"/>
      <c r="DL103" s="199"/>
      <c r="DM103" s="199"/>
      <c r="DN103" s="199"/>
      <c r="DO103" s="199"/>
      <c r="DP103" s="199"/>
      <c r="DQ103" s="199"/>
      <c r="DR103" s="199"/>
      <c r="DS103" s="199"/>
      <c r="DT103" s="199"/>
      <c r="DU103" s="199"/>
      <c r="DV103" s="199"/>
      <c r="DW103" s="199"/>
      <c r="DX103" s="199"/>
      <c r="DY103" s="199"/>
      <c r="DZ103" s="199"/>
      <c r="EA103" s="199"/>
      <c r="EB103" s="199"/>
      <c r="EC103" s="199"/>
      <c r="ED103" s="199"/>
      <c r="EE103" s="199"/>
      <c r="EF103" s="199"/>
      <c r="EG103" s="199"/>
      <c r="EH103" s="199"/>
      <c r="EI103" s="199"/>
      <c r="EJ103" s="199"/>
      <c r="EK103" s="199"/>
      <c r="EL103" s="199"/>
      <c r="EM103" s="199"/>
      <c r="EN103" s="199"/>
      <c r="EO103" s="199"/>
      <c r="EP103" s="199"/>
      <c r="EQ103" s="199"/>
      <c r="ER103" s="199"/>
      <c r="ES103" s="199"/>
      <c r="ET103" s="199"/>
      <c r="EU103" s="199"/>
      <c r="EV103" s="199"/>
      <c r="EW103" s="199"/>
      <c r="EX103" s="199"/>
      <c r="EY103" s="199"/>
      <c r="EZ103" s="199"/>
      <c r="FA103" s="199"/>
      <c r="FB103" s="199"/>
      <c r="FC103" s="199"/>
      <c r="FD103" s="199"/>
      <c r="FE103" s="199"/>
      <c r="FF103" s="199"/>
      <c r="FG103" s="199"/>
      <c r="FH103" s="199"/>
      <c r="FI103" s="199"/>
      <c r="FJ103" s="199"/>
      <c r="FK103" s="199"/>
      <c r="FL103" s="199"/>
      <c r="FM103" s="199"/>
      <c r="FN103" s="199"/>
      <c r="FO103" s="199"/>
      <c r="FP103" s="199"/>
      <c r="FQ103" s="199"/>
      <c r="FR103" s="199"/>
      <c r="FS103" s="199"/>
      <c r="FT103" s="199"/>
      <c r="FU103" s="199"/>
      <c r="FV103" s="199"/>
      <c r="FW103" s="199"/>
      <c r="FX103" s="199"/>
      <c r="FY103" s="199"/>
      <c r="FZ103" s="199"/>
      <c r="GA103" s="199"/>
      <c r="GB103" s="199"/>
      <c r="GC103" s="199"/>
      <c r="GD103" s="199"/>
      <c r="GE103" s="199"/>
      <c r="GF103" s="199"/>
      <c r="GG103" s="199"/>
      <c r="GH103" s="199"/>
      <c r="GI103" s="199"/>
      <c r="GJ103" s="199"/>
      <c r="GK103" s="199"/>
      <c r="GL103" s="199"/>
      <c r="GM103" s="199"/>
      <c r="GN103" s="199"/>
      <c r="GO103" s="199"/>
      <c r="GP103" s="199"/>
      <c r="GQ103" s="199"/>
      <c r="GR103" s="199"/>
      <c r="GS103" s="199"/>
      <c r="GT103" s="199"/>
      <c r="GU103" s="199"/>
      <c r="GV103" s="199"/>
      <c r="GW103" s="199"/>
      <c r="GX103" s="199"/>
      <c r="GY103" s="199"/>
      <c r="GZ103" s="199"/>
      <c r="HA103" s="199"/>
      <c r="HB103" s="199"/>
      <c r="HC103" s="199"/>
    </row>
    <row r="104" spans="1:211" ht="47.25" x14ac:dyDescent="0.25">
      <c r="A104" s="170" t="s">
        <v>1356</v>
      </c>
      <c r="B104" s="165" t="s">
        <v>1357</v>
      </c>
      <c r="C104" s="169">
        <v>8243.5</v>
      </c>
      <c r="D104" s="169">
        <v>8612.2000000000007</v>
      </c>
      <c r="E104" s="182">
        <f t="shared" si="1"/>
        <v>104.47261478740828</v>
      </c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199"/>
      <c r="AL104" s="199"/>
      <c r="AM104" s="199"/>
      <c r="AN104" s="199"/>
      <c r="AO104" s="199"/>
      <c r="AP104" s="199"/>
      <c r="AQ104" s="199"/>
      <c r="AR104" s="199"/>
      <c r="AS104" s="199"/>
      <c r="AT104" s="199"/>
      <c r="AU104" s="199"/>
      <c r="AV104" s="199"/>
      <c r="AW104" s="199"/>
      <c r="AX104" s="199"/>
      <c r="AY104" s="199"/>
      <c r="AZ104" s="199"/>
      <c r="BA104" s="199"/>
      <c r="BB104" s="199"/>
      <c r="BC104" s="199"/>
      <c r="BD104" s="199"/>
      <c r="BE104" s="199"/>
      <c r="BF104" s="199"/>
      <c r="BG104" s="199"/>
      <c r="BH104" s="199"/>
      <c r="BI104" s="199"/>
      <c r="BJ104" s="199"/>
      <c r="BK104" s="199"/>
      <c r="BL104" s="199"/>
      <c r="BM104" s="199"/>
      <c r="BN104" s="199"/>
      <c r="BO104" s="199"/>
      <c r="BP104" s="199"/>
      <c r="BQ104" s="199"/>
      <c r="BR104" s="199"/>
      <c r="BS104" s="199"/>
      <c r="BT104" s="199"/>
      <c r="BU104" s="199"/>
      <c r="BV104" s="199"/>
      <c r="BW104" s="199"/>
      <c r="BX104" s="199"/>
      <c r="BY104" s="199"/>
      <c r="BZ104" s="199"/>
      <c r="CA104" s="199"/>
      <c r="CB104" s="199"/>
      <c r="CC104" s="199"/>
      <c r="CD104" s="199"/>
      <c r="CE104" s="199"/>
      <c r="CF104" s="199"/>
      <c r="CG104" s="199"/>
      <c r="CH104" s="199"/>
      <c r="CI104" s="199"/>
      <c r="CJ104" s="199"/>
      <c r="CK104" s="199"/>
      <c r="CL104" s="199"/>
      <c r="CM104" s="199"/>
      <c r="CN104" s="199"/>
      <c r="CO104" s="199"/>
      <c r="CP104" s="199"/>
      <c r="CQ104" s="199"/>
      <c r="CR104" s="199"/>
      <c r="CS104" s="199"/>
      <c r="CT104" s="199"/>
      <c r="CU104" s="199"/>
      <c r="CV104" s="199"/>
      <c r="CW104" s="199"/>
      <c r="CX104" s="199"/>
      <c r="CY104" s="199"/>
      <c r="CZ104" s="199"/>
      <c r="DA104" s="199"/>
      <c r="DB104" s="199"/>
      <c r="DC104" s="199"/>
      <c r="DD104" s="199"/>
      <c r="DE104" s="199"/>
      <c r="DF104" s="199"/>
      <c r="DG104" s="199"/>
      <c r="DH104" s="199"/>
      <c r="DI104" s="199"/>
      <c r="DJ104" s="199"/>
      <c r="DK104" s="199"/>
      <c r="DL104" s="199"/>
      <c r="DM104" s="199"/>
      <c r="DN104" s="199"/>
      <c r="DO104" s="199"/>
      <c r="DP104" s="199"/>
      <c r="DQ104" s="199"/>
      <c r="DR104" s="199"/>
      <c r="DS104" s="199"/>
      <c r="DT104" s="199"/>
      <c r="DU104" s="199"/>
      <c r="DV104" s="199"/>
      <c r="DW104" s="199"/>
      <c r="DX104" s="199"/>
      <c r="DY104" s="199"/>
      <c r="DZ104" s="199"/>
      <c r="EA104" s="199"/>
      <c r="EB104" s="199"/>
      <c r="EC104" s="199"/>
      <c r="ED104" s="199"/>
      <c r="EE104" s="199"/>
      <c r="EF104" s="199"/>
      <c r="EG104" s="199"/>
      <c r="EH104" s="199"/>
      <c r="EI104" s="199"/>
      <c r="EJ104" s="199"/>
      <c r="EK104" s="199"/>
      <c r="EL104" s="199"/>
      <c r="EM104" s="199"/>
      <c r="EN104" s="199"/>
      <c r="EO104" s="199"/>
      <c r="EP104" s="199"/>
      <c r="EQ104" s="199"/>
      <c r="ER104" s="199"/>
      <c r="ES104" s="199"/>
      <c r="ET104" s="199"/>
      <c r="EU104" s="199"/>
      <c r="EV104" s="199"/>
      <c r="EW104" s="199"/>
      <c r="EX104" s="199"/>
      <c r="EY104" s="199"/>
      <c r="EZ104" s="199"/>
      <c r="FA104" s="199"/>
      <c r="FB104" s="199"/>
      <c r="FC104" s="199"/>
      <c r="FD104" s="199"/>
      <c r="FE104" s="199"/>
      <c r="FF104" s="199"/>
      <c r="FG104" s="199"/>
      <c r="FH104" s="199"/>
      <c r="FI104" s="199"/>
      <c r="FJ104" s="199"/>
      <c r="FK104" s="199"/>
      <c r="FL104" s="199"/>
      <c r="FM104" s="199"/>
      <c r="FN104" s="199"/>
      <c r="FO104" s="199"/>
      <c r="FP104" s="199"/>
      <c r="FQ104" s="199"/>
      <c r="FR104" s="199"/>
      <c r="FS104" s="199"/>
      <c r="FT104" s="199"/>
      <c r="FU104" s="199"/>
      <c r="FV104" s="199"/>
      <c r="FW104" s="199"/>
      <c r="FX104" s="199"/>
      <c r="FY104" s="199"/>
      <c r="FZ104" s="199"/>
      <c r="GA104" s="199"/>
      <c r="GB104" s="199"/>
      <c r="GC104" s="199"/>
      <c r="GD104" s="199"/>
      <c r="GE104" s="199"/>
      <c r="GF104" s="199"/>
      <c r="GG104" s="199"/>
      <c r="GH104" s="199"/>
      <c r="GI104" s="199"/>
      <c r="GJ104" s="199"/>
      <c r="GK104" s="199"/>
      <c r="GL104" s="199"/>
      <c r="GM104" s="199"/>
      <c r="GN104" s="199"/>
      <c r="GO104" s="199"/>
      <c r="GP104" s="199"/>
      <c r="GQ104" s="199"/>
      <c r="GR104" s="199"/>
      <c r="GS104" s="199"/>
      <c r="GT104" s="199"/>
      <c r="GU104" s="199"/>
      <c r="GV104" s="199"/>
      <c r="GW104" s="199"/>
      <c r="GX104" s="199"/>
      <c r="GY104" s="199"/>
      <c r="GZ104" s="199"/>
      <c r="HA104" s="199"/>
      <c r="HB104" s="199"/>
      <c r="HC104" s="199"/>
    </row>
    <row r="105" spans="1:211" ht="63" x14ac:dyDescent="0.25">
      <c r="A105" s="170" t="s">
        <v>1358</v>
      </c>
      <c r="B105" s="209" t="s">
        <v>1359</v>
      </c>
      <c r="C105" s="169">
        <v>4164.8</v>
      </c>
      <c r="D105" s="169">
        <v>4164.8</v>
      </c>
      <c r="E105" s="182">
        <f t="shared" si="1"/>
        <v>100</v>
      </c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  <c r="Z105" s="199"/>
      <c r="AA105" s="199"/>
      <c r="AB105" s="199"/>
      <c r="AC105" s="199"/>
      <c r="AD105" s="199"/>
      <c r="AE105" s="199"/>
      <c r="AF105" s="199"/>
      <c r="AG105" s="199"/>
      <c r="AH105" s="199"/>
      <c r="AI105" s="199"/>
      <c r="AJ105" s="199"/>
      <c r="AK105" s="199"/>
      <c r="AL105" s="199"/>
      <c r="AM105" s="199"/>
      <c r="AN105" s="199"/>
      <c r="AO105" s="199"/>
      <c r="AP105" s="199"/>
      <c r="AQ105" s="199"/>
      <c r="AR105" s="199"/>
      <c r="AS105" s="199"/>
      <c r="AT105" s="199"/>
      <c r="AU105" s="199"/>
      <c r="AV105" s="199"/>
      <c r="AW105" s="199"/>
      <c r="AX105" s="199"/>
      <c r="AY105" s="199"/>
      <c r="AZ105" s="199"/>
      <c r="BA105" s="199"/>
      <c r="BB105" s="199"/>
      <c r="BC105" s="199"/>
      <c r="BD105" s="199"/>
      <c r="BE105" s="199"/>
      <c r="BF105" s="199"/>
      <c r="BG105" s="199"/>
      <c r="BH105" s="199"/>
      <c r="BI105" s="199"/>
      <c r="BJ105" s="199"/>
      <c r="BK105" s="199"/>
      <c r="BL105" s="199"/>
      <c r="BM105" s="199"/>
      <c r="BN105" s="199"/>
      <c r="BO105" s="199"/>
      <c r="BP105" s="199"/>
      <c r="BQ105" s="199"/>
      <c r="BR105" s="199"/>
      <c r="BS105" s="199"/>
      <c r="BT105" s="199"/>
      <c r="BU105" s="199"/>
      <c r="BV105" s="199"/>
      <c r="BW105" s="199"/>
      <c r="BX105" s="199"/>
      <c r="BY105" s="199"/>
      <c r="BZ105" s="199"/>
      <c r="CA105" s="199"/>
      <c r="CB105" s="199"/>
      <c r="CC105" s="199"/>
      <c r="CD105" s="199"/>
      <c r="CE105" s="199"/>
      <c r="CF105" s="199"/>
      <c r="CG105" s="199"/>
      <c r="CH105" s="199"/>
      <c r="CI105" s="199"/>
      <c r="CJ105" s="199"/>
      <c r="CK105" s="199"/>
      <c r="CL105" s="199"/>
      <c r="CM105" s="199"/>
      <c r="CN105" s="199"/>
      <c r="CO105" s="199"/>
      <c r="CP105" s="199"/>
      <c r="CQ105" s="199"/>
      <c r="CR105" s="199"/>
      <c r="CS105" s="199"/>
      <c r="CT105" s="199"/>
      <c r="CU105" s="199"/>
      <c r="CV105" s="199"/>
      <c r="CW105" s="199"/>
      <c r="CX105" s="199"/>
      <c r="CY105" s="199"/>
      <c r="CZ105" s="199"/>
      <c r="DA105" s="199"/>
      <c r="DB105" s="199"/>
      <c r="DC105" s="199"/>
      <c r="DD105" s="199"/>
      <c r="DE105" s="199"/>
      <c r="DF105" s="199"/>
      <c r="DG105" s="199"/>
      <c r="DH105" s="199"/>
      <c r="DI105" s="199"/>
      <c r="DJ105" s="199"/>
      <c r="DK105" s="199"/>
      <c r="DL105" s="199"/>
      <c r="DM105" s="199"/>
      <c r="DN105" s="199"/>
      <c r="DO105" s="199"/>
      <c r="DP105" s="199"/>
      <c r="DQ105" s="199"/>
      <c r="DR105" s="199"/>
      <c r="DS105" s="199"/>
      <c r="DT105" s="199"/>
      <c r="DU105" s="199"/>
      <c r="DV105" s="199"/>
      <c r="DW105" s="199"/>
      <c r="DX105" s="199"/>
      <c r="DY105" s="199"/>
      <c r="DZ105" s="199"/>
      <c r="EA105" s="199"/>
      <c r="EB105" s="199"/>
      <c r="EC105" s="199"/>
      <c r="ED105" s="199"/>
      <c r="EE105" s="199"/>
      <c r="EF105" s="199"/>
      <c r="EG105" s="199"/>
      <c r="EH105" s="199"/>
      <c r="EI105" s="199"/>
      <c r="EJ105" s="199"/>
      <c r="EK105" s="199"/>
      <c r="EL105" s="199"/>
      <c r="EM105" s="199"/>
      <c r="EN105" s="199"/>
      <c r="EO105" s="199"/>
      <c r="EP105" s="199"/>
      <c r="EQ105" s="199"/>
      <c r="ER105" s="199"/>
      <c r="ES105" s="199"/>
      <c r="ET105" s="199"/>
      <c r="EU105" s="199"/>
      <c r="EV105" s="199"/>
      <c r="EW105" s="199"/>
      <c r="EX105" s="199"/>
      <c r="EY105" s="199"/>
      <c r="EZ105" s="199"/>
      <c r="FA105" s="199"/>
      <c r="FB105" s="199"/>
      <c r="FC105" s="199"/>
      <c r="FD105" s="199"/>
      <c r="FE105" s="199"/>
      <c r="FF105" s="199"/>
      <c r="FG105" s="199"/>
      <c r="FH105" s="199"/>
      <c r="FI105" s="199"/>
      <c r="FJ105" s="199"/>
      <c r="FK105" s="199"/>
      <c r="FL105" s="199"/>
      <c r="FM105" s="199"/>
      <c r="FN105" s="199"/>
      <c r="FO105" s="199"/>
      <c r="FP105" s="199"/>
      <c r="FQ105" s="199"/>
      <c r="FR105" s="199"/>
      <c r="FS105" s="199"/>
      <c r="FT105" s="199"/>
      <c r="FU105" s="199"/>
      <c r="FV105" s="199"/>
      <c r="FW105" s="199"/>
      <c r="FX105" s="199"/>
      <c r="FY105" s="199"/>
      <c r="FZ105" s="199"/>
      <c r="GA105" s="199"/>
      <c r="GB105" s="199"/>
      <c r="GC105" s="199"/>
      <c r="GD105" s="199"/>
      <c r="GE105" s="199"/>
      <c r="GF105" s="199"/>
      <c r="GG105" s="199"/>
      <c r="GH105" s="199"/>
      <c r="GI105" s="199"/>
      <c r="GJ105" s="199"/>
      <c r="GK105" s="199"/>
      <c r="GL105" s="199"/>
      <c r="GM105" s="199"/>
      <c r="GN105" s="199"/>
      <c r="GO105" s="199"/>
      <c r="GP105" s="199"/>
      <c r="GQ105" s="199"/>
      <c r="GR105" s="199"/>
      <c r="GS105" s="199"/>
      <c r="GT105" s="199"/>
      <c r="GU105" s="199"/>
      <c r="GV105" s="199"/>
      <c r="GW105" s="199"/>
      <c r="GX105" s="199"/>
      <c r="GY105" s="199"/>
      <c r="GZ105" s="199"/>
      <c r="HA105" s="199"/>
      <c r="HB105" s="199"/>
      <c r="HC105" s="199"/>
    </row>
    <row r="106" spans="1:211" ht="47.25" x14ac:dyDescent="0.25">
      <c r="A106" s="170" t="s">
        <v>1360</v>
      </c>
      <c r="B106" s="209" t="s">
        <v>1361</v>
      </c>
      <c r="C106" s="169">
        <v>4725.3999999999996</v>
      </c>
      <c r="D106" s="169">
        <v>4725.3999999999996</v>
      </c>
      <c r="E106" s="182">
        <f t="shared" si="1"/>
        <v>100</v>
      </c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199"/>
      <c r="AA106" s="199"/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199"/>
      <c r="AL106" s="199"/>
      <c r="AM106" s="199"/>
      <c r="AN106" s="199"/>
      <c r="AO106" s="199"/>
      <c r="AP106" s="199"/>
      <c r="AQ106" s="199"/>
      <c r="AR106" s="199"/>
      <c r="AS106" s="199"/>
      <c r="AT106" s="199"/>
      <c r="AU106" s="199"/>
      <c r="AV106" s="199"/>
      <c r="AW106" s="199"/>
      <c r="AX106" s="199"/>
      <c r="AY106" s="199"/>
      <c r="AZ106" s="199"/>
      <c r="BA106" s="199"/>
      <c r="BB106" s="199"/>
      <c r="BC106" s="199"/>
      <c r="BD106" s="199"/>
      <c r="BE106" s="199"/>
      <c r="BF106" s="199"/>
      <c r="BG106" s="199"/>
      <c r="BH106" s="199"/>
      <c r="BI106" s="199"/>
      <c r="BJ106" s="199"/>
      <c r="BK106" s="199"/>
      <c r="BL106" s="199"/>
      <c r="BM106" s="199"/>
      <c r="BN106" s="199"/>
      <c r="BO106" s="199"/>
      <c r="BP106" s="199"/>
      <c r="BQ106" s="199"/>
      <c r="BR106" s="199"/>
      <c r="BS106" s="199"/>
      <c r="BT106" s="199"/>
      <c r="BU106" s="199"/>
      <c r="BV106" s="199"/>
      <c r="BW106" s="199"/>
      <c r="BX106" s="199"/>
      <c r="BY106" s="199"/>
      <c r="BZ106" s="199"/>
      <c r="CA106" s="199"/>
      <c r="CB106" s="199"/>
      <c r="CC106" s="199"/>
      <c r="CD106" s="199"/>
      <c r="CE106" s="199"/>
      <c r="CF106" s="199"/>
      <c r="CG106" s="199"/>
      <c r="CH106" s="199"/>
      <c r="CI106" s="199"/>
      <c r="CJ106" s="199"/>
      <c r="CK106" s="199"/>
      <c r="CL106" s="199"/>
      <c r="CM106" s="199"/>
      <c r="CN106" s="199"/>
      <c r="CO106" s="199"/>
      <c r="CP106" s="199"/>
      <c r="CQ106" s="199"/>
      <c r="CR106" s="199"/>
      <c r="CS106" s="199"/>
      <c r="CT106" s="199"/>
      <c r="CU106" s="199"/>
      <c r="CV106" s="199"/>
      <c r="CW106" s="199"/>
      <c r="CX106" s="199"/>
      <c r="CY106" s="199"/>
      <c r="CZ106" s="199"/>
      <c r="DA106" s="199"/>
      <c r="DB106" s="199"/>
      <c r="DC106" s="199"/>
      <c r="DD106" s="199"/>
      <c r="DE106" s="199"/>
      <c r="DF106" s="199"/>
      <c r="DG106" s="199"/>
      <c r="DH106" s="199"/>
      <c r="DI106" s="199"/>
      <c r="DJ106" s="199"/>
      <c r="DK106" s="199"/>
      <c r="DL106" s="199"/>
      <c r="DM106" s="199"/>
      <c r="DN106" s="199"/>
      <c r="DO106" s="199"/>
      <c r="DP106" s="199"/>
      <c r="DQ106" s="199"/>
      <c r="DR106" s="199"/>
      <c r="DS106" s="199"/>
      <c r="DT106" s="199"/>
      <c r="DU106" s="199"/>
      <c r="DV106" s="199"/>
      <c r="DW106" s="199"/>
      <c r="DX106" s="199"/>
      <c r="DY106" s="199"/>
      <c r="DZ106" s="199"/>
      <c r="EA106" s="199"/>
      <c r="EB106" s="199"/>
      <c r="EC106" s="199"/>
      <c r="ED106" s="199"/>
      <c r="EE106" s="199"/>
      <c r="EF106" s="199"/>
      <c r="EG106" s="199"/>
      <c r="EH106" s="199"/>
      <c r="EI106" s="199"/>
      <c r="EJ106" s="199"/>
      <c r="EK106" s="199"/>
      <c r="EL106" s="199"/>
      <c r="EM106" s="199"/>
      <c r="EN106" s="199"/>
      <c r="EO106" s="199"/>
      <c r="EP106" s="199"/>
      <c r="EQ106" s="199"/>
      <c r="ER106" s="199"/>
      <c r="ES106" s="199"/>
      <c r="ET106" s="199"/>
      <c r="EU106" s="199"/>
      <c r="EV106" s="199"/>
      <c r="EW106" s="199"/>
      <c r="EX106" s="199"/>
      <c r="EY106" s="199"/>
      <c r="EZ106" s="199"/>
      <c r="FA106" s="199"/>
      <c r="FB106" s="199"/>
      <c r="FC106" s="199"/>
      <c r="FD106" s="199"/>
      <c r="FE106" s="199"/>
      <c r="FF106" s="199"/>
      <c r="FG106" s="199"/>
      <c r="FH106" s="199"/>
      <c r="FI106" s="199"/>
      <c r="FJ106" s="199"/>
      <c r="FK106" s="199"/>
      <c r="FL106" s="199"/>
      <c r="FM106" s="199"/>
      <c r="FN106" s="199"/>
      <c r="FO106" s="199"/>
      <c r="FP106" s="199"/>
      <c r="FQ106" s="199"/>
      <c r="FR106" s="199"/>
      <c r="FS106" s="199"/>
      <c r="FT106" s="199"/>
      <c r="FU106" s="199"/>
      <c r="FV106" s="199"/>
      <c r="FW106" s="199"/>
      <c r="FX106" s="199"/>
      <c r="FY106" s="199"/>
      <c r="FZ106" s="199"/>
      <c r="GA106" s="199"/>
      <c r="GB106" s="199"/>
      <c r="GC106" s="199"/>
      <c r="GD106" s="199"/>
      <c r="GE106" s="199"/>
      <c r="GF106" s="199"/>
      <c r="GG106" s="199"/>
      <c r="GH106" s="199"/>
      <c r="GI106" s="199"/>
      <c r="GJ106" s="199"/>
      <c r="GK106" s="199"/>
      <c r="GL106" s="199"/>
      <c r="GM106" s="199"/>
      <c r="GN106" s="199"/>
      <c r="GO106" s="199"/>
      <c r="GP106" s="199"/>
      <c r="GQ106" s="199"/>
      <c r="GR106" s="199"/>
      <c r="GS106" s="199"/>
      <c r="GT106" s="199"/>
      <c r="GU106" s="199"/>
      <c r="GV106" s="199"/>
      <c r="GW106" s="199"/>
      <c r="GX106" s="199"/>
      <c r="GY106" s="199"/>
      <c r="GZ106" s="199"/>
      <c r="HA106" s="199"/>
      <c r="HB106" s="199"/>
      <c r="HC106" s="199"/>
    </row>
    <row r="107" spans="1:211" ht="63" x14ac:dyDescent="0.25">
      <c r="A107" s="170" t="s">
        <v>1362</v>
      </c>
      <c r="B107" s="209" t="s">
        <v>1363</v>
      </c>
      <c r="C107" s="169">
        <v>108141.1</v>
      </c>
      <c r="D107" s="169">
        <v>108141.1</v>
      </c>
      <c r="E107" s="182">
        <f t="shared" si="1"/>
        <v>100</v>
      </c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199"/>
      <c r="AA107" s="199"/>
      <c r="AB107" s="199"/>
      <c r="AC107" s="199"/>
      <c r="AD107" s="199"/>
      <c r="AE107" s="199"/>
      <c r="AF107" s="199"/>
      <c r="AG107" s="199"/>
      <c r="AH107" s="199"/>
      <c r="AI107" s="199"/>
      <c r="AJ107" s="199"/>
      <c r="AK107" s="199"/>
      <c r="AL107" s="199"/>
      <c r="AM107" s="199"/>
      <c r="AN107" s="199"/>
      <c r="AO107" s="199"/>
      <c r="AP107" s="199"/>
      <c r="AQ107" s="199"/>
      <c r="AR107" s="199"/>
      <c r="AS107" s="199"/>
      <c r="AT107" s="199"/>
      <c r="AU107" s="199"/>
      <c r="AV107" s="199"/>
      <c r="AW107" s="199"/>
      <c r="AX107" s="199"/>
      <c r="AY107" s="199"/>
      <c r="AZ107" s="199"/>
      <c r="BA107" s="199"/>
      <c r="BB107" s="199"/>
      <c r="BC107" s="199"/>
      <c r="BD107" s="199"/>
      <c r="BE107" s="199"/>
      <c r="BF107" s="199"/>
      <c r="BG107" s="199"/>
      <c r="BH107" s="199"/>
      <c r="BI107" s="199"/>
      <c r="BJ107" s="199"/>
      <c r="BK107" s="199"/>
      <c r="BL107" s="199"/>
      <c r="BM107" s="199"/>
      <c r="BN107" s="199"/>
      <c r="BO107" s="199"/>
      <c r="BP107" s="199"/>
      <c r="BQ107" s="199"/>
      <c r="BR107" s="199"/>
      <c r="BS107" s="199"/>
      <c r="BT107" s="199"/>
      <c r="BU107" s="199"/>
      <c r="BV107" s="199"/>
      <c r="BW107" s="199"/>
      <c r="BX107" s="199"/>
      <c r="BY107" s="199"/>
      <c r="BZ107" s="199"/>
      <c r="CA107" s="199"/>
      <c r="CB107" s="199"/>
      <c r="CC107" s="199"/>
      <c r="CD107" s="199"/>
      <c r="CE107" s="199"/>
      <c r="CF107" s="199"/>
      <c r="CG107" s="199"/>
      <c r="CH107" s="199"/>
      <c r="CI107" s="199"/>
      <c r="CJ107" s="199"/>
      <c r="CK107" s="199"/>
      <c r="CL107" s="199"/>
      <c r="CM107" s="199"/>
      <c r="CN107" s="199"/>
      <c r="CO107" s="199"/>
      <c r="CP107" s="199"/>
      <c r="CQ107" s="199"/>
      <c r="CR107" s="199"/>
      <c r="CS107" s="199"/>
      <c r="CT107" s="199"/>
      <c r="CU107" s="199"/>
      <c r="CV107" s="199"/>
      <c r="CW107" s="199"/>
      <c r="CX107" s="199"/>
      <c r="CY107" s="199"/>
      <c r="CZ107" s="199"/>
      <c r="DA107" s="199"/>
      <c r="DB107" s="199"/>
      <c r="DC107" s="199"/>
      <c r="DD107" s="199"/>
      <c r="DE107" s="199"/>
      <c r="DF107" s="199"/>
      <c r="DG107" s="199"/>
      <c r="DH107" s="199"/>
      <c r="DI107" s="199"/>
      <c r="DJ107" s="199"/>
      <c r="DK107" s="199"/>
      <c r="DL107" s="199"/>
      <c r="DM107" s="199"/>
      <c r="DN107" s="199"/>
      <c r="DO107" s="199"/>
      <c r="DP107" s="199"/>
      <c r="DQ107" s="199"/>
      <c r="DR107" s="199"/>
      <c r="DS107" s="199"/>
      <c r="DT107" s="199"/>
      <c r="DU107" s="199"/>
      <c r="DV107" s="199"/>
      <c r="DW107" s="199"/>
      <c r="DX107" s="199"/>
      <c r="DY107" s="199"/>
      <c r="DZ107" s="199"/>
      <c r="EA107" s="199"/>
      <c r="EB107" s="199"/>
      <c r="EC107" s="199"/>
      <c r="ED107" s="199"/>
      <c r="EE107" s="199"/>
      <c r="EF107" s="199"/>
      <c r="EG107" s="199"/>
      <c r="EH107" s="199"/>
      <c r="EI107" s="199"/>
      <c r="EJ107" s="199"/>
      <c r="EK107" s="199"/>
      <c r="EL107" s="199"/>
      <c r="EM107" s="199"/>
      <c r="EN107" s="199"/>
      <c r="EO107" s="199"/>
      <c r="EP107" s="199"/>
      <c r="EQ107" s="199"/>
      <c r="ER107" s="199"/>
      <c r="ES107" s="199"/>
      <c r="ET107" s="199"/>
      <c r="EU107" s="199"/>
      <c r="EV107" s="199"/>
      <c r="EW107" s="199"/>
      <c r="EX107" s="199"/>
      <c r="EY107" s="199"/>
      <c r="EZ107" s="199"/>
      <c r="FA107" s="199"/>
      <c r="FB107" s="199"/>
      <c r="FC107" s="199"/>
      <c r="FD107" s="199"/>
      <c r="FE107" s="199"/>
      <c r="FF107" s="199"/>
      <c r="FG107" s="199"/>
      <c r="FH107" s="199"/>
      <c r="FI107" s="199"/>
      <c r="FJ107" s="199"/>
      <c r="FK107" s="199"/>
      <c r="FL107" s="199"/>
      <c r="FM107" s="199"/>
      <c r="FN107" s="199"/>
      <c r="FO107" s="199"/>
      <c r="FP107" s="199"/>
      <c r="FQ107" s="199"/>
      <c r="FR107" s="199"/>
      <c r="FS107" s="199"/>
      <c r="FT107" s="199"/>
      <c r="FU107" s="199"/>
      <c r="FV107" s="199"/>
      <c r="FW107" s="199"/>
      <c r="FX107" s="199"/>
      <c r="FY107" s="199"/>
      <c r="FZ107" s="199"/>
      <c r="GA107" s="199"/>
      <c r="GB107" s="199"/>
      <c r="GC107" s="199"/>
      <c r="GD107" s="199"/>
      <c r="GE107" s="199"/>
      <c r="GF107" s="199"/>
      <c r="GG107" s="199"/>
      <c r="GH107" s="199"/>
      <c r="GI107" s="199"/>
      <c r="GJ107" s="199"/>
      <c r="GK107" s="199"/>
      <c r="GL107" s="199"/>
      <c r="GM107" s="199"/>
      <c r="GN107" s="199"/>
      <c r="GO107" s="199"/>
      <c r="GP107" s="199"/>
      <c r="GQ107" s="199"/>
      <c r="GR107" s="199"/>
      <c r="GS107" s="199"/>
      <c r="GT107" s="199"/>
      <c r="GU107" s="199"/>
      <c r="GV107" s="199"/>
      <c r="GW107" s="199"/>
      <c r="GX107" s="199"/>
      <c r="GY107" s="199"/>
      <c r="GZ107" s="199"/>
      <c r="HA107" s="199"/>
      <c r="HB107" s="199"/>
      <c r="HC107" s="199"/>
    </row>
    <row r="108" spans="1:211" ht="47.25" x14ac:dyDescent="0.25">
      <c r="A108" s="170" t="s">
        <v>1364</v>
      </c>
      <c r="B108" s="209" t="s">
        <v>1365</v>
      </c>
      <c r="C108" s="169">
        <v>786.9</v>
      </c>
      <c r="D108" s="169">
        <v>786.9</v>
      </c>
      <c r="E108" s="182">
        <f t="shared" si="1"/>
        <v>100</v>
      </c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  <c r="AH108" s="199"/>
      <c r="AI108" s="199"/>
      <c r="AJ108" s="199"/>
      <c r="AK108" s="199"/>
      <c r="AL108" s="199"/>
      <c r="AM108" s="199"/>
      <c r="AN108" s="199"/>
      <c r="AO108" s="199"/>
      <c r="AP108" s="199"/>
      <c r="AQ108" s="199"/>
      <c r="AR108" s="199"/>
      <c r="AS108" s="199"/>
      <c r="AT108" s="199"/>
      <c r="AU108" s="199"/>
      <c r="AV108" s="199"/>
      <c r="AW108" s="199"/>
      <c r="AX108" s="199"/>
      <c r="AY108" s="199"/>
      <c r="AZ108" s="199"/>
      <c r="BA108" s="199"/>
      <c r="BB108" s="199"/>
      <c r="BC108" s="199"/>
      <c r="BD108" s="199"/>
      <c r="BE108" s="199"/>
      <c r="BF108" s="199"/>
      <c r="BG108" s="199"/>
      <c r="BH108" s="199"/>
      <c r="BI108" s="199"/>
      <c r="BJ108" s="199"/>
      <c r="BK108" s="199"/>
      <c r="BL108" s="199"/>
      <c r="BM108" s="199"/>
      <c r="BN108" s="199"/>
      <c r="BO108" s="199"/>
      <c r="BP108" s="199"/>
      <c r="BQ108" s="199"/>
      <c r="BR108" s="199"/>
      <c r="BS108" s="199"/>
      <c r="BT108" s="199"/>
      <c r="BU108" s="199"/>
      <c r="BV108" s="199"/>
      <c r="BW108" s="199"/>
      <c r="BX108" s="199"/>
      <c r="BY108" s="199"/>
      <c r="BZ108" s="199"/>
      <c r="CA108" s="199"/>
      <c r="CB108" s="199"/>
      <c r="CC108" s="199"/>
      <c r="CD108" s="199"/>
      <c r="CE108" s="199"/>
      <c r="CF108" s="199"/>
      <c r="CG108" s="199"/>
      <c r="CH108" s="199"/>
      <c r="CI108" s="199"/>
      <c r="CJ108" s="199"/>
      <c r="CK108" s="199"/>
      <c r="CL108" s="199"/>
      <c r="CM108" s="199"/>
      <c r="CN108" s="199"/>
      <c r="CO108" s="199"/>
      <c r="CP108" s="199"/>
      <c r="CQ108" s="199"/>
      <c r="CR108" s="199"/>
      <c r="CS108" s="199"/>
      <c r="CT108" s="199"/>
      <c r="CU108" s="199"/>
      <c r="CV108" s="199"/>
      <c r="CW108" s="199"/>
      <c r="CX108" s="199"/>
      <c r="CY108" s="199"/>
      <c r="CZ108" s="199"/>
      <c r="DA108" s="199"/>
      <c r="DB108" s="199"/>
      <c r="DC108" s="199"/>
      <c r="DD108" s="199"/>
      <c r="DE108" s="199"/>
      <c r="DF108" s="199"/>
      <c r="DG108" s="199"/>
      <c r="DH108" s="199"/>
      <c r="DI108" s="199"/>
      <c r="DJ108" s="199"/>
      <c r="DK108" s="199"/>
      <c r="DL108" s="199"/>
      <c r="DM108" s="199"/>
      <c r="DN108" s="199"/>
      <c r="DO108" s="199"/>
      <c r="DP108" s="199"/>
      <c r="DQ108" s="199"/>
      <c r="DR108" s="199"/>
      <c r="DS108" s="199"/>
      <c r="DT108" s="199"/>
      <c r="DU108" s="199"/>
      <c r="DV108" s="199"/>
      <c r="DW108" s="199"/>
      <c r="DX108" s="199"/>
      <c r="DY108" s="199"/>
      <c r="DZ108" s="199"/>
      <c r="EA108" s="199"/>
      <c r="EB108" s="199"/>
      <c r="EC108" s="199"/>
      <c r="ED108" s="199"/>
      <c r="EE108" s="199"/>
      <c r="EF108" s="199"/>
      <c r="EG108" s="199"/>
      <c r="EH108" s="199"/>
      <c r="EI108" s="199"/>
      <c r="EJ108" s="199"/>
      <c r="EK108" s="199"/>
      <c r="EL108" s="199"/>
      <c r="EM108" s="199"/>
      <c r="EN108" s="199"/>
      <c r="EO108" s="199"/>
      <c r="EP108" s="199"/>
      <c r="EQ108" s="199"/>
      <c r="ER108" s="199"/>
      <c r="ES108" s="199"/>
      <c r="ET108" s="199"/>
      <c r="EU108" s="199"/>
      <c r="EV108" s="199"/>
      <c r="EW108" s="199"/>
      <c r="EX108" s="199"/>
      <c r="EY108" s="199"/>
      <c r="EZ108" s="199"/>
      <c r="FA108" s="199"/>
      <c r="FB108" s="199"/>
      <c r="FC108" s="199"/>
      <c r="FD108" s="199"/>
      <c r="FE108" s="199"/>
      <c r="FF108" s="199"/>
      <c r="FG108" s="199"/>
      <c r="FH108" s="199"/>
      <c r="FI108" s="199"/>
      <c r="FJ108" s="199"/>
      <c r="FK108" s="199"/>
      <c r="FL108" s="199"/>
      <c r="FM108" s="199"/>
      <c r="FN108" s="199"/>
      <c r="FO108" s="199"/>
      <c r="FP108" s="199"/>
      <c r="FQ108" s="199"/>
      <c r="FR108" s="199"/>
      <c r="FS108" s="199"/>
      <c r="FT108" s="199"/>
      <c r="FU108" s="199"/>
      <c r="FV108" s="199"/>
      <c r="FW108" s="199"/>
      <c r="FX108" s="199"/>
      <c r="FY108" s="199"/>
      <c r="FZ108" s="199"/>
      <c r="GA108" s="199"/>
      <c r="GB108" s="199"/>
      <c r="GC108" s="199"/>
      <c r="GD108" s="199"/>
      <c r="GE108" s="199"/>
      <c r="GF108" s="199"/>
      <c r="GG108" s="199"/>
      <c r="GH108" s="199"/>
      <c r="GI108" s="199"/>
      <c r="GJ108" s="199"/>
      <c r="GK108" s="199"/>
      <c r="GL108" s="199"/>
      <c r="GM108" s="199"/>
      <c r="GN108" s="199"/>
      <c r="GO108" s="199"/>
      <c r="GP108" s="199"/>
      <c r="GQ108" s="199"/>
      <c r="GR108" s="199"/>
      <c r="GS108" s="199"/>
      <c r="GT108" s="199"/>
      <c r="GU108" s="199"/>
      <c r="GV108" s="199"/>
      <c r="GW108" s="199"/>
      <c r="GX108" s="199"/>
      <c r="GY108" s="199"/>
      <c r="GZ108" s="199"/>
      <c r="HA108" s="199"/>
      <c r="HB108" s="199"/>
      <c r="HC108" s="199"/>
    </row>
    <row r="109" spans="1:211" ht="31.5" x14ac:dyDescent="0.25">
      <c r="A109" s="168" t="s">
        <v>1366</v>
      </c>
      <c r="B109" s="165" t="s">
        <v>1367</v>
      </c>
      <c r="C109" s="169">
        <v>6552</v>
      </c>
      <c r="D109" s="169">
        <v>6552</v>
      </c>
      <c r="E109" s="182">
        <f t="shared" si="1"/>
        <v>100</v>
      </c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199"/>
      <c r="AA109" s="199"/>
      <c r="AB109" s="199"/>
      <c r="AC109" s="199"/>
      <c r="AD109" s="199"/>
      <c r="AE109" s="199"/>
      <c r="AF109" s="199"/>
      <c r="AG109" s="199"/>
      <c r="AH109" s="199"/>
      <c r="AI109" s="199"/>
      <c r="AJ109" s="199"/>
      <c r="AK109" s="199"/>
      <c r="AL109" s="199"/>
      <c r="AM109" s="199"/>
      <c r="AN109" s="199"/>
      <c r="AO109" s="199"/>
      <c r="AP109" s="199"/>
      <c r="AQ109" s="199"/>
      <c r="AR109" s="199"/>
      <c r="AS109" s="199"/>
      <c r="AT109" s="199"/>
      <c r="AU109" s="199"/>
      <c r="AV109" s="199"/>
      <c r="AW109" s="199"/>
      <c r="AX109" s="199"/>
      <c r="AY109" s="199"/>
      <c r="AZ109" s="199"/>
      <c r="BA109" s="199"/>
      <c r="BB109" s="199"/>
      <c r="BC109" s="199"/>
      <c r="BD109" s="199"/>
      <c r="BE109" s="199"/>
      <c r="BF109" s="199"/>
      <c r="BG109" s="199"/>
      <c r="BH109" s="199"/>
      <c r="BI109" s="199"/>
      <c r="BJ109" s="199"/>
      <c r="BK109" s="199"/>
      <c r="BL109" s="199"/>
      <c r="BM109" s="199"/>
      <c r="BN109" s="199"/>
      <c r="BO109" s="199"/>
      <c r="BP109" s="199"/>
      <c r="BQ109" s="199"/>
      <c r="BR109" s="199"/>
      <c r="BS109" s="199"/>
      <c r="BT109" s="199"/>
      <c r="BU109" s="199"/>
      <c r="BV109" s="199"/>
      <c r="BW109" s="199"/>
      <c r="BX109" s="199"/>
      <c r="BY109" s="199"/>
      <c r="BZ109" s="199"/>
      <c r="CA109" s="199"/>
      <c r="CB109" s="199"/>
      <c r="CC109" s="199"/>
      <c r="CD109" s="199"/>
      <c r="CE109" s="199"/>
      <c r="CF109" s="199"/>
      <c r="CG109" s="199"/>
      <c r="CH109" s="199"/>
      <c r="CI109" s="199"/>
      <c r="CJ109" s="199"/>
      <c r="CK109" s="199"/>
      <c r="CL109" s="199"/>
      <c r="CM109" s="199"/>
      <c r="CN109" s="199"/>
      <c r="CO109" s="199"/>
      <c r="CP109" s="199"/>
      <c r="CQ109" s="199"/>
      <c r="CR109" s="199"/>
      <c r="CS109" s="199"/>
      <c r="CT109" s="199"/>
      <c r="CU109" s="199"/>
      <c r="CV109" s="199"/>
      <c r="CW109" s="199"/>
      <c r="CX109" s="199"/>
      <c r="CY109" s="199"/>
      <c r="CZ109" s="199"/>
      <c r="DA109" s="199"/>
      <c r="DB109" s="199"/>
      <c r="DC109" s="199"/>
      <c r="DD109" s="199"/>
      <c r="DE109" s="199"/>
      <c r="DF109" s="199"/>
      <c r="DG109" s="199"/>
      <c r="DH109" s="199"/>
      <c r="DI109" s="199"/>
      <c r="DJ109" s="199"/>
      <c r="DK109" s="199"/>
      <c r="DL109" s="199"/>
      <c r="DM109" s="199"/>
      <c r="DN109" s="199"/>
      <c r="DO109" s="199"/>
      <c r="DP109" s="199"/>
      <c r="DQ109" s="199"/>
      <c r="DR109" s="199"/>
      <c r="DS109" s="199"/>
      <c r="DT109" s="199"/>
      <c r="DU109" s="199"/>
      <c r="DV109" s="199"/>
      <c r="DW109" s="199"/>
      <c r="DX109" s="199"/>
      <c r="DY109" s="199"/>
      <c r="DZ109" s="199"/>
      <c r="EA109" s="199"/>
      <c r="EB109" s="199"/>
      <c r="EC109" s="199"/>
      <c r="ED109" s="199"/>
      <c r="EE109" s="199"/>
      <c r="EF109" s="199"/>
      <c r="EG109" s="199"/>
      <c r="EH109" s="199"/>
      <c r="EI109" s="199"/>
      <c r="EJ109" s="199"/>
      <c r="EK109" s="199"/>
      <c r="EL109" s="199"/>
      <c r="EM109" s="199"/>
      <c r="EN109" s="199"/>
      <c r="EO109" s="199"/>
      <c r="EP109" s="199"/>
      <c r="EQ109" s="199"/>
      <c r="ER109" s="199"/>
      <c r="ES109" s="199"/>
      <c r="ET109" s="199"/>
      <c r="EU109" s="199"/>
      <c r="EV109" s="199"/>
      <c r="EW109" s="199"/>
      <c r="EX109" s="199"/>
      <c r="EY109" s="199"/>
      <c r="EZ109" s="199"/>
      <c r="FA109" s="199"/>
      <c r="FB109" s="199"/>
      <c r="FC109" s="199"/>
      <c r="FD109" s="199"/>
      <c r="FE109" s="199"/>
      <c r="FF109" s="199"/>
      <c r="FG109" s="199"/>
      <c r="FH109" s="199"/>
      <c r="FI109" s="199"/>
      <c r="FJ109" s="199"/>
      <c r="FK109" s="199"/>
      <c r="FL109" s="199"/>
      <c r="FM109" s="199"/>
      <c r="FN109" s="199"/>
      <c r="FO109" s="199"/>
      <c r="FP109" s="199"/>
      <c r="FQ109" s="199"/>
      <c r="FR109" s="199"/>
      <c r="FS109" s="199"/>
      <c r="FT109" s="199"/>
      <c r="FU109" s="199"/>
      <c r="FV109" s="199"/>
      <c r="FW109" s="199"/>
      <c r="FX109" s="199"/>
      <c r="FY109" s="199"/>
      <c r="FZ109" s="199"/>
      <c r="GA109" s="199"/>
      <c r="GB109" s="199"/>
      <c r="GC109" s="199"/>
      <c r="GD109" s="199"/>
      <c r="GE109" s="199"/>
      <c r="GF109" s="199"/>
      <c r="GG109" s="199"/>
      <c r="GH109" s="199"/>
      <c r="GI109" s="199"/>
      <c r="GJ109" s="199"/>
      <c r="GK109" s="199"/>
      <c r="GL109" s="199"/>
      <c r="GM109" s="199"/>
      <c r="GN109" s="199"/>
      <c r="GO109" s="199"/>
      <c r="GP109" s="199"/>
      <c r="GQ109" s="199"/>
      <c r="GR109" s="199"/>
      <c r="GS109" s="199"/>
      <c r="GT109" s="199"/>
      <c r="GU109" s="199"/>
      <c r="GV109" s="199"/>
      <c r="GW109" s="199"/>
      <c r="GX109" s="199"/>
      <c r="GY109" s="199"/>
      <c r="GZ109" s="199"/>
      <c r="HA109" s="199"/>
      <c r="HB109" s="199"/>
      <c r="HC109" s="199"/>
    </row>
    <row r="110" spans="1:211" ht="31.5" x14ac:dyDescent="0.25">
      <c r="A110" s="168" t="s">
        <v>1368</v>
      </c>
      <c r="B110" s="165" t="s">
        <v>1369</v>
      </c>
      <c r="C110" s="169">
        <v>1921.9</v>
      </c>
      <c r="D110" s="169">
        <v>1921.9</v>
      </c>
      <c r="E110" s="182">
        <f t="shared" si="1"/>
        <v>100</v>
      </c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199"/>
      <c r="AF110" s="199"/>
      <c r="AG110" s="199"/>
      <c r="AH110" s="199"/>
      <c r="AI110" s="199"/>
      <c r="AJ110" s="199"/>
      <c r="AK110" s="199"/>
      <c r="AL110" s="199"/>
      <c r="AM110" s="199"/>
      <c r="AN110" s="199"/>
      <c r="AO110" s="199"/>
      <c r="AP110" s="199"/>
      <c r="AQ110" s="199"/>
      <c r="AR110" s="199"/>
      <c r="AS110" s="199"/>
      <c r="AT110" s="199"/>
      <c r="AU110" s="199"/>
      <c r="AV110" s="199"/>
      <c r="AW110" s="199"/>
      <c r="AX110" s="199"/>
      <c r="AY110" s="199"/>
      <c r="AZ110" s="199"/>
      <c r="BA110" s="199"/>
      <c r="BB110" s="199"/>
      <c r="BC110" s="199"/>
      <c r="BD110" s="199"/>
      <c r="BE110" s="199"/>
      <c r="BF110" s="199"/>
      <c r="BG110" s="199"/>
      <c r="BH110" s="199"/>
      <c r="BI110" s="199"/>
      <c r="BJ110" s="199"/>
      <c r="BK110" s="199"/>
      <c r="BL110" s="199"/>
      <c r="BM110" s="199"/>
      <c r="BN110" s="199"/>
      <c r="BO110" s="199"/>
      <c r="BP110" s="199"/>
      <c r="BQ110" s="199"/>
      <c r="BR110" s="199"/>
      <c r="BS110" s="199"/>
      <c r="BT110" s="199"/>
      <c r="BU110" s="199"/>
      <c r="BV110" s="199"/>
      <c r="BW110" s="199"/>
      <c r="BX110" s="199"/>
      <c r="BY110" s="199"/>
      <c r="BZ110" s="199"/>
      <c r="CA110" s="199"/>
      <c r="CB110" s="199"/>
      <c r="CC110" s="199"/>
      <c r="CD110" s="199"/>
      <c r="CE110" s="199"/>
      <c r="CF110" s="199"/>
      <c r="CG110" s="199"/>
      <c r="CH110" s="199"/>
      <c r="CI110" s="199"/>
      <c r="CJ110" s="199"/>
      <c r="CK110" s="199"/>
      <c r="CL110" s="199"/>
      <c r="CM110" s="199"/>
      <c r="CN110" s="199"/>
      <c r="CO110" s="199"/>
      <c r="CP110" s="199"/>
      <c r="CQ110" s="199"/>
      <c r="CR110" s="199"/>
      <c r="CS110" s="199"/>
      <c r="CT110" s="199"/>
      <c r="CU110" s="199"/>
      <c r="CV110" s="199"/>
      <c r="CW110" s="199"/>
      <c r="CX110" s="199"/>
      <c r="CY110" s="199"/>
      <c r="CZ110" s="199"/>
      <c r="DA110" s="199"/>
      <c r="DB110" s="199"/>
      <c r="DC110" s="199"/>
      <c r="DD110" s="199"/>
      <c r="DE110" s="199"/>
      <c r="DF110" s="199"/>
      <c r="DG110" s="199"/>
      <c r="DH110" s="199"/>
      <c r="DI110" s="199"/>
      <c r="DJ110" s="199"/>
      <c r="DK110" s="199"/>
      <c r="DL110" s="199"/>
      <c r="DM110" s="199"/>
      <c r="DN110" s="199"/>
      <c r="DO110" s="199"/>
      <c r="DP110" s="199"/>
      <c r="DQ110" s="199"/>
      <c r="DR110" s="199"/>
      <c r="DS110" s="199"/>
      <c r="DT110" s="199"/>
      <c r="DU110" s="199"/>
      <c r="DV110" s="199"/>
      <c r="DW110" s="199"/>
      <c r="DX110" s="199"/>
      <c r="DY110" s="199"/>
      <c r="DZ110" s="199"/>
      <c r="EA110" s="199"/>
      <c r="EB110" s="199"/>
      <c r="EC110" s="199"/>
      <c r="ED110" s="199"/>
      <c r="EE110" s="199"/>
      <c r="EF110" s="199"/>
      <c r="EG110" s="199"/>
      <c r="EH110" s="199"/>
      <c r="EI110" s="199"/>
      <c r="EJ110" s="199"/>
      <c r="EK110" s="199"/>
      <c r="EL110" s="199"/>
      <c r="EM110" s="199"/>
      <c r="EN110" s="199"/>
      <c r="EO110" s="199"/>
      <c r="EP110" s="199"/>
      <c r="EQ110" s="199"/>
      <c r="ER110" s="199"/>
      <c r="ES110" s="199"/>
      <c r="ET110" s="199"/>
      <c r="EU110" s="199"/>
      <c r="EV110" s="199"/>
      <c r="EW110" s="199"/>
      <c r="EX110" s="199"/>
      <c r="EY110" s="199"/>
      <c r="EZ110" s="199"/>
      <c r="FA110" s="199"/>
      <c r="FB110" s="199"/>
      <c r="FC110" s="199"/>
      <c r="FD110" s="199"/>
      <c r="FE110" s="199"/>
      <c r="FF110" s="199"/>
      <c r="FG110" s="199"/>
      <c r="FH110" s="199"/>
      <c r="FI110" s="199"/>
      <c r="FJ110" s="199"/>
      <c r="FK110" s="199"/>
      <c r="FL110" s="199"/>
      <c r="FM110" s="199"/>
      <c r="FN110" s="199"/>
      <c r="FO110" s="199"/>
      <c r="FP110" s="199"/>
      <c r="FQ110" s="199"/>
      <c r="FR110" s="199"/>
      <c r="FS110" s="199"/>
      <c r="FT110" s="199"/>
      <c r="FU110" s="199"/>
      <c r="FV110" s="199"/>
      <c r="FW110" s="199"/>
      <c r="FX110" s="199"/>
      <c r="FY110" s="199"/>
      <c r="FZ110" s="199"/>
      <c r="GA110" s="199"/>
      <c r="GB110" s="199"/>
      <c r="GC110" s="199"/>
      <c r="GD110" s="199"/>
      <c r="GE110" s="199"/>
      <c r="GF110" s="199"/>
      <c r="GG110" s="199"/>
      <c r="GH110" s="199"/>
      <c r="GI110" s="199"/>
      <c r="GJ110" s="199"/>
      <c r="GK110" s="199"/>
      <c r="GL110" s="199"/>
      <c r="GM110" s="199"/>
      <c r="GN110" s="199"/>
      <c r="GO110" s="199"/>
      <c r="GP110" s="199"/>
      <c r="GQ110" s="199"/>
      <c r="GR110" s="199"/>
      <c r="GS110" s="199"/>
      <c r="GT110" s="199"/>
      <c r="GU110" s="199"/>
      <c r="GV110" s="199"/>
      <c r="GW110" s="199"/>
      <c r="GX110" s="199"/>
      <c r="GY110" s="199"/>
      <c r="GZ110" s="199"/>
      <c r="HA110" s="199"/>
      <c r="HB110" s="199"/>
      <c r="HC110" s="199"/>
    </row>
    <row r="111" spans="1:211" ht="31.5" x14ac:dyDescent="0.25">
      <c r="A111" s="170" t="s">
        <v>1370</v>
      </c>
      <c r="B111" s="165" t="s">
        <v>1371</v>
      </c>
      <c r="C111" s="169">
        <v>871.6</v>
      </c>
      <c r="D111" s="169">
        <v>871.6</v>
      </c>
      <c r="E111" s="182">
        <f t="shared" si="1"/>
        <v>100</v>
      </c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199"/>
      <c r="AA111" s="199"/>
      <c r="AB111" s="199"/>
      <c r="AC111" s="199"/>
      <c r="AD111" s="199"/>
      <c r="AE111" s="199"/>
      <c r="AF111" s="199"/>
      <c r="AG111" s="199"/>
      <c r="AH111" s="199"/>
      <c r="AI111" s="199"/>
      <c r="AJ111" s="199"/>
      <c r="AK111" s="199"/>
      <c r="AL111" s="199"/>
      <c r="AM111" s="199"/>
      <c r="AN111" s="199"/>
      <c r="AO111" s="199"/>
      <c r="AP111" s="199"/>
      <c r="AQ111" s="199"/>
      <c r="AR111" s="199"/>
      <c r="AS111" s="199"/>
      <c r="AT111" s="199"/>
      <c r="AU111" s="199"/>
      <c r="AV111" s="199"/>
      <c r="AW111" s="199"/>
      <c r="AX111" s="199"/>
      <c r="AY111" s="199"/>
      <c r="AZ111" s="199"/>
      <c r="BA111" s="199"/>
      <c r="BB111" s="199"/>
      <c r="BC111" s="199"/>
      <c r="BD111" s="199"/>
      <c r="BE111" s="199"/>
      <c r="BF111" s="199"/>
      <c r="BG111" s="199"/>
      <c r="BH111" s="199"/>
      <c r="BI111" s="199"/>
      <c r="BJ111" s="199"/>
      <c r="BK111" s="199"/>
      <c r="BL111" s="199"/>
      <c r="BM111" s="199"/>
      <c r="BN111" s="199"/>
      <c r="BO111" s="199"/>
      <c r="BP111" s="199"/>
      <c r="BQ111" s="199"/>
      <c r="BR111" s="199"/>
      <c r="BS111" s="199"/>
      <c r="BT111" s="199"/>
      <c r="BU111" s="199"/>
      <c r="BV111" s="199"/>
      <c r="BW111" s="199"/>
      <c r="BX111" s="199"/>
      <c r="BY111" s="199"/>
      <c r="BZ111" s="199"/>
      <c r="CA111" s="199"/>
      <c r="CB111" s="199"/>
      <c r="CC111" s="199"/>
      <c r="CD111" s="199"/>
      <c r="CE111" s="199"/>
      <c r="CF111" s="199"/>
      <c r="CG111" s="199"/>
      <c r="CH111" s="199"/>
      <c r="CI111" s="199"/>
      <c r="CJ111" s="199"/>
      <c r="CK111" s="199"/>
      <c r="CL111" s="199"/>
      <c r="CM111" s="199"/>
      <c r="CN111" s="199"/>
      <c r="CO111" s="199"/>
      <c r="CP111" s="199"/>
      <c r="CQ111" s="199"/>
      <c r="CR111" s="199"/>
      <c r="CS111" s="199"/>
      <c r="CT111" s="199"/>
      <c r="CU111" s="199"/>
      <c r="CV111" s="199"/>
      <c r="CW111" s="199"/>
      <c r="CX111" s="199"/>
      <c r="CY111" s="199"/>
      <c r="CZ111" s="199"/>
      <c r="DA111" s="199"/>
      <c r="DB111" s="199"/>
      <c r="DC111" s="199"/>
      <c r="DD111" s="199"/>
      <c r="DE111" s="199"/>
      <c r="DF111" s="199"/>
      <c r="DG111" s="199"/>
      <c r="DH111" s="199"/>
      <c r="DI111" s="199"/>
      <c r="DJ111" s="199"/>
      <c r="DK111" s="199"/>
      <c r="DL111" s="199"/>
      <c r="DM111" s="199"/>
      <c r="DN111" s="199"/>
      <c r="DO111" s="199"/>
      <c r="DP111" s="199"/>
      <c r="DQ111" s="199"/>
      <c r="DR111" s="199"/>
      <c r="DS111" s="199"/>
      <c r="DT111" s="199"/>
      <c r="DU111" s="199"/>
      <c r="DV111" s="199"/>
      <c r="DW111" s="199"/>
      <c r="DX111" s="199"/>
      <c r="DY111" s="199"/>
      <c r="DZ111" s="199"/>
      <c r="EA111" s="199"/>
      <c r="EB111" s="199"/>
      <c r="EC111" s="199"/>
      <c r="ED111" s="199"/>
      <c r="EE111" s="199"/>
      <c r="EF111" s="199"/>
      <c r="EG111" s="199"/>
      <c r="EH111" s="199"/>
      <c r="EI111" s="199"/>
      <c r="EJ111" s="199"/>
      <c r="EK111" s="199"/>
      <c r="EL111" s="199"/>
      <c r="EM111" s="199"/>
      <c r="EN111" s="199"/>
      <c r="EO111" s="199"/>
      <c r="EP111" s="199"/>
      <c r="EQ111" s="199"/>
      <c r="ER111" s="199"/>
      <c r="ES111" s="199"/>
      <c r="ET111" s="199"/>
      <c r="EU111" s="199"/>
      <c r="EV111" s="199"/>
      <c r="EW111" s="199"/>
      <c r="EX111" s="199"/>
      <c r="EY111" s="199"/>
      <c r="EZ111" s="199"/>
      <c r="FA111" s="199"/>
      <c r="FB111" s="199"/>
      <c r="FC111" s="199"/>
      <c r="FD111" s="199"/>
      <c r="FE111" s="199"/>
      <c r="FF111" s="199"/>
      <c r="FG111" s="199"/>
      <c r="FH111" s="199"/>
      <c r="FI111" s="199"/>
      <c r="FJ111" s="199"/>
      <c r="FK111" s="199"/>
      <c r="FL111" s="199"/>
      <c r="FM111" s="199"/>
      <c r="FN111" s="199"/>
      <c r="FO111" s="199"/>
      <c r="FP111" s="199"/>
      <c r="FQ111" s="199"/>
      <c r="FR111" s="199"/>
      <c r="FS111" s="199"/>
      <c r="FT111" s="199"/>
      <c r="FU111" s="199"/>
      <c r="FV111" s="199"/>
      <c r="FW111" s="199"/>
      <c r="FX111" s="199"/>
      <c r="FY111" s="199"/>
      <c r="FZ111" s="199"/>
      <c r="GA111" s="199"/>
      <c r="GB111" s="199"/>
      <c r="GC111" s="199"/>
      <c r="GD111" s="199"/>
      <c r="GE111" s="199"/>
      <c r="GF111" s="199"/>
      <c r="GG111" s="199"/>
      <c r="GH111" s="199"/>
      <c r="GI111" s="199"/>
      <c r="GJ111" s="199"/>
      <c r="GK111" s="199"/>
      <c r="GL111" s="199"/>
      <c r="GM111" s="199"/>
      <c r="GN111" s="199"/>
      <c r="GO111" s="199"/>
      <c r="GP111" s="199"/>
      <c r="GQ111" s="199"/>
      <c r="GR111" s="199"/>
      <c r="GS111" s="199"/>
      <c r="GT111" s="199"/>
      <c r="GU111" s="199"/>
      <c r="GV111" s="199"/>
      <c r="GW111" s="199"/>
      <c r="GX111" s="199"/>
      <c r="GY111" s="199"/>
      <c r="GZ111" s="199"/>
      <c r="HA111" s="199"/>
      <c r="HB111" s="199"/>
      <c r="HC111" s="199"/>
    </row>
    <row r="112" spans="1:211" ht="31.5" x14ac:dyDescent="0.25">
      <c r="A112" s="170" t="s">
        <v>1372</v>
      </c>
      <c r="B112" s="165" t="s">
        <v>1373</v>
      </c>
      <c r="C112" s="169">
        <v>58937.8</v>
      </c>
      <c r="D112" s="169">
        <v>58937.599999999999</v>
      </c>
      <c r="E112" s="182">
        <f t="shared" si="1"/>
        <v>99.999660659203428</v>
      </c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0"/>
      <c r="CA112" s="180"/>
      <c r="CB112" s="180"/>
      <c r="CC112" s="180"/>
      <c r="CD112" s="180"/>
      <c r="CE112" s="180"/>
      <c r="CF112" s="180"/>
      <c r="CG112" s="180"/>
      <c r="CH112" s="180"/>
      <c r="CI112" s="180"/>
      <c r="CJ112" s="180"/>
      <c r="CK112" s="180"/>
      <c r="CL112" s="180"/>
      <c r="CM112" s="180"/>
      <c r="CN112" s="180"/>
      <c r="CO112" s="180"/>
      <c r="CP112" s="180"/>
      <c r="CQ112" s="180"/>
      <c r="CR112" s="180"/>
      <c r="CS112" s="180"/>
      <c r="CT112" s="180"/>
      <c r="CU112" s="180"/>
      <c r="CV112" s="180"/>
      <c r="CW112" s="180"/>
      <c r="CX112" s="180"/>
      <c r="CY112" s="180"/>
      <c r="CZ112" s="180"/>
      <c r="DA112" s="180"/>
      <c r="DB112" s="180"/>
      <c r="DC112" s="180"/>
      <c r="DD112" s="180"/>
      <c r="DE112" s="180"/>
      <c r="DF112" s="180"/>
      <c r="DG112" s="180"/>
      <c r="DH112" s="180"/>
      <c r="DI112" s="180"/>
      <c r="DJ112" s="180"/>
      <c r="DK112" s="180"/>
      <c r="DL112" s="180"/>
      <c r="DM112" s="180"/>
      <c r="DN112" s="180"/>
      <c r="DO112" s="180"/>
      <c r="DP112" s="180"/>
      <c r="DQ112" s="180"/>
      <c r="DR112" s="180"/>
      <c r="DS112" s="180"/>
      <c r="DT112" s="180"/>
      <c r="DU112" s="180"/>
      <c r="DV112" s="180"/>
      <c r="DW112" s="180"/>
      <c r="DX112" s="180"/>
      <c r="DY112" s="180"/>
      <c r="DZ112" s="180"/>
      <c r="EA112" s="180"/>
      <c r="EB112" s="180"/>
      <c r="EC112" s="180"/>
      <c r="ED112" s="180"/>
      <c r="EE112" s="180"/>
      <c r="EF112" s="180"/>
      <c r="EG112" s="180"/>
      <c r="EH112" s="180"/>
      <c r="EI112" s="180"/>
      <c r="EJ112" s="180"/>
      <c r="EK112" s="180"/>
      <c r="EL112" s="180"/>
      <c r="EM112" s="180"/>
      <c r="EN112" s="180"/>
      <c r="EO112" s="180"/>
      <c r="EP112" s="180"/>
      <c r="EQ112" s="180"/>
      <c r="ER112" s="180"/>
      <c r="ES112" s="180"/>
      <c r="ET112" s="180"/>
      <c r="EU112" s="180"/>
      <c r="EV112" s="180"/>
      <c r="EW112" s="180"/>
      <c r="EX112" s="180"/>
      <c r="EY112" s="180"/>
      <c r="EZ112" s="180"/>
      <c r="FA112" s="180"/>
      <c r="FB112" s="180"/>
      <c r="FC112" s="180"/>
      <c r="FD112" s="180"/>
      <c r="FE112" s="180"/>
      <c r="FF112" s="180"/>
      <c r="FG112" s="180"/>
      <c r="FH112" s="180"/>
      <c r="FI112" s="180"/>
      <c r="FJ112" s="180"/>
      <c r="FK112" s="180"/>
      <c r="FL112" s="180"/>
      <c r="FM112" s="180"/>
      <c r="FN112" s="180"/>
      <c r="FO112" s="180"/>
      <c r="FP112" s="180"/>
      <c r="FQ112" s="180"/>
      <c r="FR112" s="180"/>
      <c r="FS112" s="180"/>
      <c r="FT112" s="180"/>
      <c r="FU112" s="180"/>
      <c r="FV112" s="180"/>
      <c r="FW112" s="180"/>
      <c r="FX112" s="180"/>
      <c r="FY112" s="180"/>
      <c r="FZ112" s="180"/>
      <c r="GA112" s="180"/>
      <c r="GB112" s="180"/>
      <c r="GC112" s="180"/>
      <c r="GD112" s="180"/>
      <c r="GE112" s="180"/>
      <c r="GF112" s="180"/>
      <c r="GG112" s="180"/>
      <c r="GH112" s="180"/>
      <c r="GI112" s="180"/>
      <c r="GJ112" s="180"/>
      <c r="GK112" s="180"/>
      <c r="GL112" s="180"/>
      <c r="GM112" s="180"/>
      <c r="GN112" s="180"/>
      <c r="GO112" s="180"/>
      <c r="GP112" s="180"/>
      <c r="GQ112" s="180"/>
      <c r="GR112" s="180"/>
      <c r="GS112" s="180"/>
      <c r="GT112" s="180"/>
      <c r="GU112" s="180"/>
      <c r="GV112" s="180"/>
      <c r="GW112" s="180"/>
      <c r="GX112" s="180"/>
      <c r="GY112" s="180"/>
      <c r="GZ112" s="180"/>
      <c r="HA112" s="180"/>
      <c r="HB112" s="180"/>
      <c r="HC112" s="180"/>
    </row>
    <row r="113" spans="1:211" ht="31.5" x14ac:dyDescent="0.25">
      <c r="A113" s="210" t="s">
        <v>1374</v>
      </c>
      <c r="B113" s="195" t="s">
        <v>1375</v>
      </c>
      <c r="C113" s="169">
        <v>119698.8</v>
      </c>
      <c r="D113" s="169">
        <v>119698.8</v>
      </c>
      <c r="E113" s="182">
        <f t="shared" si="1"/>
        <v>100</v>
      </c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180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180"/>
      <c r="CA113" s="180"/>
      <c r="CB113" s="180"/>
      <c r="CC113" s="180"/>
      <c r="CD113" s="180"/>
      <c r="CE113" s="180"/>
      <c r="CF113" s="180"/>
      <c r="CG113" s="180"/>
      <c r="CH113" s="180"/>
      <c r="CI113" s="180"/>
      <c r="CJ113" s="180"/>
      <c r="CK113" s="180"/>
      <c r="CL113" s="180"/>
      <c r="CM113" s="180"/>
      <c r="CN113" s="180"/>
      <c r="CO113" s="180"/>
      <c r="CP113" s="180"/>
      <c r="CQ113" s="180"/>
      <c r="CR113" s="180"/>
      <c r="CS113" s="180"/>
      <c r="CT113" s="180"/>
      <c r="CU113" s="180"/>
      <c r="CV113" s="180"/>
      <c r="CW113" s="180"/>
      <c r="CX113" s="180"/>
      <c r="CY113" s="180"/>
      <c r="CZ113" s="180"/>
      <c r="DA113" s="180"/>
      <c r="DB113" s="180"/>
      <c r="DC113" s="180"/>
      <c r="DD113" s="180"/>
      <c r="DE113" s="180"/>
      <c r="DF113" s="180"/>
      <c r="DG113" s="180"/>
      <c r="DH113" s="180"/>
      <c r="DI113" s="180"/>
      <c r="DJ113" s="180"/>
      <c r="DK113" s="180"/>
      <c r="DL113" s="180"/>
      <c r="DM113" s="180"/>
      <c r="DN113" s="180"/>
      <c r="DO113" s="180"/>
      <c r="DP113" s="180"/>
      <c r="DQ113" s="180"/>
      <c r="DR113" s="180"/>
      <c r="DS113" s="180"/>
      <c r="DT113" s="180"/>
      <c r="DU113" s="180"/>
      <c r="DV113" s="180"/>
      <c r="DW113" s="180"/>
      <c r="DX113" s="180"/>
      <c r="DY113" s="180"/>
      <c r="DZ113" s="180"/>
      <c r="EA113" s="180"/>
      <c r="EB113" s="180"/>
      <c r="EC113" s="180"/>
      <c r="ED113" s="180"/>
      <c r="EE113" s="180"/>
      <c r="EF113" s="180"/>
      <c r="EG113" s="180"/>
      <c r="EH113" s="180"/>
      <c r="EI113" s="180"/>
      <c r="EJ113" s="180"/>
      <c r="EK113" s="180"/>
      <c r="EL113" s="180"/>
      <c r="EM113" s="180"/>
      <c r="EN113" s="180"/>
      <c r="EO113" s="180"/>
      <c r="EP113" s="180"/>
      <c r="EQ113" s="180"/>
      <c r="ER113" s="180"/>
      <c r="ES113" s="180"/>
      <c r="ET113" s="180"/>
      <c r="EU113" s="180"/>
      <c r="EV113" s="180"/>
      <c r="EW113" s="180"/>
      <c r="EX113" s="180"/>
      <c r="EY113" s="180"/>
      <c r="EZ113" s="180"/>
      <c r="FA113" s="180"/>
      <c r="FB113" s="180"/>
      <c r="FC113" s="180"/>
      <c r="FD113" s="180"/>
      <c r="FE113" s="180"/>
      <c r="FF113" s="180"/>
      <c r="FG113" s="180"/>
      <c r="FH113" s="180"/>
      <c r="FI113" s="180"/>
      <c r="FJ113" s="180"/>
      <c r="FK113" s="180"/>
      <c r="FL113" s="180"/>
      <c r="FM113" s="180"/>
      <c r="FN113" s="180"/>
      <c r="FO113" s="180"/>
      <c r="FP113" s="180"/>
      <c r="FQ113" s="180"/>
      <c r="FR113" s="180"/>
      <c r="FS113" s="180"/>
      <c r="FT113" s="180"/>
      <c r="FU113" s="180"/>
      <c r="FV113" s="180"/>
      <c r="FW113" s="180"/>
      <c r="FX113" s="180"/>
      <c r="FY113" s="180"/>
      <c r="FZ113" s="180"/>
      <c r="GA113" s="180"/>
      <c r="GB113" s="180"/>
      <c r="GC113" s="180"/>
      <c r="GD113" s="180"/>
      <c r="GE113" s="180"/>
      <c r="GF113" s="180"/>
      <c r="GG113" s="180"/>
      <c r="GH113" s="180"/>
      <c r="GI113" s="180"/>
      <c r="GJ113" s="180"/>
      <c r="GK113" s="180"/>
      <c r="GL113" s="180"/>
      <c r="GM113" s="180"/>
      <c r="GN113" s="180"/>
      <c r="GO113" s="180"/>
      <c r="GP113" s="180"/>
      <c r="GQ113" s="180"/>
      <c r="GR113" s="180"/>
      <c r="GS113" s="180"/>
      <c r="GT113" s="180"/>
      <c r="GU113" s="180"/>
      <c r="GV113" s="180"/>
      <c r="GW113" s="180"/>
      <c r="GX113" s="180"/>
      <c r="GY113" s="180"/>
      <c r="GZ113" s="180"/>
      <c r="HA113" s="180"/>
      <c r="HB113" s="180"/>
      <c r="HC113" s="180"/>
    </row>
    <row r="114" spans="1:211" ht="39.75" customHeight="1" x14ac:dyDescent="0.25">
      <c r="A114" s="171" t="s">
        <v>1376</v>
      </c>
      <c r="B114" s="172" t="s">
        <v>1377</v>
      </c>
      <c r="C114" s="173">
        <v>108284.1</v>
      </c>
      <c r="D114" s="173">
        <v>65284</v>
      </c>
      <c r="E114" s="182">
        <f t="shared" si="1"/>
        <v>60.289553129222107</v>
      </c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  <c r="AS114" s="180"/>
      <c r="AT114" s="180"/>
      <c r="AU114" s="180"/>
      <c r="AV114" s="180"/>
      <c r="AW114" s="180"/>
      <c r="AX114" s="180"/>
      <c r="AY114" s="180"/>
      <c r="AZ114" s="180"/>
      <c r="BA114" s="180"/>
      <c r="BB114" s="180"/>
      <c r="BC114" s="180"/>
      <c r="BD114" s="180"/>
      <c r="BE114" s="180"/>
      <c r="BF114" s="180"/>
      <c r="BG114" s="180"/>
      <c r="BH114" s="180"/>
      <c r="BI114" s="180"/>
      <c r="BJ114" s="180"/>
      <c r="BK114" s="180"/>
      <c r="BL114" s="180"/>
      <c r="BM114" s="180"/>
      <c r="BN114" s="180"/>
      <c r="BO114" s="180"/>
      <c r="BP114" s="180"/>
      <c r="BQ114" s="180"/>
      <c r="BR114" s="180"/>
      <c r="BS114" s="180"/>
      <c r="BT114" s="180"/>
      <c r="BU114" s="180"/>
      <c r="BV114" s="180"/>
      <c r="BW114" s="180"/>
      <c r="BX114" s="180"/>
      <c r="BY114" s="180"/>
      <c r="BZ114" s="180"/>
      <c r="CA114" s="180"/>
      <c r="CB114" s="180"/>
      <c r="CC114" s="180"/>
      <c r="CD114" s="180"/>
      <c r="CE114" s="180"/>
      <c r="CF114" s="180"/>
      <c r="CG114" s="180"/>
      <c r="CH114" s="180"/>
      <c r="CI114" s="180"/>
      <c r="CJ114" s="180"/>
      <c r="CK114" s="180"/>
      <c r="CL114" s="180"/>
      <c r="CM114" s="180"/>
      <c r="CN114" s="180"/>
      <c r="CO114" s="180"/>
      <c r="CP114" s="180"/>
      <c r="CQ114" s="180"/>
      <c r="CR114" s="180"/>
      <c r="CS114" s="180"/>
      <c r="CT114" s="180"/>
      <c r="CU114" s="180"/>
      <c r="CV114" s="180"/>
      <c r="CW114" s="180"/>
      <c r="CX114" s="180"/>
      <c r="CY114" s="180"/>
      <c r="CZ114" s="180"/>
      <c r="DA114" s="180"/>
      <c r="DB114" s="180"/>
      <c r="DC114" s="180"/>
      <c r="DD114" s="180"/>
      <c r="DE114" s="180"/>
      <c r="DF114" s="180"/>
      <c r="DG114" s="180"/>
      <c r="DH114" s="180"/>
      <c r="DI114" s="180"/>
      <c r="DJ114" s="180"/>
      <c r="DK114" s="180"/>
      <c r="DL114" s="180"/>
      <c r="DM114" s="180"/>
      <c r="DN114" s="180"/>
      <c r="DO114" s="180"/>
      <c r="DP114" s="180"/>
      <c r="DQ114" s="180"/>
      <c r="DR114" s="180"/>
      <c r="DS114" s="180"/>
      <c r="DT114" s="180"/>
      <c r="DU114" s="180"/>
      <c r="DV114" s="180"/>
      <c r="DW114" s="180"/>
      <c r="DX114" s="180"/>
      <c r="DY114" s="180"/>
      <c r="DZ114" s="180"/>
      <c r="EA114" s="180"/>
      <c r="EB114" s="180"/>
      <c r="EC114" s="180"/>
      <c r="ED114" s="180"/>
      <c r="EE114" s="180"/>
      <c r="EF114" s="180"/>
      <c r="EG114" s="180"/>
      <c r="EH114" s="180"/>
      <c r="EI114" s="180"/>
      <c r="EJ114" s="180"/>
      <c r="EK114" s="180"/>
      <c r="EL114" s="180"/>
      <c r="EM114" s="180"/>
      <c r="EN114" s="180"/>
      <c r="EO114" s="180"/>
      <c r="EP114" s="180"/>
      <c r="EQ114" s="180"/>
      <c r="ER114" s="180"/>
      <c r="ES114" s="180"/>
      <c r="ET114" s="180"/>
      <c r="EU114" s="180"/>
      <c r="EV114" s="180"/>
      <c r="EW114" s="180"/>
      <c r="EX114" s="180"/>
      <c r="EY114" s="180"/>
      <c r="EZ114" s="180"/>
      <c r="FA114" s="180"/>
      <c r="FB114" s="180"/>
      <c r="FC114" s="180"/>
      <c r="FD114" s="180"/>
      <c r="FE114" s="180"/>
      <c r="FF114" s="180"/>
      <c r="FG114" s="180"/>
      <c r="FH114" s="180"/>
      <c r="FI114" s="180"/>
      <c r="FJ114" s="180"/>
      <c r="FK114" s="180"/>
      <c r="FL114" s="180"/>
      <c r="FM114" s="180"/>
      <c r="FN114" s="180"/>
      <c r="FO114" s="180"/>
      <c r="FP114" s="180"/>
      <c r="FQ114" s="180"/>
      <c r="FR114" s="180"/>
      <c r="FS114" s="180"/>
      <c r="FT114" s="180"/>
      <c r="FU114" s="180"/>
      <c r="FV114" s="180"/>
      <c r="FW114" s="180"/>
      <c r="FX114" s="180"/>
      <c r="FY114" s="180"/>
      <c r="FZ114" s="180"/>
      <c r="GA114" s="180"/>
      <c r="GB114" s="180"/>
      <c r="GC114" s="180"/>
      <c r="GD114" s="180"/>
      <c r="GE114" s="180"/>
      <c r="GF114" s="180"/>
      <c r="GG114" s="180"/>
      <c r="GH114" s="180"/>
      <c r="GI114" s="180"/>
      <c r="GJ114" s="180"/>
      <c r="GK114" s="180"/>
      <c r="GL114" s="180"/>
      <c r="GM114" s="180"/>
      <c r="GN114" s="180"/>
      <c r="GO114" s="180"/>
      <c r="GP114" s="180"/>
      <c r="GQ114" s="180"/>
      <c r="GR114" s="180"/>
      <c r="GS114" s="180"/>
      <c r="GT114" s="180"/>
      <c r="GU114" s="180"/>
      <c r="GV114" s="180"/>
      <c r="GW114" s="180"/>
      <c r="GX114" s="180"/>
      <c r="GY114" s="180"/>
      <c r="GZ114" s="180"/>
      <c r="HA114" s="180"/>
      <c r="HB114" s="180"/>
      <c r="HC114" s="180"/>
    </row>
    <row r="115" spans="1:211" ht="15.75" x14ac:dyDescent="0.25">
      <c r="A115" s="170" t="s">
        <v>1378</v>
      </c>
      <c r="B115" s="165" t="s">
        <v>1379</v>
      </c>
      <c r="C115" s="169">
        <v>275735.8</v>
      </c>
      <c r="D115" s="169">
        <v>212998.8</v>
      </c>
      <c r="E115" s="182">
        <f t="shared" si="1"/>
        <v>77.247423076727799</v>
      </c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199"/>
      <c r="AV115" s="199"/>
      <c r="AW115" s="199"/>
      <c r="AX115" s="199"/>
      <c r="AY115" s="199"/>
      <c r="AZ115" s="199"/>
      <c r="BA115" s="199"/>
      <c r="BB115" s="199"/>
      <c r="BC115" s="199"/>
      <c r="BD115" s="199"/>
      <c r="BE115" s="199"/>
      <c r="BF115" s="199"/>
      <c r="BG115" s="199"/>
      <c r="BH115" s="199"/>
      <c r="BI115" s="199"/>
      <c r="BJ115" s="199"/>
      <c r="BK115" s="199"/>
      <c r="BL115" s="199"/>
      <c r="BM115" s="199"/>
      <c r="BN115" s="199"/>
      <c r="BO115" s="199"/>
      <c r="BP115" s="199"/>
      <c r="BQ115" s="199"/>
      <c r="BR115" s="199"/>
      <c r="BS115" s="199"/>
      <c r="BT115" s="199"/>
      <c r="BU115" s="199"/>
      <c r="BV115" s="199"/>
      <c r="BW115" s="199"/>
      <c r="BX115" s="199"/>
      <c r="BY115" s="199"/>
      <c r="BZ115" s="199"/>
      <c r="CA115" s="199"/>
      <c r="CB115" s="199"/>
      <c r="CC115" s="199"/>
      <c r="CD115" s="199"/>
      <c r="CE115" s="199"/>
      <c r="CF115" s="199"/>
      <c r="CG115" s="199"/>
      <c r="CH115" s="199"/>
      <c r="CI115" s="199"/>
      <c r="CJ115" s="199"/>
      <c r="CK115" s="199"/>
      <c r="CL115" s="199"/>
      <c r="CM115" s="199"/>
      <c r="CN115" s="199"/>
      <c r="CO115" s="199"/>
      <c r="CP115" s="199"/>
      <c r="CQ115" s="199"/>
      <c r="CR115" s="199"/>
      <c r="CS115" s="199"/>
      <c r="CT115" s="199"/>
      <c r="CU115" s="199"/>
      <c r="CV115" s="199"/>
      <c r="CW115" s="199"/>
      <c r="CX115" s="199"/>
      <c r="CY115" s="199"/>
      <c r="CZ115" s="199"/>
      <c r="DA115" s="199"/>
      <c r="DB115" s="199"/>
      <c r="DC115" s="199"/>
      <c r="DD115" s="199"/>
      <c r="DE115" s="199"/>
      <c r="DF115" s="199"/>
      <c r="DG115" s="199"/>
      <c r="DH115" s="199"/>
      <c r="DI115" s="199"/>
      <c r="DJ115" s="199"/>
      <c r="DK115" s="199"/>
      <c r="DL115" s="199"/>
      <c r="DM115" s="199"/>
      <c r="DN115" s="199"/>
      <c r="DO115" s="199"/>
      <c r="DP115" s="199"/>
      <c r="DQ115" s="199"/>
      <c r="DR115" s="199"/>
      <c r="DS115" s="199"/>
      <c r="DT115" s="199"/>
      <c r="DU115" s="199"/>
      <c r="DV115" s="199"/>
      <c r="DW115" s="199"/>
      <c r="DX115" s="199"/>
      <c r="DY115" s="199"/>
      <c r="DZ115" s="199"/>
      <c r="EA115" s="199"/>
      <c r="EB115" s="199"/>
      <c r="EC115" s="199"/>
      <c r="ED115" s="199"/>
      <c r="EE115" s="199"/>
      <c r="EF115" s="199"/>
      <c r="EG115" s="199"/>
      <c r="EH115" s="199"/>
      <c r="EI115" s="199"/>
      <c r="EJ115" s="199"/>
      <c r="EK115" s="199"/>
      <c r="EL115" s="199"/>
      <c r="EM115" s="199"/>
      <c r="EN115" s="199"/>
      <c r="EO115" s="199"/>
      <c r="EP115" s="199"/>
      <c r="EQ115" s="199"/>
      <c r="ER115" s="199"/>
      <c r="ES115" s="199"/>
      <c r="ET115" s="199"/>
      <c r="EU115" s="199"/>
      <c r="EV115" s="199"/>
      <c r="EW115" s="199"/>
      <c r="EX115" s="199"/>
      <c r="EY115" s="199"/>
      <c r="EZ115" s="199"/>
      <c r="FA115" s="199"/>
      <c r="FB115" s="199"/>
      <c r="FC115" s="199"/>
      <c r="FD115" s="199"/>
      <c r="FE115" s="199"/>
      <c r="FF115" s="199"/>
      <c r="FG115" s="199"/>
      <c r="FH115" s="199"/>
      <c r="FI115" s="199"/>
      <c r="FJ115" s="199"/>
      <c r="FK115" s="199"/>
      <c r="FL115" s="199"/>
      <c r="FM115" s="199"/>
      <c r="FN115" s="199"/>
      <c r="FO115" s="199"/>
      <c r="FP115" s="199"/>
      <c r="FQ115" s="199"/>
      <c r="FR115" s="199"/>
      <c r="FS115" s="199"/>
      <c r="FT115" s="199"/>
      <c r="FU115" s="199"/>
      <c r="FV115" s="199"/>
      <c r="FW115" s="199"/>
      <c r="FX115" s="199"/>
      <c r="FY115" s="199"/>
      <c r="FZ115" s="199"/>
      <c r="GA115" s="199"/>
      <c r="GB115" s="199"/>
      <c r="GC115" s="199"/>
      <c r="GD115" s="199"/>
      <c r="GE115" s="199"/>
      <c r="GF115" s="199"/>
      <c r="GG115" s="199"/>
      <c r="GH115" s="199"/>
      <c r="GI115" s="199"/>
      <c r="GJ115" s="199"/>
      <c r="GK115" s="199"/>
      <c r="GL115" s="199"/>
      <c r="GM115" s="199"/>
      <c r="GN115" s="199"/>
      <c r="GO115" s="199"/>
      <c r="GP115" s="199"/>
      <c r="GQ115" s="199"/>
      <c r="GR115" s="199"/>
      <c r="GS115" s="199"/>
      <c r="GT115" s="199"/>
      <c r="GU115" s="199"/>
      <c r="GV115" s="199"/>
      <c r="GW115" s="199"/>
      <c r="GX115" s="199"/>
      <c r="GY115" s="199"/>
      <c r="GZ115" s="199"/>
      <c r="HA115" s="199"/>
      <c r="HB115" s="199"/>
      <c r="HC115" s="199"/>
    </row>
    <row r="116" spans="1:211" ht="15.75" x14ac:dyDescent="0.25">
      <c r="A116" s="170" t="s">
        <v>1380</v>
      </c>
      <c r="B116" s="196" t="s">
        <v>1381</v>
      </c>
      <c r="C116" s="169">
        <v>24585.3</v>
      </c>
      <c r="D116" s="169">
        <v>26406.1</v>
      </c>
      <c r="E116" s="182">
        <f t="shared" si="1"/>
        <v>107.40605158366992</v>
      </c>
    </row>
    <row r="117" spans="1:211" ht="15.75" x14ac:dyDescent="0.25">
      <c r="A117" s="170" t="s">
        <v>1382</v>
      </c>
      <c r="B117" s="196" t="s">
        <v>1379</v>
      </c>
      <c r="C117" s="169">
        <v>15811.8</v>
      </c>
      <c r="D117" s="169">
        <v>15811.8</v>
      </c>
      <c r="E117" s="182">
        <f t="shared" si="1"/>
        <v>100</v>
      </c>
    </row>
    <row r="118" spans="1:211" ht="15.75" x14ac:dyDescent="0.25">
      <c r="A118" s="170" t="s">
        <v>1383</v>
      </c>
      <c r="B118" s="196" t="s">
        <v>1379</v>
      </c>
      <c r="C118" s="169">
        <v>52569</v>
      </c>
      <c r="D118" s="169">
        <v>51498.8</v>
      </c>
      <c r="E118" s="182">
        <f t="shared" si="1"/>
        <v>97.964199433125984</v>
      </c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  <c r="AS118" s="180"/>
      <c r="AT118" s="180"/>
      <c r="AU118" s="180"/>
      <c r="AV118" s="180"/>
      <c r="AW118" s="180"/>
      <c r="AX118" s="180"/>
      <c r="AY118" s="180"/>
      <c r="AZ118" s="180"/>
      <c r="BA118" s="180"/>
      <c r="BB118" s="180"/>
      <c r="BC118" s="180"/>
      <c r="BD118" s="180"/>
      <c r="BE118" s="180"/>
      <c r="BF118" s="180"/>
      <c r="BG118" s="180"/>
      <c r="BH118" s="180"/>
      <c r="BI118" s="180"/>
      <c r="BJ118" s="180"/>
      <c r="BK118" s="180"/>
      <c r="BL118" s="180"/>
      <c r="BM118" s="180"/>
      <c r="BN118" s="180"/>
      <c r="BO118" s="180"/>
      <c r="BP118" s="180"/>
      <c r="BQ118" s="180"/>
      <c r="BR118" s="180"/>
      <c r="BS118" s="180"/>
      <c r="BT118" s="180"/>
      <c r="BU118" s="180"/>
      <c r="BV118" s="180"/>
      <c r="BW118" s="180"/>
      <c r="BX118" s="180"/>
      <c r="BY118" s="180"/>
      <c r="BZ118" s="180"/>
      <c r="CA118" s="180"/>
      <c r="CB118" s="180"/>
      <c r="CC118" s="180"/>
      <c r="CD118" s="180"/>
      <c r="CE118" s="180"/>
      <c r="CF118" s="180"/>
      <c r="CG118" s="180"/>
      <c r="CH118" s="180"/>
      <c r="CI118" s="180"/>
      <c r="CJ118" s="180"/>
      <c r="CK118" s="180"/>
      <c r="CL118" s="180"/>
      <c r="CM118" s="180"/>
      <c r="CN118" s="180"/>
      <c r="CO118" s="180"/>
      <c r="CP118" s="180"/>
      <c r="CQ118" s="180"/>
      <c r="CR118" s="180"/>
      <c r="CS118" s="180"/>
      <c r="CT118" s="180"/>
      <c r="CU118" s="180"/>
      <c r="CV118" s="180"/>
      <c r="CW118" s="180"/>
      <c r="CX118" s="180"/>
      <c r="CY118" s="180"/>
      <c r="CZ118" s="180"/>
      <c r="DA118" s="180"/>
      <c r="DB118" s="180"/>
      <c r="DC118" s="180"/>
      <c r="DD118" s="180"/>
      <c r="DE118" s="180"/>
      <c r="DF118" s="180"/>
      <c r="DG118" s="180"/>
      <c r="DH118" s="180"/>
      <c r="DI118" s="180"/>
      <c r="DJ118" s="180"/>
      <c r="DK118" s="180"/>
      <c r="DL118" s="180"/>
      <c r="DM118" s="180"/>
      <c r="DN118" s="180"/>
      <c r="DO118" s="180"/>
      <c r="DP118" s="180"/>
      <c r="DQ118" s="180"/>
      <c r="DR118" s="180"/>
      <c r="DS118" s="180"/>
      <c r="DT118" s="180"/>
      <c r="DU118" s="180"/>
      <c r="DV118" s="180"/>
      <c r="DW118" s="180"/>
      <c r="DX118" s="180"/>
      <c r="DY118" s="180"/>
      <c r="DZ118" s="180"/>
      <c r="EA118" s="180"/>
      <c r="EB118" s="180"/>
      <c r="EC118" s="180"/>
      <c r="ED118" s="180"/>
      <c r="EE118" s="180"/>
      <c r="EF118" s="180"/>
      <c r="EG118" s="180"/>
      <c r="EH118" s="180"/>
      <c r="EI118" s="180"/>
      <c r="EJ118" s="180"/>
      <c r="EK118" s="180"/>
      <c r="EL118" s="180"/>
      <c r="EM118" s="180"/>
      <c r="EN118" s="180"/>
      <c r="EO118" s="180"/>
      <c r="EP118" s="180"/>
      <c r="EQ118" s="180"/>
      <c r="ER118" s="180"/>
      <c r="ES118" s="180"/>
      <c r="ET118" s="180"/>
      <c r="EU118" s="180"/>
      <c r="EV118" s="180"/>
      <c r="EW118" s="180"/>
      <c r="EX118" s="180"/>
      <c r="EY118" s="180"/>
      <c r="EZ118" s="180"/>
      <c r="FA118" s="180"/>
      <c r="FB118" s="180"/>
      <c r="FC118" s="180"/>
      <c r="FD118" s="180"/>
      <c r="FE118" s="180"/>
      <c r="FF118" s="180"/>
      <c r="FG118" s="180"/>
      <c r="FH118" s="180"/>
      <c r="FI118" s="180"/>
      <c r="FJ118" s="180"/>
      <c r="FK118" s="180"/>
      <c r="FL118" s="180"/>
      <c r="FM118" s="180"/>
      <c r="FN118" s="180"/>
      <c r="FO118" s="180"/>
      <c r="FP118" s="180"/>
      <c r="FQ118" s="180"/>
      <c r="FR118" s="180"/>
      <c r="FS118" s="180"/>
      <c r="FT118" s="180"/>
      <c r="FU118" s="180"/>
      <c r="FV118" s="180"/>
      <c r="FW118" s="180"/>
      <c r="FX118" s="180"/>
      <c r="FY118" s="180"/>
      <c r="FZ118" s="180"/>
      <c r="GA118" s="180"/>
      <c r="GB118" s="180"/>
      <c r="GC118" s="180"/>
      <c r="GD118" s="180"/>
      <c r="GE118" s="180"/>
      <c r="GF118" s="180"/>
      <c r="GG118" s="180"/>
      <c r="GH118" s="180"/>
      <c r="GI118" s="180"/>
      <c r="GJ118" s="180"/>
      <c r="GK118" s="180"/>
      <c r="GL118" s="180"/>
      <c r="GM118" s="180"/>
      <c r="GN118" s="180"/>
      <c r="GO118" s="180"/>
      <c r="GP118" s="180"/>
      <c r="GQ118" s="180"/>
      <c r="GR118" s="180"/>
      <c r="GS118" s="180"/>
      <c r="GT118" s="180"/>
      <c r="GU118" s="180"/>
      <c r="GV118" s="180"/>
      <c r="GW118" s="180"/>
      <c r="GX118" s="180"/>
      <c r="GY118" s="180"/>
      <c r="GZ118" s="180"/>
      <c r="HA118" s="180"/>
      <c r="HB118" s="180"/>
      <c r="HC118" s="180"/>
    </row>
    <row r="119" spans="1:211" ht="31.5" x14ac:dyDescent="0.25">
      <c r="A119" s="166" t="s">
        <v>1384</v>
      </c>
      <c r="B119" s="167" t="s">
        <v>1385</v>
      </c>
      <c r="C119" s="179">
        <f>SUM(C120:C133)</f>
        <v>2797949.1</v>
      </c>
      <c r="D119" s="179">
        <f>SUM(D120:D133)</f>
        <v>2765186.9000000004</v>
      </c>
      <c r="E119" s="186">
        <f t="shared" si="1"/>
        <v>98.82906375959449</v>
      </c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  <c r="AS119" s="180"/>
      <c r="AT119" s="180"/>
      <c r="AU119" s="180"/>
      <c r="AV119" s="180"/>
      <c r="AW119" s="180"/>
      <c r="AX119" s="180"/>
      <c r="AY119" s="180"/>
      <c r="AZ119" s="180"/>
      <c r="BA119" s="180"/>
      <c r="BB119" s="180"/>
      <c r="BC119" s="180"/>
      <c r="BD119" s="180"/>
      <c r="BE119" s="180"/>
      <c r="BF119" s="180"/>
      <c r="BG119" s="180"/>
      <c r="BH119" s="180"/>
      <c r="BI119" s="180"/>
      <c r="BJ119" s="180"/>
      <c r="BK119" s="180"/>
      <c r="BL119" s="180"/>
      <c r="BM119" s="180"/>
      <c r="BN119" s="180"/>
      <c r="BO119" s="180"/>
      <c r="BP119" s="180"/>
      <c r="BQ119" s="180"/>
      <c r="BR119" s="180"/>
      <c r="BS119" s="180"/>
      <c r="BT119" s="180"/>
      <c r="BU119" s="180"/>
      <c r="BV119" s="180"/>
      <c r="BW119" s="180"/>
      <c r="BX119" s="180"/>
      <c r="BY119" s="180"/>
      <c r="BZ119" s="180"/>
      <c r="CA119" s="180"/>
      <c r="CB119" s="180"/>
      <c r="CC119" s="180"/>
      <c r="CD119" s="180"/>
      <c r="CE119" s="180"/>
      <c r="CF119" s="180"/>
      <c r="CG119" s="180"/>
      <c r="CH119" s="180"/>
      <c r="CI119" s="180"/>
      <c r="CJ119" s="180"/>
      <c r="CK119" s="180"/>
      <c r="CL119" s="180"/>
      <c r="CM119" s="180"/>
      <c r="CN119" s="180"/>
      <c r="CO119" s="180"/>
      <c r="CP119" s="180"/>
      <c r="CQ119" s="180"/>
      <c r="CR119" s="180"/>
      <c r="CS119" s="180"/>
      <c r="CT119" s="180"/>
      <c r="CU119" s="180"/>
      <c r="CV119" s="180"/>
      <c r="CW119" s="180"/>
      <c r="CX119" s="180"/>
      <c r="CY119" s="180"/>
      <c r="CZ119" s="180"/>
      <c r="DA119" s="180"/>
      <c r="DB119" s="180"/>
      <c r="DC119" s="180"/>
      <c r="DD119" s="180"/>
      <c r="DE119" s="180"/>
      <c r="DF119" s="180"/>
      <c r="DG119" s="180"/>
      <c r="DH119" s="180"/>
      <c r="DI119" s="180"/>
      <c r="DJ119" s="180"/>
      <c r="DK119" s="180"/>
      <c r="DL119" s="180"/>
      <c r="DM119" s="180"/>
      <c r="DN119" s="180"/>
      <c r="DO119" s="180"/>
      <c r="DP119" s="180"/>
      <c r="DQ119" s="180"/>
      <c r="DR119" s="180"/>
      <c r="DS119" s="180"/>
      <c r="DT119" s="180"/>
      <c r="DU119" s="180"/>
      <c r="DV119" s="180"/>
      <c r="DW119" s="180"/>
      <c r="DX119" s="180"/>
      <c r="DY119" s="180"/>
      <c r="DZ119" s="180"/>
      <c r="EA119" s="180"/>
      <c r="EB119" s="180"/>
      <c r="EC119" s="180"/>
      <c r="ED119" s="180"/>
      <c r="EE119" s="180"/>
      <c r="EF119" s="180"/>
      <c r="EG119" s="180"/>
      <c r="EH119" s="180"/>
      <c r="EI119" s="180"/>
      <c r="EJ119" s="180"/>
      <c r="EK119" s="180"/>
      <c r="EL119" s="180"/>
      <c r="EM119" s="180"/>
      <c r="EN119" s="180"/>
      <c r="EO119" s="180"/>
      <c r="EP119" s="180"/>
      <c r="EQ119" s="180"/>
      <c r="ER119" s="180"/>
      <c r="ES119" s="180"/>
      <c r="ET119" s="180"/>
      <c r="EU119" s="180"/>
      <c r="EV119" s="180"/>
      <c r="EW119" s="180"/>
      <c r="EX119" s="180"/>
      <c r="EY119" s="180"/>
      <c r="EZ119" s="180"/>
      <c r="FA119" s="180"/>
      <c r="FB119" s="180"/>
      <c r="FC119" s="180"/>
      <c r="FD119" s="180"/>
      <c r="FE119" s="180"/>
      <c r="FF119" s="180"/>
      <c r="FG119" s="180"/>
      <c r="FH119" s="180"/>
      <c r="FI119" s="180"/>
      <c r="FJ119" s="180"/>
      <c r="FK119" s="180"/>
      <c r="FL119" s="180"/>
      <c r="FM119" s="180"/>
      <c r="FN119" s="180"/>
      <c r="FO119" s="180"/>
      <c r="FP119" s="180"/>
      <c r="FQ119" s="180"/>
      <c r="FR119" s="180"/>
      <c r="FS119" s="180"/>
      <c r="FT119" s="180"/>
      <c r="FU119" s="180"/>
      <c r="FV119" s="180"/>
      <c r="FW119" s="180"/>
      <c r="FX119" s="180"/>
      <c r="FY119" s="180"/>
      <c r="FZ119" s="180"/>
      <c r="GA119" s="180"/>
      <c r="GB119" s="180"/>
      <c r="GC119" s="180"/>
      <c r="GD119" s="180"/>
      <c r="GE119" s="180"/>
      <c r="GF119" s="180"/>
      <c r="GG119" s="180"/>
      <c r="GH119" s="180"/>
      <c r="GI119" s="180"/>
      <c r="GJ119" s="180"/>
      <c r="GK119" s="180"/>
      <c r="GL119" s="180"/>
      <c r="GM119" s="180"/>
      <c r="GN119" s="180"/>
      <c r="GO119" s="180"/>
      <c r="GP119" s="180"/>
      <c r="GQ119" s="180"/>
      <c r="GR119" s="180"/>
      <c r="GS119" s="180"/>
      <c r="GT119" s="180"/>
      <c r="GU119" s="180"/>
      <c r="GV119" s="180"/>
      <c r="GW119" s="180"/>
      <c r="GX119" s="180"/>
      <c r="GY119" s="180"/>
      <c r="GZ119" s="180"/>
      <c r="HA119" s="180"/>
      <c r="HB119" s="180"/>
      <c r="HC119" s="180"/>
    </row>
    <row r="120" spans="1:211" ht="47.25" x14ac:dyDescent="0.25">
      <c r="A120" s="170" t="s">
        <v>1386</v>
      </c>
      <c r="B120" s="165" t="s">
        <v>1387</v>
      </c>
      <c r="C120" s="169">
        <v>9464.4</v>
      </c>
      <c r="D120" s="169">
        <v>9399.6</v>
      </c>
      <c r="E120" s="182">
        <f t="shared" si="1"/>
        <v>99.315329022442</v>
      </c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  <c r="AS120" s="180"/>
      <c r="AT120" s="180"/>
      <c r="AU120" s="180"/>
      <c r="AV120" s="180"/>
      <c r="AW120" s="180"/>
      <c r="AX120" s="180"/>
      <c r="AY120" s="180"/>
      <c r="AZ120" s="180"/>
      <c r="BA120" s="180"/>
      <c r="BB120" s="180"/>
      <c r="BC120" s="180"/>
      <c r="BD120" s="180"/>
      <c r="BE120" s="180"/>
      <c r="BF120" s="180"/>
      <c r="BG120" s="180"/>
      <c r="BH120" s="180"/>
      <c r="BI120" s="180"/>
      <c r="BJ120" s="180"/>
      <c r="BK120" s="180"/>
      <c r="BL120" s="180"/>
      <c r="BM120" s="180"/>
      <c r="BN120" s="180"/>
      <c r="BO120" s="180"/>
      <c r="BP120" s="180"/>
      <c r="BQ120" s="180"/>
      <c r="BR120" s="180"/>
      <c r="BS120" s="180"/>
      <c r="BT120" s="180"/>
      <c r="BU120" s="180"/>
      <c r="BV120" s="180"/>
      <c r="BW120" s="180"/>
      <c r="BX120" s="180"/>
      <c r="BY120" s="180"/>
      <c r="BZ120" s="180"/>
      <c r="CA120" s="180"/>
      <c r="CB120" s="180"/>
      <c r="CC120" s="180"/>
      <c r="CD120" s="180"/>
      <c r="CE120" s="180"/>
      <c r="CF120" s="180"/>
      <c r="CG120" s="180"/>
      <c r="CH120" s="180"/>
      <c r="CI120" s="180"/>
      <c r="CJ120" s="180"/>
      <c r="CK120" s="180"/>
      <c r="CL120" s="180"/>
      <c r="CM120" s="180"/>
      <c r="CN120" s="180"/>
      <c r="CO120" s="180"/>
      <c r="CP120" s="180"/>
      <c r="CQ120" s="180"/>
      <c r="CR120" s="180"/>
      <c r="CS120" s="180"/>
      <c r="CT120" s="180"/>
      <c r="CU120" s="180"/>
      <c r="CV120" s="180"/>
      <c r="CW120" s="180"/>
      <c r="CX120" s="180"/>
      <c r="CY120" s="180"/>
      <c r="CZ120" s="180"/>
      <c r="DA120" s="180"/>
      <c r="DB120" s="180"/>
      <c r="DC120" s="180"/>
      <c r="DD120" s="180"/>
      <c r="DE120" s="180"/>
      <c r="DF120" s="180"/>
      <c r="DG120" s="180"/>
      <c r="DH120" s="180"/>
      <c r="DI120" s="180"/>
      <c r="DJ120" s="180"/>
      <c r="DK120" s="180"/>
      <c r="DL120" s="180"/>
      <c r="DM120" s="180"/>
      <c r="DN120" s="180"/>
      <c r="DO120" s="180"/>
      <c r="DP120" s="180"/>
      <c r="DQ120" s="180"/>
      <c r="DR120" s="180"/>
      <c r="DS120" s="180"/>
      <c r="DT120" s="180"/>
      <c r="DU120" s="180"/>
      <c r="DV120" s="180"/>
      <c r="DW120" s="180"/>
      <c r="DX120" s="180"/>
      <c r="DY120" s="180"/>
      <c r="DZ120" s="180"/>
      <c r="EA120" s="180"/>
      <c r="EB120" s="180"/>
      <c r="EC120" s="180"/>
      <c r="ED120" s="180"/>
      <c r="EE120" s="180"/>
      <c r="EF120" s="180"/>
      <c r="EG120" s="180"/>
      <c r="EH120" s="180"/>
      <c r="EI120" s="180"/>
      <c r="EJ120" s="180"/>
      <c r="EK120" s="180"/>
      <c r="EL120" s="180"/>
      <c r="EM120" s="180"/>
      <c r="EN120" s="180"/>
      <c r="EO120" s="180"/>
      <c r="EP120" s="180"/>
      <c r="EQ120" s="180"/>
      <c r="ER120" s="180"/>
      <c r="ES120" s="180"/>
      <c r="ET120" s="180"/>
      <c r="EU120" s="180"/>
      <c r="EV120" s="180"/>
      <c r="EW120" s="180"/>
      <c r="EX120" s="180"/>
      <c r="EY120" s="180"/>
      <c r="EZ120" s="180"/>
      <c r="FA120" s="180"/>
      <c r="FB120" s="180"/>
      <c r="FC120" s="180"/>
      <c r="FD120" s="180"/>
      <c r="FE120" s="180"/>
      <c r="FF120" s="180"/>
      <c r="FG120" s="180"/>
      <c r="FH120" s="180"/>
      <c r="FI120" s="180"/>
      <c r="FJ120" s="180"/>
      <c r="FK120" s="180"/>
      <c r="FL120" s="180"/>
      <c r="FM120" s="180"/>
      <c r="FN120" s="180"/>
      <c r="FO120" s="180"/>
      <c r="FP120" s="180"/>
      <c r="FQ120" s="180"/>
      <c r="FR120" s="180"/>
      <c r="FS120" s="180"/>
      <c r="FT120" s="180"/>
      <c r="FU120" s="180"/>
      <c r="FV120" s="180"/>
      <c r="FW120" s="180"/>
      <c r="FX120" s="180"/>
      <c r="FY120" s="180"/>
      <c r="FZ120" s="180"/>
      <c r="GA120" s="180"/>
      <c r="GB120" s="180"/>
      <c r="GC120" s="180"/>
      <c r="GD120" s="180"/>
      <c r="GE120" s="180"/>
      <c r="GF120" s="180"/>
      <c r="GG120" s="180"/>
      <c r="GH120" s="180"/>
      <c r="GI120" s="180"/>
      <c r="GJ120" s="180"/>
      <c r="GK120" s="180"/>
      <c r="GL120" s="180"/>
      <c r="GM120" s="180"/>
      <c r="GN120" s="180"/>
      <c r="GO120" s="180"/>
      <c r="GP120" s="180"/>
      <c r="GQ120" s="180"/>
      <c r="GR120" s="180"/>
      <c r="GS120" s="180"/>
      <c r="GT120" s="180"/>
      <c r="GU120" s="180"/>
      <c r="GV120" s="180"/>
      <c r="GW120" s="180"/>
      <c r="GX120" s="180"/>
      <c r="GY120" s="180"/>
      <c r="GZ120" s="180"/>
      <c r="HA120" s="180"/>
      <c r="HB120" s="180"/>
      <c r="HC120" s="180"/>
    </row>
    <row r="121" spans="1:211" ht="47.25" x14ac:dyDescent="0.25">
      <c r="A121" s="170" t="s">
        <v>1388</v>
      </c>
      <c r="B121" s="165" t="s">
        <v>1389</v>
      </c>
      <c r="C121" s="169">
        <v>193312.2</v>
      </c>
      <c r="D121" s="169">
        <v>169206.3</v>
      </c>
      <c r="E121" s="182">
        <f t="shared" si="1"/>
        <v>87.530067941909508</v>
      </c>
    </row>
    <row r="122" spans="1:211" ht="31.5" x14ac:dyDescent="0.25">
      <c r="A122" s="170" t="s">
        <v>1390</v>
      </c>
      <c r="B122" s="165" t="s">
        <v>1391</v>
      </c>
      <c r="C122" s="169">
        <v>6737.7</v>
      </c>
      <c r="D122" s="169">
        <v>6603.6</v>
      </c>
      <c r="E122" s="182">
        <f t="shared" si="1"/>
        <v>98.009706576428172</v>
      </c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  <c r="AS122" s="180"/>
      <c r="AT122" s="180"/>
      <c r="AU122" s="180"/>
      <c r="AV122" s="180"/>
      <c r="AW122" s="180"/>
      <c r="AX122" s="180"/>
      <c r="AY122" s="180"/>
      <c r="AZ122" s="180"/>
      <c r="BA122" s="180"/>
      <c r="BB122" s="180"/>
      <c r="BC122" s="180"/>
      <c r="BD122" s="180"/>
      <c r="BE122" s="180"/>
      <c r="BF122" s="180"/>
      <c r="BG122" s="180"/>
      <c r="BH122" s="180"/>
      <c r="BI122" s="180"/>
      <c r="BJ122" s="180"/>
      <c r="BK122" s="180"/>
      <c r="BL122" s="180"/>
      <c r="BM122" s="180"/>
      <c r="BN122" s="180"/>
      <c r="BO122" s="180"/>
      <c r="BP122" s="180"/>
      <c r="BQ122" s="180"/>
      <c r="BR122" s="180"/>
      <c r="BS122" s="180"/>
      <c r="BT122" s="180"/>
      <c r="BU122" s="180"/>
      <c r="BV122" s="180"/>
      <c r="BW122" s="180"/>
      <c r="BX122" s="180"/>
      <c r="BY122" s="180"/>
      <c r="BZ122" s="180"/>
      <c r="CA122" s="180"/>
      <c r="CB122" s="180"/>
      <c r="CC122" s="180"/>
      <c r="CD122" s="180"/>
      <c r="CE122" s="180"/>
      <c r="CF122" s="180"/>
      <c r="CG122" s="180"/>
      <c r="CH122" s="180"/>
      <c r="CI122" s="180"/>
      <c r="CJ122" s="180"/>
      <c r="CK122" s="180"/>
      <c r="CL122" s="180"/>
      <c r="CM122" s="180"/>
      <c r="CN122" s="180"/>
      <c r="CO122" s="180"/>
      <c r="CP122" s="180"/>
      <c r="CQ122" s="180"/>
      <c r="CR122" s="180"/>
      <c r="CS122" s="180"/>
      <c r="CT122" s="180"/>
      <c r="CU122" s="180"/>
      <c r="CV122" s="180"/>
      <c r="CW122" s="180"/>
      <c r="CX122" s="180"/>
      <c r="CY122" s="180"/>
      <c r="CZ122" s="180"/>
      <c r="DA122" s="180"/>
      <c r="DB122" s="180"/>
      <c r="DC122" s="180"/>
      <c r="DD122" s="180"/>
      <c r="DE122" s="180"/>
      <c r="DF122" s="180"/>
      <c r="DG122" s="180"/>
      <c r="DH122" s="180"/>
      <c r="DI122" s="180"/>
      <c r="DJ122" s="180"/>
      <c r="DK122" s="180"/>
      <c r="DL122" s="180"/>
      <c r="DM122" s="180"/>
      <c r="DN122" s="180"/>
      <c r="DO122" s="180"/>
      <c r="DP122" s="180"/>
      <c r="DQ122" s="180"/>
      <c r="DR122" s="180"/>
      <c r="DS122" s="180"/>
      <c r="DT122" s="180"/>
      <c r="DU122" s="180"/>
      <c r="DV122" s="180"/>
      <c r="DW122" s="180"/>
      <c r="DX122" s="180"/>
      <c r="DY122" s="180"/>
      <c r="DZ122" s="180"/>
      <c r="EA122" s="180"/>
      <c r="EB122" s="180"/>
      <c r="EC122" s="180"/>
      <c r="ED122" s="180"/>
      <c r="EE122" s="180"/>
      <c r="EF122" s="180"/>
      <c r="EG122" s="180"/>
      <c r="EH122" s="180"/>
      <c r="EI122" s="180"/>
      <c r="EJ122" s="180"/>
      <c r="EK122" s="180"/>
      <c r="EL122" s="180"/>
      <c r="EM122" s="180"/>
      <c r="EN122" s="180"/>
      <c r="EO122" s="180"/>
      <c r="EP122" s="180"/>
      <c r="EQ122" s="180"/>
      <c r="ER122" s="180"/>
      <c r="ES122" s="180"/>
      <c r="ET122" s="180"/>
      <c r="EU122" s="180"/>
      <c r="EV122" s="180"/>
      <c r="EW122" s="180"/>
      <c r="EX122" s="180"/>
      <c r="EY122" s="180"/>
      <c r="EZ122" s="180"/>
      <c r="FA122" s="180"/>
      <c r="FB122" s="180"/>
      <c r="FC122" s="180"/>
      <c r="FD122" s="180"/>
      <c r="FE122" s="180"/>
      <c r="FF122" s="180"/>
      <c r="FG122" s="180"/>
      <c r="FH122" s="180"/>
      <c r="FI122" s="180"/>
      <c r="FJ122" s="180"/>
      <c r="FK122" s="180"/>
      <c r="FL122" s="180"/>
      <c r="FM122" s="180"/>
      <c r="FN122" s="180"/>
      <c r="FO122" s="180"/>
      <c r="FP122" s="180"/>
      <c r="FQ122" s="180"/>
      <c r="FR122" s="180"/>
      <c r="FS122" s="180"/>
      <c r="FT122" s="180"/>
      <c r="FU122" s="180"/>
      <c r="FV122" s="180"/>
      <c r="FW122" s="180"/>
      <c r="FX122" s="180"/>
      <c r="FY122" s="180"/>
      <c r="FZ122" s="180"/>
      <c r="GA122" s="180"/>
      <c r="GB122" s="180"/>
      <c r="GC122" s="180"/>
      <c r="GD122" s="180"/>
      <c r="GE122" s="180"/>
      <c r="GF122" s="180"/>
      <c r="GG122" s="180"/>
      <c r="GH122" s="180"/>
      <c r="GI122" s="180"/>
      <c r="GJ122" s="180"/>
      <c r="GK122" s="180"/>
      <c r="GL122" s="180"/>
      <c r="GM122" s="180"/>
      <c r="GN122" s="180"/>
      <c r="GO122" s="180"/>
      <c r="GP122" s="180"/>
      <c r="GQ122" s="180"/>
      <c r="GR122" s="180"/>
      <c r="GS122" s="180"/>
      <c r="GT122" s="180"/>
      <c r="GU122" s="180"/>
      <c r="GV122" s="180"/>
      <c r="GW122" s="180"/>
      <c r="GX122" s="180"/>
      <c r="GY122" s="180"/>
      <c r="GZ122" s="180"/>
      <c r="HA122" s="180"/>
      <c r="HB122" s="180"/>
      <c r="HC122" s="180"/>
    </row>
    <row r="123" spans="1:211" ht="31.5" x14ac:dyDescent="0.25">
      <c r="A123" s="170" t="s">
        <v>1392</v>
      </c>
      <c r="B123" s="165" t="s">
        <v>1391</v>
      </c>
      <c r="C123" s="169">
        <v>421186.9</v>
      </c>
      <c r="D123" s="169">
        <v>419144</v>
      </c>
      <c r="E123" s="182">
        <f t="shared" si="1"/>
        <v>99.514965921304764</v>
      </c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  <c r="AS123" s="180"/>
      <c r="AT123" s="180"/>
      <c r="AU123" s="180"/>
      <c r="AV123" s="180"/>
      <c r="AW123" s="180"/>
      <c r="AX123" s="180"/>
      <c r="AY123" s="180"/>
      <c r="AZ123" s="180"/>
      <c r="BA123" s="180"/>
      <c r="BB123" s="180"/>
      <c r="BC123" s="180"/>
      <c r="BD123" s="180"/>
      <c r="BE123" s="180"/>
      <c r="BF123" s="180"/>
      <c r="BG123" s="180"/>
      <c r="BH123" s="180"/>
      <c r="BI123" s="180"/>
      <c r="BJ123" s="180"/>
      <c r="BK123" s="180"/>
      <c r="BL123" s="180"/>
      <c r="BM123" s="180"/>
      <c r="BN123" s="180"/>
      <c r="BO123" s="180"/>
      <c r="BP123" s="180"/>
      <c r="BQ123" s="180"/>
      <c r="BR123" s="180"/>
      <c r="BS123" s="180"/>
      <c r="BT123" s="180"/>
      <c r="BU123" s="180"/>
      <c r="BV123" s="180"/>
      <c r="BW123" s="180"/>
      <c r="BX123" s="180"/>
      <c r="BY123" s="180"/>
      <c r="BZ123" s="180"/>
      <c r="CA123" s="180"/>
      <c r="CB123" s="180"/>
      <c r="CC123" s="180"/>
      <c r="CD123" s="180"/>
      <c r="CE123" s="180"/>
      <c r="CF123" s="180"/>
      <c r="CG123" s="180"/>
      <c r="CH123" s="180"/>
      <c r="CI123" s="180"/>
      <c r="CJ123" s="180"/>
      <c r="CK123" s="180"/>
      <c r="CL123" s="180"/>
      <c r="CM123" s="180"/>
      <c r="CN123" s="180"/>
      <c r="CO123" s="180"/>
      <c r="CP123" s="180"/>
      <c r="CQ123" s="180"/>
      <c r="CR123" s="180"/>
      <c r="CS123" s="180"/>
      <c r="CT123" s="180"/>
      <c r="CU123" s="180"/>
      <c r="CV123" s="180"/>
      <c r="CW123" s="180"/>
      <c r="CX123" s="180"/>
      <c r="CY123" s="180"/>
      <c r="CZ123" s="180"/>
      <c r="DA123" s="180"/>
      <c r="DB123" s="180"/>
      <c r="DC123" s="180"/>
      <c r="DD123" s="180"/>
      <c r="DE123" s="180"/>
      <c r="DF123" s="180"/>
      <c r="DG123" s="180"/>
      <c r="DH123" s="180"/>
      <c r="DI123" s="180"/>
      <c r="DJ123" s="180"/>
      <c r="DK123" s="180"/>
      <c r="DL123" s="180"/>
      <c r="DM123" s="180"/>
      <c r="DN123" s="180"/>
      <c r="DO123" s="180"/>
      <c r="DP123" s="180"/>
      <c r="DQ123" s="180"/>
      <c r="DR123" s="180"/>
      <c r="DS123" s="180"/>
      <c r="DT123" s="180"/>
      <c r="DU123" s="180"/>
      <c r="DV123" s="180"/>
      <c r="DW123" s="180"/>
      <c r="DX123" s="180"/>
      <c r="DY123" s="180"/>
      <c r="DZ123" s="180"/>
      <c r="EA123" s="180"/>
      <c r="EB123" s="180"/>
      <c r="EC123" s="180"/>
      <c r="ED123" s="180"/>
      <c r="EE123" s="180"/>
      <c r="EF123" s="180"/>
      <c r="EG123" s="180"/>
      <c r="EH123" s="180"/>
      <c r="EI123" s="180"/>
      <c r="EJ123" s="180"/>
      <c r="EK123" s="180"/>
      <c r="EL123" s="180"/>
      <c r="EM123" s="180"/>
      <c r="EN123" s="180"/>
      <c r="EO123" s="180"/>
      <c r="EP123" s="180"/>
      <c r="EQ123" s="180"/>
      <c r="ER123" s="180"/>
      <c r="ES123" s="180"/>
      <c r="ET123" s="180"/>
      <c r="EU123" s="180"/>
      <c r="EV123" s="180"/>
      <c r="EW123" s="180"/>
      <c r="EX123" s="180"/>
      <c r="EY123" s="180"/>
      <c r="EZ123" s="180"/>
      <c r="FA123" s="180"/>
      <c r="FB123" s="180"/>
      <c r="FC123" s="180"/>
      <c r="FD123" s="180"/>
      <c r="FE123" s="180"/>
      <c r="FF123" s="180"/>
      <c r="FG123" s="180"/>
      <c r="FH123" s="180"/>
      <c r="FI123" s="180"/>
      <c r="FJ123" s="180"/>
      <c r="FK123" s="180"/>
      <c r="FL123" s="180"/>
      <c r="FM123" s="180"/>
      <c r="FN123" s="180"/>
      <c r="FO123" s="180"/>
      <c r="FP123" s="180"/>
      <c r="FQ123" s="180"/>
      <c r="FR123" s="180"/>
      <c r="FS123" s="180"/>
      <c r="FT123" s="180"/>
      <c r="FU123" s="180"/>
      <c r="FV123" s="180"/>
      <c r="FW123" s="180"/>
      <c r="FX123" s="180"/>
      <c r="FY123" s="180"/>
      <c r="FZ123" s="180"/>
      <c r="GA123" s="180"/>
      <c r="GB123" s="180"/>
      <c r="GC123" s="180"/>
      <c r="GD123" s="180"/>
      <c r="GE123" s="180"/>
      <c r="GF123" s="180"/>
      <c r="GG123" s="180"/>
      <c r="GH123" s="180"/>
      <c r="GI123" s="180"/>
      <c r="GJ123" s="180"/>
      <c r="GK123" s="180"/>
      <c r="GL123" s="180"/>
      <c r="GM123" s="180"/>
      <c r="GN123" s="180"/>
      <c r="GO123" s="180"/>
      <c r="GP123" s="180"/>
      <c r="GQ123" s="180"/>
      <c r="GR123" s="180"/>
      <c r="GS123" s="180"/>
      <c r="GT123" s="180"/>
      <c r="GU123" s="180"/>
      <c r="GV123" s="180"/>
      <c r="GW123" s="180"/>
      <c r="GX123" s="180"/>
      <c r="GY123" s="180"/>
      <c r="GZ123" s="180"/>
      <c r="HA123" s="180"/>
      <c r="HB123" s="180"/>
      <c r="HC123" s="180"/>
    </row>
    <row r="124" spans="1:211" ht="31.5" x14ac:dyDescent="0.25">
      <c r="A124" s="170" t="s">
        <v>1393</v>
      </c>
      <c r="B124" s="165" t="s">
        <v>1391</v>
      </c>
      <c r="C124" s="169">
        <v>1878488.1</v>
      </c>
      <c r="D124" s="169">
        <v>1878488.1</v>
      </c>
      <c r="E124" s="182">
        <f t="shared" si="1"/>
        <v>100</v>
      </c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  <c r="AS124" s="180"/>
      <c r="AT124" s="180"/>
      <c r="AU124" s="180"/>
      <c r="AV124" s="180"/>
      <c r="AW124" s="180"/>
      <c r="AX124" s="180"/>
      <c r="AY124" s="180"/>
      <c r="AZ124" s="180"/>
      <c r="BA124" s="180"/>
      <c r="BB124" s="180"/>
      <c r="BC124" s="180"/>
      <c r="BD124" s="180"/>
      <c r="BE124" s="180"/>
      <c r="BF124" s="180"/>
      <c r="BG124" s="180"/>
      <c r="BH124" s="180"/>
      <c r="BI124" s="180"/>
      <c r="BJ124" s="180"/>
      <c r="BK124" s="180"/>
      <c r="BL124" s="180"/>
      <c r="BM124" s="180"/>
      <c r="BN124" s="180"/>
      <c r="BO124" s="180"/>
      <c r="BP124" s="180"/>
      <c r="BQ124" s="180"/>
      <c r="BR124" s="180"/>
      <c r="BS124" s="180"/>
      <c r="BT124" s="180"/>
      <c r="BU124" s="180"/>
      <c r="BV124" s="180"/>
      <c r="BW124" s="180"/>
      <c r="BX124" s="180"/>
      <c r="BY124" s="180"/>
      <c r="BZ124" s="180"/>
      <c r="CA124" s="180"/>
      <c r="CB124" s="180"/>
      <c r="CC124" s="180"/>
      <c r="CD124" s="180"/>
      <c r="CE124" s="180"/>
      <c r="CF124" s="180"/>
      <c r="CG124" s="180"/>
      <c r="CH124" s="180"/>
      <c r="CI124" s="180"/>
      <c r="CJ124" s="180"/>
      <c r="CK124" s="180"/>
      <c r="CL124" s="180"/>
      <c r="CM124" s="180"/>
      <c r="CN124" s="180"/>
      <c r="CO124" s="180"/>
      <c r="CP124" s="180"/>
      <c r="CQ124" s="180"/>
      <c r="CR124" s="180"/>
      <c r="CS124" s="180"/>
      <c r="CT124" s="180"/>
      <c r="CU124" s="180"/>
      <c r="CV124" s="180"/>
      <c r="CW124" s="180"/>
      <c r="CX124" s="180"/>
      <c r="CY124" s="180"/>
      <c r="CZ124" s="180"/>
      <c r="DA124" s="180"/>
      <c r="DB124" s="180"/>
      <c r="DC124" s="180"/>
      <c r="DD124" s="180"/>
      <c r="DE124" s="180"/>
      <c r="DF124" s="180"/>
      <c r="DG124" s="180"/>
      <c r="DH124" s="180"/>
      <c r="DI124" s="180"/>
      <c r="DJ124" s="180"/>
      <c r="DK124" s="180"/>
      <c r="DL124" s="180"/>
      <c r="DM124" s="180"/>
      <c r="DN124" s="180"/>
      <c r="DO124" s="180"/>
      <c r="DP124" s="180"/>
      <c r="DQ124" s="180"/>
      <c r="DR124" s="180"/>
      <c r="DS124" s="180"/>
      <c r="DT124" s="180"/>
      <c r="DU124" s="180"/>
      <c r="DV124" s="180"/>
      <c r="DW124" s="180"/>
      <c r="DX124" s="180"/>
      <c r="DY124" s="180"/>
      <c r="DZ124" s="180"/>
      <c r="EA124" s="180"/>
      <c r="EB124" s="180"/>
      <c r="EC124" s="180"/>
      <c r="ED124" s="180"/>
      <c r="EE124" s="180"/>
      <c r="EF124" s="180"/>
      <c r="EG124" s="180"/>
      <c r="EH124" s="180"/>
      <c r="EI124" s="180"/>
      <c r="EJ124" s="180"/>
      <c r="EK124" s="180"/>
      <c r="EL124" s="180"/>
      <c r="EM124" s="180"/>
      <c r="EN124" s="180"/>
      <c r="EO124" s="180"/>
      <c r="EP124" s="180"/>
      <c r="EQ124" s="180"/>
      <c r="ER124" s="180"/>
      <c r="ES124" s="180"/>
      <c r="ET124" s="180"/>
      <c r="EU124" s="180"/>
      <c r="EV124" s="180"/>
      <c r="EW124" s="180"/>
      <c r="EX124" s="180"/>
      <c r="EY124" s="180"/>
      <c r="EZ124" s="180"/>
      <c r="FA124" s="180"/>
      <c r="FB124" s="180"/>
      <c r="FC124" s="180"/>
      <c r="FD124" s="180"/>
      <c r="FE124" s="180"/>
      <c r="FF124" s="180"/>
      <c r="FG124" s="180"/>
      <c r="FH124" s="180"/>
      <c r="FI124" s="180"/>
      <c r="FJ124" s="180"/>
      <c r="FK124" s="180"/>
      <c r="FL124" s="180"/>
      <c r="FM124" s="180"/>
      <c r="FN124" s="180"/>
      <c r="FO124" s="180"/>
      <c r="FP124" s="180"/>
      <c r="FQ124" s="180"/>
      <c r="FR124" s="180"/>
      <c r="FS124" s="180"/>
      <c r="FT124" s="180"/>
      <c r="FU124" s="180"/>
      <c r="FV124" s="180"/>
      <c r="FW124" s="180"/>
      <c r="FX124" s="180"/>
      <c r="FY124" s="180"/>
      <c r="FZ124" s="180"/>
      <c r="GA124" s="180"/>
      <c r="GB124" s="180"/>
      <c r="GC124" s="180"/>
      <c r="GD124" s="180"/>
      <c r="GE124" s="180"/>
      <c r="GF124" s="180"/>
      <c r="GG124" s="180"/>
      <c r="GH124" s="180"/>
      <c r="GI124" s="180"/>
      <c r="GJ124" s="180"/>
      <c r="GK124" s="180"/>
      <c r="GL124" s="180"/>
      <c r="GM124" s="180"/>
      <c r="GN124" s="180"/>
      <c r="GO124" s="180"/>
      <c r="GP124" s="180"/>
      <c r="GQ124" s="180"/>
      <c r="GR124" s="180"/>
      <c r="GS124" s="180"/>
      <c r="GT124" s="180"/>
      <c r="GU124" s="180"/>
      <c r="GV124" s="180"/>
      <c r="GW124" s="180"/>
      <c r="GX124" s="180"/>
      <c r="GY124" s="180"/>
      <c r="GZ124" s="180"/>
      <c r="HA124" s="180"/>
      <c r="HB124" s="180"/>
      <c r="HC124" s="180"/>
    </row>
    <row r="125" spans="1:211" ht="47.25" x14ac:dyDescent="0.25">
      <c r="A125" s="171" t="s">
        <v>1394</v>
      </c>
      <c r="B125" s="172" t="s">
        <v>1395</v>
      </c>
      <c r="C125" s="173">
        <v>104452</v>
      </c>
      <c r="D125" s="173">
        <v>103106.7</v>
      </c>
      <c r="E125" s="182">
        <f t="shared" si="1"/>
        <v>98.712039980086544</v>
      </c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0"/>
      <c r="AD125" s="180"/>
      <c r="AE125" s="180"/>
      <c r="AF125" s="180"/>
      <c r="AG125" s="180"/>
      <c r="AH125" s="180"/>
      <c r="AI125" s="180"/>
      <c r="AJ125" s="180"/>
      <c r="AK125" s="180"/>
      <c r="AL125" s="180"/>
      <c r="AM125" s="180"/>
      <c r="AN125" s="180"/>
      <c r="AO125" s="180"/>
      <c r="AP125" s="180"/>
      <c r="AQ125" s="180"/>
      <c r="AR125" s="180"/>
      <c r="AS125" s="180"/>
      <c r="AT125" s="180"/>
      <c r="AU125" s="180"/>
      <c r="AV125" s="180"/>
      <c r="AW125" s="180"/>
      <c r="AX125" s="180"/>
      <c r="AY125" s="180"/>
      <c r="AZ125" s="180"/>
      <c r="BA125" s="180"/>
      <c r="BB125" s="180"/>
      <c r="BC125" s="180"/>
      <c r="BD125" s="180"/>
      <c r="BE125" s="180"/>
      <c r="BF125" s="180"/>
      <c r="BG125" s="180"/>
      <c r="BH125" s="180"/>
      <c r="BI125" s="180"/>
      <c r="BJ125" s="180"/>
      <c r="BK125" s="180"/>
      <c r="BL125" s="180"/>
      <c r="BM125" s="180"/>
      <c r="BN125" s="180"/>
      <c r="BO125" s="180"/>
      <c r="BP125" s="180"/>
      <c r="BQ125" s="180"/>
      <c r="BR125" s="180"/>
      <c r="BS125" s="180"/>
      <c r="BT125" s="180"/>
      <c r="BU125" s="180"/>
      <c r="BV125" s="180"/>
      <c r="BW125" s="180"/>
      <c r="BX125" s="180"/>
      <c r="BY125" s="180"/>
      <c r="BZ125" s="180"/>
      <c r="CA125" s="180"/>
      <c r="CB125" s="180"/>
      <c r="CC125" s="180"/>
      <c r="CD125" s="180"/>
      <c r="CE125" s="180"/>
      <c r="CF125" s="180"/>
      <c r="CG125" s="180"/>
      <c r="CH125" s="180"/>
      <c r="CI125" s="180"/>
      <c r="CJ125" s="180"/>
      <c r="CK125" s="180"/>
      <c r="CL125" s="180"/>
      <c r="CM125" s="180"/>
      <c r="CN125" s="180"/>
      <c r="CO125" s="180"/>
      <c r="CP125" s="180"/>
      <c r="CQ125" s="180"/>
      <c r="CR125" s="180"/>
      <c r="CS125" s="180"/>
      <c r="CT125" s="180"/>
      <c r="CU125" s="180"/>
      <c r="CV125" s="180"/>
      <c r="CW125" s="180"/>
      <c r="CX125" s="180"/>
      <c r="CY125" s="180"/>
      <c r="CZ125" s="180"/>
      <c r="DA125" s="180"/>
      <c r="DB125" s="180"/>
      <c r="DC125" s="180"/>
      <c r="DD125" s="180"/>
      <c r="DE125" s="180"/>
      <c r="DF125" s="180"/>
      <c r="DG125" s="180"/>
      <c r="DH125" s="180"/>
      <c r="DI125" s="180"/>
      <c r="DJ125" s="180"/>
      <c r="DK125" s="180"/>
      <c r="DL125" s="180"/>
      <c r="DM125" s="180"/>
      <c r="DN125" s="180"/>
      <c r="DO125" s="180"/>
      <c r="DP125" s="180"/>
      <c r="DQ125" s="180"/>
      <c r="DR125" s="180"/>
      <c r="DS125" s="180"/>
      <c r="DT125" s="180"/>
      <c r="DU125" s="180"/>
      <c r="DV125" s="180"/>
      <c r="DW125" s="180"/>
      <c r="DX125" s="180"/>
      <c r="DY125" s="180"/>
      <c r="DZ125" s="180"/>
      <c r="EA125" s="180"/>
      <c r="EB125" s="180"/>
      <c r="EC125" s="180"/>
      <c r="ED125" s="180"/>
      <c r="EE125" s="180"/>
      <c r="EF125" s="180"/>
      <c r="EG125" s="180"/>
      <c r="EH125" s="180"/>
      <c r="EI125" s="180"/>
      <c r="EJ125" s="180"/>
      <c r="EK125" s="180"/>
      <c r="EL125" s="180"/>
      <c r="EM125" s="180"/>
      <c r="EN125" s="180"/>
      <c r="EO125" s="180"/>
      <c r="EP125" s="180"/>
      <c r="EQ125" s="180"/>
      <c r="ER125" s="180"/>
      <c r="ES125" s="180"/>
      <c r="ET125" s="180"/>
      <c r="EU125" s="180"/>
      <c r="EV125" s="180"/>
      <c r="EW125" s="180"/>
      <c r="EX125" s="180"/>
      <c r="EY125" s="180"/>
      <c r="EZ125" s="180"/>
      <c r="FA125" s="180"/>
      <c r="FB125" s="180"/>
      <c r="FC125" s="180"/>
      <c r="FD125" s="180"/>
      <c r="FE125" s="180"/>
      <c r="FF125" s="180"/>
      <c r="FG125" s="180"/>
      <c r="FH125" s="180"/>
      <c r="FI125" s="180"/>
      <c r="FJ125" s="180"/>
      <c r="FK125" s="180"/>
      <c r="FL125" s="180"/>
      <c r="FM125" s="180"/>
      <c r="FN125" s="180"/>
      <c r="FO125" s="180"/>
      <c r="FP125" s="180"/>
      <c r="FQ125" s="180"/>
      <c r="FR125" s="180"/>
      <c r="FS125" s="180"/>
      <c r="FT125" s="180"/>
      <c r="FU125" s="180"/>
      <c r="FV125" s="180"/>
      <c r="FW125" s="180"/>
      <c r="FX125" s="180"/>
      <c r="FY125" s="180"/>
      <c r="FZ125" s="180"/>
      <c r="GA125" s="180"/>
      <c r="GB125" s="180"/>
      <c r="GC125" s="180"/>
      <c r="GD125" s="180"/>
      <c r="GE125" s="180"/>
      <c r="GF125" s="180"/>
      <c r="GG125" s="180"/>
      <c r="GH125" s="180"/>
      <c r="GI125" s="180"/>
      <c r="GJ125" s="180"/>
      <c r="GK125" s="180"/>
      <c r="GL125" s="180"/>
      <c r="GM125" s="180"/>
      <c r="GN125" s="180"/>
      <c r="GO125" s="180"/>
      <c r="GP125" s="180"/>
      <c r="GQ125" s="180"/>
      <c r="GR125" s="180"/>
      <c r="GS125" s="180"/>
      <c r="GT125" s="180"/>
      <c r="GU125" s="180"/>
      <c r="GV125" s="180"/>
      <c r="GW125" s="180"/>
      <c r="GX125" s="180"/>
      <c r="GY125" s="180"/>
      <c r="GZ125" s="180"/>
      <c r="HA125" s="180"/>
      <c r="HB125" s="180"/>
      <c r="HC125" s="180"/>
    </row>
    <row r="126" spans="1:211" ht="78.75" x14ac:dyDescent="0.25">
      <c r="A126" s="170" t="s">
        <v>1396</v>
      </c>
      <c r="B126" s="165" t="s">
        <v>1397</v>
      </c>
      <c r="C126" s="169">
        <v>27059.1</v>
      </c>
      <c r="D126" s="169">
        <v>27059.1</v>
      </c>
      <c r="E126" s="182">
        <f t="shared" si="1"/>
        <v>100</v>
      </c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  <c r="AA126" s="180"/>
      <c r="AB126" s="180"/>
      <c r="AC126" s="180"/>
      <c r="AD126" s="180"/>
      <c r="AE126" s="180"/>
      <c r="AF126" s="180"/>
      <c r="AG126" s="180"/>
      <c r="AH126" s="180"/>
      <c r="AI126" s="180"/>
      <c r="AJ126" s="180"/>
      <c r="AK126" s="180"/>
      <c r="AL126" s="180"/>
      <c r="AM126" s="180"/>
      <c r="AN126" s="180"/>
      <c r="AO126" s="180"/>
      <c r="AP126" s="180"/>
      <c r="AQ126" s="180"/>
      <c r="AR126" s="180"/>
      <c r="AS126" s="180"/>
      <c r="AT126" s="180"/>
      <c r="AU126" s="180"/>
      <c r="AV126" s="180"/>
      <c r="AW126" s="180"/>
      <c r="AX126" s="180"/>
      <c r="AY126" s="180"/>
      <c r="AZ126" s="180"/>
      <c r="BA126" s="180"/>
      <c r="BB126" s="180"/>
      <c r="BC126" s="180"/>
      <c r="BD126" s="180"/>
      <c r="BE126" s="180"/>
      <c r="BF126" s="180"/>
      <c r="BG126" s="180"/>
      <c r="BH126" s="180"/>
      <c r="BI126" s="180"/>
      <c r="BJ126" s="180"/>
      <c r="BK126" s="180"/>
      <c r="BL126" s="180"/>
      <c r="BM126" s="180"/>
      <c r="BN126" s="180"/>
      <c r="BO126" s="180"/>
      <c r="BP126" s="180"/>
      <c r="BQ126" s="180"/>
      <c r="BR126" s="180"/>
      <c r="BS126" s="180"/>
      <c r="BT126" s="180"/>
      <c r="BU126" s="180"/>
      <c r="BV126" s="180"/>
      <c r="BW126" s="180"/>
      <c r="BX126" s="180"/>
      <c r="BY126" s="180"/>
      <c r="BZ126" s="180"/>
      <c r="CA126" s="180"/>
      <c r="CB126" s="180"/>
      <c r="CC126" s="180"/>
      <c r="CD126" s="180"/>
      <c r="CE126" s="180"/>
      <c r="CF126" s="180"/>
      <c r="CG126" s="180"/>
      <c r="CH126" s="180"/>
      <c r="CI126" s="180"/>
      <c r="CJ126" s="180"/>
      <c r="CK126" s="180"/>
      <c r="CL126" s="180"/>
      <c r="CM126" s="180"/>
      <c r="CN126" s="180"/>
      <c r="CO126" s="180"/>
      <c r="CP126" s="180"/>
      <c r="CQ126" s="180"/>
      <c r="CR126" s="180"/>
      <c r="CS126" s="180"/>
      <c r="CT126" s="180"/>
      <c r="CU126" s="180"/>
      <c r="CV126" s="180"/>
      <c r="CW126" s="180"/>
      <c r="CX126" s="180"/>
      <c r="CY126" s="180"/>
      <c r="CZ126" s="180"/>
      <c r="DA126" s="180"/>
      <c r="DB126" s="180"/>
      <c r="DC126" s="180"/>
      <c r="DD126" s="180"/>
      <c r="DE126" s="180"/>
      <c r="DF126" s="180"/>
      <c r="DG126" s="180"/>
      <c r="DH126" s="180"/>
      <c r="DI126" s="180"/>
      <c r="DJ126" s="180"/>
      <c r="DK126" s="180"/>
      <c r="DL126" s="180"/>
      <c r="DM126" s="180"/>
      <c r="DN126" s="180"/>
      <c r="DO126" s="180"/>
      <c r="DP126" s="180"/>
      <c r="DQ126" s="180"/>
      <c r="DR126" s="180"/>
      <c r="DS126" s="180"/>
      <c r="DT126" s="180"/>
      <c r="DU126" s="180"/>
      <c r="DV126" s="180"/>
      <c r="DW126" s="180"/>
      <c r="DX126" s="180"/>
      <c r="DY126" s="180"/>
      <c r="DZ126" s="180"/>
      <c r="EA126" s="180"/>
      <c r="EB126" s="180"/>
      <c r="EC126" s="180"/>
      <c r="ED126" s="180"/>
      <c r="EE126" s="180"/>
      <c r="EF126" s="180"/>
      <c r="EG126" s="180"/>
      <c r="EH126" s="180"/>
      <c r="EI126" s="180"/>
      <c r="EJ126" s="180"/>
      <c r="EK126" s="180"/>
      <c r="EL126" s="180"/>
      <c r="EM126" s="180"/>
      <c r="EN126" s="180"/>
      <c r="EO126" s="180"/>
      <c r="EP126" s="180"/>
      <c r="EQ126" s="180"/>
      <c r="ER126" s="180"/>
      <c r="ES126" s="180"/>
      <c r="ET126" s="180"/>
      <c r="EU126" s="180"/>
      <c r="EV126" s="180"/>
      <c r="EW126" s="180"/>
      <c r="EX126" s="180"/>
      <c r="EY126" s="180"/>
      <c r="EZ126" s="180"/>
      <c r="FA126" s="180"/>
      <c r="FB126" s="180"/>
      <c r="FC126" s="180"/>
      <c r="FD126" s="180"/>
      <c r="FE126" s="180"/>
      <c r="FF126" s="180"/>
      <c r="FG126" s="180"/>
      <c r="FH126" s="180"/>
      <c r="FI126" s="180"/>
      <c r="FJ126" s="180"/>
      <c r="FK126" s="180"/>
      <c r="FL126" s="180"/>
      <c r="FM126" s="180"/>
      <c r="FN126" s="180"/>
      <c r="FO126" s="180"/>
      <c r="FP126" s="180"/>
      <c r="FQ126" s="180"/>
      <c r="FR126" s="180"/>
      <c r="FS126" s="180"/>
      <c r="FT126" s="180"/>
      <c r="FU126" s="180"/>
      <c r="FV126" s="180"/>
      <c r="FW126" s="180"/>
      <c r="FX126" s="180"/>
      <c r="FY126" s="180"/>
      <c r="FZ126" s="180"/>
      <c r="GA126" s="180"/>
      <c r="GB126" s="180"/>
      <c r="GC126" s="180"/>
      <c r="GD126" s="180"/>
      <c r="GE126" s="180"/>
      <c r="GF126" s="180"/>
      <c r="GG126" s="180"/>
      <c r="GH126" s="180"/>
      <c r="GI126" s="180"/>
      <c r="GJ126" s="180"/>
      <c r="GK126" s="180"/>
      <c r="GL126" s="180"/>
      <c r="GM126" s="180"/>
      <c r="GN126" s="180"/>
      <c r="GO126" s="180"/>
      <c r="GP126" s="180"/>
      <c r="GQ126" s="180"/>
      <c r="GR126" s="180"/>
      <c r="GS126" s="180"/>
      <c r="GT126" s="180"/>
      <c r="GU126" s="180"/>
      <c r="GV126" s="180"/>
      <c r="GW126" s="180"/>
      <c r="GX126" s="180"/>
      <c r="GY126" s="180"/>
      <c r="GZ126" s="180"/>
      <c r="HA126" s="180"/>
      <c r="HB126" s="180"/>
      <c r="HC126" s="180"/>
    </row>
    <row r="127" spans="1:211" ht="63" x14ac:dyDescent="0.25">
      <c r="A127" s="168" t="s">
        <v>1398</v>
      </c>
      <c r="B127" s="165" t="s">
        <v>1399</v>
      </c>
      <c r="C127" s="169">
        <v>16449.599999999999</v>
      </c>
      <c r="D127" s="169">
        <v>16449.599999999999</v>
      </c>
      <c r="E127" s="182">
        <f t="shared" si="1"/>
        <v>100</v>
      </c>
    </row>
    <row r="128" spans="1:211" ht="63" x14ac:dyDescent="0.25">
      <c r="A128" s="168" t="s">
        <v>1400</v>
      </c>
      <c r="B128" s="165" t="s">
        <v>1401</v>
      </c>
      <c r="C128" s="169">
        <v>3</v>
      </c>
      <c r="D128" s="169">
        <v>3</v>
      </c>
      <c r="E128" s="182">
        <f t="shared" si="1"/>
        <v>100</v>
      </c>
    </row>
    <row r="129" spans="1:211" ht="63" x14ac:dyDescent="0.25">
      <c r="A129" s="170" t="s">
        <v>1402</v>
      </c>
      <c r="B129" s="165" t="s">
        <v>1403</v>
      </c>
      <c r="C129" s="169">
        <v>16602.2</v>
      </c>
      <c r="D129" s="169">
        <v>16602.2</v>
      </c>
      <c r="E129" s="182">
        <f t="shared" si="1"/>
        <v>100</v>
      </c>
    </row>
    <row r="130" spans="1:211" ht="31.5" x14ac:dyDescent="0.25">
      <c r="A130" s="170" t="s">
        <v>1404</v>
      </c>
      <c r="B130" s="165" t="s">
        <v>1405</v>
      </c>
      <c r="C130" s="169">
        <v>100852.3</v>
      </c>
      <c r="D130" s="169">
        <v>95783.1</v>
      </c>
      <c r="E130" s="182">
        <f t="shared" si="1"/>
        <v>94.973639669100265</v>
      </c>
    </row>
    <row r="131" spans="1:211" ht="56.25" customHeight="1" x14ac:dyDescent="0.25">
      <c r="A131" s="170" t="s">
        <v>1406</v>
      </c>
      <c r="B131" s="165" t="s">
        <v>1407</v>
      </c>
      <c r="C131" s="169">
        <v>17904</v>
      </c>
      <c r="D131" s="169">
        <v>17904</v>
      </c>
      <c r="E131" s="182">
        <f t="shared" si="1"/>
        <v>100</v>
      </c>
    </row>
    <row r="132" spans="1:211" ht="31.5" x14ac:dyDescent="0.25">
      <c r="A132" s="170" t="s">
        <v>1408</v>
      </c>
      <c r="B132" s="165" t="s">
        <v>1409</v>
      </c>
      <c r="C132" s="169">
        <v>5276.3</v>
      </c>
      <c r="D132" s="169">
        <v>5276.3</v>
      </c>
      <c r="E132" s="182">
        <f t="shared" si="1"/>
        <v>100</v>
      </c>
    </row>
    <row r="133" spans="1:211" ht="15.75" x14ac:dyDescent="0.25">
      <c r="A133" s="170" t="s">
        <v>1410</v>
      </c>
      <c r="B133" s="196" t="s">
        <v>1411</v>
      </c>
      <c r="C133" s="169">
        <v>161.30000000000001</v>
      </c>
      <c r="D133" s="169">
        <v>161.30000000000001</v>
      </c>
      <c r="E133" s="182">
        <f t="shared" si="1"/>
        <v>100</v>
      </c>
    </row>
    <row r="134" spans="1:211" ht="15.75" x14ac:dyDescent="0.25">
      <c r="A134" s="166" t="s">
        <v>1412</v>
      </c>
      <c r="B134" s="208" t="s">
        <v>882</v>
      </c>
      <c r="C134" s="179">
        <f>SUM(C135:C140)</f>
        <v>222390.6</v>
      </c>
      <c r="D134" s="179">
        <f>SUM(D135:D140)</f>
        <v>221715.1</v>
      </c>
      <c r="E134" s="186">
        <f t="shared" ref="E134:E154" si="2">D134/C134*100</f>
        <v>99.696255147474758</v>
      </c>
    </row>
    <row r="135" spans="1:211" ht="78.75" x14ac:dyDescent="0.25">
      <c r="A135" s="168" t="s">
        <v>1413</v>
      </c>
      <c r="B135" s="165" t="s">
        <v>1414</v>
      </c>
      <c r="C135" s="169">
        <v>8664.1</v>
      </c>
      <c r="D135" s="169">
        <v>8664.1</v>
      </c>
      <c r="E135" s="182">
        <f t="shared" si="2"/>
        <v>100</v>
      </c>
    </row>
    <row r="136" spans="1:211" ht="63" x14ac:dyDescent="0.25">
      <c r="A136" s="168" t="s">
        <v>1415</v>
      </c>
      <c r="B136" s="165" t="s">
        <v>1416</v>
      </c>
      <c r="C136" s="169">
        <v>82189.399999999994</v>
      </c>
      <c r="D136" s="169">
        <v>81589.399999999994</v>
      </c>
      <c r="E136" s="182">
        <f t="shared" si="2"/>
        <v>99.269978853720801</v>
      </c>
    </row>
    <row r="137" spans="1:211" ht="31.5" x14ac:dyDescent="0.25">
      <c r="A137" s="170" t="s">
        <v>1417</v>
      </c>
      <c r="B137" s="211" t="s">
        <v>1418</v>
      </c>
      <c r="C137" s="169">
        <v>2500</v>
      </c>
      <c r="D137" s="169">
        <v>2500</v>
      </c>
      <c r="E137" s="182">
        <f t="shared" si="2"/>
        <v>100</v>
      </c>
    </row>
    <row r="138" spans="1:211" ht="31.5" x14ac:dyDescent="0.25">
      <c r="A138" s="170" t="s">
        <v>1419</v>
      </c>
      <c r="B138" s="165" t="s">
        <v>1420</v>
      </c>
      <c r="C138" s="169">
        <v>127638.7</v>
      </c>
      <c r="D138" s="169">
        <v>127566.7</v>
      </c>
      <c r="E138" s="182">
        <f t="shared" si="2"/>
        <v>99.943590776151751</v>
      </c>
    </row>
    <row r="139" spans="1:211" ht="31.5" x14ac:dyDescent="0.25">
      <c r="A139" s="170" t="s">
        <v>1421</v>
      </c>
      <c r="B139" s="165" t="s">
        <v>1420</v>
      </c>
      <c r="C139" s="169">
        <v>1068.4000000000001</v>
      </c>
      <c r="D139" s="169">
        <v>1064.9000000000001</v>
      </c>
      <c r="E139" s="182">
        <f t="shared" si="2"/>
        <v>99.672407338075629</v>
      </c>
    </row>
    <row r="140" spans="1:211" ht="31.5" x14ac:dyDescent="0.25">
      <c r="A140" s="170" t="s">
        <v>1422</v>
      </c>
      <c r="B140" s="165" t="s">
        <v>1420</v>
      </c>
      <c r="C140" s="169">
        <v>330</v>
      </c>
      <c r="D140" s="169">
        <v>330</v>
      </c>
      <c r="E140" s="182">
        <f t="shared" si="2"/>
        <v>100</v>
      </c>
    </row>
    <row r="141" spans="1:211" ht="31.5" x14ac:dyDescent="0.25">
      <c r="A141" s="166" t="s">
        <v>1423</v>
      </c>
      <c r="B141" s="191" t="s">
        <v>1424</v>
      </c>
      <c r="C141" s="179">
        <f>SUM(C142:C145)</f>
        <v>2466.5</v>
      </c>
      <c r="D141" s="179">
        <f>SUM(D142:D145)</f>
        <v>2475.1999999999998</v>
      </c>
      <c r="E141" s="186">
        <f t="shared" si="2"/>
        <v>100.35272653557672</v>
      </c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  <c r="AA141" s="212"/>
      <c r="AB141" s="212"/>
      <c r="AC141" s="212"/>
      <c r="AD141" s="212"/>
      <c r="AE141" s="212"/>
      <c r="AF141" s="212"/>
      <c r="AG141" s="212"/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  <c r="BI141" s="212"/>
      <c r="BJ141" s="212"/>
      <c r="BK141" s="212"/>
      <c r="BL141" s="212"/>
      <c r="BM141" s="212"/>
      <c r="BN141" s="212"/>
      <c r="BO141" s="212"/>
      <c r="BP141" s="212"/>
      <c r="BQ141" s="212"/>
      <c r="BR141" s="212"/>
      <c r="BS141" s="212"/>
      <c r="BT141" s="212"/>
      <c r="BU141" s="212"/>
      <c r="BV141" s="212"/>
      <c r="BW141" s="212"/>
      <c r="BX141" s="212"/>
      <c r="BY141" s="212"/>
      <c r="BZ141" s="212"/>
      <c r="CA141" s="212"/>
      <c r="CB141" s="212"/>
      <c r="CC141" s="212"/>
      <c r="CD141" s="212"/>
      <c r="CE141" s="212"/>
      <c r="CF141" s="212"/>
      <c r="CG141" s="212"/>
      <c r="CH141" s="212"/>
      <c r="CI141" s="212"/>
      <c r="CJ141" s="212"/>
      <c r="CK141" s="212"/>
      <c r="CL141" s="212"/>
      <c r="CM141" s="212"/>
      <c r="CN141" s="212"/>
      <c r="CO141" s="212"/>
      <c r="CP141" s="212"/>
      <c r="CQ141" s="212"/>
      <c r="CR141" s="212"/>
      <c r="CS141" s="212"/>
      <c r="CT141" s="212"/>
      <c r="CU141" s="212"/>
      <c r="CV141" s="212"/>
      <c r="CW141" s="212"/>
      <c r="CX141" s="212"/>
      <c r="CY141" s="212"/>
      <c r="CZ141" s="212"/>
      <c r="DA141" s="212"/>
      <c r="DB141" s="212"/>
      <c r="DC141" s="212"/>
      <c r="DD141" s="212"/>
      <c r="DE141" s="212"/>
      <c r="DF141" s="212"/>
      <c r="DG141" s="212"/>
      <c r="DH141" s="212"/>
      <c r="DI141" s="212"/>
      <c r="DJ141" s="212"/>
      <c r="DK141" s="212"/>
      <c r="DL141" s="212"/>
      <c r="DM141" s="212"/>
      <c r="DN141" s="212"/>
      <c r="DO141" s="212"/>
      <c r="DP141" s="212"/>
      <c r="DQ141" s="212"/>
      <c r="DR141" s="212"/>
      <c r="DS141" s="212"/>
      <c r="DT141" s="212"/>
      <c r="DU141" s="212"/>
      <c r="DV141" s="212"/>
      <c r="DW141" s="212"/>
      <c r="DX141" s="212"/>
      <c r="DY141" s="212"/>
      <c r="DZ141" s="212"/>
      <c r="EA141" s="212"/>
      <c r="EB141" s="212"/>
      <c r="EC141" s="212"/>
      <c r="ED141" s="212"/>
      <c r="EE141" s="212"/>
      <c r="EF141" s="212"/>
      <c r="EG141" s="212"/>
      <c r="EH141" s="212"/>
      <c r="EI141" s="212"/>
      <c r="EJ141" s="212"/>
      <c r="EK141" s="212"/>
      <c r="EL141" s="212"/>
      <c r="EM141" s="212"/>
      <c r="EN141" s="212"/>
      <c r="EO141" s="212"/>
      <c r="EP141" s="212"/>
      <c r="EQ141" s="212"/>
      <c r="ER141" s="212"/>
      <c r="ES141" s="212"/>
      <c r="ET141" s="212"/>
      <c r="EU141" s="212"/>
      <c r="EV141" s="212"/>
      <c r="EW141" s="212"/>
      <c r="EX141" s="212"/>
      <c r="EY141" s="212"/>
      <c r="EZ141" s="212"/>
      <c r="FA141" s="212"/>
      <c r="FB141" s="212"/>
      <c r="FC141" s="212"/>
      <c r="FD141" s="212"/>
      <c r="FE141" s="212"/>
      <c r="FF141" s="212"/>
      <c r="FG141" s="212"/>
      <c r="FH141" s="212"/>
      <c r="FI141" s="212"/>
      <c r="FJ141" s="212"/>
      <c r="FK141" s="212"/>
      <c r="FL141" s="212"/>
      <c r="FM141" s="212"/>
      <c r="FN141" s="212"/>
      <c r="FO141" s="212"/>
      <c r="FP141" s="212"/>
      <c r="FQ141" s="212"/>
      <c r="FR141" s="212"/>
      <c r="FS141" s="212"/>
      <c r="FT141" s="212"/>
      <c r="FU141" s="212"/>
      <c r="FV141" s="212"/>
      <c r="FW141" s="212"/>
      <c r="FX141" s="212"/>
      <c r="FY141" s="212"/>
      <c r="FZ141" s="212"/>
      <c r="GA141" s="212"/>
      <c r="GB141" s="212"/>
      <c r="GC141" s="212"/>
      <c r="GD141" s="212"/>
      <c r="GE141" s="212"/>
      <c r="GF141" s="212"/>
      <c r="GG141" s="212"/>
      <c r="GH141" s="212"/>
      <c r="GI141" s="212"/>
      <c r="GJ141" s="212"/>
      <c r="GK141" s="212"/>
      <c r="GL141" s="212"/>
      <c r="GM141" s="212"/>
      <c r="GN141" s="212"/>
      <c r="GO141" s="212"/>
      <c r="GP141" s="212"/>
      <c r="GQ141" s="212"/>
      <c r="GR141" s="212"/>
      <c r="GS141" s="212"/>
      <c r="GT141" s="212"/>
      <c r="GU141" s="212"/>
      <c r="GV141" s="212"/>
      <c r="GW141" s="212"/>
      <c r="GX141" s="212"/>
      <c r="GY141" s="212"/>
      <c r="GZ141" s="212"/>
      <c r="HA141" s="212"/>
      <c r="HB141" s="212"/>
      <c r="HC141" s="212"/>
    </row>
    <row r="142" spans="1:211" ht="36" customHeight="1" x14ac:dyDescent="0.25">
      <c r="A142" s="168" t="s">
        <v>1425</v>
      </c>
      <c r="B142" s="165" t="s">
        <v>1426</v>
      </c>
      <c r="C142" s="169">
        <v>1500</v>
      </c>
      <c r="D142" s="169">
        <v>1500</v>
      </c>
      <c r="E142" s="182">
        <f t="shared" si="2"/>
        <v>100</v>
      </c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  <c r="AA142" s="212"/>
      <c r="AB142" s="212"/>
      <c r="AC142" s="212"/>
      <c r="AD142" s="212"/>
      <c r="AE142" s="212"/>
      <c r="AF142" s="212"/>
      <c r="AG142" s="212"/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  <c r="BI142" s="212"/>
      <c r="BJ142" s="212"/>
      <c r="BK142" s="212"/>
      <c r="BL142" s="212"/>
      <c r="BM142" s="212"/>
      <c r="BN142" s="212"/>
      <c r="BO142" s="212"/>
      <c r="BP142" s="212"/>
      <c r="BQ142" s="212"/>
      <c r="BR142" s="212"/>
      <c r="BS142" s="212"/>
      <c r="BT142" s="212"/>
      <c r="BU142" s="212"/>
      <c r="BV142" s="212"/>
      <c r="BW142" s="212"/>
      <c r="BX142" s="212"/>
      <c r="BY142" s="212"/>
      <c r="BZ142" s="212"/>
      <c r="CA142" s="212"/>
      <c r="CB142" s="212"/>
      <c r="CC142" s="212"/>
      <c r="CD142" s="212"/>
      <c r="CE142" s="212"/>
      <c r="CF142" s="212"/>
      <c r="CG142" s="212"/>
      <c r="CH142" s="212"/>
      <c r="CI142" s="212"/>
      <c r="CJ142" s="212"/>
      <c r="CK142" s="212"/>
      <c r="CL142" s="212"/>
      <c r="CM142" s="212"/>
      <c r="CN142" s="212"/>
      <c r="CO142" s="212"/>
      <c r="CP142" s="212"/>
      <c r="CQ142" s="212"/>
      <c r="CR142" s="212"/>
      <c r="CS142" s="212"/>
      <c r="CT142" s="212"/>
      <c r="CU142" s="212"/>
      <c r="CV142" s="212"/>
      <c r="CW142" s="212"/>
      <c r="CX142" s="212"/>
      <c r="CY142" s="212"/>
      <c r="CZ142" s="212"/>
      <c r="DA142" s="212"/>
      <c r="DB142" s="212"/>
      <c r="DC142" s="212"/>
      <c r="DD142" s="212"/>
      <c r="DE142" s="212"/>
      <c r="DF142" s="212"/>
      <c r="DG142" s="212"/>
      <c r="DH142" s="212"/>
      <c r="DI142" s="212"/>
      <c r="DJ142" s="212"/>
      <c r="DK142" s="212"/>
      <c r="DL142" s="212"/>
      <c r="DM142" s="212"/>
      <c r="DN142" s="212"/>
      <c r="DO142" s="212"/>
      <c r="DP142" s="212"/>
      <c r="DQ142" s="212"/>
      <c r="DR142" s="212"/>
      <c r="DS142" s="212"/>
      <c r="DT142" s="212"/>
      <c r="DU142" s="212"/>
      <c r="DV142" s="212"/>
      <c r="DW142" s="212"/>
      <c r="DX142" s="212"/>
      <c r="DY142" s="212"/>
      <c r="DZ142" s="212"/>
      <c r="EA142" s="212"/>
      <c r="EB142" s="212"/>
      <c r="EC142" s="212"/>
      <c r="ED142" s="212"/>
      <c r="EE142" s="212"/>
      <c r="EF142" s="212"/>
      <c r="EG142" s="212"/>
      <c r="EH142" s="212"/>
      <c r="EI142" s="212"/>
      <c r="EJ142" s="212"/>
      <c r="EK142" s="212"/>
      <c r="EL142" s="212"/>
      <c r="EM142" s="212"/>
      <c r="EN142" s="212"/>
      <c r="EO142" s="212"/>
      <c r="EP142" s="212"/>
      <c r="EQ142" s="212"/>
      <c r="ER142" s="212"/>
      <c r="ES142" s="212"/>
      <c r="ET142" s="212"/>
      <c r="EU142" s="212"/>
      <c r="EV142" s="212"/>
      <c r="EW142" s="212"/>
      <c r="EX142" s="212"/>
      <c r="EY142" s="212"/>
      <c r="EZ142" s="212"/>
      <c r="FA142" s="212"/>
      <c r="FB142" s="212"/>
      <c r="FC142" s="212"/>
      <c r="FD142" s="212"/>
      <c r="FE142" s="212"/>
      <c r="FF142" s="212"/>
      <c r="FG142" s="212"/>
      <c r="FH142" s="212"/>
      <c r="FI142" s="212"/>
      <c r="FJ142" s="212"/>
      <c r="FK142" s="212"/>
      <c r="FL142" s="212"/>
      <c r="FM142" s="212"/>
      <c r="FN142" s="212"/>
      <c r="FO142" s="212"/>
      <c r="FP142" s="212"/>
      <c r="FQ142" s="212"/>
      <c r="FR142" s="212"/>
      <c r="FS142" s="212"/>
      <c r="FT142" s="212"/>
      <c r="FU142" s="212"/>
      <c r="FV142" s="212"/>
      <c r="FW142" s="212"/>
      <c r="FX142" s="212"/>
      <c r="FY142" s="212"/>
      <c r="FZ142" s="212"/>
      <c r="GA142" s="212"/>
      <c r="GB142" s="212"/>
      <c r="GC142" s="212"/>
      <c r="GD142" s="212"/>
      <c r="GE142" s="212"/>
      <c r="GF142" s="212"/>
      <c r="GG142" s="212"/>
      <c r="GH142" s="212"/>
      <c r="GI142" s="212"/>
      <c r="GJ142" s="212"/>
      <c r="GK142" s="212"/>
      <c r="GL142" s="212"/>
      <c r="GM142" s="212"/>
      <c r="GN142" s="212"/>
      <c r="GO142" s="212"/>
      <c r="GP142" s="212"/>
      <c r="GQ142" s="212"/>
      <c r="GR142" s="212"/>
      <c r="GS142" s="212"/>
      <c r="GT142" s="212"/>
      <c r="GU142" s="212"/>
      <c r="GV142" s="212"/>
      <c r="GW142" s="212"/>
      <c r="GX142" s="212"/>
      <c r="GY142" s="212"/>
      <c r="GZ142" s="212"/>
      <c r="HA142" s="212"/>
      <c r="HB142" s="212"/>
      <c r="HC142" s="212"/>
    </row>
    <row r="143" spans="1:211" ht="47.25" x14ac:dyDescent="0.25">
      <c r="A143" s="168" t="s">
        <v>1427</v>
      </c>
      <c r="B143" s="165" t="s">
        <v>1428</v>
      </c>
      <c r="C143" s="169">
        <v>276</v>
      </c>
      <c r="D143" s="169">
        <v>276.10000000000002</v>
      </c>
      <c r="E143" s="182">
        <f t="shared" si="2"/>
        <v>100.03623188405797</v>
      </c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  <c r="AA143" s="212"/>
      <c r="AB143" s="212"/>
      <c r="AC143" s="212"/>
      <c r="AD143" s="212"/>
      <c r="AE143" s="212"/>
      <c r="AF143" s="212"/>
      <c r="AG143" s="212"/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  <c r="BI143" s="212"/>
      <c r="BJ143" s="212"/>
      <c r="BK143" s="212"/>
      <c r="BL143" s="212"/>
      <c r="BM143" s="212"/>
      <c r="BN143" s="212"/>
      <c r="BO143" s="212"/>
      <c r="BP143" s="212"/>
      <c r="BQ143" s="212"/>
      <c r="BR143" s="212"/>
      <c r="BS143" s="212"/>
      <c r="BT143" s="212"/>
      <c r="BU143" s="212"/>
      <c r="BV143" s="212"/>
      <c r="BW143" s="212"/>
      <c r="BX143" s="212"/>
      <c r="BY143" s="212"/>
      <c r="BZ143" s="212"/>
      <c r="CA143" s="212"/>
      <c r="CB143" s="212"/>
      <c r="CC143" s="212"/>
      <c r="CD143" s="212"/>
      <c r="CE143" s="212"/>
      <c r="CF143" s="212"/>
      <c r="CG143" s="212"/>
      <c r="CH143" s="212"/>
      <c r="CI143" s="212"/>
      <c r="CJ143" s="212"/>
      <c r="CK143" s="212"/>
      <c r="CL143" s="212"/>
      <c r="CM143" s="212"/>
      <c r="CN143" s="212"/>
      <c r="CO143" s="212"/>
      <c r="CP143" s="212"/>
      <c r="CQ143" s="212"/>
      <c r="CR143" s="212"/>
      <c r="CS143" s="212"/>
      <c r="CT143" s="212"/>
      <c r="CU143" s="212"/>
      <c r="CV143" s="212"/>
      <c r="CW143" s="212"/>
      <c r="CX143" s="212"/>
      <c r="CY143" s="212"/>
      <c r="CZ143" s="212"/>
      <c r="DA143" s="212"/>
      <c r="DB143" s="212"/>
      <c r="DC143" s="212"/>
      <c r="DD143" s="212"/>
      <c r="DE143" s="212"/>
      <c r="DF143" s="212"/>
      <c r="DG143" s="212"/>
      <c r="DH143" s="212"/>
      <c r="DI143" s="212"/>
      <c r="DJ143" s="212"/>
      <c r="DK143" s="212"/>
      <c r="DL143" s="212"/>
      <c r="DM143" s="212"/>
      <c r="DN143" s="212"/>
      <c r="DO143" s="212"/>
      <c r="DP143" s="212"/>
      <c r="DQ143" s="212"/>
      <c r="DR143" s="212"/>
      <c r="DS143" s="212"/>
      <c r="DT143" s="212"/>
      <c r="DU143" s="212"/>
      <c r="DV143" s="212"/>
      <c r="DW143" s="212"/>
      <c r="DX143" s="212"/>
      <c r="DY143" s="212"/>
      <c r="DZ143" s="212"/>
      <c r="EA143" s="212"/>
      <c r="EB143" s="212"/>
      <c r="EC143" s="212"/>
      <c r="ED143" s="212"/>
      <c r="EE143" s="212"/>
      <c r="EF143" s="212"/>
      <c r="EG143" s="212"/>
      <c r="EH143" s="212"/>
      <c r="EI143" s="212"/>
      <c r="EJ143" s="212"/>
      <c r="EK143" s="212"/>
      <c r="EL143" s="212"/>
      <c r="EM143" s="212"/>
      <c r="EN143" s="212"/>
      <c r="EO143" s="212"/>
      <c r="EP143" s="212"/>
      <c r="EQ143" s="212"/>
      <c r="ER143" s="212"/>
      <c r="ES143" s="212"/>
      <c r="ET143" s="212"/>
      <c r="EU143" s="212"/>
      <c r="EV143" s="212"/>
      <c r="EW143" s="212"/>
      <c r="EX143" s="212"/>
      <c r="EY143" s="212"/>
      <c r="EZ143" s="212"/>
      <c r="FA143" s="212"/>
      <c r="FB143" s="212"/>
      <c r="FC143" s="212"/>
      <c r="FD143" s="212"/>
      <c r="FE143" s="212"/>
      <c r="FF143" s="212"/>
      <c r="FG143" s="212"/>
      <c r="FH143" s="212"/>
      <c r="FI143" s="212"/>
      <c r="FJ143" s="212"/>
      <c r="FK143" s="212"/>
      <c r="FL143" s="212"/>
      <c r="FM143" s="212"/>
      <c r="FN143" s="212"/>
      <c r="FO143" s="212"/>
      <c r="FP143" s="212"/>
      <c r="FQ143" s="212"/>
      <c r="FR143" s="212"/>
      <c r="FS143" s="212"/>
      <c r="FT143" s="212"/>
      <c r="FU143" s="212"/>
      <c r="FV143" s="212"/>
      <c r="FW143" s="212"/>
      <c r="FX143" s="212"/>
      <c r="FY143" s="212"/>
      <c r="FZ143" s="212"/>
      <c r="GA143" s="212"/>
      <c r="GB143" s="212"/>
      <c r="GC143" s="212"/>
      <c r="GD143" s="212"/>
      <c r="GE143" s="212"/>
      <c r="GF143" s="212"/>
      <c r="GG143" s="212"/>
      <c r="GH143" s="212"/>
      <c r="GI143" s="212"/>
      <c r="GJ143" s="212"/>
      <c r="GK143" s="212"/>
      <c r="GL143" s="212"/>
      <c r="GM143" s="212"/>
      <c r="GN143" s="212"/>
      <c r="GO143" s="212"/>
      <c r="GP143" s="212"/>
      <c r="GQ143" s="212"/>
      <c r="GR143" s="212"/>
      <c r="GS143" s="212"/>
      <c r="GT143" s="212"/>
      <c r="GU143" s="212"/>
      <c r="GV143" s="212"/>
      <c r="GW143" s="212"/>
      <c r="GX143" s="212"/>
      <c r="GY143" s="212"/>
      <c r="GZ143" s="212"/>
      <c r="HA143" s="212"/>
      <c r="HB143" s="212"/>
      <c r="HC143" s="212"/>
    </row>
    <row r="144" spans="1:211" ht="47.25" x14ac:dyDescent="0.25">
      <c r="A144" s="168" t="s">
        <v>1429</v>
      </c>
      <c r="B144" s="165" t="s">
        <v>1428</v>
      </c>
      <c r="C144" s="169">
        <v>605</v>
      </c>
      <c r="D144" s="169">
        <v>605</v>
      </c>
      <c r="E144" s="182">
        <f t="shared" si="2"/>
        <v>100</v>
      </c>
    </row>
    <row r="145" spans="1:5" ht="47.25" x14ac:dyDescent="0.25">
      <c r="A145" s="168" t="s">
        <v>1430</v>
      </c>
      <c r="B145" s="165" t="s">
        <v>1428</v>
      </c>
      <c r="C145" s="169">
        <v>85.5</v>
      </c>
      <c r="D145" s="169">
        <v>94.1</v>
      </c>
      <c r="E145" s="182">
        <f t="shared" si="2"/>
        <v>110.05847953216374</v>
      </c>
    </row>
    <row r="146" spans="1:5" ht="15.75" x14ac:dyDescent="0.25">
      <c r="A146" s="166" t="s">
        <v>1431</v>
      </c>
      <c r="B146" s="191" t="s">
        <v>1432</v>
      </c>
      <c r="C146" s="179">
        <f>SUM(C147:C149)</f>
        <v>263.7</v>
      </c>
      <c r="D146" s="179">
        <f>SUM(D147:D150)</f>
        <v>322.59999999999997</v>
      </c>
      <c r="E146" s="186">
        <f t="shared" si="2"/>
        <v>122.33598786499809</v>
      </c>
    </row>
    <row r="147" spans="1:5" ht="47.25" x14ac:dyDescent="0.25">
      <c r="A147" s="170" t="s">
        <v>1433</v>
      </c>
      <c r="B147" s="165" t="s">
        <v>1434</v>
      </c>
      <c r="C147" s="169">
        <v>91.1</v>
      </c>
      <c r="D147" s="169">
        <v>91.1</v>
      </c>
      <c r="E147" s="182">
        <f t="shared" si="2"/>
        <v>100</v>
      </c>
    </row>
    <row r="148" spans="1:5" ht="47.25" x14ac:dyDescent="0.25">
      <c r="A148" s="170" t="s">
        <v>1435</v>
      </c>
      <c r="B148" s="165" t="s">
        <v>1434</v>
      </c>
      <c r="C148" s="169">
        <v>171.6</v>
      </c>
      <c r="D148" s="169">
        <v>171.6</v>
      </c>
      <c r="E148" s="182">
        <f t="shared" si="2"/>
        <v>100</v>
      </c>
    </row>
    <row r="149" spans="1:5" ht="47.25" x14ac:dyDescent="0.25">
      <c r="A149" s="170" t="s">
        <v>1436</v>
      </c>
      <c r="B149" s="165" t="s">
        <v>1434</v>
      </c>
      <c r="C149" s="169">
        <v>1</v>
      </c>
      <c r="D149" s="169">
        <v>1</v>
      </c>
      <c r="E149" s="182">
        <f t="shared" si="2"/>
        <v>100</v>
      </c>
    </row>
    <row r="150" spans="1:5" ht="18" customHeight="1" x14ac:dyDescent="0.25">
      <c r="A150" s="170" t="s">
        <v>1437</v>
      </c>
      <c r="B150" s="165" t="s">
        <v>1148</v>
      </c>
      <c r="C150" s="169">
        <v>0</v>
      </c>
      <c r="D150" s="169">
        <v>58.9</v>
      </c>
      <c r="E150" s="182" t="s">
        <v>1179</v>
      </c>
    </row>
    <row r="151" spans="1:5" ht="78.75" x14ac:dyDescent="0.25">
      <c r="A151" s="166" t="s">
        <v>1438</v>
      </c>
      <c r="B151" s="191" t="s">
        <v>1157</v>
      </c>
      <c r="C151" s="179">
        <v>0</v>
      </c>
      <c r="D151" s="169">
        <v>436.4</v>
      </c>
      <c r="E151" s="182" t="s">
        <v>1179</v>
      </c>
    </row>
    <row r="152" spans="1:5" ht="46.5" customHeight="1" x14ac:dyDescent="0.25">
      <c r="A152" s="166" t="s">
        <v>1439</v>
      </c>
      <c r="B152" s="191" t="s">
        <v>1440</v>
      </c>
      <c r="C152" s="179">
        <v>0</v>
      </c>
      <c r="D152" s="169">
        <v>-36599.599999999999</v>
      </c>
      <c r="E152" s="182" t="s">
        <v>1179</v>
      </c>
    </row>
    <row r="153" spans="1:5" ht="15.75" x14ac:dyDescent="0.25">
      <c r="A153" s="228" t="s">
        <v>1441</v>
      </c>
      <c r="B153" s="229"/>
      <c r="C153" s="179">
        <f>C93+C141+C146+C151+C152</f>
        <v>5231884.8999999994</v>
      </c>
      <c r="D153" s="179">
        <f>D93+D141+D146+D151+D152</f>
        <v>5168781.2</v>
      </c>
      <c r="E153" s="186">
        <f t="shared" si="2"/>
        <v>98.793862991901833</v>
      </c>
    </row>
    <row r="154" spans="1:5" ht="15.75" x14ac:dyDescent="0.25">
      <c r="A154" s="230" t="s">
        <v>1442</v>
      </c>
      <c r="B154" s="230"/>
      <c r="C154" s="179">
        <f>C153+C92</f>
        <v>7944546.1999999993</v>
      </c>
      <c r="D154" s="179">
        <f>D153+D92</f>
        <v>7926787.3000000007</v>
      </c>
      <c r="E154" s="186">
        <f t="shared" si="2"/>
        <v>99.776464261734688</v>
      </c>
    </row>
    <row r="155" spans="1:5" x14ac:dyDescent="0.25">
      <c r="A155" s="213"/>
      <c r="B155" s="214"/>
      <c r="C155" s="215"/>
      <c r="D155" s="216"/>
      <c r="E155" s="217"/>
    </row>
    <row r="156" spans="1:5" x14ac:dyDescent="0.25">
      <c r="A156" s="224"/>
      <c r="B156" s="224"/>
      <c r="C156" s="224"/>
      <c r="D156" s="224"/>
      <c r="E156" s="224"/>
    </row>
    <row r="157" spans="1:5" x14ac:dyDescent="0.25">
      <c r="B157" s="214"/>
      <c r="C157" s="219"/>
    </row>
    <row r="158" spans="1:5" x14ac:dyDescent="0.25">
      <c r="B158" s="214"/>
      <c r="C158" s="219"/>
    </row>
    <row r="159" spans="1:5" x14ac:dyDescent="0.25">
      <c r="B159" s="214"/>
      <c r="C159" s="219"/>
    </row>
    <row r="160" spans="1:5" x14ac:dyDescent="0.25">
      <c r="B160" s="214"/>
      <c r="C160" s="219"/>
    </row>
    <row r="161" spans="1:5" x14ac:dyDescent="0.25">
      <c r="B161" s="214"/>
      <c r="C161" s="219"/>
    </row>
    <row r="162" spans="1:5" x14ac:dyDescent="0.25">
      <c r="B162" s="214"/>
      <c r="C162" s="219"/>
    </row>
    <row r="163" spans="1:5" x14ac:dyDescent="0.25">
      <c r="B163" s="214"/>
      <c r="C163" s="219"/>
    </row>
    <row r="164" spans="1:5" x14ac:dyDescent="0.25">
      <c r="B164" s="214"/>
      <c r="C164" s="219"/>
    </row>
    <row r="165" spans="1:5" x14ac:dyDescent="0.25">
      <c r="A165" s="178"/>
      <c r="B165" s="214"/>
      <c r="C165" s="219"/>
      <c r="E165" s="178"/>
    </row>
    <row r="166" spans="1:5" x14ac:dyDescent="0.25">
      <c r="A166" s="178"/>
      <c r="B166" s="214"/>
      <c r="C166" s="219"/>
      <c r="E166" s="178"/>
    </row>
    <row r="167" spans="1:5" x14ac:dyDescent="0.25">
      <c r="A167" s="178"/>
      <c r="B167" s="214"/>
      <c r="C167" s="219"/>
      <c r="E167" s="178"/>
    </row>
    <row r="168" spans="1:5" x14ac:dyDescent="0.25">
      <c r="A168" s="178"/>
      <c r="B168" s="214"/>
      <c r="C168" s="219"/>
      <c r="E168" s="178"/>
    </row>
    <row r="169" spans="1:5" x14ac:dyDescent="0.25">
      <c r="A169" s="178"/>
      <c r="B169" s="214"/>
      <c r="C169" s="219"/>
      <c r="E169" s="178"/>
    </row>
    <row r="170" spans="1:5" x14ac:dyDescent="0.25">
      <c r="A170" s="178"/>
      <c r="B170" s="214"/>
      <c r="C170" s="219"/>
      <c r="E170" s="178"/>
    </row>
    <row r="171" spans="1:5" x14ac:dyDescent="0.25">
      <c r="A171" s="178"/>
      <c r="B171" s="214"/>
      <c r="C171" s="219"/>
      <c r="E171" s="178"/>
    </row>
    <row r="178" s="178" customFormat="1" ht="12" x14ac:dyDescent="0.25"/>
    <row r="179" s="178" customFormat="1" ht="12" x14ac:dyDescent="0.25"/>
    <row r="180" s="178" customFormat="1" ht="12" x14ac:dyDescent="0.25"/>
    <row r="181" s="178" customFormat="1" ht="12" x14ac:dyDescent="0.25"/>
    <row r="182" s="178" customFormat="1" ht="12" x14ac:dyDescent="0.25"/>
    <row r="183" s="178" customFormat="1" ht="12" x14ac:dyDescent="0.25"/>
    <row r="184" s="178" customFormat="1" ht="12" x14ac:dyDescent="0.25"/>
    <row r="185" s="178" customFormat="1" ht="12" x14ac:dyDescent="0.25"/>
    <row r="186" s="178" customFormat="1" ht="12" x14ac:dyDescent="0.25"/>
    <row r="187" s="178" customFormat="1" ht="12" x14ac:dyDescent="0.25"/>
    <row r="188" s="178" customFormat="1" ht="12" x14ac:dyDescent="0.25"/>
    <row r="189" s="178" customFormat="1" ht="12" x14ac:dyDescent="0.25"/>
    <row r="190" s="178" customFormat="1" ht="12" x14ac:dyDescent="0.25"/>
    <row r="191" s="178" customFormat="1" ht="12" x14ac:dyDescent="0.25"/>
    <row r="192" s="178" customFormat="1" ht="12" x14ac:dyDescent="0.25"/>
    <row r="193" s="178" customFormat="1" ht="12" x14ac:dyDescent="0.25"/>
    <row r="194" s="178" customFormat="1" ht="12" x14ac:dyDescent="0.25"/>
    <row r="195" s="178" customFormat="1" ht="12" x14ac:dyDescent="0.25"/>
    <row r="196" s="178" customFormat="1" ht="12" x14ac:dyDescent="0.25"/>
    <row r="197" s="178" customFormat="1" ht="12" x14ac:dyDescent="0.25"/>
    <row r="198" s="178" customFormat="1" ht="12" x14ac:dyDescent="0.25"/>
    <row r="199" s="178" customFormat="1" ht="12" x14ac:dyDescent="0.25"/>
    <row r="200" s="178" customFormat="1" ht="12" x14ac:dyDescent="0.25"/>
    <row r="201" s="178" customFormat="1" ht="12" x14ac:dyDescent="0.25"/>
    <row r="202" s="178" customFormat="1" ht="12" x14ac:dyDescent="0.25"/>
    <row r="203" s="178" customFormat="1" ht="12" x14ac:dyDescent="0.25"/>
    <row r="204" s="178" customFormat="1" ht="12" x14ac:dyDescent="0.25"/>
    <row r="205" s="178" customFormat="1" ht="12" x14ac:dyDescent="0.25"/>
    <row r="206" s="178" customFormat="1" ht="12" x14ac:dyDescent="0.25"/>
    <row r="207" s="178" customFormat="1" ht="12" x14ac:dyDescent="0.25"/>
    <row r="208" s="178" customFormat="1" ht="12" x14ac:dyDescent="0.25"/>
    <row r="209" s="178" customFormat="1" ht="12" x14ac:dyDescent="0.25"/>
    <row r="210" s="178" customFormat="1" ht="12" x14ac:dyDescent="0.25"/>
    <row r="211" s="178" customFormat="1" ht="12" x14ac:dyDescent="0.25"/>
    <row r="212" s="178" customFormat="1" ht="12" x14ac:dyDescent="0.25"/>
    <row r="213" s="178" customFormat="1" ht="12" x14ac:dyDescent="0.25"/>
    <row r="214" s="178" customFormat="1" ht="12" x14ac:dyDescent="0.25"/>
    <row r="215" s="178" customFormat="1" ht="12" x14ac:dyDescent="0.25"/>
    <row r="216" s="178" customFormat="1" ht="12" x14ac:dyDescent="0.25"/>
    <row r="217" s="178" customFormat="1" ht="12" x14ac:dyDescent="0.25"/>
    <row r="218" s="178" customFormat="1" ht="12" x14ac:dyDescent="0.25"/>
    <row r="219" s="178" customFormat="1" ht="12" x14ac:dyDescent="0.25"/>
    <row r="220" s="178" customFormat="1" ht="12" x14ac:dyDescent="0.25"/>
    <row r="221" s="178" customFormat="1" ht="12" x14ac:dyDescent="0.25"/>
    <row r="222" s="178" customFormat="1" ht="12" x14ac:dyDescent="0.25"/>
    <row r="223" s="178" customFormat="1" ht="12" x14ac:dyDescent="0.25"/>
    <row r="224" s="178" customFormat="1" ht="12" x14ac:dyDescent="0.25"/>
    <row r="225" s="178" customFormat="1" ht="12" x14ac:dyDescent="0.25"/>
    <row r="226" s="178" customFormat="1" ht="12" x14ac:dyDescent="0.25"/>
    <row r="227" s="178" customFormat="1" ht="12" x14ac:dyDescent="0.25"/>
    <row r="228" s="178" customFormat="1" ht="12" x14ac:dyDescent="0.25"/>
    <row r="229" s="178" customFormat="1" ht="12" x14ac:dyDescent="0.25"/>
    <row r="230" s="178" customFormat="1" ht="12" x14ac:dyDescent="0.25"/>
    <row r="231" s="178" customFormat="1" ht="12" x14ac:dyDescent="0.25"/>
    <row r="232" s="178" customFormat="1" ht="12" x14ac:dyDescent="0.25"/>
    <row r="233" s="178" customFormat="1" ht="12" x14ac:dyDescent="0.25"/>
    <row r="234" s="178" customFormat="1" ht="12" x14ac:dyDescent="0.25"/>
    <row r="235" s="178" customFormat="1" ht="12" x14ac:dyDescent="0.25"/>
    <row r="236" s="178" customFormat="1" ht="12" x14ac:dyDescent="0.25"/>
    <row r="237" s="178" customFormat="1" ht="12" x14ac:dyDescent="0.25"/>
    <row r="238" s="178" customFormat="1" ht="12" x14ac:dyDescent="0.25"/>
    <row r="239" s="178" customFormat="1" ht="12" x14ac:dyDescent="0.25"/>
    <row r="240" s="178" customFormat="1" ht="12" x14ac:dyDescent="0.25"/>
    <row r="241" s="178" customFormat="1" ht="12" x14ac:dyDescent="0.25"/>
    <row r="242" s="178" customFormat="1" ht="12" x14ac:dyDescent="0.25"/>
    <row r="243" s="178" customFormat="1" ht="12" x14ac:dyDescent="0.25"/>
    <row r="244" s="178" customFormat="1" ht="12" x14ac:dyDescent="0.25"/>
    <row r="245" s="178" customFormat="1" ht="12" x14ac:dyDescent="0.25"/>
    <row r="246" s="178" customFormat="1" ht="12" x14ac:dyDescent="0.25"/>
    <row r="247" s="178" customFormat="1" ht="12" x14ac:dyDescent="0.25"/>
    <row r="248" s="178" customFormat="1" ht="12" x14ac:dyDescent="0.25"/>
    <row r="249" s="178" customFormat="1" ht="12" x14ac:dyDescent="0.25"/>
    <row r="250" s="178" customFormat="1" ht="12" x14ac:dyDescent="0.25"/>
    <row r="251" s="178" customFormat="1" ht="12" x14ac:dyDescent="0.25"/>
    <row r="252" s="178" customFormat="1" ht="12" x14ac:dyDescent="0.25"/>
  </sheetData>
  <mergeCells count="6">
    <mergeCell ref="A156:E156"/>
    <mergeCell ref="A3:E3"/>
    <mergeCell ref="A34:B34"/>
    <mergeCell ref="A91:B91"/>
    <mergeCell ref="A153:B153"/>
    <mergeCell ref="A154:B154"/>
  </mergeCells>
  <pageMargins left="0.51181102362204722" right="0.31496062992125984" top="0.35433070866141736" bottom="0.15748031496062992" header="0.31496062992125984" footer="0.31496062992125984"/>
  <pageSetup paperSize="9" scale="95" fitToHeight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084"/>
  <sheetViews>
    <sheetView topLeftCell="A1066" zoomScale="90" zoomScaleNormal="90" workbookViewId="0">
      <selection activeCell="H326" sqref="H326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16384" width="9.140625" style="8"/>
  </cols>
  <sheetData>
    <row r="1" spans="1:8" x14ac:dyDescent="0.25">
      <c r="D1" s="14"/>
      <c r="E1" s="14"/>
      <c r="G1" s="14"/>
      <c r="H1" s="14" t="s">
        <v>804</v>
      </c>
    </row>
    <row r="2" spans="1:8" x14ac:dyDescent="0.25">
      <c r="D2" s="14"/>
      <c r="E2" s="14"/>
      <c r="G2" s="14"/>
      <c r="H2" s="14" t="s">
        <v>1045</v>
      </c>
    </row>
    <row r="3" spans="1:8" ht="47.25" customHeight="1" x14ac:dyDescent="0.25">
      <c r="A3" s="231" t="s">
        <v>1048</v>
      </c>
      <c r="B3" s="231"/>
      <c r="C3" s="231"/>
      <c r="D3" s="231"/>
      <c r="E3" s="231"/>
      <c r="F3" s="231"/>
      <c r="G3" s="232"/>
      <c r="H3" s="232"/>
    </row>
    <row r="4" spans="1:8" x14ac:dyDescent="0.25">
      <c r="A4" s="60"/>
      <c r="C4" s="18"/>
      <c r="D4" s="21"/>
      <c r="E4" s="21"/>
      <c r="F4" s="61"/>
      <c r="G4" s="61"/>
      <c r="H4" s="61" t="s">
        <v>420</v>
      </c>
    </row>
    <row r="5" spans="1:8" ht="63" x14ac:dyDescent="0.25">
      <c r="A5" s="95" t="s">
        <v>139</v>
      </c>
      <c r="B5" s="22" t="s">
        <v>140</v>
      </c>
      <c r="C5" s="22" t="s">
        <v>141</v>
      </c>
      <c r="D5" s="22" t="s">
        <v>143</v>
      </c>
      <c r="E5" s="22" t="s">
        <v>144</v>
      </c>
      <c r="F5" s="7" t="s">
        <v>1041</v>
      </c>
      <c r="G5" s="7" t="s">
        <v>1042</v>
      </c>
      <c r="H5" s="31" t="s">
        <v>1040</v>
      </c>
    </row>
    <row r="6" spans="1:8" s="27" customFormat="1" ht="31.5" x14ac:dyDescent="0.25">
      <c r="A6" s="23" t="s">
        <v>422</v>
      </c>
      <c r="B6" s="29" t="s">
        <v>186</v>
      </c>
      <c r="C6" s="29"/>
      <c r="D6" s="38"/>
      <c r="E6" s="38"/>
      <c r="F6" s="10">
        <f>SUM(F7)</f>
        <v>37597.699999999997</v>
      </c>
      <c r="G6" s="10">
        <f>SUM(G7)</f>
        <v>37597.699999999997</v>
      </c>
      <c r="H6" s="26">
        <f t="shared" ref="H6:H69" si="0">SUM(G6/F6*100)</f>
        <v>100</v>
      </c>
    </row>
    <row r="7" spans="1:8" s="27" customFormat="1" ht="31.5" x14ac:dyDescent="0.25">
      <c r="A7" s="95" t="s">
        <v>639</v>
      </c>
      <c r="B7" s="31" t="s">
        <v>637</v>
      </c>
      <c r="C7" s="29"/>
      <c r="D7" s="38"/>
      <c r="E7" s="38"/>
      <c r="F7" s="9">
        <f>SUM(F8)+F10</f>
        <v>37597.699999999997</v>
      </c>
      <c r="G7" s="9">
        <f t="shared" ref="G7" si="1">SUM(G8)+G10</f>
        <v>37597.699999999997</v>
      </c>
      <c r="H7" s="7">
        <f t="shared" si="0"/>
        <v>100</v>
      </c>
    </row>
    <row r="8" spans="1:8" ht="47.25" x14ac:dyDescent="0.25">
      <c r="A8" s="95" t="s">
        <v>350</v>
      </c>
      <c r="B8" s="48" t="s">
        <v>638</v>
      </c>
      <c r="C8" s="4"/>
      <c r="D8" s="4"/>
      <c r="E8" s="4"/>
      <c r="F8" s="9">
        <f>F9</f>
        <v>36520.199999999997</v>
      </c>
      <c r="G8" s="9">
        <f>G9</f>
        <v>36520.199999999997</v>
      </c>
      <c r="H8" s="7">
        <f t="shared" si="0"/>
        <v>100</v>
      </c>
    </row>
    <row r="9" spans="1:8" ht="21" customHeight="1" x14ac:dyDescent="0.25">
      <c r="A9" s="95" t="s">
        <v>31</v>
      </c>
      <c r="B9" s="48" t="s">
        <v>638</v>
      </c>
      <c r="C9" s="4" t="s">
        <v>85</v>
      </c>
      <c r="D9" s="4" t="s">
        <v>22</v>
      </c>
      <c r="E9" s="4" t="s">
        <v>8</v>
      </c>
      <c r="F9" s="9">
        <f>SUM('4.ведомст'!G1237)</f>
        <v>36520.199999999997</v>
      </c>
      <c r="G9" s="9">
        <f>SUM('4.ведомст'!H1237)</f>
        <v>36520.199999999997</v>
      </c>
      <c r="H9" s="7">
        <f t="shared" si="0"/>
        <v>100</v>
      </c>
    </row>
    <row r="10" spans="1:8" ht="94.5" x14ac:dyDescent="0.25">
      <c r="A10" s="95" t="s">
        <v>933</v>
      </c>
      <c r="B10" s="48" t="s">
        <v>934</v>
      </c>
      <c r="C10" s="4"/>
      <c r="D10" s="4"/>
      <c r="E10" s="4"/>
      <c r="F10" s="9">
        <f>SUM(F11)</f>
        <v>1077.5</v>
      </c>
      <c r="G10" s="9">
        <f t="shared" ref="G10" si="2">SUM(G11)</f>
        <v>1077.5</v>
      </c>
      <c r="H10" s="7">
        <f t="shared" si="0"/>
        <v>100</v>
      </c>
    </row>
    <row r="11" spans="1:8" x14ac:dyDescent="0.25">
      <c r="A11" s="95" t="s">
        <v>31</v>
      </c>
      <c r="B11" s="48" t="s">
        <v>934</v>
      </c>
      <c r="C11" s="4" t="s">
        <v>85</v>
      </c>
      <c r="D11" s="4" t="s">
        <v>22</v>
      </c>
      <c r="E11" s="4" t="s">
        <v>8</v>
      </c>
      <c r="F11" s="9">
        <f>SUM('4.ведомст'!G1239)</f>
        <v>1077.5</v>
      </c>
      <c r="G11" s="9">
        <f>SUM('4.ведомст'!H1239)</f>
        <v>1077.5</v>
      </c>
      <c r="H11" s="7">
        <f t="shared" si="0"/>
        <v>100</v>
      </c>
    </row>
    <row r="12" spans="1:8" s="27" customFormat="1" ht="31.5" x14ac:dyDescent="0.25">
      <c r="A12" s="23" t="s">
        <v>423</v>
      </c>
      <c r="B12" s="62" t="s">
        <v>345</v>
      </c>
      <c r="C12" s="25"/>
      <c r="D12" s="24"/>
      <c r="E12" s="24"/>
      <c r="F12" s="26">
        <f>SUM(F20)</f>
        <v>27059.1</v>
      </c>
      <c r="G12" s="26">
        <f>SUM(G20)</f>
        <v>27059.1</v>
      </c>
      <c r="H12" s="26">
        <f t="shared" si="0"/>
        <v>100</v>
      </c>
    </row>
    <row r="13" spans="1:8" ht="47.25" hidden="1" x14ac:dyDescent="0.25">
      <c r="A13" s="95" t="s">
        <v>343</v>
      </c>
      <c r="B13" s="6" t="s">
        <v>380</v>
      </c>
      <c r="C13" s="22"/>
      <c r="D13" s="4"/>
      <c r="E13" s="4"/>
      <c r="F13" s="7">
        <f>SUM(F14)+F16</f>
        <v>0</v>
      </c>
      <c r="G13" s="7">
        <f>SUM(G14)+G16</f>
        <v>0</v>
      </c>
      <c r="H13" s="7" t="e">
        <f t="shared" si="0"/>
        <v>#DIV/0!</v>
      </c>
    </row>
    <row r="14" spans="1:8" ht="63" hidden="1" x14ac:dyDescent="0.25">
      <c r="A14" s="95" t="s">
        <v>382</v>
      </c>
      <c r="B14" s="6" t="s">
        <v>381</v>
      </c>
      <c r="C14" s="22"/>
      <c r="D14" s="4"/>
      <c r="E14" s="4"/>
      <c r="F14" s="7">
        <f>SUM(F15)</f>
        <v>0</v>
      </c>
      <c r="G14" s="7">
        <f>SUM(G15)</f>
        <v>0</v>
      </c>
      <c r="H14" s="7" t="e">
        <f t="shared" si="0"/>
        <v>#DIV/0!</v>
      </c>
    </row>
    <row r="15" spans="1:8" ht="31.5" hidden="1" x14ac:dyDescent="0.25">
      <c r="A15" s="95" t="s">
        <v>204</v>
      </c>
      <c r="B15" s="6" t="s">
        <v>381</v>
      </c>
      <c r="C15" s="22">
        <v>600</v>
      </c>
      <c r="D15" s="4" t="s">
        <v>99</v>
      </c>
      <c r="E15" s="4" t="s">
        <v>25</v>
      </c>
      <c r="F15" s="7"/>
      <c r="G15" s="7"/>
      <c r="H15" s="7" t="e">
        <f t="shared" si="0"/>
        <v>#DIV/0!</v>
      </c>
    </row>
    <row r="16" spans="1:8" ht="94.5" hidden="1" x14ac:dyDescent="0.25">
      <c r="A16" s="95" t="s">
        <v>401</v>
      </c>
      <c r="B16" s="6" t="s">
        <v>402</v>
      </c>
      <c r="C16" s="22"/>
      <c r="D16" s="4"/>
      <c r="E16" s="4"/>
      <c r="F16" s="7">
        <f>SUM(F17:F18)</f>
        <v>0</v>
      </c>
      <c r="G16" s="7">
        <f>SUM(G17:G18)</f>
        <v>0</v>
      </c>
      <c r="H16" s="7" t="e">
        <f t="shared" si="0"/>
        <v>#DIV/0!</v>
      </c>
    </row>
    <row r="17" spans="1:8" ht="31.5" hidden="1" x14ac:dyDescent="0.25">
      <c r="A17" s="95" t="s">
        <v>40</v>
      </c>
      <c r="B17" s="6" t="s">
        <v>402</v>
      </c>
      <c r="C17" s="22">
        <v>200</v>
      </c>
      <c r="D17" s="4" t="s">
        <v>99</v>
      </c>
      <c r="E17" s="4" t="s">
        <v>25</v>
      </c>
      <c r="F17" s="7"/>
      <c r="G17" s="7"/>
      <c r="H17" s="7" t="e">
        <f t="shared" si="0"/>
        <v>#DIV/0!</v>
      </c>
    </row>
    <row r="18" spans="1:8" ht="31.5" hidden="1" x14ac:dyDescent="0.25">
      <c r="A18" s="95" t="s">
        <v>204</v>
      </c>
      <c r="B18" s="6" t="s">
        <v>402</v>
      </c>
      <c r="C18" s="22">
        <v>600</v>
      </c>
      <c r="D18" s="4" t="s">
        <v>99</v>
      </c>
      <c r="E18" s="4" t="s">
        <v>25</v>
      </c>
      <c r="F18" s="7"/>
      <c r="G18" s="7"/>
      <c r="H18" s="7" t="e">
        <f t="shared" si="0"/>
        <v>#DIV/0!</v>
      </c>
    </row>
    <row r="19" spans="1:8" ht="31.5" x14ac:dyDescent="0.25">
      <c r="A19" s="95" t="s">
        <v>642</v>
      </c>
      <c r="B19" s="6" t="s">
        <v>640</v>
      </c>
      <c r="C19" s="22"/>
      <c r="D19" s="4"/>
      <c r="E19" s="4"/>
      <c r="F19" s="7">
        <f>SUM(F20)</f>
        <v>27059.1</v>
      </c>
      <c r="G19" s="7">
        <f t="shared" ref="G19" si="3">SUM(G20)</f>
        <v>27059.1</v>
      </c>
      <c r="H19" s="7">
        <f t="shared" si="0"/>
        <v>100</v>
      </c>
    </row>
    <row r="20" spans="1:8" ht="78.75" x14ac:dyDescent="0.25">
      <c r="A20" s="95" t="s">
        <v>351</v>
      </c>
      <c r="B20" s="48" t="s">
        <v>641</v>
      </c>
      <c r="C20" s="4"/>
      <c r="D20" s="4"/>
      <c r="E20" s="4"/>
      <c r="F20" s="9">
        <f>F21</f>
        <v>27059.1</v>
      </c>
      <c r="G20" s="9">
        <f>G21</f>
        <v>27059.1</v>
      </c>
      <c r="H20" s="7">
        <f t="shared" si="0"/>
        <v>100</v>
      </c>
    </row>
    <row r="21" spans="1:8" x14ac:dyDescent="0.25">
      <c r="A21" s="95" t="s">
        <v>31</v>
      </c>
      <c r="B21" s="48" t="s">
        <v>641</v>
      </c>
      <c r="C21" s="4">
        <v>300</v>
      </c>
      <c r="D21" s="4" t="s">
        <v>22</v>
      </c>
      <c r="E21" s="4" t="s">
        <v>8</v>
      </c>
      <c r="F21" s="9">
        <f>SUM('4.ведомст'!G1243)</f>
        <v>27059.1</v>
      </c>
      <c r="G21" s="9">
        <f>SUM('4.ведомст'!H1243)</f>
        <v>27059.1</v>
      </c>
      <c r="H21" s="7">
        <f t="shared" si="0"/>
        <v>100</v>
      </c>
    </row>
    <row r="22" spans="1:8" s="27" customFormat="1" ht="31.5" x14ac:dyDescent="0.25">
      <c r="A22" s="23" t="s">
        <v>407</v>
      </c>
      <c r="B22" s="38" t="s">
        <v>318</v>
      </c>
      <c r="C22" s="38"/>
      <c r="D22" s="38"/>
      <c r="E22" s="38"/>
      <c r="F22" s="10">
        <f>SUM(F23)+F43+F107</f>
        <v>888359.3</v>
      </c>
      <c r="G22" s="10">
        <f>SUM(G23)+G43+G107</f>
        <v>857552</v>
      </c>
      <c r="H22" s="26">
        <f t="shared" si="0"/>
        <v>96.532112626051187</v>
      </c>
    </row>
    <row r="23" spans="1:8" x14ac:dyDescent="0.25">
      <c r="A23" s="95" t="s">
        <v>352</v>
      </c>
      <c r="B23" s="96" t="s">
        <v>319</v>
      </c>
      <c r="C23" s="96"/>
      <c r="D23" s="96"/>
      <c r="E23" s="96"/>
      <c r="F23" s="9">
        <f>SUM(F24+F27+F30+F33+F39)+F36</f>
        <v>182807.7</v>
      </c>
      <c r="G23" s="9">
        <f t="shared" ref="G23" si="4">SUM(G24+G27+G30+G33+G39)+G36</f>
        <v>180155.9</v>
      </c>
      <c r="H23" s="7">
        <f t="shared" si="0"/>
        <v>98.549404647616029</v>
      </c>
    </row>
    <row r="24" spans="1:8" ht="31.5" x14ac:dyDescent="0.25">
      <c r="A24" s="95" t="s">
        <v>341</v>
      </c>
      <c r="B24" s="31" t="s">
        <v>459</v>
      </c>
      <c r="C24" s="31"/>
      <c r="D24" s="96"/>
      <c r="E24" s="96"/>
      <c r="F24" s="9">
        <f>F25+F26</f>
        <v>7745.1</v>
      </c>
      <c r="G24" s="9">
        <f>G25+G26</f>
        <v>8342.2000000000007</v>
      </c>
      <c r="H24" s="7">
        <f t="shared" si="0"/>
        <v>107.70939045331889</v>
      </c>
    </row>
    <row r="25" spans="1:8" ht="63" x14ac:dyDescent="0.25">
      <c r="A25" s="95" t="s">
        <v>39</v>
      </c>
      <c r="B25" s="31" t="s">
        <v>459</v>
      </c>
      <c r="C25" s="31">
        <v>100</v>
      </c>
      <c r="D25" s="96" t="s">
        <v>22</v>
      </c>
      <c r="E25" s="96" t="s">
        <v>64</v>
      </c>
      <c r="F25" s="9">
        <f>SUM('4.ведомст'!G750)</f>
        <v>7745.1</v>
      </c>
      <c r="G25" s="9">
        <f>SUM('4.ведомст'!H750)</f>
        <v>8342.2000000000007</v>
      </c>
      <c r="H25" s="7">
        <f t="shared" si="0"/>
        <v>107.70939045331889</v>
      </c>
    </row>
    <row r="26" spans="1:8" ht="31.5" hidden="1" x14ac:dyDescent="0.25">
      <c r="A26" s="95" t="s">
        <v>40</v>
      </c>
      <c r="B26" s="31" t="s">
        <v>459</v>
      </c>
      <c r="C26" s="31">
        <v>200</v>
      </c>
      <c r="D26" s="96" t="s">
        <v>22</v>
      </c>
      <c r="E26" s="96" t="s">
        <v>64</v>
      </c>
      <c r="F26" s="9">
        <f>SUM('4.ведомст'!G751)</f>
        <v>0</v>
      </c>
      <c r="G26" s="9">
        <f>SUM('4.ведомст'!H751)</f>
        <v>0</v>
      </c>
      <c r="H26" s="7" t="e">
        <f t="shared" si="0"/>
        <v>#DIV/0!</v>
      </c>
    </row>
    <row r="27" spans="1:8" ht="94.5" x14ac:dyDescent="0.25">
      <c r="A27" s="95" t="s">
        <v>339</v>
      </c>
      <c r="B27" s="31" t="s">
        <v>456</v>
      </c>
      <c r="C27" s="31"/>
      <c r="D27" s="96"/>
      <c r="E27" s="96"/>
      <c r="F27" s="9">
        <f>F28+F29</f>
        <v>104452</v>
      </c>
      <c r="G27" s="9">
        <f>G28+G29</f>
        <v>103106.59999999999</v>
      </c>
      <c r="H27" s="7">
        <f t="shared" si="0"/>
        <v>98.711944242331398</v>
      </c>
    </row>
    <row r="28" spans="1:8" ht="31.5" x14ac:dyDescent="0.25">
      <c r="A28" s="95" t="s">
        <v>40</v>
      </c>
      <c r="B28" s="31" t="s">
        <v>456</v>
      </c>
      <c r="C28" s="31">
        <v>200</v>
      </c>
      <c r="D28" s="96" t="s">
        <v>22</v>
      </c>
      <c r="E28" s="96" t="s">
        <v>8</v>
      </c>
      <c r="F28" s="9">
        <f>SUM('4.ведомст'!G728)</f>
        <v>1531.1</v>
      </c>
      <c r="G28" s="9">
        <f>SUM('4.ведомст'!H728)</f>
        <v>1454.9</v>
      </c>
      <c r="H28" s="7">
        <f t="shared" si="0"/>
        <v>95.02318594474562</v>
      </c>
    </row>
    <row r="29" spans="1:8" x14ac:dyDescent="0.25">
      <c r="A29" s="95" t="s">
        <v>31</v>
      </c>
      <c r="B29" s="31" t="s">
        <v>456</v>
      </c>
      <c r="C29" s="31">
        <v>300</v>
      </c>
      <c r="D29" s="96" t="s">
        <v>22</v>
      </c>
      <c r="E29" s="96" t="s">
        <v>8</v>
      </c>
      <c r="F29" s="9">
        <f>SUM('4.ведомст'!G729)</f>
        <v>102920.9</v>
      </c>
      <c r="G29" s="9">
        <f>SUM('4.ведомст'!H729)</f>
        <v>101651.7</v>
      </c>
      <c r="H29" s="7">
        <f t="shared" si="0"/>
        <v>98.766819955907891</v>
      </c>
    </row>
    <row r="30" spans="1:8" ht="31.5" x14ac:dyDescent="0.25">
      <c r="A30" s="95" t="s">
        <v>337</v>
      </c>
      <c r="B30" s="31" t="s">
        <v>457</v>
      </c>
      <c r="C30" s="31"/>
      <c r="D30" s="96"/>
      <c r="E30" s="96"/>
      <c r="F30" s="9">
        <f>F31+F32</f>
        <v>36797.1</v>
      </c>
      <c r="G30" s="9">
        <f>G31+G32</f>
        <v>36039.699999999997</v>
      </c>
      <c r="H30" s="7">
        <f t="shared" si="0"/>
        <v>97.941685621964766</v>
      </c>
    </row>
    <row r="31" spans="1:8" ht="31.5" x14ac:dyDescent="0.25">
      <c r="A31" s="95" t="s">
        <v>40</v>
      </c>
      <c r="B31" s="31" t="s">
        <v>457</v>
      </c>
      <c r="C31" s="31">
        <v>200</v>
      </c>
      <c r="D31" s="96" t="s">
        <v>22</v>
      </c>
      <c r="E31" s="96" t="s">
        <v>8</v>
      </c>
      <c r="F31" s="9">
        <f>SUM('4.ведомст'!G731)</f>
        <v>629.9</v>
      </c>
      <c r="G31" s="9">
        <f>SUM('4.ведомст'!H731)</f>
        <v>532.5</v>
      </c>
      <c r="H31" s="7">
        <f t="shared" si="0"/>
        <v>84.537228131449439</v>
      </c>
    </row>
    <row r="32" spans="1:8" x14ac:dyDescent="0.25">
      <c r="A32" s="95" t="s">
        <v>31</v>
      </c>
      <c r="B32" s="31" t="s">
        <v>457</v>
      </c>
      <c r="C32" s="31">
        <v>300</v>
      </c>
      <c r="D32" s="96" t="s">
        <v>22</v>
      </c>
      <c r="E32" s="96" t="s">
        <v>8</v>
      </c>
      <c r="F32" s="9">
        <f>SUM('4.ведомст'!G732)</f>
        <v>36167.199999999997</v>
      </c>
      <c r="G32" s="9">
        <f>SUM('4.ведомст'!H732)</f>
        <v>35507.199999999997</v>
      </c>
      <c r="H32" s="7">
        <f t="shared" si="0"/>
        <v>98.175142117719929</v>
      </c>
    </row>
    <row r="33" spans="1:8" ht="63" x14ac:dyDescent="0.25">
      <c r="A33" s="95" t="s">
        <v>340</v>
      </c>
      <c r="B33" s="31" t="s">
        <v>458</v>
      </c>
      <c r="C33" s="31"/>
      <c r="D33" s="96"/>
      <c r="E33" s="96"/>
      <c r="F33" s="9">
        <f>F34+F35</f>
        <v>26283</v>
      </c>
      <c r="G33" s="9">
        <f>G34+G35</f>
        <v>25632.7</v>
      </c>
      <c r="H33" s="7">
        <f t="shared" si="0"/>
        <v>97.525777118289398</v>
      </c>
    </row>
    <row r="34" spans="1:8" ht="31.5" x14ac:dyDescent="0.25">
      <c r="A34" s="95" t="s">
        <v>40</v>
      </c>
      <c r="B34" s="31" t="s">
        <v>458</v>
      </c>
      <c r="C34" s="31">
        <v>200</v>
      </c>
      <c r="D34" s="96" t="s">
        <v>22</v>
      </c>
      <c r="E34" s="96" t="s">
        <v>8</v>
      </c>
      <c r="F34" s="9">
        <f>SUM('4.ведомст'!G734)</f>
        <v>383.4</v>
      </c>
      <c r="G34" s="9">
        <f>SUM('4.ведомст'!H734)</f>
        <v>373.4</v>
      </c>
      <c r="H34" s="7">
        <f t="shared" si="0"/>
        <v>97.391757955138232</v>
      </c>
    </row>
    <row r="35" spans="1:8" x14ac:dyDescent="0.25">
      <c r="A35" s="95" t="s">
        <v>31</v>
      </c>
      <c r="B35" s="31" t="s">
        <v>458</v>
      </c>
      <c r="C35" s="31">
        <v>300</v>
      </c>
      <c r="D35" s="96" t="s">
        <v>22</v>
      </c>
      <c r="E35" s="96" t="s">
        <v>8</v>
      </c>
      <c r="F35" s="9">
        <f>SUM('4.ведомст'!G735)</f>
        <v>25899.599999999999</v>
      </c>
      <c r="G35" s="9">
        <f>SUM('4.ведомст'!H735)</f>
        <v>25259.3</v>
      </c>
      <c r="H35" s="7">
        <f t="shared" si="0"/>
        <v>97.527761046502647</v>
      </c>
    </row>
    <row r="36" spans="1:8" ht="141.75" x14ac:dyDescent="0.25">
      <c r="A36" s="95" t="s">
        <v>894</v>
      </c>
      <c r="B36" s="31" t="s">
        <v>895</v>
      </c>
      <c r="C36" s="31"/>
      <c r="D36" s="96"/>
      <c r="E36" s="96"/>
      <c r="F36" s="9">
        <f>SUM(F37:F38)</f>
        <v>924.8</v>
      </c>
      <c r="G36" s="9">
        <f t="shared" ref="G36" si="5">SUM(G37:G38)</f>
        <v>908.3</v>
      </c>
      <c r="H36" s="7">
        <f t="shared" si="0"/>
        <v>98.215830449826996</v>
      </c>
    </row>
    <row r="37" spans="1:8" ht="63" x14ac:dyDescent="0.25">
      <c r="A37" s="95" t="s">
        <v>39</v>
      </c>
      <c r="B37" s="31" t="s">
        <v>895</v>
      </c>
      <c r="C37" s="31">
        <v>100</v>
      </c>
      <c r="D37" s="96" t="s">
        <v>22</v>
      </c>
      <c r="E37" s="96" t="s">
        <v>64</v>
      </c>
      <c r="F37" s="9">
        <f>SUM('4.ведомст'!G753)</f>
        <v>881.8</v>
      </c>
      <c r="G37" s="9">
        <f>SUM('4.ведомст'!H753)</f>
        <v>865.3</v>
      </c>
      <c r="H37" s="7">
        <f t="shared" si="0"/>
        <v>98.128827398503063</v>
      </c>
    </row>
    <row r="38" spans="1:8" ht="31.5" x14ac:dyDescent="0.25">
      <c r="A38" s="95" t="s">
        <v>40</v>
      </c>
      <c r="B38" s="31" t="s">
        <v>895</v>
      </c>
      <c r="C38" s="31">
        <v>200</v>
      </c>
      <c r="D38" s="96" t="s">
        <v>22</v>
      </c>
      <c r="E38" s="96" t="s">
        <v>64</v>
      </c>
      <c r="F38" s="9">
        <f>SUM('4.ведомст'!G754)</f>
        <v>43</v>
      </c>
      <c r="G38" s="9">
        <f>SUM('4.ведомст'!H754)</f>
        <v>43</v>
      </c>
      <c r="H38" s="7">
        <f t="shared" si="0"/>
        <v>100</v>
      </c>
    </row>
    <row r="39" spans="1:8" ht="31.5" x14ac:dyDescent="0.25">
      <c r="A39" s="95" t="s">
        <v>658</v>
      </c>
      <c r="B39" s="31" t="s">
        <v>464</v>
      </c>
      <c r="C39" s="31"/>
      <c r="D39" s="96"/>
      <c r="E39" s="96"/>
      <c r="F39" s="9">
        <f>SUM(F40)</f>
        <v>6605.7</v>
      </c>
      <c r="G39" s="9">
        <f>SUM(G40)</f>
        <v>6126.4000000000005</v>
      </c>
      <c r="H39" s="7">
        <f t="shared" si="0"/>
        <v>92.744145207926493</v>
      </c>
    </row>
    <row r="40" spans="1:8" ht="47.25" x14ac:dyDescent="0.25">
      <c r="A40" s="95" t="s">
        <v>338</v>
      </c>
      <c r="B40" s="31" t="s">
        <v>465</v>
      </c>
      <c r="C40" s="31"/>
      <c r="D40" s="96"/>
      <c r="E40" s="96"/>
      <c r="F40" s="9">
        <f>F41+F42</f>
        <v>6605.7</v>
      </c>
      <c r="G40" s="9">
        <f>G41+G42</f>
        <v>6126.4000000000005</v>
      </c>
      <c r="H40" s="7">
        <f t="shared" si="0"/>
        <v>92.744145207926493</v>
      </c>
    </row>
    <row r="41" spans="1:8" ht="31.5" x14ac:dyDescent="0.25">
      <c r="A41" s="95" t="s">
        <v>40</v>
      </c>
      <c r="B41" s="31" t="s">
        <v>465</v>
      </c>
      <c r="C41" s="31">
        <v>200</v>
      </c>
      <c r="D41" s="96" t="s">
        <v>22</v>
      </c>
      <c r="E41" s="96" t="s">
        <v>8</v>
      </c>
      <c r="F41" s="9">
        <f>SUM('4.ведомст'!G738)</f>
        <v>125.7</v>
      </c>
      <c r="G41" s="9">
        <f>SUM('4.ведомст'!H738)</f>
        <v>78.599999999999994</v>
      </c>
      <c r="H41" s="7">
        <f t="shared" si="0"/>
        <v>62.529832935560862</v>
      </c>
    </row>
    <row r="42" spans="1:8" x14ac:dyDescent="0.25">
      <c r="A42" s="95" t="s">
        <v>31</v>
      </c>
      <c r="B42" s="31" t="s">
        <v>465</v>
      </c>
      <c r="C42" s="31">
        <v>300</v>
      </c>
      <c r="D42" s="96" t="s">
        <v>22</v>
      </c>
      <c r="E42" s="96" t="s">
        <v>8</v>
      </c>
      <c r="F42" s="9">
        <f>SUM('4.ведомст'!G739)</f>
        <v>6480</v>
      </c>
      <c r="G42" s="9">
        <f>SUM('4.ведомст'!H739)</f>
        <v>6047.8</v>
      </c>
      <c r="H42" s="7">
        <f t="shared" si="0"/>
        <v>93.330246913580254</v>
      </c>
    </row>
    <row r="43" spans="1:8" ht="31.5" x14ac:dyDescent="0.25">
      <c r="A43" s="95" t="s">
        <v>326</v>
      </c>
      <c r="B43" s="96" t="s">
        <v>327</v>
      </c>
      <c r="C43" s="31"/>
      <c r="D43" s="96"/>
      <c r="E43" s="96"/>
      <c r="F43" s="9">
        <f>SUM(F44+F47+F50+F53+F56+F59+F62+F65+F75+F78+F81+F84+F86+F89+F93+F96)+F100+F103</f>
        <v>680966.3</v>
      </c>
      <c r="G43" s="9">
        <f>SUM(G44+G47+G50+G53+G56+G59+G62+G65+G75+G78+G81+G84+G86+G89+G93+G96)+G100+G103</f>
        <v>650990</v>
      </c>
      <c r="H43" s="7">
        <f t="shared" si="0"/>
        <v>95.597975993819361</v>
      </c>
    </row>
    <row r="44" spans="1:8" ht="47.25" x14ac:dyDescent="0.25">
      <c r="A44" s="95" t="s">
        <v>941</v>
      </c>
      <c r="B44" s="96" t="s">
        <v>442</v>
      </c>
      <c r="C44" s="31"/>
      <c r="D44" s="96"/>
      <c r="E44" s="96"/>
      <c r="F44" s="9">
        <f>F45+F46</f>
        <v>170589.69999999998</v>
      </c>
      <c r="G44" s="9">
        <f>G45+G46</f>
        <v>170091.8</v>
      </c>
      <c r="H44" s="7">
        <f t="shared" si="0"/>
        <v>99.708130092262309</v>
      </c>
    </row>
    <row r="45" spans="1:8" ht="31.5" x14ac:dyDescent="0.25">
      <c r="A45" s="95" t="s">
        <v>40</v>
      </c>
      <c r="B45" s="96" t="s">
        <v>442</v>
      </c>
      <c r="C45" s="31">
        <v>200</v>
      </c>
      <c r="D45" s="96" t="s">
        <v>22</v>
      </c>
      <c r="E45" s="96" t="s">
        <v>42</v>
      </c>
      <c r="F45" s="9">
        <f>SUM('4.ведомст'!G639)</f>
        <v>2539.9</v>
      </c>
      <c r="G45" s="9">
        <f>SUM('4.ведомст'!H639)</f>
        <v>2519.5</v>
      </c>
      <c r="H45" s="7">
        <f t="shared" si="0"/>
        <v>99.196818772392618</v>
      </c>
    </row>
    <row r="46" spans="1:8" x14ac:dyDescent="0.25">
      <c r="A46" s="95" t="s">
        <v>31</v>
      </c>
      <c r="B46" s="96" t="s">
        <v>442</v>
      </c>
      <c r="C46" s="31">
        <v>300</v>
      </c>
      <c r="D46" s="96" t="s">
        <v>22</v>
      </c>
      <c r="E46" s="96" t="s">
        <v>42</v>
      </c>
      <c r="F46" s="9">
        <f>SUM('4.ведомст'!G640)</f>
        <v>168049.8</v>
      </c>
      <c r="G46" s="9">
        <f>SUM('4.ведомст'!H640)</f>
        <v>167572.29999999999</v>
      </c>
      <c r="H46" s="7">
        <f t="shared" si="0"/>
        <v>99.71585803731989</v>
      </c>
    </row>
    <row r="47" spans="1:8" ht="47.25" x14ac:dyDescent="0.25">
      <c r="A47" s="95" t="s">
        <v>328</v>
      </c>
      <c r="B47" s="96" t="s">
        <v>443</v>
      </c>
      <c r="C47" s="96"/>
      <c r="D47" s="96"/>
      <c r="E47" s="96"/>
      <c r="F47" s="9">
        <f>F48+F49</f>
        <v>9464.4000000000015</v>
      </c>
      <c r="G47" s="9">
        <f>G48+G49</f>
        <v>9399.6</v>
      </c>
      <c r="H47" s="7">
        <f t="shared" si="0"/>
        <v>99.315329022441972</v>
      </c>
    </row>
    <row r="48" spans="1:8" ht="31.5" x14ac:dyDescent="0.25">
      <c r="A48" s="95" t="s">
        <v>40</v>
      </c>
      <c r="B48" s="96" t="s">
        <v>443</v>
      </c>
      <c r="C48" s="96" t="s">
        <v>77</v>
      </c>
      <c r="D48" s="96" t="s">
        <v>22</v>
      </c>
      <c r="E48" s="96" t="s">
        <v>42</v>
      </c>
      <c r="F48" s="9">
        <f>SUM('4.ведомст'!G642)</f>
        <v>147.19999999999999</v>
      </c>
      <c r="G48" s="9">
        <f>SUM('4.ведомст'!H642)</f>
        <v>138</v>
      </c>
      <c r="H48" s="7">
        <f t="shared" si="0"/>
        <v>93.750000000000014</v>
      </c>
    </row>
    <row r="49" spans="1:8" x14ac:dyDescent="0.25">
      <c r="A49" s="95" t="s">
        <v>31</v>
      </c>
      <c r="B49" s="96" t="s">
        <v>443</v>
      </c>
      <c r="C49" s="96" t="s">
        <v>85</v>
      </c>
      <c r="D49" s="96" t="s">
        <v>22</v>
      </c>
      <c r="E49" s="96" t="s">
        <v>42</v>
      </c>
      <c r="F49" s="9">
        <f>SUM('4.ведомст'!G643)</f>
        <v>9317.2000000000007</v>
      </c>
      <c r="G49" s="9">
        <f>SUM('4.ведомст'!H643)</f>
        <v>9261.6</v>
      </c>
      <c r="H49" s="7">
        <f t="shared" si="0"/>
        <v>99.40325419653972</v>
      </c>
    </row>
    <row r="50" spans="1:8" ht="47.25" x14ac:dyDescent="0.25">
      <c r="A50" s="95" t="s">
        <v>329</v>
      </c>
      <c r="B50" s="96" t="s">
        <v>444</v>
      </c>
      <c r="C50" s="96"/>
      <c r="D50" s="96"/>
      <c r="E50" s="96"/>
      <c r="F50" s="9">
        <f>F51+F52</f>
        <v>125478</v>
      </c>
      <c r="G50" s="9">
        <f>G51+G52</f>
        <v>125408.5</v>
      </c>
      <c r="H50" s="7">
        <f t="shared" si="0"/>
        <v>99.944611804459754</v>
      </c>
    </row>
    <row r="51" spans="1:8" ht="31.5" x14ac:dyDescent="0.25">
      <c r="A51" s="95" t="s">
        <v>40</v>
      </c>
      <c r="B51" s="96" t="s">
        <v>444</v>
      </c>
      <c r="C51" s="96" t="s">
        <v>77</v>
      </c>
      <c r="D51" s="96" t="s">
        <v>22</v>
      </c>
      <c r="E51" s="96" t="s">
        <v>42</v>
      </c>
      <c r="F51" s="9">
        <f>SUM('4.ведомст'!G645)</f>
        <v>1853.5</v>
      </c>
      <c r="G51" s="9">
        <f>SUM('4.ведомст'!H645)</f>
        <v>1853.3</v>
      </c>
      <c r="H51" s="7">
        <f t="shared" si="0"/>
        <v>99.98920960345292</v>
      </c>
    </row>
    <row r="52" spans="1:8" x14ac:dyDescent="0.25">
      <c r="A52" s="95" t="s">
        <v>31</v>
      </c>
      <c r="B52" s="96" t="s">
        <v>444</v>
      </c>
      <c r="C52" s="96" t="s">
        <v>85</v>
      </c>
      <c r="D52" s="96" t="s">
        <v>22</v>
      </c>
      <c r="E52" s="96" t="s">
        <v>42</v>
      </c>
      <c r="F52" s="9">
        <f>SUM('4.ведомст'!G646)</f>
        <v>123624.5</v>
      </c>
      <c r="G52" s="9">
        <f>SUM('4.ведомст'!H646)</f>
        <v>123555.2</v>
      </c>
      <c r="H52" s="7">
        <f t="shared" si="0"/>
        <v>99.943943150427287</v>
      </c>
    </row>
    <row r="53" spans="1:8" ht="63" x14ac:dyDescent="0.25">
      <c r="A53" s="95" t="s">
        <v>330</v>
      </c>
      <c r="B53" s="96" t="s">
        <v>445</v>
      </c>
      <c r="C53" s="96"/>
      <c r="D53" s="96"/>
      <c r="E53" s="96"/>
      <c r="F53" s="9">
        <f>F54+F55</f>
        <v>277.7</v>
      </c>
      <c r="G53" s="9">
        <f>G54+G55</f>
        <v>276.7</v>
      </c>
      <c r="H53" s="7">
        <f t="shared" si="0"/>
        <v>99.639899171768093</v>
      </c>
    </row>
    <row r="54" spans="1:8" ht="31.5" x14ac:dyDescent="0.25">
      <c r="A54" s="95" t="s">
        <v>40</v>
      </c>
      <c r="B54" s="96" t="s">
        <v>445</v>
      </c>
      <c r="C54" s="96" t="s">
        <v>77</v>
      </c>
      <c r="D54" s="96" t="s">
        <v>22</v>
      </c>
      <c r="E54" s="96" t="s">
        <v>42</v>
      </c>
      <c r="F54" s="9">
        <f>SUM('4.ведомст'!G648)</f>
        <v>4.2</v>
      </c>
      <c r="G54" s="9">
        <f>SUM('4.ведомст'!H648)</f>
        <v>4.2</v>
      </c>
      <c r="H54" s="7">
        <f t="shared" si="0"/>
        <v>100</v>
      </c>
    </row>
    <row r="55" spans="1:8" x14ac:dyDescent="0.25">
      <c r="A55" s="95" t="s">
        <v>31</v>
      </c>
      <c r="B55" s="96" t="s">
        <v>445</v>
      </c>
      <c r="C55" s="96" t="s">
        <v>85</v>
      </c>
      <c r="D55" s="96" t="s">
        <v>22</v>
      </c>
      <c r="E55" s="96" t="s">
        <v>42</v>
      </c>
      <c r="F55" s="9">
        <f>SUM('4.ведомст'!G649)</f>
        <v>273.5</v>
      </c>
      <c r="G55" s="9">
        <f>SUM('4.ведомст'!H649)</f>
        <v>272.5</v>
      </c>
      <c r="H55" s="7">
        <f t="shared" si="0"/>
        <v>99.634369287020107</v>
      </c>
    </row>
    <row r="56" spans="1:8" ht="63" x14ac:dyDescent="0.25">
      <c r="A56" s="95" t="s">
        <v>331</v>
      </c>
      <c r="B56" s="96" t="s">
        <v>446</v>
      </c>
      <c r="C56" s="96"/>
      <c r="D56" s="96"/>
      <c r="E56" s="96"/>
      <c r="F56" s="9">
        <f>F57+F58</f>
        <v>13.799999999999999</v>
      </c>
      <c r="G56" s="9">
        <f>G57+G58</f>
        <v>13.7</v>
      </c>
      <c r="H56" s="7">
        <f t="shared" si="0"/>
        <v>99.275362318840592</v>
      </c>
    </row>
    <row r="57" spans="1:8" ht="31.5" x14ac:dyDescent="0.25">
      <c r="A57" s="95" t="s">
        <v>40</v>
      </c>
      <c r="B57" s="96" t="s">
        <v>446</v>
      </c>
      <c r="C57" s="96" t="s">
        <v>77</v>
      </c>
      <c r="D57" s="96" t="s">
        <v>22</v>
      </c>
      <c r="E57" s="96" t="s">
        <v>42</v>
      </c>
      <c r="F57" s="9">
        <f>SUM('4.ведомст'!G651)</f>
        <v>0.2</v>
      </c>
      <c r="G57" s="9">
        <f>SUM('4.ведомст'!H651)</f>
        <v>0.2</v>
      </c>
      <c r="H57" s="7">
        <f t="shared" si="0"/>
        <v>100</v>
      </c>
    </row>
    <row r="58" spans="1:8" x14ac:dyDescent="0.25">
      <c r="A58" s="95" t="s">
        <v>31</v>
      </c>
      <c r="B58" s="96" t="s">
        <v>446</v>
      </c>
      <c r="C58" s="96" t="s">
        <v>85</v>
      </c>
      <c r="D58" s="96" t="s">
        <v>22</v>
      </c>
      <c r="E58" s="96" t="s">
        <v>42</v>
      </c>
      <c r="F58" s="9">
        <f>SUM('4.ведомст'!G652)</f>
        <v>13.6</v>
      </c>
      <c r="G58" s="9">
        <f>SUM('4.ведомст'!H652)</f>
        <v>13.5</v>
      </c>
      <c r="H58" s="7">
        <f t="shared" si="0"/>
        <v>99.264705882352942</v>
      </c>
    </row>
    <row r="59" spans="1:8" ht="63" x14ac:dyDescent="0.25">
      <c r="A59" s="95" t="s">
        <v>332</v>
      </c>
      <c r="B59" s="96" t="s">
        <v>447</v>
      </c>
      <c r="C59" s="96"/>
      <c r="D59" s="96"/>
      <c r="E59" s="96"/>
      <c r="F59" s="9">
        <f>F60+F61</f>
        <v>14622.4</v>
      </c>
      <c r="G59" s="9">
        <f>G60+G61</f>
        <v>14622.4</v>
      </c>
      <c r="H59" s="7">
        <f t="shared" si="0"/>
        <v>100</v>
      </c>
    </row>
    <row r="60" spans="1:8" ht="31.5" x14ac:dyDescent="0.25">
      <c r="A60" s="95" t="s">
        <v>40</v>
      </c>
      <c r="B60" s="96" t="s">
        <v>447</v>
      </c>
      <c r="C60" s="96" t="s">
        <v>77</v>
      </c>
      <c r="D60" s="96" t="s">
        <v>22</v>
      </c>
      <c r="E60" s="96" t="s">
        <v>42</v>
      </c>
      <c r="F60" s="9">
        <f>SUM('4.ведомст'!G654)</f>
        <v>744.3</v>
      </c>
      <c r="G60" s="9">
        <f>SUM('4.ведомст'!H654)</f>
        <v>744.3</v>
      </c>
      <c r="H60" s="7">
        <f t="shared" si="0"/>
        <v>100</v>
      </c>
    </row>
    <row r="61" spans="1:8" x14ac:dyDescent="0.25">
      <c r="A61" s="95" t="s">
        <v>31</v>
      </c>
      <c r="B61" s="96" t="s">
        <v>447</v>
      </c>
      <c r="C61" s="96" t="s">
        <v>85</v>
      </c>
      <c r="D61" s="96" t="s">
        <v>22</v>
      </c>
      <c r="E61" s="96" t="s">
        <v>42</v>
      </c>
      <c r="F61" s="9">
        <f>SUM('4.ведомст'!G655)</f>
        <v>13878.1</v>
      </c>
      <c r="G61" s="9">
        <f>SUM('4.ведомст'!H655)</f>
        <v>13878.1</v>
      </c>
      <c r="H61" s="7">
        <f t="shared" si="0"/>
        <v>100</v>
      </c>
    </row>
    <row r="62" spans="1:8" ht="31.5" x14ac:dyDescent="0.25">
      <c r="A62" s="95" t="s">
        <v>863</v>
      </c>
      <c r="B62" s="96" t="s">
        <v>448</v>
      </c>
      <c r="C62" s="96"/>
      <c r="D62" s="96"/>
      <c r="E62" s="96"/>
      <c r="F62" s="9">
        <f>F63+F64</f>
        <v>187214.3</v>
      </c>
      <c r="G62" s="9">
        <f>G63+G64</f>
        <v>162653.20000000001</v>
      </c>
      <c r="H62" s="7">
        <f t="shared" si="0"/>
        <v>86.880756437943049</v>
      </c>
    </row>
    <row r="63" spans="1:8" ht="31.5" x14ac:dyDescent="0.25">
      <c r="A63" s="95" t="s">
        <v>40</v>
      </c>
      <c r="B63" s="96" t="s">
        <v>448</v>
      </c>
      <c r="C63" s="96" t="s">
        <v>77</v>
      </c>
      <c r="D63" s="96" t="s">
        <v>22</v>
      </c>
      <c r="E63" s="96" t="s">
        <v>42</v>
      </c>
      <c r="F63" s="9">
        <f>SUM('4.ведомст'!G657)</f>
        <v>2383</v>
      </c>
      <c r="G63" s="9">
        <f>SUM('4.ведомст'!H657)</f>
        <v>2382.5</v>
      </c>
      <c r="H63" s="7">
        <f t="shared" si="0"/>
        <v>99.979018044481748</v>
      </c>
    </row>
    <row r="64" spans="1:8" x14ac:dyDescent="0.25">
      <c r="A64" s="95" t="s">
        <v>31</v>
      </c>
      <c r="B64" s="96" t="s">
        <v>448</v>
      </c>
      <c r="C64" s="96" t="s">
        <v>85</v>
      </c>
      <c r="D64" s="96" t="s">
        <v>22</v>
      </c>
      <c r="E64" s="96" t="s">
        <v>42</v>
      </c>
      <c r="F64" s="9">
        <f>SUM('4.ведомст'!G658)</f>
        <v>184831.3</v>
      </c>
      <c r="G64" s="9">
        <f>SUM('4.ведомст'!H658)</f>
        <v>160270.70000000001</v>
      </c>
      <c r="H64" s="7">
        <f t="shared" si="0"/>
        <v>86.711882673551514</v>
      </c>
    </row>
    <row r="65" spans="1:8" ht="47.25" x14ac:dyDescent="0.25">
      <c r="A65" s="95" t="s">
        <v>940</v>
      </c>
      <c r="B65" s="96" t="s">
        <v>449</v>
      </c>
      <c r="C65" s="96"/>
      <c r="D65" s="96"/>
      <c r="E65" s="96"/>
      <c r="F65" s="9">
        <f>SUM(F66:F74)</f>
        <v>10077.000000000004</v>
      </c>
      <c r="G65" s="9">
        <f>SUM(G66:G74)</f>
        <v>9979.5000000000018</v>
      </c>
      <c r="H65" s="7">
        <f t="shared" si="0"/>
        <v>99.032450133968425</v>
      </c>
    </row>
    <row r="66" spans="1:8" ht="63" x14ac:dyDescent="0.25">
      <c r="A66" s="95" t="s">
        <v>39</v>
      </c>
      <c r="B66" s="96" t="s">
        <v>449</v>
      </c>
      <c r="C66" s="96" t="s">
        <v>75</v>
      </c>
      <c r="D66" s="96" t="s">
        <v>99</v>
      </c>
      <c r="E66" s="96" t="s">
        <v>25</v>
      </c>
      <c r="F66" s="9">
        <f>SUM('4.ведомст'!G924)</f>
        <v>1330.9</v>
      </c>
      <c r="G66" s="9">
        <f>SUM('4.ведомст'!H924)</f>
        <v>1330.9</v>
      </c>
      <c r="H66" s="7">
        <f t="shared" si="0"/>
        <v>100</v>
      </c>
    </row>
    <row r="67" spans="1:8" ht="63" x14ac:dyDescent="0.25">
      <c r="A67" s="95" t="s">
        <v>39</v>
      </c>
      <c r="B67" s="96" t="s">
        <v>449</v>
      </c>
      <c r="C67" s="96" t="s">
        <v>75</v>
      </c>
      <c r="D67" s="96" t="s">
        <v>99</v>
      </c>
      <c r="E67" s="96" t="s">
        <v>32</v>
      </c>
      <c r="F67" s="9">
        <f>SUM('4.ведомст'!G992)</f>
        <v>4175.3</v>
      </c>
      <c r="G67" s="9">
        <f>SUM('4.ведомст'!H992)</f>
        <v>4175.3</v>
      </c>
      <c r="H67" s="7">
        <f t="shared" si="0"/>
        <v>100</v>
      </c>
    </row>
    <row r="68" spans="1:8" ht="63" x14ac:dyDescent="0.25">
      <c r="A68" s="95" t="s">
        <v>39</v>
      </c>
      <c r="B68" s="96" t="s">
        <v>449</v>
      </c>
      <c r="C68" s="96" t="s">
        <v>75</v>
      </c>
      <c r="D68" s="96" t="s">
        <v>10</v>
      </c>
      <c r="E68" s="96" t="s">
        <v>25</v>
      </c>
      <c r="F68" s="9">
        <f>SUM('4.ведомст'!G1330)</f>
        <v>300.2</v>
      </c>
      <c r="G68" s="9">
        <f>SUM('4.ведомст'!H1330)</f>
        <v>293.5</v>
      </c>
      <c r="H68" s="7">
        <f t="shared" si="0"/>
        <v>97.76815456362425</v>
      </c>
    </row>
    <row r="69" spans="1:8" ht="31.5" x14ac:dyDescent="0.25">
      <c r="A69" s="95" t="s">
        <v>40</v>
      </c>
      <c r="B69" s="96" t="s">
        <v>449</v>
      </c>
      <c r="C69" s="96" t="s">
        <v>77</v>
      </c>
      <c r="D69" s="96" t="s">
        <v>22</v>
      </c>
      <c r="E69" s="96" t="s">
        <v>42</v>
      </c>
      <c r="F69" s="9">
        <f>SUM('4.ведомст'!G660)</f>
        <v>57.6</v>
      </c>
      <c r="G69" s="9">
        <f>SUM('4.ведомст'!H660)</f>
        <v>57.6</v>
      </c>
      <c r="H69" s="7">
        <f t="shared" si="0"/>
        <v>100</v>
      </c>
    </row>
    <row r="70" spans="1:8" x14ac:dyDescent="0.25">
      <c r="A70" s="95" t="s">
        <v>31</v>
      </c>
      <c r="B70" s="96" t="s">
        <v>449</v>
      </c>
      <c r="C70" s="96" t="s">
        <v>85</v>
      </c>
      <c r="D70" s="96" t="s">
        <v>22</v>
      </c>
      <c r="E70" s="96" t="s">
        <v>42</v>
      </c>
      <c r="F70" s="9">
        <f>SUM('4.ведомст'!G661)</f>
        <v>3483.4</v>
      </c>
      <c r="G70" s="9">
        <f>SUM('4.ведомст'!H661)</f>
        <v>3415.9</v>
      </c>
      <c r="H70" s="7">
        <f t="shared" ref="H70:H133" si="6">SUM(G70/F70*100)</f>
        <v>98.062238043291046</v>
      </c>
    </row>
    <row r="71" spans="1:8" ht="31.5" x14ac:dyDescent="0.25">
      <c r="A71" s="95" t="s">
        <v>107</v>
      </c>
      <c r="B71" s="96" t="s">
        <v>449</v>
      </c>
      <c r="C71" s="96" t="s">
        <v>108</v>
      </c>
      <c r="D71" s="96" t="s">
        <v>99</v>
      </c>
      <c r="E71" s="96" t="s">
        <v>25</v>
      </c>
      <c r="F71" s="9">
        <f>SUM('4.ведомст'!G925)</f>
        <v>86.7</v>
      </c>
      <c r="G71" s="9">
        <f>SUM('4.ведомст'!H925)</f>
        <v>86.7</v>
      </c>
      <c r="H71" s="7">
        <f t="shared" si="6"/>
        <v>100</v>
      </c>
    </row>
    <row r="72" spans="1:8" ht="31.5" x14ac:dyDescent="0.25">
      <c r="A72" s="95" t="s">
        <v>107</v>
      </c>
      <c r="B72" s="96" t="s">
        <v>449</v>
      </c>
      <c r="C72" s="96" t="s">
        <v>108</v>
      </c>
      <c r="D72" s="96" t="s">
        <v>99</v>
      </c>
      <c r="E72" s="96" t="s">
        <v>32</v>
      </c>
      <c r="F72" s="9">
        <f>SUM('4.ведомст'!G993)</f>
        <v>382.7</v>
      </c>
      <c r="G72" s="9">
        <f>SUM('4.ведомст'!H993)</f>
        <v>382.7</v>
      </c>
      <c r="H72" s="7">
        <f t="shared" si="6"/>
        <v>100</v>
      </c>
    </row>
    <row r="73" spans="1:8" ht="31.5" x14ac:dyDescent="0.25">
      <c r="A73" s="95" t="s">
        <v>107</v>
      </c>
      <c r="B73" s="96" t="s">
        <v>449</v>
      </c>
      <c r="C73" s="96" t="s">
        <v>108</v>
      </c>
      <c r="D73" s="96" t="s">
        <v>10</v>
      </c>
      <c r="E73" s="96" t="s">
        <v>25</v>
      </c>
      <c r="F73" s="9">
        <f>SUM('4.ведомст'!G1331)</f>
        <v>260.2</v>
      </c>
      <c r="G73" s="9">
        <f>SUM('4.ведомст'!H1331)</f>
        <v>236.9</v>
      </c>
      <c r="H73" s="7">
        <f t="shared" si="6"/>
        <v>91.04534973097617</v>
      </c>
    </row>
    <row r="74" spans="1:8" ht="31.5" hidden="1" x14ac:dyDescent="0.25">
      <c r="A74" s="95" t="s">
        <v>107</v>
      </c>
      <c r="B74" s="96" t="s">
        <v>449</v>
      </c>
      <c r="C74" s="96" t="s">
        <v>108</v>
      </c>
      <c r="D74" s="96" t="s">
        <v>22</v>
      </c>
      <c r="E74" s="96" t="s">
        <v>42</v>
      </c>
      <c r="F74" s="9"/>
      <c r="G74" s="9"/>
      <c r="H74" s="7" t="e">
        <f t="shared" si="6"/>
        <v>#DIV/0!</v>
      </c>
    </row>
    <row r="75" spans="1:8" ht="63" x14ac:dyDescent="0.25">
      <c r="A75" s="95" t="s">
        <v>335</v>
      </c>
      <c r="B75" s="96" t="s">
        <v>450</v>
      </c>
      <c r="C75" s="96"/>
      <c r="D75" s="96"/>
      <c r="E75" s="96"/>
      <c r="F75" s="9">
        <f>F76+F77</f>
        <v>2431.8999999999996</v>
      </c>
      <c r="G75" s="9">
        <f>G76+G77</f>
        <v>2431.8999999999996</v>
      </c>
      <c r="H75" s="7">
        <f t="shared" si="6"/>
        <v>100</v>
      </c>
    </row>
    <row r="76" spans="1:8" ht="31.5" x14ac:dyDescent="0.25">
      <c r="A76" s="95" t="s">
        <v>40</v>
      </c>
      <c r="B76" s="96" t="s">
        <v>450</v>
      </c>
      <c r="C76" s="96" t="s">
        <v>77</v>
      </c>
      <c r="D76" s="96" t="s">
        <v>22</v>
      </c>
      <c r="E76" s="96" t="s">
        <v>42</v>
      </c>
      <c r="F76" s="9">
        <f>SUM('4.ведомст'!G663)</f>
        <v>41.7</v>
      </c>
      <c r="G76" s="9">
        <f>SUM('4.ведомст'!H663)</f>
        <v>41.7</v>
      </c>
      <c r="H76" s="7">
        <f t="shared" si="6"/>
        <v>100</v>
      </c>
    </row>
    <row r="77" spans="1:8" x14ac:dyDescent="0.25">
      <c r="A77" s="95" t="s">
        <v>31</v>
      </c>
      <c r="B77" s="96" t="s">
        <v>450</v>
      </c>
      <c r="C77" s="96" t="s">
        <v>85</v>
      </c>
      <c r="D77" s="96" t="s">
        <v>22</v>
      </c>
      <c r="E77" s="96" t="s">
        <v>42</v>
      </c>
      <c r="F77" s="9">
        <f>SUM('4.ведомст'!G664)</f>
        <v>2390.1999999999998</v>
      </c>
      <c r="G77" s="9">
        <f>SUM('4.ведомст'!H664)</f>
        <v>2390.1999999999998</v>
      </c>
      <c r="H77" s="7">
        <f t="shared" si="6"/>
        <v>100</v>
      </c>
    </row>
    <row r="78" spans="1:8" ht="31.5" hidden="1" x14ac:dyDescent="0.25">
      <c r="A78" s="95" t="s">
        <v>336</v>
      </c>
      <c r="B78" s="96" t="s">
        <v>451</v>
      </c>
      <c r="C78" s="96"/>
      <c r="D78" s="96"/>
      <c r="E78" s="96"/>
      <c r="F78" s="9">
        <f>F79+F80</f>
        <v>0</v>
      </c>
      <c r="G78" s="9">
        <f>G79+G80</f>
        <v>0</v>
      </c>
      <c r="H78" s="7"/>
    </row>
    <row r="79" spans="1:8" ht="31.5" hidden="1" x14ac:dyDescent="0.25">
      <c r="A79" s="95" t="s">
        <v>40</v>
      </c>
      <c r="B79" s="96" t="s">
        <v>451</v>
      </c>
      <c r="C79" s="96" t="s">
        <v>77</v>
      </c>
      <c r="D79" s="96" t="s">
        <v>22</v>
      </c>
      <c r="E79" s="96" t="s">
        <v>42</v>
      </c>
      <c r="F79" s="9">
        <f>SUM('4.ведомст'!G666)</f>
        <v>0</v>
      </c>
      <c r="G79" s="9">
        <f>SUM('4.ведомст'!H666)</f>
        <v>0</v>
      </c>
      <c r="H79" s="7"/>
    </row>
    <row r="80" spans="1:8" hidden="1" x14ac:dyDescent="0.25">
      <c r="A80" s="95" t="s">
        <v>31</v>
      </c>
      <c r="B80" s="96" t="s">
        <v>451</v>
      </c>
      <c r="C80" s="96" t="s">
        <v>85</v>
      </c>
      <c r="D80" s="96" t="s">
        <v>22</v>
      </c>
      <c r="E80" s="96" t="s">
        <v>42</v>
      </c>
      <c r="F80" s="9">
        <f>SUM('4.ведомст'!G667)</f>
        <v>0</v>
      </c>
      <c r="G80" s="9">
        <f>SUM('4.ведомст'!H667)</f>
        <v>0</v>
      </c>
      <c r="H80" s="7"/>
    </row>
    <row r="81" spans="1:8" ht="94.5" x14ac:dyDescent="0.25">
      <c r="A81" s="95" t="s">
        <v>723</v>
      </c>
      <c r="B81" s="96" t="s">
        <v>452</v>
      </c>
      <c r="C81" s="96"/>
      <c r="D81" s="96"/>
      <c r="E81" s="96"/>
      <c r="F81" s="9">
        <f>F82+F83</f>
        <v>17295.2</v>
      </c>
      <c r="G81" s="9">
        <f>G82+G83</f>
        <v>17275.2</v>
      </c>
      <c r="H81" s="7">
        <f t="shared" si="6"/>
        <v>99.884360978768669</v>
      </c>
    </row>
    <row r="82" spans="1:8" ht="31.5" x14ac:dyDescent="0.25">
      <c r="A82" s="95" t="s">
        <v>40</v>
      </c>
      <c r="B82" s="96" t="s">
        <v>452</v>
      </c>
      <c r="C82" s="96" t="s">
        <v>77</v>
      </c>
      <c r="D82" s="96" t="s">
        <v>22</v>
      </c>
      <c r="E82" s="96" t="s">
        <v>42</v>
      </c>
      <c r="F82" s="9">
        <f>SUM('4.ведомст'!G669)</f>
        <v>212.2</v>
      </c>
      <c r="G82" s="9">
        <f>SUM('4.ведомст'!H669)</f>
        <v>194.4</v>
      </c>
      <c r="H82" s="7">
        <f t="shared" si="6"/>
        <v>91.611687087653166</v>
      </c>
    </row>
    <row r="83" spans="1:8" x14ac:dyDescent="0.25">
      <c r="A83" s="95" t="s">
        <v>31</v>
      </c>
      <c r="B83" s="96" t="s">
        <v>452</v>
      </c>
      <c r="C83" s="96" t="s">
        <v>85</v>
      </c>
      <c r="D83" s="96" t="s">
        <v>22</v>
      </c>
      <c r="E83" s="96" t="s">
        <v>42</v>
      </c>
      <c r="F83" s="9">
        <f>SUM('4.ведомст'!G670)</f>
        <v>17083</v>
      </c>
      <c r="G83" s="9">
        <f>SUM('4.ведомст'!H670)</f>
        <v>17080.8</v>
      </c>
      <c r="H83" s="7">
        <f t="shared" si="6"/>
        <v>99.987121699935599</v>
      </c>
    </row>
    <row r="84" spans="1:8" ht="63" x14ac:dyDescent="0.25">
      <c r="A84" s="11" t="s">
        <v>727</v>
      </c>
      <c r="B84" s="96" t="s">
        <v>711</v>
      </c>
      <c r="C84" s="96"/>
      <c r="D84" s="96"/>
      <c r="E84" s="96"/>
      <c r="F84" s="9">
        <f>SUM(F85:F85)</f>
        <v>139.5</v>
      </c>
      <c r="G84" s="9">
        <f>SUM(G85:G85)</f>
        <v>139.5</v>
      </c>
      <c r="H84" s="7">
        <f t="shared" si="6"/>
        <v>100</v>
      </c>
    </row>
    <row r="85" spans="1:8" ht="31.5" x14ac:dyDescent="0.25">
      <c r="A85" s="95" t="s">
        <v>40</v>
      </c>
      <c r="B85" s="96" t="s">
        <v>711</v>
      </c>
      <c r="C85" s="96" t="s">
        <v>77</v>
      </c>
      <c r="D85" s="96" t="s">
        <v>22</v>
      </c>
      <c r="E85" s="96" t="s">
        <v>64</v>
      </c>
      <c r="F85" s="9">
        <f>SUM('4.ведомст'!G757)</f>
        <v>139.5</v>
      </c>
      <c r="G85" s="9">
        <f>SUM('4.ведомст'!H757)</f>
        <v>139.5</v>
      </c>
      <c r="H85" s="7">
        <f t="shared" si="6"/>
        <v>100</v>
      </c>
    </row>
    <row r="86" spans="1:8" ht="47.25" x14ac:dyDescent="0.25">
      <c r="A86" s="95" t="s">
        <v>333</v>
      </c>
      <c r="B86" s="96" t="s">
        <v>453</v>
      </c>
      <c r="C86" s="96"/>
      <c r="D86" s="96"/>
      <c r="E86" s="96"/>
      <c r="F86" s="9">
        <f>F87+F88</f>
        <v>16602.2</v>
      </c>
      <c r="G86" s="9">
        <f>G87+G88</f>
        <v>16602.2</v>
      </c>
      <c r="H86" s="7">
        <f t="shared" si="6"/>
        <v>100</v>
      </c>
    </row>
    <row r="87" spans="1:8" ht="31.5" x14ac:dyDescent="0.25">
      <c r="A87" s="95" t="s">
        <v>40</v>
      </c>
      <c r="B87" s="96" t="s">
        <v>453</v>
      </c>
      <c r="C87" s="96" t="s">
        <v>77</v>
      </c>
      <c r="D87" s="96" t="s">
        <v>22</v>
      </c>
      <c r="E87" s="96" t="s">
        <v>42</v>
      </c>
      <c r="F87" s="9">
        <f>SUM('4.ведомст'!G672)</f>
        <v>242.2</v>
      </c>
      <c r="G87" s="9">
        <f>SUM('4.ведомст'!H672)</f>
        <v>242.2</v>
      </c>
      <c r="H87" s="7">
        <f t="shared" si="6"/>
        <v>100</v>
      </c>
    </row>
    <row r="88" spans="1:8" x14ac:dyDescent="0.25">
      <c r="A88" s="95" t="s">
        <v>31</v>
      </c>
      <c r="B88" s="96" t="s">
        <v>453</v>
      </c>
      <c r="C88" s="96" t="s">
        <v>85</v>
      </c>
      <c r="D88" s="96" t="s">
        <v>22</v>
      </c>
      <c r="E88" s="96" t="s">
        <v>42</v>
      </c>
      <c r="F88" s="9">
        <f>SUM('4.ведомст'!G673)</f>
        <v>16360</v>
      </c>
      <c r="G88" s="9">
        <f>SUM('4.ведомст'!H673)</f>
        <v>16360</v>
      </c>
      <c r="H88" s="7">
        <f t="shared" si="6"/>
        <v>100</v>
      </c>
    </row>
    <row r="89" spans="1:8" ht="31.5" x14ac:dyDescent="0.25">
      <c r="A89" s="95" t="s">
        <v>334</v>
      </c>
      <c r="B89" s="96" t="s">
        <v>454</v>
      </c>
      <c r="C89" s="96"/>
      <c r="D89" s="96"/>
      <c r="E89" s="96"/>
      <c r="F89" s="9">
        <f>SUM(F90:F92)</f>
        <v>100852.3</v>
      </c>
      <c r="G89" s="9">
        <f>SUM(G90:G92)</f>
        <v>95783.1</v>
      </c>
      <c r="H89" s="7">
        <f t="shared" si="6"/>
        <v>94.973639669100265</v>
      </c>
    </row>
    <row r="90" spans="1:8" ht="31.5" x14ac:dyDescent="0.25">
      <c r="A90" s="95" t="s">
        <v>40</v>
      </c>
      <c r="B90" s="96" t="s">
        <v>454</v>
      </c>
      <c r="C90" s="96" t="s">
        <v>77</v>
      </c>
      <c r="D90" s="96" t="s">
        <v>99</v>
      </c>
      <c r="E90" s="96" t="s">
        <v>149</v>
      </c>
      <c r="F90" s="9">
        <f>SUM('4.ведомст'!G606)</f>
        <v>12.4</v>
      </c>
      <c r="G90" s="9">
        <f>SUM('4.ведомст'!H606)</f>
        <v>12.4</v>
      </c>
      <c r="H90" s="7">
        <f t="shared" si="6"/>
        <v>100</v>
      </c>
    </row>
    <row r="91" spans="1:8" ht="31.5" x14ac:dyDescent="0.25">
      <c r="A91" s="95" t="s">
        <v>40</v>
      </c>
      <c r="B91" s="96" t="s">
        <v>454</v>
      </c>
      <c r="C91" s="96" t="s">
        <v>77</v>
      </c>
      <c r="D91" s="96" t="s">
        <v>22</v>
      </c>
      <c r="E91" s="96" t="s">
        <v>42</v>
      </c>
      <c r="F91" s="9">
        <f>SUM('4.ведомст'!G675)</f>
        <v>2059.8000000000002</v>
      </c>
      <c r="G91" s="9">
        <f>SUM('4.ведомст'!H675)</f>
        <v>747.2</v>
      </c>
      <c r="H91" s="7">
        <f t="shared" si="6"/>
        <v>36.275366540440821</v>
      </c>
    </row>
    <row r="92" spans="1:8" x14ac:dyDescent="0.25">
      <c r="A92" s="95" t="s">
        <v>31</v>
      </c>
      <c r="B92" s="96" t="s">
        <v>454</v>
      </c>
      <c r="C92" s="96" t="s">
        <v>85</v>
      </c>
      <c r="D92" s="96" t="s">
        <v>22</v>
      </c>
      <c r="E92" s="96" t="s">
        <v>42</v>
      </c>
      <c r="F92" s="9">
        <f>SUM('4.ведомст'!G676)</f>
        <v>98780.1</v>
      </c>
      <c r="G92" s="9">
        <f>SUM('4.ведомст'!H676)</f>
        <v>95023.5</v>
      </c>
      <c r="H92" s="7">
        <f t="shared" si="6"/>
        <v>96.197007291954549</v>
      </c>
    </row>
    <row r="93" spans="1:8" ht="31.5" x14ac:dyDescent="0.25">
      <c r="A93" s="95" t="s">
        <v>430</v>
      </c>
      <c r="B93" s="96" t="s">
        <v>455</v>
      </c>
      <c r="C93" s="96"/>
      <c r="D93" s="96"/>
      <c r="E93" s="96"/>
      <c r="F93" s="9">
        <f>SUM(F94:F95)</f>
        <v>17904</v>
      </c>
      <c r="G93" s="9">
        <f>SUM(G94:G95)</f>
        <v>17904</v>
      </c>
      <c r="H93" s="7">
        <f t="shared" si="6"/>
        <v>100</v>
      </c>
    </row>
    <row r="94" spans="1:8" ht="31.5" hidden="1" x14ac:dyDescent="0.25">
      <c r="A94" s="95" t="s">
        <v>40</v>
      </c>
      <c r="B94" s="96" t="s">
        <v>372</v>
      </c>
      <c r="C94" s="96" t="s">
        <v>77</v>
      </c>
      <c r="D94" s="96" t="s">
        <v>22</v>
      </c>
      <c r="E94" s="96" t="s">
        <v>42</v>
      </c>
      <c r="F94" s="9"/>
      <c r="G94" s="9"/>
      <c r="H94" s="7" t="e">
        <f t="shared" si="6"/>
        <v>#DIV/0!</v>
      </c>
    </row>
    <row r="95" spans="1:8" x14ac:dyDescent="0.25">
      <c r="A95" s="95" t="s">
        <v>31</v>
      </c>
      <c r="B95" s="96" t="s">
        <v>455</v>
      </c>
      <c r="C95" s="96" t="s">
        <v>85</v>
      </c>
      <c r="D95" s="96" t="s">
        <v>22</v>
      </c>
      <c r="E95" s="96" t="s">
        <v>42</v>
      </c>
      <c r="F95" s="9">
        <f>SUM('4.ведомст'!G679)</f>
        <v>17904</v>
      </c>
      <c r="G95" s="9">
        <f>SUM('4.ведомст'!H679)</f>
        <v>17904</v>
      </c>
      <c r="H95" s="7">
        <f t="shared" si="6"/>
        <v>100</v>
      </c>
    </row>
    <row r="96" spans="1:8" ht="63" x14ac:dyDescent="0.25">
      <c r="A96" s="95" t="s">
        <v>462</v>
      </c>
      <c r="B96" s="96" t="s">
        <v>461</v>
      </c>
      <c r="C96" s="96"/>
      <c r="D96" s="96"/>
      <c r="E96" s="96"/>
      <c r="F96" s="9">
        <f>SUM(F97)</f>
        <v>6097.9</v>
      </c>
      <c r="G96" s="9">
        <f>SUM(G97)</f>
        <v>6553.2</v>
      </c>
      <c r="H96" s="7">
        <f t="shared" si="6"/>
        <v>107.46650486232964</v>
      </c>
    </row>
    <row r="97" spans="1:8" ht="47.25" x14ac:dyDescent="0.25">
      <c r="A97" s="95" t="s">
        <v>342</v>
      </c>
      <c r="B97" s="96" t="s">
        <v>460</v>
      </c>
      <c r="C97" s="31"/>
      <c r="D97" s="96"/>
      <c r="E97" s="96"/>
      <c r="F97" s="9">
        <f>F98+F99</f>
        <v>6097.9</v>
      </c>
      <c r="G97" s="9">
        <f>G98+G99</f>
        <v>6553.2</v>
      </c>
      <c r="H97" s="7">
        <f t="shared" si="6"/>
        <v>107.46650486232964</v>
      </c>
    </row>
    <row r="98" spans="1:8" ht="63" x14ac:dyDescent="0.25">
      <c r="A98" s="95" t="s">
        <v>39</v>
      </c>
      <c r="B98" s="96" t="s">
        <v>460</v>
      </c>
      <c r="C98" s="31">
        <v>100</v>
      </c>
      <c r="D98" s="96" t="s">
        <v>22</v>
      </c>
      <c r="E98" s="96" t="s">
        <v>64</v>
      </c>
      <c r="F98" s="9">
        <f>SUM('4.ведомст'!G761)</f>
        <v>6097.9</v>
      </c>
      <c r="G98" s="9">
        <f>SUM('4.ведомст'!H761)</f>
        <v>6553.2</v>
      </c>
      <c r="H98" s="7">
        <f t="shared" si="6"/>
        <v>107.46650486232964</v>
      </c>
    </row>
    <row r="99" spans="1:8" ht="31.5" hidden="1" x14ac:dyDescent="0.25">
      <c r="A99" s="95" t="s">
        <v>40</v>
      </c>
      <c r="B99" s="96" t="s">
        <v>460</v>
      </c>
      <c r="C99" s="31">
        <v>200</v>
      </c>
      <c r="D99" s="96" t="s">
        <v>22</v>
      </c>
      <c r="E99" s="96" t="s">
        <v>64</v>
      </c>
      <c r="F99" s="9">
        <f>SUM('4.ведомст'!G758)</f>
        <v>0</v>
      </c>
      <c r="G99" s="9">
        <f>SUM('4.ведомст'!H758)</f>
        <v>0</v>
      </c>
      <c r="H99" s="7" t="e">
        <f t="shared" si="6"/>
        <v>#DIV/0!</v>
      </c>
    </row>
    <row r="100" spans="1:8" ht="47.25" x14ac:dyDescent="0.25">
      <c r="A100" s="95" t="s">
        <v>952</v>
      </c>
      <c r="B100" s="31" t="s">
        <v>949</v>
      </c>
      <c r="C100" s="31"/>
      <c r="D100" s="96"/>
      <c r="E100" s="96"/>
      <c r="F100" s="9">
        <f>SUM(F101)</f>
        <v>156</v>
      </c>
      <c r="G100" s="9">
        <f t="shared" ref="G100" si="7">SUM(G101)</f>
        <v>155.5</v>
      </c>
      <c r="H100" s="7">
        <f t="shared" si="6"/>
        <v>99.679487179487182</v>
      </c>
    </row>
    <row r="101" spans="1:8" ht="110.25" x14ac:dyDescent="0.25">
      <c r="A101" s="95" t="s">
        <v>806</v>
      </c>
      <c r="B101" s="31" t="s">
        <v>953</v>
      </c>
      <c r="C101" s="31"/>
      <c r="D101" s="96"/>
      <c r="E101" s="96"/>
      <c r="F101" s="9">
        <f>SUM(F102)</f>
        <v>156</v>
      </c>
      <c r="G101" s="9">
        <f t="shared" ref="G101" si="8">SUM(G102)</f>
        <v>155.5</v>
      </c>
      <c r="H101" s="7">
        <f t="shared" si="6"/>
        <v>99.679487179487182</v>
      </c>
    </row>
    <row r="102" spans="1:8" ht="31.5" x14ac:dyDescent="0.25">
      <c r="A102" s="95" t="s">
        <v>40</v>
      </c>
      <c r="B102" s="31" t="s">
        <v>953</v>
      </c>
      <c r="C102" s="31" t="s">
        <v>77</v>
      </c>
      <c r="D102" s="96" t="s">
        <v>22</v>
      </c>
      <c r="E102" s="96" t="s">
        <v>64</v>
      </c>
      <c r="F102" s="9">
        <f>SUM('4.ведомст'!G764)</f>
        <v>156</v>
      </c>
      <c r="G102" s="9">
        <f>SUM('4.ведомст'!H764)</f>
        <v>155.5</v>
      </c>
      <c r="H102" s="7">
        <f t="shared" si="6"/>
        <v>99.679487179487182</v>
      </c>
    </row>
    <row r="103" spans="1:8" ht="31.5" x14ac:dyDescent="0.25">
      <c r="A103" s="11" t="s">
        <v>951</v>
      </c>
      <c r="B103" s="96" t="s">
        <v>950</v>
      </c>
      <c r="C103" s="31"/>
      <c r="D103" s="96"/>
      <c r="E103" s="96"/>
      <c r="F103" s="9">
        <f>SUM(F104)</f>
        <v>1750</v>
      </c>
      <c r="G103" s="9">
        <f t="shared" ref="G103" si="9">SUM(G104)</f>
        <v>1700</v>
      </c>
      <c r="H103" s="7">
        <f t="shared" si="6"/>
        <v>97.142857142857139</v>
      </c>
    </row>
    <row r="104" spans="1:8" ht="78.75" x14ac:dyDescent="0.25">
      <c r="A104" s="11" t="s">
        <v>982</v>
      </c>
      <c r="B104" s="96" t="s">
        <v>954</v>
      </c>
      <c r="C104" s="31"/>
      <c r="D104" s="96"/>
      <c r="E104" s="96"/>
      <c r="F104" s="9">
        <f>SUM(F105:F106)</f>
        <v>1750</v>
      </c>
      <c r="G104" s="9">
        <f t="shared" ref="G104" si="10">SUM(G105:G106)</f>
        <v>1700</v>
      </c>
      <c r="H104" s="7">
        <f t="shared" si="6"/>
        <v>97.142857142857139</v>
      </c>
    </row>
    <row r="105" spans="1:8" ht="63" x14ac:dyDescent="0.25">
      <c r="A105" s="115" t="s">
        <v>39</v>
      </c>
      <c r="B105" s="116" t="s">
        <v>954</v>
      </c>
      <c r="C105" s="31">
        <v>100</v>
      </c>
      <c r="D105" s="116" t="s">
        <v>22</v>
      </c>
      <c r="E105" s="116" t="s">
        <v>64</v>
      </c>
      <c r="F105" s="9">
        <f>SUM('4.ведомст'!G767)</f>
        <v>1596.3</v>
      </c>
      <c r="G105" s="9">
        <f>SUM('4.ведомст'!H767)</f>
        <v>1546.3</v>
      </c>
      <c r="H105" s="7">
        <f t="shared" si="6"/>
        <v>96.867756687339465</v>
      </c>
    </row>
    <row r="106" spans="1:8" ht="31.5" x14ac:dyDescent="0.25">
      <c r="A106" s="95" t="s">
        <v>40</v>
      </c>
      <c r="B106" s="96" t="s">
        <v>954</v>
      </c>
      <c r="C106" s="31">
        <v>200</v>
      </c>
      <c r="D106" s="96" t="s">
        <v>22</v>
      </c>
      <c r="E106" s="96" t="s">
        <v>64</v>
      </c>
      <c r="F106" s="9">
        <f>SUM('4.ведомст'!G768)</f>
        <v>153.69999999999999</v>
      </c>
      <c r="G106" s="9">
        <f>SUM('4.ведомст'!H768)</f>
        <v>153.69999999999999</v>
      </c>
      <c r="H106" s="7">
        <f t="shared" si="6"/>
        <v>100</v>
      </c>
    </row>
    <row r="107" spans="1:8" ht="47.25" x14ac:dyDescent="0.25">
      <c r="A107" s="95" t="s">
        <v>324</v>
      </c>
      <c r="B107" s="96" t="s">
        <v>325</v>
      </c>
      <c r="C107" s="31"/>
      <c r="D107" s="96"/>
      <c r="E107" s="96"/>
      <c r="F107" s="9">
        <f>SUM(F108)</f>
        <v>24585.3</v>
      </c>
      <c r="G107" s="9">
        <f t="shared" ref="G107" si="11">SUM(G108)</f>
        <v>26406.1</v>
      </c>
      <c r="H107" s="7">
        <f t="shared" si="6"/>
        <v>107.40605158366992</v>
      </c>
    </row>
    <row r="108" spans="1:8" ht="31.5" x14ac:dyDescent="0.25">
      <c r="A108" s="95" t="s">
        <v>344</v>
      </c>
      <c r="B108" s="31" t="s">
        <v>463</v>
      </c>
      <c r="C108" s="31"/>
      <c r="D108" s="96"/>
      <c r="E108" s="96"/>
      <c r="F108" s="9">
        <f>SUM(F109)</f>
        <v>24585.3</v>
      </c>
      <c r="G108" s="9">
        <f t="shared" ref="G108" si="12">SUM(G109)</f>
        <v>26406.1</v>
      </c>
      <c r="H108" s="7">
        <f t="shared" si="6"/>
        <v>107.40605158366992</v>
      </c>
    </row>
    <row r="109" spans="1:8" ht="63" x14ac:dyDescent="0.25">
      <c r="A109" s="95" t="s">
        <v>39</v>
      </c>
      <c r="B109" s="31" t="s">
        <v>463</v>
      </c>
      <c r="C109" s="31">
        <v>100</v>
      </c>
      <c r="D109" s="96" t="s">
        <v>22</v>
      </c>
      <c r="E109" s="96" t="s">
        <v>64</v>
      </c>
      <c r="F109" s="9">
        <f>SUM('4.ведомст'!G771)</f>
        <v>24585.3</v>
      </c>
      <c r="G109" s="9">
        <f>SUM('4.ведомст'!H771)</f>
        <v>26406.1</v>
      </c>
      <c r="H109" s="7">
        <f t="shared" si="6"/>
        <v>107.40605158366992</v>
      </c>
    </row>
    <row r="110" spans="1:8" s="27" customFormat="1" ht="47.25" hidden="1" x14ac:dyDescent="0.25">
      <c r="A110" s="23" t="s">
        <v>497</v>
      </c>
      <c r="B110" s="29" t="s">
        <v>498</v>
      </c>
      <c r="C110" s="29"/>
      <c r="D110" s="38"/>
      <c r="E110" s="38"/>
      <c r="F110" s="10">
        <f>SUM(F114)+F111</f>
        <v>0</v>
      </c>
      <c r="G110" s="10">
        <f t="shared" ref="G110" si="13">SUM(G114)+G111</f>
        <v>0</v>
      </c>
      <c r="H110" s="7"/>
    </row>
    <row r="111" spans="1:8" hidden="1" x14ac:dyDescent="0.25">
      <c r="A111" s="2" t="s">
        <v>26</v>
      </c>
      <c r="B111" s="31" t="s">
        <v>656</v>
      </c>
      <c r="C111" s="31"/>
      <c r="D111" s="96"/>
      <c r="E111" s="96"/>
      <c r="F111" s="9">
        <f t="shared" ref="F111:G112" si="14">SUM(F112)</f>
        <v>0</v>
      </c>
      <c r="G111" s="9">
        <f t="shared" si="14"/>
        <v>0</v>
      </c>
      <c r="H111" s="7"/>
    </row>
    <row r="112" spans="1:8" ht="31.5" hidden="1" x14ac:dyDescent="0.25">
      <c r="A112" s="95" t="s">
        <v>392</v>
      </c>
      <c r="B112" s="31" t="s">
        <v>657</v>
      </c>
      <c r="C112" s="31"/>
      <c r="D112" s="96"/>
      <c r="E112" s="96"/>
      <c r="F112" s="9">
        <f t="shared" si="14"/>
        <v>0</v>
      </c>
      <c r="G112" s="9">
        <f t="shared" si="14"/>
        <v>0</v>
      </c>
      <c r="H112" s="7"/>
    </row>
    <row r="113" spans="1:8" hidden="1" x14ac:dyDescent="0.25">
      <c r="A113" s="95" t="s">
        <v>17</v>
      </c>
      <c r="B113" s="31" t="s">
        <v>657</v>
      </c>
      <c r="C113" s="31">
        <v>200</v>
      </c>
      <c r="D113" s="96" t="s">
        <v>8</v>
      </c>
      <c r="E113" s="96" t="s">
        <v>19</v>
      </c>
      <c r="F113" s="9">
        <f>SUM('4.ведомст'!G249)</f>
        <v>0</v>
      </c>
      <c r="G113" s="9">
        <f>SUM('4.ведомст'!H249)</f>
        <v>0</v>
      </c>
      <c r="H113" s="7"/>
    </row>
    <row r="114" spans="1:8" ht="47.25" hidden="1" x14ac:dyDescent="0.25">
      <c r="A114" s="95" t="s">
        <v>13</v>
      </c>
      <c r="B114" s="96" t="s">
        <v>645</v>
      </c>
      <c r="C114" s="31"/>
      <c r="D114" s="96"/>
      <c r="E114" s="96"/>
      <c r="F114" s="9">
        <f t="shared" ref="F114:G115" si="15">SUM(F115)</f>
        <v>0</v>
      </c>
      <c r="G114" s="9">
        <f t="shared" si="15"/>
        <v>0</v>
      </c>
      <c r="H114" s="7" t="e">
        <f t="shared" si="6"/>
        <v>#DIV/0!</v>
      </c>
    </row>
    <row r="115" spans="1:8" ht="31.5" hidden="1" x14ac:dyDescent="0.25">
      <c r="A115" s="95" t="s">
        <v>209</v>
      </c>
      <c r="B115" s="96" t="s">
        <v>644</v>
      </c>
      <c r="C115" s="96"/>
      <c r="D115" s="96"/>
      <c r="E115" s="96"/>
      <c r="F115" s="9">
        <f t="shared" si="15"/>
        <v>0</v>
      </c>
      <c r="G115" s="9">
        <f t="shared" si="15"/>
        <v>0</v>
      </c>
      <c r="H115" s="7" t="e">
        <f t="shared" si="6"/>
        <v>#DIV/0!</v>
      </c>
    </row>
    <row r="116" spans="1:8" hidden="1" x14ac:dyDescent="0.25">
      <c r="A116" s="95" t="s">
        <v>17</v>
      </c>
      <c r="B116" s="96" t="s">
        <v>644</v>
      </c>
      <c r="C116" s="96" t="s">
        <v>82</v>
      </c>
      <c r="D116" s="96" t="s">
        <v>8</v>
      </c>
      <c r="E116" s="96" t="s">
        <v>19</v>
      </c>
      <c r="F116" s="9">
        <f>SUM('4.ведомст'!G252)</f>
        <v>0</v>
      </c>
      <c r="G116" s="9">
        <f>SUM('4.ведомст'!H252)</f>
        <v>0</v>
      </c>
      <c r="H116" s="7" t="e">
        <f t="shared" si="6"/>
        <v>#DIV/0!</v>
      </c>
    </row>
    <row r="117" spans="1:8" ht="31.5" x14ac:dyDescent="0.25">
      <c r="A117" s="63" t="s">
        <v>501</v>
      </c>
      <c r="B117" s="38" t="s">
        <v>207</v>
      </c>
      <c r="C117" s="31"/>
      <c r="D117" s="96"/>
      <c r="E117" s="96"/>
      <c r="F117" s="10">
        <f>SUM(F118+F120+F125)</f>
        <v>12800</v>
      </c>
      <c r="G117" s="10">
        <f>SUM(G118+G120+G125)</f>
        <v>12904.9</v>
      </c>
      <c r="H117" s="26">
        <f t="shared" si="6"/>
        <v>100.81953125000001</v>
      </c>
    </row>
    <row r="118" spans="1:8" ht="31.5" hidden="1" x14ac:dyDescent="0.25">
      <c r="A118" s="95" t="s">
        <v>84</v>
      </c>
      <c r="B118" s="96" t="s">
        <v>553</v>
      </c>
      <c r="C118" s="31"/>
      <c r="D118" s="96"/>
      <c r="E118" s="96"/>
      <c r="F118" s="9">
        <f>SUM(F119)</f>
        <v>0</v>
      </c>
      <c r="G118" s="9">
        <f>SUM(G119)</f>
        <v>0</v>
      </c>
      <c r="H118" s="7" t="e">
        <f t="shared" si="6"/>
        <v>#DIV/0!</v>
      </c>
    </row>
    <row r="119" spans="1:8" ht="31.5" hidden="1" x14ac:dyDescent="0.25">
      <c r="A119" s="34" t="s">
        <v>40</v>
      </c>
      <c r="B119" s="96" t="s">
        <v>553</v>
      </c>
      <c r="C119" s="31">
        <v>200</v>
      </c>
      <c r="D119" s="96" t="s">
        <v>8</v>
      </c>
      <c r="E119" s="96" t="s">
        <v>19</v>
      </c>
      <c r="F119" s="9">
        <f>SUM('4.ведомст'!G255)</f>
        <v>0</v>
      </c>
      <c r="G119" s="9">
        <f>SUM('4.ведомст'!H255)</f>
        <v>0</v>
      </c>
      <c r="H119" s="7" t="e">
        <f t="shared" si="6"/>
        <v>#DIV/0!</v>
      </c>
    </row>
    <row r="120" spans="1:8" ht="31.5" x14ac:dyDescent="0.25">
      <c r="A120" s="95" t="s">
        <v>55</v>
      </c>
      <c r="B120" s="96" t="s">
        <v>499</v>
      </c>
      <c r="C120" s="31"/>
      <c r="D120" s="96"/>
      <c r="E120" s="96"/>
      <c r="F120" s="9">
        <f>SUM(F123)+F121</f>
        <v>8550</v>
      </c>
      <c r="G120" s="9">
        <f t="shared" ref="G120" si="16">SUM(G123)+G121</f>
        <v>8654.9</v>
      </c>
      <c r="H120" s="7">
        <f t="shared" si="6"/>
        <v>101.22690058479532</v>
      </c>
    </row>
    <row r="121" spans="1:8" ht="31.5" x14ac:dyDescent="0.25">
      <c r="A121" s="95" t="s">
        <v>962</v>
      </c>
      <c r="B121" s="96" t="s">
        <v>961</v>
      </c>
      <c r="C121" s="31"/>
      <c r="D121" s="96"/>
      <c r="E121" s="96"/>
      <c r="F121" s="9">
        <f>SUM(F122)</f>
        <v>2000</v>
      </c>
      <c r="G121" s="9">
        <f t="shared" ref="G121" si="17">SUM(G122)</f>
        <v>2000</v>
      </c>
      <c r="H121" s="7">
        <f t="shared" si="6"/>
        <v>100</v>
      </c>
    </row>
    <row r="122" spans="1:8" ht="31.5" x14ac:dyDescent="0.25">
      <c r="A122" s="95" t="s">
        <v>204</v>
      </c>
      <c r="B122" s="118" t="s">
        <v>961</v>
      </c>
      <c r="C122" s="31">
        <v>600</v>
      </c>
      <c r="D122" s="118" t="s">
        <v>8</v>
      </c>
      <c r="E122" s="118" t="s">
        <v>19</v>
      </c>
      <c r="F122" s="9">
        <f>SUM('4.ведомст'!G258)</f>
        <v>2000</v>
      </c>
      <c r="G122" s="9">
        <f>SUM('4.ведомст'!H258)</f>
        <v>2000</v>
      </c>
      <c r="H122" s="7">
        <f t="shared" si="6"/>
        <v>100</v>
      </c>
    </row>
    <row r="123" spans="1:8" ht="47.25" x14ac:dyDescent="0.25">
      <c r="A123" s="95" t="s">
        <v>798</v>
      </c>
      <c r="B123" s="96" t="s">
        <v>500</v>
      </c>
      <c r="C123" s="96"/>
      <c r="D123" s="96"/>
      <c r="E123" s="96"/>
      <c r="F123" s="9">
        <f t="shared" ref="F123:G123" si="18">SUM(F124)</f>
        <v>6550</v>
      </c>
      <c r="G123" s="9">
        <f t="shared" si="18"/>
        <v>6654.9</v>
      </c>
      <c r="H123" s="7">
        <f t="shared" si="6"/>
        <v>101.60152671755725</v>
      </c>
    </row>
    <row r="124" spans="1:8" ht="31.5" x14ac:dyDescent="0.25">
      <c r="A124" s="95" t="s">
        <v>204</v>
      </c>
      <c r="B124" s="96" t="s">
        <v>500</v>
      </c>
      <c r="C124" s="96" t="s">
        <v>108</v>
      </c>
      <c r="D124" s="96" t="s">
        <v>8</v>
      </c>
      <c r="E124" s="96" t="s">
        <v>19</v>
      </c>
      <c r="F124" s="9">
        <f>SUM('4.ведомст'!G260)</f>
        <v>6550</v>
      </c>
      <c r="G124" s="9">
        <f>SUM('4.ведомст'!H260)</f>
        <v>6654.9</v>
      </c>
      <c r="H124" s="7">
        <f t="shared" si="6"/>
        <v>101.60152671755725</v>
      </c>
    </row>
    <row r="125" spans="1:8" x14ac:dyDescent="0.25">
      <c r="A125" s="97" t="s">
        <v>502</v>
      </c>
      <c r="B125" s="98" t="s">
        <v>208</v>
      </c>
      <c r="C125" s="96"/>
      <c r="D125" s="96"/>
      <c r="E125" s="37"/>
      <c r="F125" s="9">
        <f>SUM(F128)</f>
        <v>4250</v>
      </c>
      <c r="G125" s="9">
        <f>SUM(G128)</f>
        <v>4250</v>
      </c>
      <c r="H125" s="7">
        <f t="shared" si="6"/>
        <v>100</v>
      </c>
    </row>
    <row r="126" spans="1:8" ht="31.5" x14ac:dyDescent="0.25">
      <c r="A126" s="113" t="s">
        <v>55</v>
      </c>
      <c r="B126" s="98" t="s">
        <v>1020</v>
      </c>
      <c r="C126" s="96"/>
      <c r="D126" s="96"/>
      <c r="E126" s="37"/>
      <c r="F126" s="9">
        <f>SUM(F127)</f>
        <v>4250</v>
      </c>
      <c r="G126" s="9">
        <f t="shared" ref="G126" si="19">SUM(G127)</f>
        <v>4250</v>
      </c>
      <c r="H126" s="7">
        <f t="shared" si="6"/>
        <v>100</v>
      </c>
    </row>
    <row r="127" spans="1:8" ht="47.25" x14ac:dyDescent="0.25">
      <c r="A127" s="113" t="s">
        <v>798</v>
      </c>
      <c r="B127" s="114" t="s">
        <v>1027</v>
      </c>
      <c r="C127" s="114"/>
      <c r="D127" s="114"/>
      <c r="E127" s="37"/>
      <c r="F127" s="9">
        <f>SUM(F128)</f>
        <v>4250</v>
      </c>
      <c r="G127" s="9">
        <f t="shared" ref="G127" si="20">SUM(G128)</f>
        <v>4250</v>
      </c>
      <c r="H127" s="7">
        <f t="shared" si="6"/>
        <v>100</v>
      </c>
    </row>
    <row r="128" spans="1:8" ht="31.5" x14ac:dyDescent="0.25">
      <c r="A128" s="97" t="s">
        <v>204</v>
      </c>
      <c r="B128" s="98" t="s">
        <v>1027</v>
      </c>
      <c r="C128" s="96" t="s">
        <v>108</v>
      </c>
      <c r="D128" s="96" t="s">
        <v>8</v>
      </c>
      <c r="E128" s="96" t="s">
        <v>19</v>
      </c>
      <c r="F128" s="9">
        <f>SUM('4.ведомст'!G264)</f>
        <v>4250</v>
      </c>
      <c r="G128" s="9">
        <f>SUM('4.ведомст'!H264)</f>
        <v>4250</v>
      </c>
      <c r="H128" s="7">
        <f t="shared" si="6"/>
        <v>100</v>
      </c>
    </row>
    <row r="129" spans="1:8" s="27" customFormat="1" ht="31.5" x14ac:dyDescent="0.25">
      <c r="A129" s="23" t="s">
        <v>487</v>
      </c>
      <c r="B129" s="38" t="s">
        <v>191</v>
      </c>
      <c r="C129" s="29"/>
      <c r="D129" s="38"/>
      <c r="E129" s="38"/>
      <c r="F129" s="10">
        <f>SUM(F130)</f>
        <v>731.90000000000009</v>
      </c>
      <c r="G129" s="10">
        <f>SUM(G130)</f>
        <v>671.6</v>
      </c>
      <c r="H129" s="26">
        <f t="shared" si="6"/>
        <v>91.76116955868288</v>
      </c>
    </row>
    <row r="130" spans="1:8" ht="31.5" x14ac:dyDescent="0.25">
      <c r="A130" s="95" t="s">
        <v>189</v>
      </c>
      <c r="B130" s="31" t="s">
        <v>689</v>
      </c>
      <c r="C130" s="31"/>
      <c r="D130" s="96"/>
      <c r="E130" s="96"/>
      <c r="F130" s="9">
        <f>SUM(F131:F132)</f>
        <v>731.90000000000009</v>
      </c>
      <c r="G130" s="9">
        <f>SUM(G131:G132)</f>
        <v>671.6</v>
      </c>
      <c r="H130" s="7">
        <f t="shared" si="6"/>
        <v>91.76116955868288</v>
      </c>
    </row>
    <row r="131" spans="1:8" ht="63" x14ac:dyDescent="0.25">
      <c r="A131" s="95" t="s">
        <v>39</v>
      </c>
      <c r="B131" s="31" t="s">
        <v>689</v>
      </c>
      <c r="C131" s="31">
        <v>100</v>
      </c>
      <c r="D131" s="96" t="s">
        <v>25</v>
      </c>
      <c r="E131" s="96" t="s">
        <v>8</v>
      </c>
      <c r="F131" s="9">
        <f>SUM('4.ведомст'!G62)</f>
        <v>636.70000000000005</v>
      </c>
      <c r="G131" s="9">
        <f>SUM('4.ведомст'!H62)</f>
        <v>636.70000000000005</v>
      </c>
      <c r="H131" s="7">
        <f t="shared" si="6"/>
        <v>100</v>
      </c>
    </row>
    <row r="132" spans="1:8" ht="31.5" x14ac:dyDescent="0.25">
      <c r="A132" s="95" t="s">
        <v>40</v>
      </c>
      <c r="B132" s="31" t="s">
        <v>689</v>
      </c>
      <c r="C132" s="96" t="s">
        <v>77</v>
      </c>
      <c r="D132" s="96" t="s">
        <v>25</v>
      </c>
      <c r="E132" s="96" t="s">
        <v>8</v>
      </c>
      <c r="F132" s="9">
        <f>SUM('4.ведомст'!G63)</f>
        <v>95.2</v>
      </c>
      <c r="G132" s="9">
        <f>SUM('4.ведомст'!H63)</f>
        <v>34.9</v>
      </c>
      <c r="H132" s="7">
        <f t="shared" si="6"/>
        <v>36.659663865546214</v>
      </c>
    </row>
    <row r="133" spans="1:8" ht="31.5" x14ac:dyDescent="0.25">
      <c r="A133" s="23" t="s">
        <v>634</v>
      </c>
      <c r="B133" s="38" t="s">
        <v>192</v>
      </c>
      <c r="C133" s="29"/>
      <c r="D133" s="38"/>
      <c r="E133" s="38"/>
      <c r="F133" s="10">
        <f t="shared" ref="F133:G133" si="21">SUM(F134)</f>
        <v>73.300000000000011</v>
      </c>
      <c r="G133" s="10">
        <f t="shared" si="21"/>
        <v>73.300000000000011</v>
      </c>
      <c r="H133" s="26">
        <f t="shared" si="6"/>
        <v>100</v>
      </c>
    </row>
    <row r="134" spans="1:8" ht="31.5" x14ac:dyDescent="0.25">
      <c r="A134" s="95" t="s">
        <v>84</v>
      </c>
      <c r="B134" s="31" t="s">
        <v>525</v>
      </c>
      <c r="C134" s="29"/>
      <c r="D134" s="38"/>
      <c r="E134" s="38"/>
      <c r="F134" s="9">
        <f>SUM(F135:F136)</f>
        <v>73.300000000000011</v>
      </c>
      <c r="G134" s="9">
        <f t="shared" ref="G134" si="22">SUM(G135:G136)</f>
        <v>73.300000000000011</v>
      </c>
      <c r="H134" s="7">
        <f t="shared" ref="H134:H197" si="23">SUM(G134/F134*100)</f>
        <v>100</v>
      </c>
    </row>
    <row r="135" spans="1:8" ht="31.5" x14ac:dyDescent="0.25">
      <c r="A135" s="95" t="s">
        <v>40</v>
      </c>
      <c r="B135" s="31" t="s">
        <v>525</v>
      </c>
      <c r="C135" s="31">
        <v>200</v>
      </c>
      <c r="D135" s="96" t="s">
        <v>25</v>
      </c>
      <c r="E135" s="96">
        <v>13</v>
      </c>
      <c r="F135" s="9">
        <f>SUM('4.ведомст'!G93)</f>
        <v>45.7</v>
      </c>
      <c r="G135" s="9">
        <f>SUM('4.ведомст'!H93)</f>
        <v>45.7</v>
      </c>
      <c r="H135" s="7">
        <f t="shared" si="23"/>
        <v>100</v>
      </c>
    </row>
    <row r="136" spans="1:8" ht="31.5" x14ac:dyDescent="0.25">
      <c r="A136" s="95" t="s">
        <v>40</v>
      </c>
      <c r="B136" s="31" t="s">
        <v>525</v>
      </c>
      <c r="C136" s="31">
        <v>200</v>
      </c>
      <c r="D136" s="96" t="s">
        <v>99</v>
      </c>
      <c r="E136" s="96" t="s">
        <v>149</v>
      </c>
      <c r="F136" s="9">
        <f>SUM('4.ведомст'!G482)</f>
        <v>27.6</v>
      </c>
      <c r="G136" s="9">
        <f>SUM('4.ведомст'!H482)</f>
        <v>27.6</v>
      </c>
      <c r="H136" s="7">
        <f t="shared" si="23"/>
        <v>100</v>
      </c>
    </row>
    <row r="137" spans="1:8" s="27" customFormat="1" ht="31.5" x14ac:dyDescent="0.25">
      <c r="A137" s="23" t="s">
        <v>744</v>
      </c>
      <c r="B137" s="29" t="s">
        <v>183</v>
      </c>
      <c r="C137" s="29"/>
      <c r="D137" s="38"/>
      <c r="E137" s="38"/>
      <c r="F137" s="10">
        <f>SUM(F138+F140+F144+F147+F149)+F154</f>
        <v>233590.6</v>
      </c>
      <c r="G137" s="10">
        <f t="shared" ref="G137" si="24">SUM(G138+G140+G144+G147+G149)+G154</f>
        <v>229984.4</v>
      </c>
      <c r="H137" s="26">
        <f t="shared" si="23"/>
        <v>98.456187877423133</v>
      </c>
    </row>
    <row r="138" spans="1:8" x14ac:dyDescent="0.25">
      <c r="A138" s="95" t="s">
        <v>184</v>
      </c>
      <c r="B138" s="96" t="s">
        <v>185</v>
      </c>
      <c r="C138" s="96"/>
      <c r="D138" s="96"/>
      <c r="E138" s="96"/>
      <c r="F138" s="9">
        <f>SUM(F139)</f>
        <v>6012.4</v>
      </c>
      <c r="G138" s="9">
        <f>SUM(G139)</f>
        <v>5980.6</v>
      </c>
      <c r="H138" s="7">
        <f t="shared" si="23"/>
        <v>99.471093074313103</v>
      </c>
    </row>
    <row r="139" spans="1:8" ht="63" x14ac:dyDescent="0.25">
      <c r="A139" s="95" t="s">
        <v>39</v>
      </c>
      <c r="B139" s="96" t="s">
        <v>185</v>
      </c>
      <c r="C139" s="96" t="s">
        <v>75</v>
      </c>
      <c r="D139" s="96" t="s">
        <v>25</v>
      </c>
      <c r="E139" s="96" t="s">
        <v>32</v>
      </c>
      <c r="F139" s="9">
        <f>SUM('4.ведомст'!G58)</f>
        <v>6012.4</v>
      </c>
      <c r="G139" s="9">
        <f>SUM('4.ведомст'!H58)</f>
        <v>5980.6</v>
      </c>
      <c r="H139" s="7">
        <f t="shared" si="23"/>
        <v>99.471093074313103</v>
      </c>
    </row>
    <row r="140" spans="1:8" x14ac:dyDescent="0.25">
      <c r="A140" s="95" t="s">
        <v>66</v>
      </c>
      <c r="B140" s="96" t="s">
        <v>187</v>
      </c>
      <c r="C140" s="96"/>
      <c r="D140" s="96"/>
      <c r="E140" s="96"/>
      <c r="F140" s="9">
        <f>SUM(F141:F143)</f>
        <v>185062.6</v>
      </c>
      <c r="G140" s="9">
        <f>SUM(G141:G143)</f>
        <v>185094.5</v>
      </c>
      <c r="H140" s="7">
        <f t="shared" si="23"/>
        <v>100.01723741047624</v>
      </c>
    </row>
    <row r="141" spans="1:8" ht="63" x14ac:dyDescent="0.25">
      <c r="A141" s="95" t="s">
        <v>39</v>
      </c>
      <c r="B141" s="96" t="s">
        <v>187</v>
      </c>
      <c r="C141" s="96" t="s">
        <v>75</v>
      </c>
      <c r="D141" s="96" t="s">
        <v>25</v>
      </c>
      <c r="E141" s="96" t="s">
        <v>8</v>
      </c>
      <c r="F141" s="9">
        <f>SUM('4.ведомст'!G66)</f>
        <v>185038.1</v>
      </c>
      <c r="G141" s="9">
        <f>SUM('4.ведомст'!H66)</f>
        <v>185070</v>
      </c>
      <c r="H141" s="7">
        <f t="shared" si="23"/>
        <v>100.01723969279841</v>
      </c>
    </row>
    <row r="142" spans="1:8" ht="31.5" x14ac:dyDescent="0.25">
      <c r="A142" s="95" t="s">
        <v>40</v>
      </c>
      <c r="B142" s="96" t="s">
        <v>187</v>
      </c>
      <c r="C142" s="96" t="s">
        <v>77</v>
      </c>
      <c r="D142" s="96" t="s">
        <v>25</v>
      </c>
      <c r="E142" s="96" t="s">
        <v>8</v>
      </c>
      <c r="F142" s="9">
        <f>SUM('4.ведомст'!G67)</f>
        <v>18.8</v>
      </c>
      <c r="G142" s="9">
        <f>SUM('4.ведомст'!H67)</f>
        <v>18.8</v>
      </c>
      <c r="H142" s="7">
        <f t="shared" si="23"/>
        <v>100</v>
      </c>
    </row>
    <row r="143" spans="1:8" x14ac:dyDescent="0.25">
      <c r="A143" s="95" t="s">
        <v>31</v>
      </c>
      <c r="B143" s="96" t="s">
        <v>187</v>
      </c>
      <c r="C143" s="96" t="s">
        <v>85</v>
      </c>
      <c r="D143" s="96" t="s">
        <v>25</v>
      </c>
      <c r="E143" s="96" t="s">
        <v>8</v>
      </c>
      <c r="F143" s="9">
        <f>SUM('4.ведомст'!G68)</f>
        <v>5.7</v>
      </c>
      <c r="G143" s="9">
        <f>SUM('4.ведомст'!H68)</f>
        <v>5.7</v>
      </c>
      <c r="H143" s="7">
        <f t="shared" si="23"/>
        <v>100</v>
      </c>
    </row>
    <row r="144" spans="1:8" x14ac:dyDescent="0.25">
      <c r="A144" s="95" t="s">
        <v>81</v>
      </c>
      <c r="B144" s="31" t="s">
        <v>193</v>
      </c>
      <c r="C144" s="31"/>
      <c r="D144" s="96"/>
      <c r="E144" s="96"/>
      <c r="F144" s="9">
        <f>SUM(F145:F146)</f>
        <v>4122.1000000000004</v>
      </c>
      <c r="G144" s="9">
        <f>SUM(G145:G146)</f>
        <v>3915.5</v>
      </c>
      <c r="H144" s="7">
        <f t="shared" si="23"/>
        <v>94.987991557701164</v>
      </c>
    </row>
    <row r="145" spans="1:8" ht="31.5" x14ac:dyDescent="0.25">
      <c r="A145" s="95" t="s">
        <v>40</v>
      </c>
      <c r="B145" s="31" t="s">
        <v>193</v>
      </c>
      <c r="C145" s="31">
        <v>200</v>
      </c>
      <c r="D145" s="96" t="s">
        <v>25</v>
      </c>
      <c r="E145" s="96">
        <v>13</v>
      </c>
      <c r="F145" s="9">
        <f>SUM('4.ведомст'!G96)</f>
        <v>4044.5</v>
      </c>
      <c r="G145" s="9">
        <f>SUM('4.ведомст'!H96)</f>
        <v>3837.9</v>
      </c>
      <c r="H145" s="7">
        <f t="shared" si="23"/>
        <v>94.891828408950431</v>
      </c>
    </row>
    <row r="146" spans="1:8" x14ac:dyDescent="0.25">
      <c r="A146" s="95" t="s">
        <v>17</v>
      </c>
      <c r="B146" s="31" t="s">
        <v>193</v>
      </c>
      <c r="C146" s="31">
        <v>800</v>
      </c>
      <c r="D146" s="96" t="s">
        <v>25</v>
      </c>
      <c r="E146" s="96">
        <v>13</v>
      </c>
      <c r="F146" s="9">
        <f>SUM('4.ведомст'!G97)</f>
        <v>77.599999999999994</v>
      </c>
      <c r="G146" s="9">
        <f>SUM('4.ведомст'!H97)</f>
        <v>77.599999999999994</v>
      </c>
      <c r="H146" s="7">
        <f t="shared" si="23"/>
        <v>100</v>
      </c>
    </row>
    <row r="147" spans="1:8" ht="31.5" x14ac:dyDescent="0.25">
      <c r="A147" s="95" t="s">
        <v>83</v>
      </c>
      <c r="B147" s="31" t="s">
        <v>194</v>
      </c>
      <c r="C147" s="31"/>
      <c r="D147" s="96"/>
      <c r="E147" s="96"/>
      <c r="F147" s="9">
        <f>SUM(F148)</f>
        <v>24185.9</v>
      </c>
      <c r="G147" s="9">
        <f t="shared" ref="G147" si="25">SUM(G148)</f>
        <v>20784.8</v>
      </c>
      <c r="H147" s="7">
        <f t="shared" si="23"/>
        <v>85.937674430143176</v>
      </c>
    </row>
    <row r="148" spans="1:8" ht="31.5" x14ac:dyDescent="0.25">
      <c r="A148" s="95" t="s">
        <v>40</v>
      </c>
      <c r="B148" s="31" t="s">
        <v>194</v>
      </c>
      <c r="C148" s="31">
        <v>200</v>
      </c>
      <c r="D148" s="96" t="s">
        <v>25</v>
      </c>
      <c r="E148" s="96">
        <v>13</v>
      </c>
      <c r="F148" s="9">
        <f>SUM('4.ведомст'!G99)</f>
        <v>24185.9</v>
      </c>
      <c r="G148" s="9">
        <f>SUM('4.ведомст'!H99)</f>
        <v>20784.8</v>
      </c>
      <c r="H148" s="7">
        <f t="shared" si="23"/>
        <v>85.937674430143176</v>
      </c>
    </row>
    <row r="149" spans="1:8" ht="31.5" x14ac:dyDescent="0.25">
      <c r="A149" s="95" t="s">
        <v>84</v>
      </c>
      <c r="B149" s="31" t="s">
        <v>195</v>
      </c>
      <c r="C149" s="31"/>
      <c r="D149" s="96"/>
      <c r="E149" s="96"/>
      <c r="F149" s="9">
        <f>SUM(F150:F153)</f>
        <v>12357.5</v>
      </c>
      <c r="G149" s="9">
        <f>SUM(G150:G153)</f>
        <v>12358.9</v>
      </c>
      <c r="H149" s="7">
        <f t="shared" si="23"/>
        <v>100.01132915233664</v>
      </c>
    </row>
    <row r="150" spans="1:8" ht="31.5" x14ac:dyDescent="0.25">
      <c r="A150" s="95" t="s">
        <v>40</v>
      </c>
      <c r="B150" s="31" t="s">
        <v>195</v>
      </c>
      <c r="C150" s="31">
        <v>200</v>
      </c>
      <c r="D150" s="96" t="s">
        <v>25</v>
      </c>
      <c r="E150" s="96">
        <v>13</v>
      </c>
      <c r="F150" s="9">
        <f>SUM('4.ведомст'!G101)</f>
        <v>9090</v>
      </c>
      <c r="G150" s="9">
        <f>SUM('4.ведомст'!H101)</f>
        <v>9081</v>
      </c>
      <c r="H150" s="7">
        <f t="shared" si="23"/>
        <v>99.900990099009903</v>
      </c>
    </row>
    <row r="151" spans="1:8" ht="31.5" hidden="1" x14ac:dyDescent="0.25">
      <c r="A151" s="95" t="s">
        <v>40</v>
      </c>
      <c r="B151" s="31" t="s">
        <v>195</v>
      </c>
      <c r="C151" s="31">
        <v>200</v>
      </c>
      <c r="D151" s="96" t="s">
        <v>99</v>
      </c>
      <c r="E151" s="96" t="s">
        <v>149</v>
      </c>
      <c r="F151" s="9">
        <f>SUM('4.ведомст'!G485)</f>
        <v>0</v>
      </c>
      <c r="G151" s="9"/>
      <c r="H151" s="7" t="e">
        <f t="shared" si="23"/>
        <v>#DIV/0!</v>
      </c>
    </row>
    <row r="152" spans="1:8" x14ac:dyDescent="0.25">
      <c r="A152" s="95" t="s">
        <v>31</v>
      </c>
      <c r="B152" s="31" t="s">
        <v>195</v>
      </c>
      <c r="C152" s="31">
        <v>300</v>
      </c>
      <c r="D152" s="96" t="s">
        <v>25</v>
      </c>
      <c r="E152" s="96">
        <v>13</v>
      </c>
      <c r="F152" s="9">
        <f>SUM('4.ведомст'!G102)</f>
        <v>730</v>
      </c>
      <c r="G152" s="9">
        <f>SUM('4.ведомст'!H102)</f>
        <v>740.4</v>
      </c>
      <c r="H152" s="7">
        <f t="shared" si="23"/>
        <v>101.42465753424656</v>
      </c>
    </row>
    <row r="153" spans="1:8" x14ac:dyDescent="0.25">
      <c r="A153" s="95" t="s">
        <v>17</v>
      </c>
      <c r="B153" s="31" t="s">
        <v>195</v>
      </c>
      <c r="C153" s="31">
        <v>800</v>
      </c>
      <c r="D153" s="96" t="s">
        <v>25</v>
      </c>
      <c r="E153" s="96">
        <v>13</v>
      </c>
      <c r="F153" s="9">
        <f>SUM('4.ведомст'!G103)</f>
        <v>2537.5</v>
      </c>
      <c r="G153" s="9">
        <f>SUM('4.ведомст'!H103)</f>
        <v>2537.5</v>
      </c>
      <c r="H153" s="7">
        <f t="shared" si="23"/>
        <v>100</v>
      </c>
    </row>
    <row r="154" spans="1:8" ht="31.5" x14ac:dyDescent="0.25">
      <c r="A154" s="2" t="s">
        <v>1024</v>
      </c>
      <c r="B154" s="104" t="s">
        <v>1025</v>
      </c>
      <c r="C154" s="104"/>
      <c r="D154" s="104"/>
      <c r="E154" s="104"/>
      <c r="F154" s="9">
        <f>SUM(F155:F156)</f>
        <v>1850.1</v>
      </c>
      <c r="G154" s="9">
        <f t="shared" ref="G154" si="26">SUM(G155:G156)</f>
        <v>1850.1</v>
      </c>
      <c r="H154" s="7">
        <f t="shared" si="23"/>
        <v>100</v>
      </c>
    </row>
    <row r="155" spans="1:8" ht="63" x14ac:dyDescent="0.25">
      <c r="A155" s="2" t="s">
        <v>39</v>
      </c>
      <c r="B155" s="104" t="s">
        <v>1025</v>
      </c>
      <c r="C155" s="104" t="s">
        <v>75</v>
      </c>
      <c r="D155" s="104" t="s">
        <v>25</v>
      </c>
      <c r="E155" s="104" t="s">
        <v>8</v>
      </c>
      <c r="F155" s="9">
        <f>SUM('4.ведомст'!G70)</f>
        <v>1289.8</v>
      </c>
      <c r="G155" s="9">
        <f>SUM('4.ведомст'!H70)</f>
        <v>1289.8</v>
      </c>
      <c r="H155" s="7">
        <f t="shared" si="23"/>
        <v>100</v>
      </c>
    </row>
    <row r="156" spans="1:8" x14ac:dyDescent="0.25">
      <c r="A156" s="103" t="s">
        <v>31</v>
      </c>
      <c r="B156" s="104" t="s">
        <v>1025</v>
      </c>
      <c r="C156" s="104" t="s">
        <v>85</v>
      </c>
      <c r="D156" s="104" t="s">
        <v>25</v>
      </c>
      <c r="E156" s="104" t="s">
        <v>8</v>
      </c>
      <c r="F156" s="9">
        <f>SUM('4.ведомст'!G71)</f>
        <v>560.29999999999995</v>
      </c>
      <c r="G156" s="9">
        <f>SUM('4.ведомст'!H71)</f>
        <v>560.29999999999995</v>
      </c>
      <c r="H156" s="7">
        <f t="shared" si="23"/>
        <v>100</v>
      </c>
    </row>
    <row r="157" spans="1:8" s="27" customFormat="1" ht="31.5" x14ac:dyDescent="0.25">
      <c r="A157" s="64" t="s">
        <v>512</v>
      </c>
      <c r="B157" s="24" t="s">
        <v>271</v>
      </c>
      <c r="C157" s="24"/>
      <c r="D157" s="24"/>
      <c r="E157" s="24"/>
      <c r="F157" s="26">
        <f>SUM(F158)+F161+F163+F165</f>
        <v>68798.39999999998</v>
      </c>
      <c r="G157" s="26">
        <f t="shared" ref="G157" si="27">SUM(G158)+G161+G163+G165</f>
        <v>66284</v>
      </c>
      <c r="H157" s="26">
        <f t="shared" si="23"/>
        <v>96.345263843345222</v>
      </c>
    </row>
    <row r="158" spans="1:8" x14ac:dyDescent="0.25">
      <c r="A158" s="2" t="s">
        <v>26</v>
      </c>
      <c r="B158" s="4" t="s">
        <v>272</v>
      </c>
      <c r="C158" s="4"/>
      <c r="D158" s="4"/>
      <c r="E158" s="4"/>
      <c r="F158" s="7">
        <f>SUM(F160)+F159</f>
        <v>66121.799999999988</v>
      </c>
      <c r="G158" s="7">
        <f t="shared" ref="G158" si="28">SUM(G160)+G159</f>
        <v>63608.7</v>
      </c>
      <c r="H158" s="7">
        <f t="shared" si="23"/>
        <v>96.199286770777576</v>
      </c>
    </row>
    <row r="159" spans="1:8" ht="31.5" x14ac:dyDescent="0.25">
      <c r="A159" s="2" t="s">
        <v>40</v>
      </c>
      <c r="B159" s="4" t="s">
        <v>272</v>
      </c>
      <c r="C159" s="4" t="s">
        <v>77</v>
      </c>
      <c r="D159" s="4" t="s">
        <v>8</v>
      </c>
      <c r="E159" s="4" t="s">
        <v>152</v>
      </c>
      <c r="F159" s="7">
        <f>SUM('4.ведомст'!G213)</f>
        <v>32715.599999999999</v>
      </c>
      <c r="G159" s="7">
        <f>SUM('4.ведомст'!H213)</f>
        <v>32715.3</v>
      </c>
      <c r="H159" s="7">
        <f t="shared" si="23"/>
        <v>99.999083006272244</v>
      </c>
    </row>
    <row r="160" spans="1:8" ht="31.5" x14ac:dyDescent="0.25">
      <c r="A160" s="2" t="s">
        <v>40</v>
      </c>
      <c r="B160" s="4" t="s">
        <v>272</v>
      </c>
      <c r="C160" s="4" t="s">
        <v>77</v>
      </c>
      <c r="D160" s="4" t="s">
        <v>149</v>
      </c>
      <c r="E160" s="4" t="s">
        <v>42</v>
      </c>
      <c r="F160" s="7">
        <f>SUM('4.ведомст'!G357)</f>
        <v>33406.199999999997</v>
      </c>
      <c r="G160" s="7">
        <f>SUM('4.ведомст'!H357)</f>
        <v>30893.4</v>
      </c>
      <c r="H160" s="7">
        <f t="shared" si="23"/>
        <v>92.478042998006373</v>
      </c>
    </row>
    <row r="161" spans="1:8" ht="63" x14ac:dyDescent="0.25">
      <c r="A161" s="34" t="s">
        <v>697</v>
      </c>
      <c r="B161" s="5" t="s">
        <v>696</v>
      </c>
      <c r="C161" s="4"/>
      <c r="D161" s="4"/>
      <c r="E161" s="4"/>
      <c r="F161" s="7">
        <f>SUM(F162)</f>
        <v>1182.7</v>
      </c>
      <c r="G161" s="7">
        <f>SUM(G162)</f>
        <v>1181.4000000000001</v>
      </c>
      <c r="H161" s="7">
        <f t="shared" si="23"/>
        <v>99.890082015726733</v>
      </c>
    </row>
    <row r="162" spans="1:8" ht="31.5" x14ac:dyDescent="0.25">
      <c r="A162" s="2" t="s">
        <v>40</v>
      </c>
      <c r="B162" s="5" t="s">
        <v>696</v>
      </c>
      <c r="C162" s="4" t="s">
        <v>77</v>
      </c>
      <c r="D162" s="4" t="s">
        <v>149</v>
      </c>
      <c r="E162" s="4" t="s">
        <v>42</v>
      </c>
      <c r="F162" s="7">
        <f>SUM('4.ведомст'!G359)</f>
        <v>1182.7</v>
      </c>
      <c r="G162" s="7">
        <f>SUM('4.ведомст'!H359)</f>
        <v>1181.4000000000001</v>
      </c>
      <c r="H162" s="7">
        <f t="shared" si="23"/>
        <v>99.890082015726733</v>
      </c>
    </row>
    <row r="163" spans="1:8" ht="47.25" x14ac:dyDescent="0.25">
      <c r="A163" s="34" t="s">
        <v>20</v>
      </c>
      <c r="B163" s="5" t="s">
        <v>1015</v>
      </c>
      <c r="C163" s="4"/>
      <c r="D163" s="4"/>
      <c r="E163" s="4"/>
      <c r="F163" s="7">
        <f>SUM(F164)</f>
        <v>1493.9</v>
      </c>
      <c r="G163" s="7">
        <f t="shared" ref="G163" si="29">SUM(G164)</f>
        <v>1493.9</v>
      </c>
      <c r="H163" s="7">
        <f t="shared" si="23"/>
        <v>100</v>
      </c>
    </row>
    <row r="164" spans="1:8" ht="31.5" x14ac:dyDescent="0.25">
      <c r="A164" s="34" t="s">
        <v>204</v>
      </c>
      <c r="B164" s="5" t="s">
        <v>1015</v>
      </c>
      <c r="C164" s="4" t="s">
        <v>108</v>
      </c>
      <c r="D164" s="4" t="s">
        <v>149</v>
      </c>
      <c r="E164" s="4" t="s">
        <v>42</v>
      </c>
      <c r="F164" s="7">
        <f>SUM('4.ведомст'!G361)</f>
        <v>1493.9</v>
      </c>
      <c r="G164" s="7">
        <f>SUM('4.ведомст'!H361)</f>
        <v>1493.9</v>
      </c>
      <c r="H164" s="7">
        <f t="shared" si="23"/>
        <v>100</v>
      </c>
    </row>
    <row r="165" spans="1:8" ht="31.5" hidden="1" x14ac:dyDescent="0.25">
      <c r="A165" s="95" t="s">
        <v>233</v>
      </c>
      <c r="B165" s="5" t="s">
        <v>1016</v>
      </c>
      <c r="C165" s="4"/>
      <c r="D165" s="4"/>
      <c r="E165" s="4"/>
      <c r="F165" s="7">
        <f>SUM(F166)</f>
        <v>0</v>
      </c>
      <c r="G165" s="7">
        <f t="shared" ref="G165" si="30">SUM(G166)</f>
        <v>0</v>
      </c>
      <c r="H165" s="7" t="e">
        <f t="shared" si="23"/>
        <v>#DIV/0!</v>
      </c>
    </row>
    <row r="166" spans="1:8" ht="31.5" hidden="1" x14ac:dyDescent="0.25">
      <c r="A166" s="34" t="s">
        <v>204</v>
      </c>
      <c r="B166" s="5" t="s">
        <v>1016</v>
      </c>
      <c r="C166" s="4" t="s">
        <v>108</v>
      </c>
      <c r="D166" s="4" t="s">
        <v>149</v>
      </c>
      <c r="E166" s="4" t="s">
        <v>42</v>
      </c>
      <c r="F166" s="7">
        <f>SUM('4.ведомст'!G363)</f>
        <v>0</v>
      </c>
      <c r="G166" s="7">
        <f>SUM('4.ведомст'!H363)</f>
        <v>0</v>
      </c>
      <c r="H166" s="7" t="e">
        <f t="shared" si="23"/>
        <v>#DIV/0!</v>
      </c>
    </row>
    <row r="167" spans="1:8" s="27" customFormat="1" ht="47.25" x14ac:dyDescent="0.25">
      <c r="A167" s="65" t="s">
        <v>510</v>
      </c>
      <c r="B167" s="24" t="s">
        <v>263</v>
      </c>
      <c r="C167" s="24"/>
      <c r="D167" s="24"/>
      <c r="E167" s="24"/>
      <c r="F167" s="26">
        <f t="shared" ref="F167:G167" si="31">SUM(F168)</f>
        <v>4480</v>
      </c>
      <c r="G167" s="26">
        <f t="shared" si="31"/>
        <v>4480</v>
      </c>
      <c r="H167" s="26">
        <f t="shared" si="23"/>
        <v>100</v>
      </c>
    </row>
    <row r="168" spans="1:8" x14ac:dyDescent="0.25">
      <c r="A168" s="2" t="s">
        <v>26</v>
      </c>
      <c r="B168" s="4" t="s">
        <v>264</v>
      </c>
      <c r="C168" s="4"/>
      <c r="D168" s="4"/>
      <c r="E168" s="4"/>
      <c r="F168" s="7">
        <f>SUM(F169:F170)</f>
        <v>4480</v>
      </c>
      <c r="G168" s="7">
        <f>SUM(G169:G170)</f>
        <v>4480</v>
      </c>
      <c r="H168" s="7">
        <f t="shared" si="23"/>
        <v>100</v>
      </c>
    </row>
    <row r="169" spans="1:8" ht="31.5" x14ac:dyDescent="0.25">
      <c r="A169" s="2" t="s">
        <v>40</v>
      </c>
      <c r="B169" s="4" t="s">
        <v>264</v>
      </c>
      <c r="C169" s="4" t="s">
        <v>77</v>
      </c>
      <c r="D169" s="4" t="s">
        <v>149</v>
      </c>
      <c r="E169" s="4" t="s">
        <v>32</v>
      </c>
      <c r="F169" s="7">
        <f>SUM('4.ведомст'!G310)</f>
        <v>480</v>
      </c>
      <c r="G169" s="7">
        <f>SUM('4.ведомст'!H310)</f>
        <v>480</v>
      </c>
      <c r="H169" s="7">
        <f t="shared" si="23"/>
        <v>100</v>
      </c>
    </row>
    <row r="170" spans="1:8" x14ac:dyDescent="0.25">
      <c r="A170" s="2" t="s">
        <v>17</v>
      </c>
      <c r="B170" s="4" t="s">
        <v>264</v>
      </c>
      <c r="C170" s="4" t="s">
        <v>82</v>
      </c>
      <c r="D170" s="4" t="s">
        <v>149</v>
      </c>
      <c r="E170" s="4" t="s">
        <v>32</v>
      </c>
      <c r="F170" s="7">
        <f>SUM('4.ведомст'!G311)</f>
        <v>4000</v>
      </c>
      <c r="G170" s="7">
        <f>SUM('4.ведомст'!H311)</f>
        <v>4000</v>
      </c>
      <c r="H170" s="7">
        <f t="shared" si="23"/>
        <v>100</v>
      </c>
    </row>
    <row r="171" spans="1:8" ht="31.5" x14ac:dyDescent="0.25">
      <c r="A171" s="2" t="s">
        <v>758</v>
      </c>
      <c r="B171" s="24" t="s">
        <v>759</v>
      </c>
      <c r="C171" s="4"/>
      <c r="D171" s="4"/>
      <c r="E171" s="4"/>
      <c r="F171" s="26">
        <f>SUM(F172)</f>
        <v>520</v>
      </c>
      <c r="G171" s="26">
        <f t="shared" ref="G171" si="32">SUM(G172)</f>
        <v>520</v>
      </c>
      <c r="H171" s="7">
        <f t="shared" si="23"/>
        <v>100</v>
      </c>
    </row>
    <row r="172" spans="1:8" x14ac:dyDescent="0.25">
      <c r="A172" s="2" t="s">
        <v>26</v>
      </c>
      <c r="B172" s="4" t="s">
        <v>760</v>
      </c>
      <c r="C172" s="4"/>
      <c r="D172" s="4"/>
      <c r="E172" s="4"/>
      <c r="F172" s="7">
        <f>SUM(F173:F173)</f>
        <v>520</v>
      </c>
      <c r="G172" s="7">
        <f>SUM(G173:G173)</f>
        <v>520</v>
      </c>
      <c r="H172" s="7">
        <f t="shared" si="23"/>
        <v>100</v>
      </c>
    </row>
    <row r="173" spans="1:8" ht="31.5" x14ac:dyDescent="0.25">
      <c r="A173" s="2" t="s">
        <v>240</v>
      </c>
      <c r="B173" s="4" t="s">
        <v>760</v>
      </c>
      <c r="C173" s="4" t="s">
        <v>221</v>
      </c>
      <c r="D173" s="4" t="s">
        <v>149</v>
      </c>
      <c r="E173" s="4" t="s">
        <v>32</v>
      </c>
      <c r="F173" s="7">
        <f>SUM('4.ведомст'!G432)</f>
        <v>520</v>
      </c>
      <c r="G173" s="7">
        <f>SUM('4.ведомст'!H432)</f>
        <v>520</v>
      </c>
      <c r="H173" s="7">
        <f t="shared" si="23"/>
        <v>100</v>
      </c>
    </row>
    <row r="174" spans="1:8" s="27" customFormat="1" ht="47.25" x14ac:dyDescent="0.25">
      <c r="A174" s="65" t="s">
        <v>511</v>
      </c>
      <c r="B174" s="24" t="s">
        <v>265</v>
      </c>
      <c r="C174" s="24"/>
      <c r="D174" s="24"/>
      <c r="E174" s="24"/>
      <c r="F174" s="26">
        <f>SUM(F175)</f>
        <v>8158.5</v>
      </c>
      <c r="G174" s="26">
        <f>SUM(G175)</f>
        <v>7941.8</v>
      </c>
      <c r="H174" s="26">
        <f t="shared" si="23"/>
        <v>97.343874486731636</v>
      </c>
    </row>
    <row r="175" spans="1:8" x14ac:dyDescent="0.25">
      <c r="A175" s="2" t="s">
        <v>26</v>
      </c>
      <c r="B175" s="4" t="s">
        <v>266</v>
      </c>
      <c r="C175" s="4"/>
      <c r="D175" s="4"/>
      <c r="E175" s="4"/>
      <c r="F175" s="7">
        <f>SUM(F176:F178)</f>
        <v>8158.5</v>
      </c>
      <c r="G175" s="7">
        <f t="shared" ref="G175" si="33">SUM(G176:G178)</f>
        <v>7941.8</v>
      </c>
      <c r="H175" s="7">
        <f t="shared" si="23"/>
        <v>97.343874486731636</v>
      </c>
    </row>
    <row r="176" spans="1:8" ht="31.5" x14ac:dyDescent="0.25">
      <c r="A176" s="2" t="s">
        <v>40</v>
      </c>
      <c r="B176" s="4" t="s">
        <v>266</v>
      </c>
      <c r="C176" s="4" t="s">
        <v>77</v>
      </c>
      <c r="D176" s="4" t="s">
        <v>149</v>
      </c>
      <c r="E176" s="4" t="s">
        <v>32</v>
      </c>
      <c r="F176" s="7">
        <f>SUM('4.ведомст'!G314)</f>
        <v>1620.2</v>
      </c>
      <c r="G176" s="7">
        <f>SUM('4.ведомст'!H314)</f>
        <v>1403.5</v>
      </c>
      <c r="H176" s="7">
        <f t="shared" si="23"/>
        <v>86.625108011356616</v>
      </c>
    </row>
    <row r="177" spans="1:8" ht="31.5" x14ac:dyDescent="0.25">
      <c r="A177" s="2" t="s">
        <v>40</v>
      </c>
      <c r="B177" s="4" t="s">
        <v>266</v>
      </c>
      <c r="C177" s="4" t="s">
        <v>77</v>
      </c>
      <c r="D177" s="4" t="s">
        <v>149</v>
      </c>
      <c r="E177" s="4" t="s">
        <v>42</v>
      </c>
      <c r="F177" s="7">
        <f>SUM('4.ведомст'!G366)</f>
        <v>6493.5</v>
      </c>
      <c r="G177" s="7">
        <f>SUM('4.ведомст'!H366)</f>
        <v>6493.5</v>
      </c>
      <c r="H177" s="7">
        <f t="shared" si="23"/>
        <v>100</v>
      </c>
    </row>
    <row r="178" spans="1:8" ht="31.5" x14ac:dyDescent="0.25">
      <c r="A178" s="2" t="s">
        <v>40</v>
      </c>
      <c r="B178" s="4" t="s">
        <v>266</v>
      </c>
      <c r="C178" s="4" t="s">
        <v>77</v>
      </c>
      <c r="D178" s="4" t="s">
        <v>64</v>
      </c>
      <c r="E178" s="4" t="s">
        <v>149</v>
      </c>
      <c r="F178" s="7">
        <f>SUM('4.ведомст'!G463)</f>
        <v>44.8</v>
      </c>
      <c r="G178" s="7">
        <f>SUM('4.ведомст'!H463)</f>
        <v>44.8</v>
      </c>
      <c r="H178" s="7">
        <f t="shared" si="23"/>
        <v>100</v>
      </c>
    </row>
    <row r="179" spans="1:8" s="27" customFormat="1" ht="31.5" x14ac:dyDescent="0.25">
      <c r="A179" s="66" t="s">
        <v>527</v>
      </c>
      <c r="B179" s="24" t="s">
        <v>257</v>
      </c>
      <c r="C179" s="24"/>
      <c r="D179" s="24"/>
      <c r="E179" s="24"/>
      <c r="F179" s="26">
        <f>SUM(F180+F188)</f>
        <v>328282.90000000002</v>
      </c>
      <c r="G179" s="26">
        <f t="shared" ref="G179" si="34">SUM(G180+G188)</f>
        <v>327418.40000000002</v>
      </c>
      <c r="H179" s="26">
        <f t="shared" si="23"/>
        <v>99.736660057529647</v>
      </c>
    </row>
    <row r="180" spans="1:8" s="27" customFormat="1" x14ac:dyDescent="0.25">
      <c r="A180" s="2" t="s">
        <v>26</v>
      </c>
      <c r="B180" s="4" t="s">
        <v>548</v>
      </c>
      <c r="C180" s="24"/>
      <c r="D180" s="24"/>
      <c r="E180" s="24"/>
      <c r="F180" s="7">
        <f>SUM(F181+F182+F184+F186)</f>
        <v>314221.40000000002</v>
      </c>
      <c r="G180" s="7">
        <f t="shared" ref="G180" si="35">SUM(G181+G182+G184+G186)</f>
        <v>313356.90000000002</v>
      </c>
      <c r="H180" s="7">
        <f t="shared" si="23"/>
        <v>99.724875517708213</v>
      </c>
    </row>
    <row r="181" spans="1:8" s="27" customFormat="1" ht="31.5" x14ac:dyDescent="0.25">
      <c r="A181" s="2" t="s">
        <v>40</v>
      </c>
      <c r="B181" s="4" t="s">
        <v>548</v>
      </c>
      <c r="C181" s="4" t="s">
        <v>77</v>
      </c>
      <c r="D181" s="4" t="s">
        <v>8</v>
      </c>
      <c r="E181" s="4" t="s">
        <v>10</v>
      </c>
      <c r="F181" s="7">
        <f>SUM('4.ведомст'!G184)</f>
        <v>7597.3</v>
      </c>
      <c r="G181" s="7">
        <f>SUM('4.ведомст'!H184)</f>
        <v>7597.3</v>
      </c>
      <c r="H181" s="7">
        <f t="shared" si="23"/>
        <v>100</v>
      </c>
    </row>
    <row r="182" spans="1:8" s="27" customFormat="1" x14ac:dyDescent="0.25">
      <c r="A182" s="2" t="s">
        <v>15</v>
      </c>
      <c r="B182" s="4" t="s">
        <v>840</v>
      </c>
      <c r="C182" s="4"/>
      <c r="D182" s="4"/>
      <c r="E182" s="4"/>
      <c r="F182" s="7">
        <f>SUM(F183)</f>
        <v>118817.3</v>
      </c>
      <c r="G182" s="7">
        <f t="shared" ref="G182" si="36">SUM(G183)</f>
        <v>117952.8</v>
      </c>
      <c r="H182" s="7">
        <f t="shared" si="23"/>
        <v>99.272412350726697</v>
      </c>
    </row>
    <row r="183" spans="1:8" s="27" customFormat="1" ht="31.5" x14ac:dyDescent="0.25">
      <c r="A183" s="34" t="s">
        <v>40</v>
      </c>
      <c r="B183" s="4" t="s">
        <v>840</v>
      </c>
      <c r="C183" s="4" t="s">
        <v>77</v>
      </c>
      <c r="D183" s="4" t="s">
        <v>8</v>
      </c>
      <c r="E183" s="4" t="s">
        <v>10</v>
      </c>
      <c r="F183" s="7">
        <f>SUM('4.ведомст'!G186)</f>
        <v>118817.3</v>
      </c>
      <c r="G183" s="7">
        <f>SUM('4.ведомст'!H186)</f>
        <v>117952.8</v>
      </c>
      <c r="H183" s="7">
        <f t="shared" si="23"/>
        <v>99.272412350726697</v>
      </c>
    </row>
    <row r="184" spans="1:8" s="27" customFormat="1" ht="47.25" x14ac:dyDescent="0.25">
      <c r="A184" s="2" t="s">
        <v>843</v>
      </c>
      <c r="B184" s="4" t="s">
        <v>842</v>
      </c>
      <c r="C184" s="4"/>
      <c r="D184" s="4"/>
      <c r="E184" s="4"/>
      <c r="F184" s="7">
        <f>SUM(F185)</f>
        <v>7700</v>
      </c>
      <c r="G184" s="7">
        <f t="shared" ref="G184" si="37">SUM(G185)</f>
        <v>7700</v>
      </c>
      <c r="H184" s="7">
        <f t="shared" si="23"/>
        <v>100</v>
      </c>
    </row>
    <row r="185" spans="1:8" s="27" customFormat="1" ht="31.5" x14ac:dyDescent="0.25">
      <c r="A185" s="34" t="s">
        <v>40</v>
      </c>
      <c r="B185" s="4" t="s">
        <v>842</v>
      </c>
      <c r="C185" s="4" t="s">
        <v>77</v>
      </c>
      <c r="D185" s="4" t="s">
        <v>8</v>
      </c>
      <c r="E185" s="4" t="s">
        <v>10</v>
      </c>
      <c r="F185" s="7">
        <f>SUM('4.ведомст'!G188)</f>
        <v>7700</v>
      </c>
      <c r="G185" s="7">
        <f>SUM('4.ведомст'!H188)</f>
        <v>7700</v>
      </c>
      <c r="H185" s="7">
        <f t="shared" si="23"/>
        <v>100</v>
      </c>
    </row>
    <row r="186" spans="1:8" s="27" customFormat="1" ht="47.25" x14ac:dyDescent="0.25">
      <c r="A186" s="2" t="s">
        <v>772</v>
      </c>
      <c r="B186" s="4" t="s">
        <v>841</v>
      </c>
      <c r="C186" s="4"/>
      <c r="D186" s="4"/>
      <c r="E186" s="4"/>
      <c r="F186" s="7">
        <f>SUM(F187)</f>
        <v>180106.8</v>
      </c>
      <c r="G186" s="7">
        <f t="shared" ref="G186" si="38">SUM(G187)</f>
        <v>180106.8</v>
      </c>
      <c r="H186" s="7">
        <f t="shared" si="23"/>
        <v>100</v>
      </c>
    </row>
    <row r="187" spans="1:8" s="27" customFormat="1" ht="31.5" x14ac:dyDescent="0.25">
      <c r="A187" s="34" t="s">
        <v>40</v>
      </c>
      <c r="B187" s="4" t="s">
        <v>841</v>
      </c>
      <c r="C187" s="4" t="s">
        <v>77</v>
      </c>
      <c r="D187" s="4" t="s">
        <v>8</v>
      </c>
      <c r="E187" s="4" t="s">
        <v>10</v>
      </c>
      <c r="F187" s="7">
        <f>SUM('4.ведомст'!G190)</f>
        <v>180106.8</v>
      </c>
      <c r="G187" s="7">
        <f>SUM('4.ведомст'!H190)</f>
        <v>180106.8</v>
      </c>
      <c r="H187" s="7">
        <f t="shared" si="23"/>
        <v>100</v>
      </c>
    </row>
    <row r="188" spans="1:8" s="27" customFormat="1" ht="47.25" x14ac:dyDescent="0.25">
      <c r="A188" s="2" t="s">
        <v>13</v>
      </c>
      <c r="B188" s="4" t="s">
        <v>528</v>
      </c>
      <c r="C188" s="4"/>
      <c r="D188" s="4"/>
      <c r="E188" s="4"/>
      <c r="F188" s="7">
        <f>SUM(F189)+F191</f>
        <v>14061.5</v>
      </c>
      <c r="G188" s="7">
        <f t="shared" ref="G188" si="39">SUM(G189)+G191</f>
        <v>14061.5</v>
      </c>
      <c r="H188" s="7">
        <f t="shared" si="23"/>
        <v>100</v>
      </c>
    </row>
    <row r="189" spans="1:8" x14ac:dyDescent="0.25">
      <c r="A189" s="2" t="s">
        <v>15</v>
      </c>
      <c r="B189" s="4" t="s">
        <v>529</v>
      </c>
      <c r="C189" s="4"/>
      <c r="D189" s="4"/>
      <c r="E189" s="4"/>
      <c r="F189" s="7">
        <f>SUM(F190)</f>
        <v>6977.2</v>
      </c>
      <c r="G189" s="7">
        <f t="shared" ref="G189" si="40">SUM(G190)</f>
        <v>6977.2</v>
      </c>
      <c r="H189" s="7">
        <f t="shared" si="23"/>
        <v>100</v>
      </c>
    </row>
    <row r="190" spans="1:8" x14ac:dyDescent="0.25">
      <c r="A190" s="2" t="s">
        <v>17</v>
      </c>
      <c r="B190" s="4" t="s">
        <v>529</v>
      </c>
      <c r="C190" s="4" t="s">
        <v>82</v>
      </c>
      <c r="D190" s="4" t="s">
        <v>8</v>
      </c>
      <c r="E190" s="4" t="s">
        <v>10</v>
      </c>
      <c r="F190" s="7">
        <f>SUM('4.ведомст'!G193)</f>
        <v>6977.2</v>
      </c>
      <c r="G190" s="7">
        <f>SUM('4.ведомст'!H193)</f>
        <v>6977.2</v>
      </c>
      <c r="H190" s="7">
        <f t="shared" si="23"/>
        <v>100</v>
      </c>
    </row>
    <row r="191" spans="1:8" ht="47.25" x14ac:dyDescent="0.25">
      <c r="A191" s="2" t="s">
        <v>772</v>
      </c>
      <c r="B191" s="4" t="s">
        <v>771</v>
      </c>
      <c r="C191" s="4"/>
      <c r="D191" s="4"/>
      <c r="E191" s="4"/>
      <c r="F191" s="7">
        <f>SUM(F192)</f>
        <v>7084.3</v>
      </c>
      <c r="G191" s="7">
        <f t="shared" ref="G191" si="41">SUM(G192)</f>
        <v>7084.3</v>
      </c>
      <c r="H191" s="7">
        <f t="shared" si="23"/>
        <v>100</v>
      </c>
    </row>
    <row r="192" spans="1:8" x14ac:dyDescent="0.25">
      <c r="A192" s="2" t="s">
        <v>17</v>
      </c>
      <c r="B192" s="4" t="s">
        <v>771</v>
      </c>
      <c r="C192" s="4" t="s">
        <v>82</v>
      </c>
      <c r="D192" s="4" t="s">
        <v>8</v>
      </c>
      <c r="E192" s="4" t="s">
        <v>10</v>
      </c>
      <c r="F192" s="7">
        <f>SUM('4.ведомст'!G195)</f>
        <v>7084.3</v>
      </c>
      <c r="G192" s="7">
        <f>SUM('4.ведомст'!H195)</f>
        <v>7084.3</v>
      </c>
      <c r="H192" s="7">
        <f t="shared" si="23"/>
        <v>100</v>
      </c>
    </row>
    <row r="193" spans="1:8" s="27" customFormat="1" ht="47.25" x14ac:dyDescent="0.25">
      <c r="A193" s="65" t="s">
        <v>496</v>
      </c>
      <c r="B193" s="24" t="s">
        <v>258</v>
      </c>
      <c r="C193" s="24"/>
      <c r="D193" s="24"/>
      <c r="E193" s="24"/>
      <c r="F193" s="26">
        <f>SUM(F194)+F196</f>
        <v>48710.2</v>
      </c>
      <c r="G193" s="26">
        <f t="shared" ref="G193" si="42">SUM(G194)+G196</f>
        <v>47692.2</v>
      </c>
      <c r="H193" s="26">
        <f t="shared" si="23"/>
        <v>97.910088646731069</v>
      </c>
    </row>
    <row r="194" spans="1:8" x14ac:dyDescent="0.25">
      <c r="A194" s="2" t="s">
        <v>26</v>
      </c>
      <c r="B194" s="4" t="s">
        <v>259</v>
      </c>
      <c r="C194" s="4"/>
      <c r="D194" s="4"/>
      <c r="E194" s="4"/>
      <c r="F194" s="7">
        <f>SUM(F195)</f>
        <v>42962</v>
      </c>
      <c r="G194" s="7">
        <f>SUM(G195)</f>
        <v>41944</v>
      </c>
      <c r="H194" s="7">
        <f t="shared" si="23"/>
        <v>97.630464131092594</v>
      </c>
    </row>
    <row r="195" spans="1:8" ht="31.5" x14ac:dyDescent="0.25">
      <c r="A195" s="2" t="s">
        <v>40</v>
      </c>
      <c r="B195" s="4" t="s">
        <v>259</v>
      </c>
      <c r="C195" s="4" t="s">
        <v>77</v>
      </c>
      <c r="D195" s="4" t="s">
        <v>8</v>
      </c>
      <c r="E195" s="4" t="s">
        <v>152</v>
      </c>
      <c r="F195" s="7">
        <f>SUM('4.ведомст'!G216)</f>
        <v>42962</v>
      </c>
      <c r="G195" s="7">
        <f>SUM('4.ведомст'!H216)</f>
        <v>41944</v>
      </c>
      <c r="H195" s="7">
        <f t="shared" si="23"/>
        <v>97.630464131092594</v>
      </c>
    </row>
    <row r="196" spans="1:8" ht="31.5" x14ac:dyDescent="0.25">
      <c r="A196" s="34" t="s">
        <v>792</v>
      </c>
      <c r="B196" s="5" t="s">
        <v>673</v>
      </c>
      <c r="C196" s="4"/>
      <c r="D196" s="4"/>
      <c r="E196" s="4"/>
      <c r="F196" s="7">
        <f>SUM(F197)</f>
        <v>5748.2</v>
      </c>
      <c r="G196" s="7">
        <f>SUM(G197)</f>
        <v>5748.2</v>
      </c>
      <c r="H196" s="7">
        <f t="shared" si="23"/>
        <v>100</v>
      </c>
    </row>
    <row r="197" spans="1:8" ht="31.5" x14ac:dyDescent="0.25">
      <c r="A197" s="34" t="s">
        <v>40</v>
      </c>
      <c r="B197" s="5" t="s">
        <v>673</v>
      </c>
      <c r="C197" s="4" t="s">
        <v>77</v>
      </c>
      <c r="D197" s="4" t="s">
        <v>8</v>
      </c>
      <c r="E197" s="4" t="s">
        <v>152</v>
      </c>
      <c r="F197" s="7">
        <f>SUM('4.ведомст'!G218)</f>
        <v>5748.2</v>
      </c>
      <c r="G197" s="7">
        <f>SUM('4.ведомст'!H218)</f>
        <v>5748.2</v>
      </c>
      <c r="H197" s="7">
        <f t="shared" si="23"/>
        <v>100</v>
      </c>
    </row>
    <row r="198" spans="1:8" s="27" customFormat="1" ht="31.5" x14ac:dyDescent="0.25">
      <c r="A198" s="65" t="s">
        <v>493</v>
      </c>
      <c r="B198" s="24" t="s">
        <v>246</v>
      </c>
      <c r="C198" s="24"/>
      <c r="D198" s="24"/>
      <c r="E198" s="24"/>
      <c r="F198" s="26">
        <f>SUM(F199,F210,F214)</f>
        <v>27295.9</v>
      </c>
      <c r="G198" s="26">
        <f>SUM(G199,G210,G214)</f>
        <v>27097.600000000006</v>
      </c>
      <c r="H198" s="26">
        <f t="shared" ref="H198:H261" si="43">SUM(G198/F198*100)</f>
        <v>99.273517268161172</v>
      </c>
    </row>
    <row r="199" spans="1:8" ht="47.25" x14ac:dyDescent="0.25">
      <c r="A199" s="2" t="s">
        <v>494</v>
      </c>
      <c r="B199" s="4" t="s">
        <v>247</v>
      </c>
      <c r="C199" s="4"/>
      <c r="D199" s="4"/>
      <c r="E199" s="4"/>
      <c r="F199" s="7">
        <f>SUM(F200,F205)</f>
        <v>24262.600000000002</v>
      </c>
      <c r="G199" s="7">
        <f>SUM(G200,G205)</f>
        <v>24133.900000000005</v>
      </c>
      <c r="H199" s="7">
        <f t="shared" si="43"/>
        <v>99.469553963713707</v>
      </c>
    </row>
    <row r="200" spans="1:8" x14ac:dyDescent="0.25">
      <c r="A200" s="2" t="s">
        <v>26</v>
      </c>
      <c r="B200" s="4" t="s">
        <v>248</v>
      </c>
      <c r="C200" s="4"/>
      <c r="D200" s="4"/>
      <c r="E200" s="4"/>
      <c r="F200" s="7">
        <f>SUM(F201)+F203</f>
        <v>1024.7</v>
      </c>
      <c r="G200" s="7">
        <f>SUM(G201)+G203</f>
        <v>1024.7</v>
      </c>
      <c r="H200" s="7">
        <f t="shared" si="43"/>
        <v>100</v>
      </c>
    </row>
    <row r="201" spans="1:8" ht="31.5" x14ac:dyDescent="0.25">
      <c r="A201" s="2" t="s">
        <v>243</v>
      </c>
      <c r="B201" s="4" t="s">
        <v>249</v>
      </c>
      <c r="C201" s="4"/>
      <c r="D201" s="4"/>
      <c r="E201" s="4"/>
      <c r="F201" s="7">
        <f>SUM(F202)</f>
        <v>985.3</v>
      </c>
      <c r="G201" s="7">
        <f>SUM(G202)</f>
        <v>985.3</v>
      </c>
      <c r="H201" s="7">
        <f t="shared" si="43"/>
        <v>100</v>
      </c>
    </row>
    <row r="202" spans="1:8" ht="31.5" x14ac:dyDescent="0.25">
      <c r="A202" s="2" t="s">
        <v>40</v>
      </c>
      <c r="B202" s="4" t="s">
        <v>249</v>
      </c>
      <c r="C202" s="4" t="s">
        <v>77</v>
      </c>
      <c r="D202" s="4" t="s">
        <v>42</v>
      </c>
      <c r="E202" s="4" t="s">
        <v>22</v>
      </c>
      <c r="F202" s="7">
        <f>SUM('4.ведомст'!G163)</f>
        <v>985.3</v>
      </c>
      <c r="G202" s="7">
        <f>SUM('4.ведомст'!H163)</f>
        <v>985.3</v>
      </c>
      <c r="H202" s="7">
        <f t="shared" si="43"/>
        <v>100</v>
      </c>
    </row>
    <row r="203" spans="1:8" ht="31.5" x14ac:dyDescent="0.25">
      <c r="A203" s="2" t="s">
        <v>244</v>
      </c>
      <c r="B203" s="4" t="s">
        <v>250</v>
      </c>
      <c r="C203" s="4"/>
      <c r="D203" s="4"/>
      <c r="E203" s="4"/>
      <c r="F203" s="7">
        <f>SUM(F204)</f>
        <v>39.4</v>
      </c>
      <c r="G203" s="7">
        <f>SUM(G204)</f>
        <v>39.4</v>
      </c>
      <c r="H203" s="7">
        <f t="shared" si="43"/>
        <v>100</v>
      </c>
    </row>
    <row r="204" spans="1:8" ht="31.5" x14ac:dyDescent="0.25">
      <c r="A204" s="2" t="s">
        <v>40</v>
      </c>
      <c r="B204" s="4" t="s">
        <v>250</v>
      </c>
      <c r="C204" s="4" t="s">
        <v>77</v>
      </c>
      <c r="D204" s="4" t="s">
        <v>42</v>
      </c>
      <c r="E204" s="4" t="s">
        <v>152</v>
      </c>
      <c r="F204" s="7">
        <f>SUM('4.ведомст'!G153)</f>
        <v>39.4</v>
      </c>
      <c r="G204" s="7">
        <f>SUM('4.ведомст'!H153)</f>
        <v>39.4</v>
      </c>
      <c r="H204" s="7">
        <f t="shared" si="43"/>
        <v>100</v>
      </c>
    </row>
    <row r="205" spans="1:8" ht="31.5" x14ac:dyDescent="0.25">
      <c r="A205" s="2" t="s">
        <v>33</v>
      </c>
      <c r="B205" s="4" t="s">
        <v>251</v>
      </c>
      <c r="C205" s="4"/>
      <c r="D205" s="4"/>
      <c r="E205" s="4"/>
      <c r="F205" s="7">
        <f>SUM(F206:F209)</f>
        <v>23237.9</v>
      </c>
      <c r="G205" s="7">
        <f>SUM(G206:G209)</f>
        <v>23109.200000000004</v>
      </c>
      <c r="H205" s="7">
        <f t="shared" si="43"/>
        <v>99.446163379651352</v>
      </c>
    </row>
    <row r="206" spans="1:8" ht="63" x14ac:dyDescent="0.25">
      <c r="A206" s="2" t="s">
        <v>39</v>
      </c>
      <c r="B206" s="4" t="s">
        <v>251</v>
      </c>
      <c r="C206" s="4" t="s">
        <v>75</v>
      </c>
      <c r="D206" s="4" t="s">
        <v>42</v>
      </c>
      <c r="E206" s="4" t="s">
        <v>152</v>
      </c>
      <c r="F206" s="7">
        <f>SUM('4.ведомст'!G155)</f>
        <v>19618.900000000001</v>
      </c>
      <c r="G206" s="7">
        <f>SUM('4.ведомст'!H155)</f>
        <v>19618.900000000001</v>
      </c>
      <c r="H206" s="7">
        <f t="shared" si="43"/>
        <v>100</v>
      </c>
    </row>
    <row r="207" spans="1:8" ht="31.5" x14ac:dyDescent="0.25">
      <c r="A207" s="2" t="s">
        <v>40</v>
      </c>
      <c r="B207" s="4" t="s">
        <v>251</v>
      </c>
      <c r="C207" s="4" t="s">
        <v>77</v>
      </c>
      <c r="D207" s="4" t="s">
        <v>42</v>
      </c>
      <c r="E207" s="4" t="s">
        <v>152</v>
      </c>
      <c r="F207" s="7">
        <f>SUM('4.ведомст'!G156)</f>
        <v>3562.6</v>
      </c>
      <c r="G207" s="7">
        <f>SUM('4.ведомст'!H156)</f>
        <v>3433.9</v>
      </c>
      <c r="H207" s="7">
        <f t="shared" si="43"/>
        <v>96.387469825408417</v>
      </c>
    </row>
    <row r="208" spans="1:8" ht="31.5" x14ac:dyDescent="0.25">
      <c r="A208" s="2" t="s">
        <v>40</v>
      </c>
      <c r="B208" s="4" t="s">
        <v>251</v>
      </c>
      <c r="C208" s="4" t="s">
        <v>77</v>
      </c>
      <c r="D208" s="4" t="s">
        <v>99</v>
      </c>
      <c r="E208" s="4" t="s">
        <v>149</v>
      </c>
      <c r="F208" s="7">
        <f>SUM('4.ведомст'!G489)</f>
        <v>10.5</v>
      </c>
      <c r="G208" s="7">
        <f>SUM('4.ведомст'!H489)</f>
        <v>10.5</v>
      </c>
      <c r="H208" s="7">
        <f t="shared" si="43"/>
        <v>100</v>
      </c>
    </row>
    <row r="209" spans="1:8" x14ac:dyDescent="0.25">
      <c r="A209" s="2" t="s">
        <v>17</v>
      </c>
      <c r="B209" s="4" t="s">
        <v>251</v>
      </c>
      <c r="C209" s="4" t="s">
        <v>82</v>
      </c>
      <c r="D209" s="4" t="s">
        <v>42</v>
      </c>
      <c r="E209" s="4" t="s">
        <v>152</v>
      </c>
      <c r="F209" s="7">
        <f>SUM('4.ведомст'!G157)</f>
        <v>45.9</v>
      </c>
      <c r="G209" s="7">
        <f>SUM('4.ведомст'!H157)</f>
        <v>45.9</v>
      </c>
      <c r="H209" s="7">
        <f t="shared" si="43"/>
        <v>100</v>
      </c>
    </row>
    <row r="210" spans="1:8" ht="47.25" x14ac:dyDescent="0.25">
      <c r="A210" s="2" t="s">
        <v>245</v>
      </c>
      <c r="B210" s="4" t="s">
        <v>252</v>
      </c>
      <c r="C210" s="4"/>
      <c r="D210" s="4"/>
      <c r="E210" s="4"/>
      <c r="F210" s="7">
        <f t="shared" ref="F210:G212" si="44">SUM(F211)</f>
        <v>2799.5</v>
      </c>
      <c r="G210" s="7">
        <f t="shared" si="44"/>
        <v>2739.4</v>
      </c>
      <c r="H210" s="7">
        <f t="shared" si="43"/>
        <v>97.853188069298085</v>
      </c>
    </row>
    <row r="211" spans="1:8" x14ac:dyDescent="0.25">
      <c r="A211" s="2" t="s">
        <v>26</v>
      </c>
      <c r="B211" s="4" t="s">
        <v>253</v>
      </c>
      <c r="C211" s="4"/>
      <c r="D211" s="4"/>
      <c r="E211" s="4"/>
      <c r="F211" s="7">
        <f t="shared" si="44"/>
        <v>2799.5</v>
      </c>
      <c r="G211" s="7">
        <f t="shared" si="44"/>
        <v>2739.4</v>
      </c>
      <c r="H211" s="7">
        <f t="shared" si="43"/>
        <v>97.853188069298085</v>
      </c>
    </row>
    <row r="212" spans="1:8" ht="31.5" x14ac:dyDescent="0.25">
      <c r="A212" s="2" t="s">
        <v>244</v>
      </c>
      <c r="B212" s="4" t="s">
        <v>254</v>
      </c>
      <c r="C212" s="4"/>
      <c r="D212" s="4"/>
      <c r="E212" s="4"/>
      <c r="F212" s="7">
        <f t="shared" si="44"/>
        <v>2799.5</v>
      </c>
      <c r="G212" s="7">
        <f t="shared" si="44"/>
        <v>2739.4</v>
      </c>
      <c r="H212" s="7">
        <f t="shared" si="43"/>
        <v>97.853188069298085</v>
      </c>
    </row>
    <row r="213" spans="1:8" ht="31.5" x14ac:dyDescent="0.25">
      <c r="A213" s="2" t="s">
        <v>40</v>
      </c>
      <c r="B213" s="4" t="s">
        <v>254</v>
      </c>
      <c r="C213" s="4" t="s">
        <v>77</v>
      </c>
      <c r="D213" s="4" t="s">
        <v>42</v>
      </c>
      <c r="E213" s="4" t="s">
        <v>22</v>
      </c>
      <c r="F213" s="7">
        <f>SUM('4.ведомст'!G167)</f>
        <v>2799.5</v>
      </c>
      <c r="G213" s="7">
        <f>SUM('4.ведомст'!H167)</f>
        <v>2739.4</v>
      </c>
      <c r="H213" s="7">
        <f t="shared" si="43"/>
        <v>97.853188069298085</v>
      </c>
    </row>
    <row r="214" spans="1:8" ht="31.5" x14ac:dyDescent="0.25">
      <c r="A214" s="2" t="s">
        <v>495</v>
      </c>
      <c r="B214" s="4" t="s">
        <v>255</v>
      </c>
      <c r="C214" s="4"/>
      <c r="D214" s="4"/>
      <c r="E214" s="4"/>
      <c r="F214" s="7">
        <f t="shared" ref="F214:G215" si="45">SUM(F215)</f>
        <v>233.8</v>
      </c>
      <c r="G214" s="7">
        <f t="shared" si="45"/>
        <v>224.3</v>
      </c>
      <c r="H214" s="7">
        <f t="shared" si="43"/>
        <v>95.936698032506413</v>
      </c>
    </row>
    <row r="215" spans="1:8" x14ac:dyDescent="0.25">
      <c r="A215" s="2" t="s">
        <v>26</v>
      </c>
      <c r="B215" s="4" t="s">
        <v>256</v>
      </c>
      <c r="C215" s="4"/>
      <c r="D215" s="4"/>
      <c r="E215" s="4"/>
      <c r="F215" s="7">
        <f>SUM(F216)</f>
        <v>233.8</v>
      </c>
      <c r="G215" s="7">
        <f t="shared" si="45"/>
        <v>224.3</v>
      </c>
      <c r="H215" s="7">
        <f t="shared" si="43"/>
        <v>95.936698032506413</v>
      </c>
    </row>
    <row r="216" spans="1:8" ht="31.5" x14ac:dyDescent="0.25">
      <c r="A216" s="2" t="s">
        <v>40</v>
      </c>
      <c r="B216" s="4" t="s">
        <v>256</v>
      </c>
      <c r="C216" s="4" t="s">
        <v>77</v>
      </c>
      <c r="D216" s="4" t="s">
        <v>42</v>
      </c>
      <c r="E216" s="4" t="s">
        <v>22</v>
      </c>
      <c r="F216" s="7">
        <f>SUM('4.ведомст'!G170)</f>
        <v>233.8</v>
      </c>
      <c r="G216" s="7">
        <f>SUM('4.ведомст'!H170)</f>
        <v>224.3</v>
      </c>
      <c r="H216" s="7">
        <f t="shared" si="43"/>
        <v>95.936698032506413</v>
      </c>
    </row>
    <row r="217" spans="1:8" ht="47.25" x14ac:dyDescent="0.25">
      <c r="A217" s="65" t="s">
        <v>889</v>
      </c>
      <c r="B217" s="24" t="s">
        <v>396</v>
      </c>
      <c r="C217" s="24"/>
      <c r="D217" s="24"/>
      <c r="E217" s="24"/>
      <c r="F217" s="26">
        <f>SUM(F243)+F218</f>
        <v>290134.40000000002</v>
      </c>
      <c r="G217" s="26">
        <f>SUM(G243)+G218</f>
        <v>278721.3</v>
      </c>
      <c r="H217" s="26">
        <f t="shared" si="43"/>
        <v>96.066271355620003</v>
      </c>
    </row>
    <row r="218" spans="1:8" x14ac:dyDescent="0.25">
      <c r="A218" s="2" t="s">
        <v>26</v>
      </c>
      <c r="B218" s="4" t="s">
        <v>571</v>
      </c>
      <c r="C218" s="24"/>
      <c r="D218" s="24"/>
      <c r="E218" s="24"/>
      <c r="F218" s="7">
        <f>SUM(F221)+F220+F219</f>
        <v>228094.60000000003</v>
      </c>
      <c r="G218" s="7">
        <f>SUM(G221)+G220+G219</f>
        <v>216681.7</v>
      </c>
      <c r="H218" s="7">
        <f t="shared" si="43"/>
        <v>94.996418152819047</v>
      </c>
    </row>
    <row r="219" spans="1:8" ht="31.5" x14ac:dyDescent="0.25">
      <c r="A219" s="2" t="s">
        <v>40</v>
      </c>
      <c r="B219" s="4" t="s">
        <v>571</v>
      </c>
      <c r="C219" s="4" t="s">
        <v>77</v>
      </c>
      <c r="D219" s="4" t="s">
        <v>8</v>
      </c>
      <c r="E219" s="4" t="s">
        <v>152</v>
      </c>
      <c r="F219" s="7">
        <f>SUM('4.ведомст'!G221)</f>
        <v>54810.8</v>
      </c>
      <c r="G219" s="7">
        <f>SUM('4.ведомст'!H221)</f>
        <v>54810.8</v>
      </c>
      <c r="H219" s="7">
        <f t="shared" si="43"/>
        <v>100</v>
      </c>
    </row>
    <row r="220" spans="1:8" ht="31.5" x14ac:dyDescent="0.25">
      <c r="A220" s="2" t="s">
        <v>40</v>
      </c>
      <c r="B220" s="4" t="s">
        <v>571</v>
      </c>
      <c r="C220" s="4" t="s">
        <v>77</v>
      </c>
      <c r="D220" s="4" t="s">
        <v>149</v>
      </c>
      <c r="E220" s="4" t="s">
        <v>42</v>
      </c>
      <c r="F220" s="7">
        <f>SUM('4.ведомст'!G369)</f>
        <v>117349.8</v>
      </c>
      <c r="G220" s="7">
        <f>SUM('4.ведомст'!H369)</f>
        <v>117349.8</v>
      </c>
      <c r="H220" s="7">
        <f t="shared" si="43"/>
        <v>100</v>
      </c>
    </row>
    <row r="221" spans="1:8" x14ac:dyDescent="0.25">
      <c r="A221" s="2" t="s">
        <v>796</v>
      </c>
      <c r="B221" s="4" t="s">
        <v>701</v>
      </c>
      <c r="C221" s="24"/>
      <c r="D221" s="24"/>
      <c r="E221" s="24"/>
      <c r="F221" s="7">
        <f>SUM(F223+F225+F228+F231+F234+F237+F240)+F222</f>
        <v>55934.000000000007</v>
      </c>
      <c r="G221" s="7">
        <f>SUM(G223+G225+G228+G231+G234+G237+G240)+G222</f>
        <v>44521.100000000006</v>
      </c>
      <c r="H221" s="7">
        <f t="shared" si="43"/>
        <v>79.595773590302855</v>
      </c>
    </row>
    <row r="222" spans="1:8" ht="31.5" hidden="1" x14ac:dyDescent="0.25">
      <c r="A222" s="2" t="s">
        <v>40</v>
      </c>
      <c r="B222" s="4" t="s">
        <v>701</v>
      </c>
      <c r="C222" s="4" t="s">
        <v>77</v>
      </c>
      <c r="D222" s="4" t="s">
        <v>149</v>
      </c>
      <c r="E222" s="4" t="s">
        <v>42</v>
      </c>
      <c r="F222" s="7">
        <f>SUM('4.ведомст'!G371)</f>
        <v>0</v>
      </c>
      <c r="G222" s="7">
        <f>SUM('4.ведомст'!H371)</f>
        <v>0</v>
      </c>
      <c r="H222" s="7" t="e">
        <f t="shared" si="43"/>
        <v>#DIV/0!</v>
      </c>
    </row>
    <row r="223" spans="1:8" ht="47.25" x14ac:dyDescent="0.25">
      <c r="A223" s="2" t="s">
        <v>995</v>
      </c>
      <c r="B223" s="4" t="s">
        <v>990</v>
      </c>
      <c r="C223" s="4"/>
      <c r="D223" s="4"/>
      <c r="E223" s="4"/>
      <c r="F223" s="7">
        <f>SUM('4.ведомст'!G372)</f>
        <v>35954</v>
      </c>
      <c r="G223" s="7">
        <f>SUM('4.ведомст'!H372)</f>
        <v>28099.200000000001</v>
      </c>
      <c r="H223" s="7">
        <f t="shared" si="43"/>
        <v>78.153195750125164</v>
      </c>
    </row>
    <row r="224" spans="1:8" ht="31.5" x14ac:dyDescent="0.25">
      <c r="A224" s="2" t="s">
        <v>40</v>
      </c>
      <c r="B224" s="4" t="s">
        <v>990</v>
      </c>
      <c r="C224" s="4" t="s">
        <v>77</v>
      </c>
      <c r="D224" s="4" t="s">
        <v>149</v>
      </c>
      <c r="E224" s="4" t="s">
        <v>42</v>
      </c>
      <c r="F224" s="7">
        <f>SUM('4.ведомст'!G373)</f>
        <v>35954</v>
      </c>
      <c r="G224" s="7">
        <f>SUM('4.ведомст'!H373)</f>
        <v>28099.200000000001</v>
      </c>
      <c r="H224" s="7">
        <f t="shared" si="43"/>
        <v>78.153195750125164</v>
      </c>
    </row>
    <row r="225" spans="1:8" ht="47.25" x14ac:dyDescent="0.25">
      <c r="A225" s="2" t="s">
        <v>994</v>
      </c>
      <c r="B225" s="4" t="s">
        <v>993</v>
      </c>
      <c r="C225" s="4"/>
      <c r="D225" s="4"/>
      <c r="E225" s="4"/>
      <c r="F225" s="7">
        <f>SUM(F226:F227)</f>
        <v>2119.3000000000002</v>
      </c>
      <c r="G225" s="7">
        <f t="shared" ref="G225" si="46">SUM(G226:G227)</f>
        <v>2119.1</v>
      </c>
      <c r="H225" s="7">
        <f t="shared" si="43"/>
        <v>99.99056292171943</v>
      </c>
    </row>
    <row r="226" spans="1:8" ht="31.5" hidden="1" x14ac:dyDescent="0.25">
      <c r="A226" s="2" t="s">
        <v>40</v>
      </c>
      <c r="B226" s="4" t="s">
        <v>993</v>
      </c>
      <c r="C226" s="4" t="s">
        <v>77</v>
      </c>
      <c r="D226" s="4" t="s">
        <v>8</v>
      </c>
      <c r="E226" s="4" t="s">
        <v>152</v>
      </c>
      <c r="F226" s="7"/>
      <c r="G226" s="7"/>
      <c r="H226" s="7" t="e">
        <f t="shared" si="43"/>
        <v>#DIV/0!</v>
      </c>
    </row>
    <row r="227" spans="1:8" ht="31.5" x14ac:dyDescent="0.25">
      <c r="A227" s="2" t="s">
        <v>40</v>
      </c>
      <c r="B227" s="4" t="s">
        <v>993</v>
      </c>
      <c r="C227" s="4" t="s">
        <v>77</v>
      </c>
      <c r="D227" s="4" t="s">
        <v>149</v>
      </c>
      <c r="E227" s="4" t="s">
        <v>42</v>
      </c>
      <c r="F227" s="7">
        <f>SUM('4.ведомст'!G375)</f>
        <v>2119.3000000000002</v>
      </c>
      <c r="G227" s="7">
        <f>SUM('4.ведомст'!H375)</f>
        <v>2119.1</v>
      </c>
      <c r="H227" s="7">
        <f t="shared" si="43"/>
        <v>99.99056292171943</v>
      </c>
    </row>
    <row r="228" spans="1:8" ht="31.5" x14ac:dyDescent="0.25">
      <c r="A228" s="2" t="s">
        <v>1001</v>
      </c>
      <c r="B228" s="4" t="s">
        <v>1000</v>
      </c>
      <c r="C228" s="4"/>
      <c r="D228" s="4"/>
      <c r="E228" s="4"/>
      <c r="F228" s="7">
        <f>SUM(F229:F230)</f>
        <v>4811.7999999999993</v>
      </c>
      <c r="G228" s="7">
        <f t="shared" ref="G228" si="47">SUM(G229:G230)</f>
        <v>4805.6000000000004</v>
      </c>
      <c r="H228" s="7">
        <f t="shared" si="43"/>
        <v>99.871150089363667</v>
      </c>
    </row>
    <row r="229" spans="1:8" ht="31.5" x14ac:dyDescent="0.25">
      <c r="A229" s="2" t="s">
        <v>40</v>
      </c>
      <c r="B229" s="4" t="s">
        <v>1000</v>
      </c>
      <c r="C229" s="4" t="s">
        <v>77</v>
      </c>
      <c r="D229" s="4" t="s">
        <v>8</v>
      </c>
      <c r="E229" s="4" t="s">
        <v>152</v>
      </c>
      <c r="F229" s="7">
        <f>SUM('4.ведомст'!G224)</f>
        <v>4.4000000000000004</v>
      </c>
      <c r="G229" s="7">
        <f>SUM('4.ведомст'!H224)</f>
        <v>0</v>
      </c>
      <c r="H229" s="7">
        <f t="shared" si="43"/>
        <v>0</v>
      </c>
    </row>
    <row r="230" spans="1:8" ht="31.5" x14ac:dyDescent="0.25">
      <c r="A230" s="2" t="s">
        <v>40</v>
      </c>
      <c r="B230" s="4" t="s">
        <v>1000</v>
      </c>
      <c r="C230" s="4" t="s">
        <v>77</v>
      </c>
      <c r="D230" s="4" t="s">
        <v>149</v>
      </c>
      <c r="E230" s="4" t="s">
        <v>42</v>
      </c>
      <c r="F230" s="7">
        <f>SUM('4.ведомст'!G377)</f>
        <v>4807.3999999999996</v>
      </c>
      <c r="G230" s="7">
        <f>SUM('4.ведомст'!H377)</f>
        <v>4805.6000000000004</v>
      </c>
      <c r="H230" s="7">
        <f t="shared" si="43"/>
        <v>99.962557723509605</v>
      </c>
    </row>
    <row r="231" spans="1:8" ht="31.5" x14ac:dyDescent="0.25">
      <c r="A231" s="2" t="s">
        <v>996</v>
      </c>
      <c r="B231" s="4" t="s">
        <v>984</v>
      </c>
      <c r="C231" s="4"/>
      <c r="D231" s="4"/>
      <c r="E231" s="4"/>
      <c r="F231" s="7">
        <f>SUM(F232:F233)</f>
        <v>4299.2000000000007</v>
      </c>
      <c r="G231" s="7">
        <f t="shared" ref="G231" si="48">SUM(G232:G233)</f>
        <v>3066.5</v>
      </c>
      <c r="H231" s="7">
        <f t="shared" si="43"/>
        <v>71.327223669519896</v>
      </c>
    </row>
    <row r="232" spans="1:8" ht="31.5" x14ac:dyDescent="0.25">
      <c r="A232" s="2" t="s">
        <v>40</v>
      </c>
      <c r="B232" s="4" t="s">
        <v>984</v>
      </c>
      <c r="C232" s="4" t="s">
        <v>77</v>
      </c>
      <c r="D232" s="4" t="s">
        <v>8</v>
      </c>
      <c r="E232" s="4" t="s">
        <v>152</v>
      </c>
      <c r="F232" s="7">
        <f>SUM('4.ведомст'!G226)</f>
        <v>3236.3</v>
      </c>
      <c r="G232" s="7">
        <f>SUM('4.ведомст'!H226)</f>
        <v>2360.6999999999998</v>
      </c>
      <c r="H232" s="7">
        <f t="shared" si="43"/>
        <v>72.944411828322458</v>
      </c>
    </row>
    <row r="233" spans="1:8" ht="31.5" x14ac:dyDescent="0.25">
      <c r="A233" s="2" t="s">
        <v>40</v>
      </c>
      <c r="B233" s="4" t="s">
        <v>984</v>
      </c>
      <c r="C233" s="4" t="s">
        <v>77</v>
      </c>
      <c r="D233" s="4" t="s">
        <v>149</v>
      </c>
      <c r="E233" s="4" t="s">
        <v>42</v>
      </c>
      <c r="F233" s="7">
        <f>SUM('4.ведомст'!G379)</f>
        <v>1062.9000000000001</v>
      </c>
      <c r="G233" s="7">
        <f>SUM('4.ведомст'!H379)</f>
        <v>705.8</v>
      </c>
      <c r="H233" s="7">
        <f t="shared" si="43"/>
        <v>66.403236428638621</v>
      </c>
    </row>
    <row r="234" spans="1:8" ht="31.5" x14ac:dyDescent="0.25">
      <c r="A234" s="2" t="s">
        <v>997</v>
      </c>
      <c r="B234" s="4" t="s">
        <v>985</v>
      </c>
      <c r="C234" s="4"/>
      <c r="D234" s="4"/>
      <c r="E234" s="4"/>
      <c r="F234" s="7">
        <f>SUM(F235:F236)</f>
        <v>4491.8</v>
      </c>
      <c r="G234" s="7">
        <f t="shared" ref="G234" si="49">SUM(G235:G236)</f>
        <v>2769.8</v>
      </c>
      <c r="H234" s="7">
        <f t="shared" si="43"/>
        <v>61.663475666770559</v>
      </c>
    </row>
    <row r="235" spans="1:8" ht="31.5" x14ac:dyDescent="0.25">
      <c r="A235" s="2" t="s">
        <v>40</v>
      </c>
      <c r="B235" s="4" t="s">
        <v>985</v>
      </c>
      <c r="C235" s="4" t="s">
        <v>77</v>
      </c>
      <c r="D235" s="4" t="s">
        <v>8</v>
      </c>
      <c r="E235" s="4" t="s">
        <v>152</v>
      </c>
      <c r="F235" s="7">
        <f>SUM('4.ведомст'!G228)</f>
        <v>3701.4</v>
      </c>
      <c r="G235" s="7">
        <f>SUM('4.ведомст'!H228)</f>
        <v>2343.3000000000002</v>
      </c>
      <c r="H235" s="7">
        <f t="shared" si="43"/>
        <v>63.308477873237159</v>
      </c>
    </row>
    <row r="236" spans="1:8" ht="31.5" x14ac:dyDescent="0.25">
      <c r="A236" s="2" t="s">
        <v>40</v>
      </c>
      <c r="B236" s="4" t="s">
        <v>985</v>
      </c>
      <c r="C236" s="4" t="s">
        <v>77</v>
      </c>
      <c r="D236" s="4" t="s">
        <v>149</v>
      </c>
      <c r="E236" s="4" t="s">
        <v>42</v>
      </c>
      <c r="F236" s="7">
        <f>SUM('4.ведомст'!G381)</f>
        <v>790.4</v>
      </c>
      <c r="G236" s="7">
        <f>SUM('4.ведомст'!H381)</f>
        <v>426.5</v>
      </c>
      <c r="H236" s="7">
        <f t="shared" si="43"/>
        <v>53.960020242914986</v>
      </c>
    </row>
    <row r="237" spans="1:8" ht="31.5" x14ac:dyDescent="0.25">
      <c r="A237" s="2" t="s">
        <v>998</v>
      </c>
      <c r="B237" s="4" t="s">
        <v>986</v>
      </c>
      <c r="C237" s="4"/>
      <c r="D237" s="4"/>
      <c r="E237" s="4"/>
      <c r="F237" s="7">
        <f>SUM(F238:F239)</f>
        <v>3566.3</v>
      </c>
      <c r="G237" s="7">
        <f t="shared" ref="G237" si="50">SUM(G238:G239)</f>
        <v>2969.3</v>
      </c>
      <c r="H237" s="7">
        <f t="shared" si="43"/>
        <v>83.259961304433176</v>
      </c>
    </row>
    <row r="238" spans="1:8" ht="31.5" x14ac:dyDescent="0.25">
      <c r="A238" s="2" t="s">
        <v>40</v>
      </c>
      <c r="B238" s="4" t="s">
        <v>986</v>
      </c>
      <c r="C238" s="4" t="s">
        <v>77</v>
      </c>
      <c r="D238" s="4" t="s">
        <v>8</v>
      </c>
      <c r="E238" s="4" t="s">
        <v>152</v>
      </c>
      <c r="F238" s="7">
        <f>SUM('4.ведомст'!G230)</f>
        <v>2365.5</v>
      </c>
      <c r="G238" s="7">
        <f>SUM('4.ведомст'!H230)</f>
        <v>2110.5</v>
      </c>
      <c r="H238" s="7">
        <f t="shared" si="43"/>
        <v>89.220038046924543</v>
      </c>
    </row>
    <row r="239" spans="1:8" ht="31.5" x14ac:dyDescent="0.25">
      <c r="A239" s="2" t="s">
        <v>40</v>
      </c>
      <c r="B239" s="4" t="s">
        <v>986</v>
      </c>
      <c r="C239" s="4" t="s">
        <v>77</v>
      </c>
      <c r="D239" s="4" t="s">
        <v>149</v>
      </c>
      <c r="E239" s="4" t="s">
        <v>42</v>
      </c>
      <c r="F239" s="7">
        <f>SUM('4.ведомст'!G383)</f>
        <v>1200.8</v>
      </c>
      <c r="G239" s="7">
        <f>SUM('4.ведомст'!H383)</f>
        <v>858.8</v>
      </c>
      <c r="H239" s="7">
        <f t="shared" si="43"/>
        <v>71.51898734177216</v>
      </c>
    </row>
    <row r="240" spans="1:8" ht="31.5" x14ac:dyDescent="0.25">
      <c r="A240" s="2" t="s">
        <v>999</v>
      </c>
      <c r="B240" s="4" t="s">
        <v>991</v>
      </c>
      <c r="C240" s="4"/>
      <c r="D240" s="4"/>
      <c r="E240" s="4"/>
      <c r="F240" s="7">
        <f>SUM(F241:F242)</f>
        <v>691.59999999999991</v>
      </c>
      <c r="G240" s="7">
        <f t="shared" ref="G240" si="51">SUM(G241:G242)</f>
        <v>691.59999999999991</v>
      </c>
      <c r="H240" s="7">
        <f t="shared" si="43"/>
        <v>100</v>
      </c>
    </row>
    <row r="241" spans="1:8" ht="31.5" x14ac:dyDescent="0.25">
      <c r="A241" s="2" t="s">
        <v>40</v>
      </c>
      <c r="B241" s="4" t="s">
        <v>991</v>
      </c>
      <c r="C241" s="4" t="s">
        <v>77</v>
      </c>
      <c r="D241" s="4" t="s">
        <v>8</v>
      </c>
      <c r="E241" s="4" t="s">
        <v>152</v>
      </c>
      <c r="F241" s="7">
        <f>SUM('4.ведомст'!G232)</f>
        <v>395.4</v>
      </c>
      <c r="G241" s="7">
        <f>SUM('4.ведомст'!H232)</f>
        <v>395.4</v>
      </c>
      <c r="H241" s="7">
        <f t="shared" si="43"/>
        <v>100</v>
      </c>
    </row>
    <row r="242" spans="1:8" ht="31.5" x14ac:dyDescent="0.25">
      <c r="A242" s="2" t="s">
        <v>40</v>
      </c>
      <c r="B242" s="4" t="s">
        <v>991</v>
      </c>
      <c r="C242" s="4" t="s">
        <v>77</v>
      </c>
      <c r="D242" s="4" t="s">
        <v>149</v>
      </c>
      <c r="E242" s="4" t="s">
        <v>42</v>
      </c>
      <c r="F242" s="7">
        <f>SUM('4.ведомст'!G385)</f>
        <v>296.2</v>
      </c>
      <c r="G242" s="7">
        <f>SUM('4.ведомст'!H385)</f>
        <v>296.2</v>
      </c>
      <c r="H242" s="7">
        <f t="shared" si="43"/>
        <v>100</v>
      </c>
    </row>
    <row r="243" spans="1:8" x14ac:dyDescent="0.25">
      <c r="A243" s="34" t="s">
        <v>729</v>
      </c>
      <c r="B243" s="4" t="s">
        <v>560</v>
      </c>
      <c r="C243" s="4"/>
      <c r="D243" s="4"/>
      <c r="E243" s="4"/>
      <c r="F243" s="7">
        <f>SUM(F244+F247)</f>
        <v>62039.8</v>
      </c>
      <c r="G243" s="7">
        <f>SUM(G244+G247)</f>
        <v>62039.6</v>
      </c>
      <c r="H243" s="7">
        <f t="shared" si="43"/>
        <v>99.999677626297938</v>
      </c>
    </row>
    <row r="244" spans="1:8" x14ac:dyDescent="0.25">
      <c r="A244" s="2" t="s">
        <v>440</v>
      </c>
      <c r="B244" s="4" t="s">
        <v>561</v>
      </c>
      <c r="C244" s="4"/>
      <c r="D244" s="4"/>
      <c r="E244" s="4"/>
      <c r="F244" s="7">
        <f>SUM(F245:F246)</f>
        <v>62039.8</v>
      </c>
      <c r="G244" s="7">
        <f t="shared" ref="G244" si="52">SUM(G245:G246)</f>
        <v>62039.6</v>
      </c>
      <c r="H244" s="7">
        <f t="shared" si="43"/>
        <v>99.999677626297938</v>
      </c>
    </row>
    <row r="245" spans="1:8" ht="31.5" hidden="1" x14ac:dyDescent="0.25">
      <c r="A245" s="2" t="s">
        <v>40</v>
      </c>
      <c r="B245" s="4" t="s">
        <v>561</v>
      </c>
      <c r="C245" s="4" t="s">
        <v>77</v>
      </c>
      <c r="D245" s="4" t="s">
        <v>8</v>
      </c>
      <c r="E245" s="4" t="s">
        <v>152</v>
      </c>
      <c r="F245" s="7">
        <f>SUM('4.ведомст'!G235)</f>
        <v>0</v>
      </c>
      <c r="G245" s="7">
        <f>SUM('4.ведомст'!H235)</f>
        <v>0</v>
      </c>
      <c r="H245" s="7" t="e">
        <f t="shared" si="43"/>
        <v>#DIV/0!</v>
      </c>
    </row>
    <row r="246" spans="1:8" ht="31.5" x14ac:dyDescent="0.25">
      <c r="A246" s="2" t="s">
        <v>40</v>
      </c>
      <c r="B246" s="4" t="s">
        <v>561</v>
      </c>
      <c r="C246" s="4" t="s">
        <v>77</v>
      </c>
      <c r="D246" s="4" t="s">
        <v>149</v>
      </c>
      <c r="E246" s="4" t="s">
        <v>42</v>
      </c>
      <c r="F246" s="7">
        <f>SUM('4.ведомст'!G388)</f>
        <v>62039.8</v>
      </c>
      <c r="G246" s="7">
        <f>SUM('4.ведомст'!H388)</f>
        <v>62039.6</v>
      </c>
      <c r="H246" s="7">
        <f t="shared" si="43"/>
        <v>99.999677626297938</v>
      </c>
    </row>
    <row r="247" spans="1:8" hidden="1" x14ac:dyDescent="0.25">
      <c r="A247" s="2" t="s">
        <v>794</v>
      </c>
      <c r="B247" s="4" t="s">
        <v>562</v>
      </c>
      <c r="C247" s="4"/>
      <c r="D247" s="4"/>
      <c r="E247" s="4"/>
      <c r="F247" s="7">
        <f>SUM(F248)</f>
        <v>0</v>
      </c>
      <c r="G247" s="7">
        <f>SUM(G248)</f>
        <v>0</v>
      </c>
      <c r="H247" s="7" t="e">
        <f t="shared" si="43"/>
        <v>#DIV/0!</v>
      </c>
    </row>
    <row r="248" spans="1:8" ht="31.5" hidden="1" x14ac:dyDescent="0.25">
      <c r="A248" s="2" t="s">
        <v>40</v>
      </c>
      <c r="B248" s="4" t="s">
        <v>562</v>
      </c>
      <c r="C248" s="4" t="s">
        <v>77</v>
      </c>
      <c r="D248" s="4" t="s">
        <v>149</v>
      </c>
      <c r="E248" s="4" t="s">
        <v>42</v>
      </c>
      <c r="F248" s="7">
        <f>SUM('4.ведомст'!G390)</f>
        <v>0</v>
      </c>
      <c r="G248" s="7">
        <f>SUM('4.ведомст'!H390)</f>
        <v>0</v>
      </c>
      <c r="H248" s="7" t="e">
        <f t="shared" si="43"/>
        <v>#DIV/0!</v>
      </c>
    </row>
    <row r="249" spans="1:8" ht="31.5" x14ac:dyDescent="0.25">
      <c r="A249" s="66" t="s">
        <v>652</v>
      </c>
      <c r="B249" s="24" t="s">
        <v>530</v>
      </c>
      <c r="C249" s="4"/>
      <c r="D249" s="4"/>
      <c r="E249" s="4"/>
      <c r="F249" s="26">
        <f>SUM(F250)+F254</f>
        <v>555777.80000000005</v>
      </c>
      <c r="G249" s="26">
        <f>SUM(G250)+G254</f>
        <v>553405.30000000005</v>
      </c>
      <c r="H249" s="26">
        <f t="shared" si="43"/>
        <v>99.573120768767666</v>
      </c>
    </row>
    <row r="250" spans="1:8" x14ac:dyDescent="0.25">
      <c r="A250" s="2" t="s">
        <v>26</v>
      </c>
      <c r="B250" s="4" t="s">
        <v>531</v>
      </c>
      <c r="C250" s="4"/>
      <c r="D250" s="4"/>
      <c r="E250" s="4"/>
      <c r="F250" s="7">
        <f>SUM(F251)+F252</f>
        <v>482299</v>
      </c>
      <c r="G250" s="7">
        <f t="shared" ref="G250" si="53">SUM(G251)+G252</f>
        <v>482231.8</v>
      </c>
      <c r="H250" s="7">
        <f t="shared" si="43"/>
        <v>99.986066734536038</v>
      </c>
    </row>
    <row r="251" spans="1:8" ht="31.5" x14ac:dyDescent="0.25">
      <c r="A251" s="2" t="s">
        <v>40</v>
      </c>
      <c r="B251" s="4" t="s">
        <v>531</v>
      </c>
      <c r="C251" s="4" t="s">
        <v>77</v>
      </c>
      <c r="D251" s="4" t="s">
        <v>8</v>
      </c>
      <c r="E251" s="4" t="s">
        <v>152</v>
      </c>
      <c r="F251" s="7">
        <f>SUM('4.ведомст'!G238)</f>
        <v>171687.5</v>
      </c>
      <c r="G251" s="7">
        <f>SUM('4.ведомст'!H238)</f>
        <v>171620.3</v>
      </c>
      <c r="H251" s="7">
        <f t="shared" si="43"/>
        <v>99.960859119038943</v>
      </c>
    </row>
    <row r="252" spans="1:8" ht="31.5" x14ac:dyDescent="0.25">
      <c r="A252" s="34" t="s">
        <v>792</v>
      </c>
      <c r="B252" s="4" t="s">
        <v>674</v>
      </c>
      <c r="C252" s="4"/>
      <c r="D252" s="4"/>
      <c r="E252" s="4"/>
      <c r="F252" s="7">
        <f>SUM(F253)</f>
        <v>310611.5</v>
      </c>
      <c r="G252" s="7">
        <f>SUM(G253)</f>
        <v>310611.5</v>
      </c>
      <c r="H252" s="7">
        <f t="shared" si="43"/>
        <v>100</v>
      </c>
    </row>
    <row r="253" spans="1:8" ht="31.5" x14ac:dyDescent="0.25">
      <c r="A253" s="34" t="s">
        <v>40</v>
      </c>
      <c r="B253" s="4" t="s">
        <v>674</v>
      </c>
      <c r="C253" s="4" t="s">
        <v>77</v>
      </c>
      <c r="D253" s="4" t="s">
        <v>8</v>
      </c>
      <c r="E253" s="4" t="s">
        <v>152</v>
      </c>
      <c r="F253" s="7">
        <f>SUM('4.ведомст'!G240)</f>
        <v>310611.5</v>
      </c>
      <c r="G253" s="7">
        <f>SUM('4.ведомст'!H240)</f>
        <v>310611.5</v>
      </c>
      <c r="H253" s="7">
        <f t="shared" si="43"/>
        <v>100</v>
      </c>
    </row>
    <row r="254" spans="1:8" ht="31.5" x14ac:dyDescent="0.25">
      <c r="A254" s="2" t="s">
        <v>239</v>
      </c>
      <c r="B254" s="4" t="s">
        <v>549</v>
      </c>
      <c r="C254" s="4"/>
      <c r="D254" s="4"/>
      <c r="E254" s="4"/>
      <c r="F254" s="7">
        <f>SUM(F255)+F256</f>
        <v>73478.8</v>
      </c>
      <c r="G254" s="7">
        <f t="shared" ref="G254" si="54">SUM(G255)+G256</f>
        <v>71173.5</v>
      </c>
      <c r="H254" s="7">
        <f t="shared" si="43"/>
        <v>96.862632487193579</v>
      </c>
    </row>
    <row r="255" spans="1:8" ht="31.5" x14ac:dyDescent="0.25">
      <c r="A255" s="2" t="s">
        <v>240</v>
      </c>
      <c r="B255" s="4" t="s">
        <v>549</v>
      </c>
      <c r="C255" s="4" t="s">
        <v>221</v>
      </c>
      <c r="D255" s="4" t="s">
        <v>8</v>
      </c>
      <c r="E255" s="4" t="s">
        <v>152</v>
      </c>
      <c r="F255" s="7">
        <f>SUM('4.ведомст'!G242)</f>
        <v>3408.7</v>
      </c>
      <c r="G255" s="7">
        <f>SUM('4.ведомст'!H242)</f>
        <v>2604.9</v>
      </c>
      <c r="H255" s="7">
        <f t="shared" si="43"/>
        <v>76.419162730659778</v>
      </c>
    </row>
    <row r="256" spans="1:8" ht="31.5" x14ac:dyDescent="0.25">
      <c r="A256" s="2" t="s">
        <v>793</v>
      </c>
      <c r="B256" s="4" t="s">
        <v>779</v>
      </c>
      <c r="C256" s="4"/>
      <c r="D256" s="4"/>
      <c r="E256" s="4"/>
      <c r="F256" s="7">
        <f>SUM(F257)</f>
        <v>70070.100000000006</v>
      </c>
      <c r="G256" s="7">
        <f t="shared" ref="G256" si="55">SUM(G257)</f>
        <v>68568.600000000006</v>
      </c>
      <c r="H256" s="7">
        <f t="shared" si="43"/>
        <v>97.857145915304827</v>
      </c>
    </row>
    <row r="257" spans="1:8" ht="31.5" x14ac:dyDescent="0.25">
      <c r="A257" s="2" t="s">
        <v>240</v>
      </c>
      <c r="B257" s="4" t="s">
        <v>779</v>
      </c>
      <c r="C257" s="4" t="s">
        <v>221</v>
      </c>
      <c r="D257" s="4" t="s">
        <v>8</v>
      </c>
      <c r="E257" s="4" t="s">
        <v>152</v>
      </c>
      <c r="F257" s="7">
        <f>SUM('4.ведомст'!G244)</f>
        <v>70070.100000000006</v>
      </c>
      <c r="G257" s="7">
        <f>SUM('4.ведомст'!H244)</f>
        <v>68568.600000000006</v>
      </c>
      <c r="H257" s="7">
        <f t="shared" si="43"/>
        <v>97.857145915304827</v>
      </c>
    </row>
    <row r="258" spans="1:8" s="27" customFormat="1" ht="47.25" x14ac:dyDescent="0.25">
      <c r="A258" s="23" t="s">
        <v>633</v>
      </c>
      <c r="B258" s="29" t="s">
        <v>218</v>
      </c>
      <c r="C258" s="29"/>
      <c r="D258" s="38"/>
      <c r="E258" s="38"/>
      <c r="F258" s="10">
        <f>SUM(F287)+F259+F263</f>
        <v>77412.799999999988</v>
      </c>
      <c r="G258" s="10">
        <f>SUM(G287)+G259+G263</f>
        <v>38516.5</v>
      </c>
      <c r="H258" s="26">
        <f t="shared" si="43"/>
        <v>49.754691730566527</v>
      </c>
    </row>
    <row r="259" spans="1:8" ht="31.5" hidden="1" x14ac:dyDescent="0.25">
      <c r="A259" s="2" t="s">
        <v>238</v>
      </c>
      <c r="B259" s="4" t="s">
        <v>267</v>
      </c>
      <c r="C259" s="4"/>
      <c r="D259" s="4"/>
      <c r="E259" s="4"/>
      <c r="F259" s="7">
        <f>SUM(F260)</f>
        <v>0</v>
      </c>
      <c r="G259" s="7">
        <f>SUM(G260)</f>
        <v>0</v>
      </c>
      <c r="H259" s="7" t="e">
        <f t="shared" si="43"/>
        <v>#DIV/0!</v>
      </c>
    </row>
    <row r="260" spans="1:8" ht="31.5" hidden="1" x14ac:dyDescent="0.25">
      <c r="A260" s="2" t="s">
        <v>239</v>
      </c>
      <c r="B260" s="4" t="s">
        <v>268</v>
      </c>
      <c r="C260" s="4"/>
      <c r="D260" s="4"/>
      <c r="E260" s="4"/>
      <c r="F260" s="7">
        <f>SUM(F261:F262)</f>
        <v>0</v>
      </c>
      <c r="G260" s="7">
        <f>SUM(G261:G262)</f>
        <v>0</v>
      </c>
      <c r="H260" s="7" t="e">
        <f t="shared" si="43"/>
        <v>#DIV/0!</v>
      </c>
    </row>
    <row r="261" spans="1:8" ht="31.5" hidden="1" x14ac:dyDescent="0.25">
      <c r="A261" s="2" t="s">
        <v>240</v>
      </c>
      <c r="B261" s="4" t="s">
        <v>268</v>
      </c>
      <c r="C261" s="4" t="s">
        <v>221</v>
      </c>
      <c r="D261" s="4" t="s">
        <v>8</v>
      </c>
      <c r="E261" s="4" t="s">
        <v>152</v>
      </c>
      <c r="F261" s="7"/>
      <c r="G261" s="7"/>
      <c r="H261" s="7" t="e">
        <f t="shared" si="43"/>
        <v>#DIV/0!</v>
      </c>
    </row>
    <row r="262" spans="1:8" ht="31.5" hidden="1" x14ac:dyDescent="0.25">
      <c r="A262" s="2" t="s">
        <v>240</v>
      </c>
      <c r="B262" s="4" t="s">
        <v>268</v>
      </c>
      <c r="C262" s="4" t="s">
        <v>221</v>
      </c>
      <c r="D262" s="4" t="s">
        <v>149</v>
      </c>
      <c r="E262" s="4" t="s">
        <v>149</v>
      </c>
      <c r="F262" s="7">
        <f>SUM('4.ведомст'!G436)</f>
        <v>0</v>
      </c>
      <c r="G262" s="7">
        <f>SUM('4.ведомст'!H436)</f>
        <v>0</v>
      </c>
      <c r="H262" s="7" t="e">
        <f t="shared" ref="H262:H325" si="56">SUM(G262/F262*100)</f>
        <v>#DIV/0!</v>
      </c>
    </row>
    <row r="263" spans="1:8" ht="31.5" x14ac:dyDescent="0.25">
      <c r="A263" s="2" t="s">
        <v>241</v>
      </c>
      <c r="B263" s="4" t="s">
        <v>269</v>
      </c>
      <c r="C263" s="4"/>
      <c r="D263" s="4"/>
      <c r="E263" s="4"/>
      <c r="F263" s="7">
        <f>SUM(F264+F274)</f>
        <v>68374.899999999994</v>
      </c>
      <c r="G263" s="7">
        <f>SUM(G264+G274)</f>
        <v>29478.600000000002</v>
      </c>
      <c r="H263" s="7">
        <f t="shared" si="56"/>
        <v>43.113189196620404</v>
      </c>
    </row>
    <row r="264" spans="1:8" x14ac:dyDescent="0.25">
      <c r="A264" s="2" t="s">
        <v>26</v>
      </c>
      <c r="B264" s="4" t="s">
        <v>395</v>
      </c>
      <c r="C264" s="4"/>
      <c r="D264" s="4"/>
      <c r="E264" s="4"/>
      <c r="F264" s="7">
        <f>SUM(F272+F265)+F266+F268+F270</f>
        <v>65634.7</v>
      </c>
      <c r="G264" s="7">
        <f>SUM(G272+G265)+G266+G268+G270</f>
        <v>26764.800000000003</v>
      </c>
      <c r="H264" s="7">
        <f t="shared" si="56"/>
        <v>40.778429702581107</v>
      </c>
    </row>
    <row r="265" spans="1:8" ht="31.5" x14ac:dyDescent="0.25">
      <c r="A265" s="2" t="s">
        <v>40</v>
      </c>
      <c r="B265" s="4" t="s">
        <v>395</v>
      </c>
      <c r="C265" s="4" t="s">
        <v>77</v>
      </c>
      <c r="D265" s="4" t="s">
        <v>149</v>
      </c>
      <c r="E265" s="4" t="s">
        <v>32</v>
      </c>
      <c r="F265" s="7">
        <f>SUM('4.ведомст'!G318)</f>
        <v>2564.6999999999998</v>
      </c>
      <c r="G265" s="7">
        <f>SUM('4.ведомст'!H318)</f>
        <v>1484.2</v>
      </c>
      <c r="H265" s="7">
        <f t="shared" si="56"/>
        <v>57.870316216321605</v>
      </c>
    </row>
    <row r="266" spans="1:8" ht="31.5" x14ac:dyDescent="0.25">
      <c r="A266" s="2" t="s">
        <v>1007</v>
      </c>
      <c r="B266" s="4" t="s">
        <v>1004</v>
      </c>
      <c r="C266" s="4"/>
      <c r="D266" s="4"/>
      <c r="E266" s="4"/>
      <c r="F266" s="7">
        <f>SUM(F267)</f>
        <v>15928</v>
      </c>
      <c r="G266" s="7">
        <f t="shared" ref="G266" si="57">SUM(G267)</f>
        <v>16640</v>
      </c>
      <c r="H266" s="7">
        <f t="shared" si="56"/>
        <v>104.47011551983927</v>
      </c>
    </row>
    <row r="267" spans="1:8" ht="31.5" x14ac:dyDescent="0.25">
      <c r="A267" s="2" t="s">
        <v>40</v>
      </c>
      <c r="B267" s="4" t="s">
        <v>1004</v>
      </c>
      <c r="C267" s="4" t="s">
        <v>77</v>
      </c>
      <c r="D267" s="4" t="s">
        <v>149</v>
      </c>
      <c r="E267" s="4" t="s">
        <v>32</v>
      </c>
      <c r="F267" s="7">
        <f>SUM('4.ведомст'!G320)</f>
        <v>15928</v>
      </c>
      <c r="G267" s="7">
        <f>SUM('4.ведомст'!H320)</f>
        <v>16640</v>
      </c>
      <c r="H267" s="7">
        <f t="shared" si="56"/>
        <v>104.47011551983927</v>
      </c>
    </row>
    <row r="268" spans="1:8" ht="31.5" x14ac:dyDescent="0.25">
      <c r="A268" s="2" t="s">
        <v>1008</v>
      </c>
      <c r="B268" s="4" t="s">
        <v>1005</v>
      </c>
      <c r="C268" s="4"/>
      <c r="D268" s="4"/>
      <c r="E268" s="4"/>
      <c r="F268" s="7">
        <f>SUM(F269)</f>
        <v>8243.5</v>
      </c>
      <c r="G268" s="7">
        <f t="shared" ref="G268" si="58">SUM(G269)</f>
        <v>8612.2000000000007</v>
      </c>
      <c r="H268" s="7">
        <f t="shared" si="56"/>
        <v>104.47261478740828</v>
      </c>
    </row>
    <row r="269" spans="1:8" ht="31.5" x14ac:dyDescent="0.25">
      <c r="A269" s="2" t="s">
        <v>40</v>
      </c>
      <c r="B269" s="4" t="s">
        <v>1005</v>
      </c>
      <c r="C269" s="4" t="s">
        <v>77</v>
      </c>
      <c r="D269" s="4" t="s">
        <v>149</v>
      </c>
      <c r="E269" s="4" t="s">
        <v>32</v>
      </c>
      <c r="F269" s="7">
        <f>SUM('4.ведомст'!G322)</f>
        <v>8243.5</v>
      </c>
      <c r="G269" s="7">
        <f>SUM('4.ведомст'!H322)</f>
        <v>8612.2000000000007</v>
      </c>
      <c r="H269" s="7">
        <f t="shared" si="56"/>
        <v>104.47261478740828</v>
      </c>
    </row>
    <row r="270" spans="1:8" ht="47.25" x14ac:dyDescent="0.25">
      <c r="A270" s="2" t="s">
        <v>1009</v>
      </c>
      <c r="B270" s="4" t="s">
        <v>1006</v>
      </c>
      <c r="C270" s="4"/>
      <c r="D270" s="4"/>
      <c r="E270" s="4"/>
      <c r="F270" s="7">
        <f>SUM(F271)</f>
        <v>28.5</v>
      </c>
      <c r="G270" s="7">
        <f t="shared" ref="G270" si="59">SUM(G271)</f>
        <v>28.4</v>
      </c>
      <c r="H270" s="7">
        <f t="shared" si="56"/>
        <v>99.649122807017548</v>
      </c>
    </row>
    <row r="271" spans="1:8" ht="31.5" x14ac:dyDescent="0.25">
      <c r="A271" s="2" t="s">
        <v>40</v>
      </c>
      <c r="B271" s="4" t="s">
        <v>1006</v>
      </c>
      <c r="C271" s="4" t="s">
        <v>77</v>
      </c>
      <c r="D271" s="4" t="s">
        <v>149</v>
      </c>
      <c r="E271" s="4" t="s">
        <v>32</v>
      </c>
      <c r="F271" s="7">
        <f>SUM('4.ведомст'!G324)</f>
        <v>28.5</v>
      </c>
      <c r="G271" s="7">
        <f>SUM('4.ведомст'!H324)</f>
        <v>28.4</v>
      </c>
      <c r="H271" s="7">
        <f t="shared" si="56"/>
        <v>99.649122807017548</v>
      </c>
    </row>
    <row r="272" spans="1:8" ht="78.75" x14ac:dyDescent="0.25">
      <c r="A272" s="2" t="s">
        <v>795</v>
      </c>
      <c r="B272" s="4" t="s">
        <v>725</v>
      </c>
      <c r="C272" s="4"/>
      <c r="D272" s="4"/>
      <c r="E272" s="4"/>
      <c r="F272" s="7">
        <f>SUM(F273)</f>
        <v>38870</v>
      </c>
      <c r="G272" s="7">
        <f>SUM(G273)</f>
        <v>0</v>
      </c>
      <c r="H272" s="7">
        <f t="shared" si="56"/>
        <v>0</v>
      </c>
    </row>
    <row r="273" spans="1:8" ht="31.5" x14ac:dyDescent="0.25">
      <c r="A273" s="2" t="s">
        <v>40</v>
      </c>
      <c r="B273" s="4" t="s">
        <v>725</v>
      </c>
      <c r="C273" s="4" t="s">
        <v>77</v>
      </c>
      <c r="D273" s="4" t="s">
        <v>149</v>
      </c>
      <c r="E273" s="4" t="s">
        <v>32</v>
      </c>
      <c r="F273" s="7">
        <f>SUM('4.ведомст'!G326)</f>
        <v>38870</v>
      </c>
      <c r="G273" s="7">
        <f>SUM('4.ведомст'!H326)</f>
        <v>0</v>
      </c>
      <c r="H273" s="7">
        <f t="shared" si="56"/>
        <v>0</v>
      </c>
    </row>
    <row r="274" spans="1:8" ht="31.5" x14ac:dyDescent="0.25">
      <c r="A274" s="2" t="s">
        <v>636</v>
      </c>
      <c r="B274" s="4" t="s">
        <v>270</v>
      </c>
      <c r="C274" s="4"/>
      <c r="D274" s="4"/>
      <c r="E274" s="4"/>
      <c r="F274" s="7">
        <f>SUM(F275:F276)+F283+F285+F281+F279+F277</f>
        <v>2740.2</v>
      </c>
      <c r="G274" s="7">
        <f t="shared" ref="G274" si="60">SUM(G275:G276)+G283+G285+G281+G279+G277</f>
        <v>2713.8</v>
      </c>
      <c r="H274" s="7">
        <f t="shared" si="56"/>
        <v>99.036566673965424</v>
      </c>
    </row>
    <row r="275" spans="1:8" ht="31.5" x14ac:dyDescent="0.25">
      <c r="A275" s="2" t="s">
        <v>240</v>
      </c>
      <c r="B275" s="4" t="s">
        <v>270</v>
      </c>
      <c r="C275" s="4" t="s">
        <v>221</v>
      </c>
      <c r="D275" s="4" t="s">
        <v>149</v>
      </c>
      <c r="E275" s="4" t="s">
        <v>32</v>
      </c>
      <c r="F275" s="7">
        <f>SUM('4.ведомст'!G328)</f>
        <v>2740.2</v>
      </c>
      <c r="G275" s="7">
        <f>SUM('4.ведомст'!H328)</f>
        <v>2713.8</v>
      </c>
      <c r="H275" s="7">
        <f t="shared" si="56"/>
        <v>99.036566673965424</v>
      </c>
    </row>
    <row r="276" spans="1:8" ht="31.5" hidden="1" x14ac:dyDescent="0.25">
      <c r="A276" s="2" t="s">
        <v>240</v>
      </c>
      <c r="B276" s="4" t="s">
        <v>270</v>
      </c>
      <c r="C276" s="4" t="s">
        <v>221</v>
      </c>
      <c r="D276" s="4" t="s">
        <v>149</v>
      </c>
      <c r="E276" s="4" t="s">
        <v>149</v>
      </c>
      <c r="F276" s="7">
        <f>SUM('4.ведомст'!G439)</f>
        <v>0</v>
      </c>
      <c r="G276" s="7">
        <f>SUM('4.ведомст'!H439)</f>
        <v>0</v>
      </c>
      <c r="H276" s="7"/>
    </row>
    <row r="277" spans="1:8" ht="31.5" hidden="1" x14ac:dyDescent="0.25">
      <c r="A277" s="2" t="s">
        <v>1007</v>
      </c>
      <c r="B277" s="4" t="s">
        <v>1010</v>
      </c>
      <c r="C277" s="4"/>
      <c r="D277" s="4"/>
      <c r="E277" s="4"/>
      <c r="F277" s="7">
        <f>SUM(F278)</f>
        <v>0</v>
      </c>
      <c r="G277" s="7">
        <f t="shared" ref="G277" si="61">SUM(G278)</f>
        <v>0</v>
      </c>
      <c r="H277" s="7"/>
    </row>
    <row r="278" spans="1:8" ht="31.5" hidden="1" x14ac:dyDescent="0.25">
      <c r="A278" s="2" t="s">
        <v>240</v>
      </c>
      <c r="B278" s="4" t="s">
        <v>1010</v>
      </c>
      <c r="C278" s="4" t="s">
        <v>221</v>
      </c>
      <c r="D278" s="4" t="s">
        <v>149</v>
      </c>
      <c r="E278" s="4" t="s">
        <v>32</v>
      </c>
      <c r="F278" s="7">
        <f>SUM('4.ведомст'!G330)</f>
        <v>0</v>
      </c>
      <c r="G278" s="7">
        <f>SUM('4.ведомст'!H330)</f>
        <v>0</v>
      </c>
      <c r="H278" s="7"/>
    </row>
    <row r="279" spans="1:8" ht="31.5" hidden="1" x14ac:dyDescent="0.25">
      <c r="A279" s="2" t="s">
        <v>1008</v>
      </c>
      <c r="B279" s="4" t="s">
        <v>1011</v>
      </c>
      <c r="C279" s="4"/>
      <c r="D279" s="4"/>
      <c r="E279" s="4"/>
      <c r="F279" s="7">
        <f>SUM(F280)</f>
        <v>0</v>
      </c>
      <c r="G279" s="7">
        <f t="shared" ref="G279" si="62">SUM(G280)</f>
        <v>0</v>
      </c>
      <c r="H279" s="7"/>
    </row>
    <row r="280" spans="1:8" ht="31.5" hidden="1" x14ac:dyDescent="0.25">
      <c r="A280" s="2" t="s">
        <v>240</v>
      </c>
      <c r="B280" s="4" t="s">
        <v>1011</v>
      </c>
      <c r="C280" s="4" t="s">
        <v>221</v>
      </c>
      <c r="D280" s="4" t="s">
        <v>149</v>
      </c>
      <c r="E280" s="4" t="s">
        <v>32</v>
      </c>
      <c r="F280" s="7">
        <f>SUM('4.ведомст'!G332)</f>
        <v>0</v>
      </c>
      <c r="G280" s="7">
        <f>SUM('4.ведомст'!H332)</f>
        <v>0</v>
      </c>
      <c r="H280" s="7"/>
    </row>
    <row r="281" spans="1:8" ht="47.25" hidden="1" x14ac:dyDescent="0.25">
      <c r="A281" s="2" t="s">
        <v>1009</v>
      </c>
      <c r="B281" s="4" t="s">
        <v>1012</v>
      </c>
      <c r="C281" s="4"/>
      <c r="D281" s="4"/>
      <c r="E281" s="4"/>
      <c r="F281" s="7">
        <f>SUM(F282)</f>
        <v>0</v>
      </c>
      <c r="G281" s="7">
        <f>SUM(G282)</f>
        <v>0</v>
      </c>
      <c r="H281" s="7"/>
    </row>
    <row r="282" spans="1:8" ht="31.5" hidden="1" x14ac:dyDescent="0.25">
      <c r="A282" s="2" t="s">
        <v>240</v>
      </c>
      <c r="B282" s="4" t="s">
        <v>1012</v>
      </c>
      <c r="C282" s="4" t="s">
        <v>221</v>
      </c>
      <c r="D282" s="4" t="s">
        <v>149</v>
      </c>
      <c r="E282" s="4" t="s">
        <v>32</v>
      </c>
      <c r="F282" s="7">
        <f>SUM('4.ведомст'!G334)</f>
        <v>0</v>
      </c>
      <c r="G282" s="7">
        <f>SUM('4.ведомст'!H334)</f>
        <v>0</v>
      </c>
      <c r="H282" s="7"/>
    </row>
    <row r="283" spans="1:8" ht="31.5" hidden="1" x14ac:dyDescent="0.25">
      <c r="A283" s="2" t="s">
        <v>945</v>
      </c>
      <c r="B283" s="4" t="s">
        <v>698</v>
      </c>
      <c r="C283" s="4"/>
      <c r="D283" s="4"/>
      <c r="E283" s="4"/>
      <c r="F283" s="7">
        <f>SUM(F284)</f>
        <v>0</v>
      </c>
      <c r="G283" s="7">
        <f>SUM(G284)</f>
        <v>0</v>
      </c>
      <c r="H283" s="7" t="e">
        <f t="shared" si="56"/>
        <v>#DIV/0!</v>
      </c>
    </row>
    <row r="284" spans="1:8" ht="31.5" hidden="1" x14ac:dyDescent="0.25">
      <c r="A284" s="2" t="s">
        <v>240</v>
      </c>
      <c r="B284" s="4" t="s">
        <v>698</v>
      </c>
      <c r="C284" s="4" t="s">
        <v>221</v>
      </c>
      <c r="D284" s="4" t="s">
        <v>149</v>
      </c>
      <c r="E284" s="4" t="s">
        <v>149</v>
      </c>
      <c r="F284" s="7">
        <f>SUM('4.ведомст'!G441)</f>
        <v>0</v>
      </c>
      <c r="G284" s="7">
        <f>SUM('4.ведомст'!H441)</f>
        <v>0</v>
      </c>
      <c r="H284" s="7" t="e">
        <f t="shared" si="56"/>
        <v>#DIV/0!</v>
      </c>
    </row>
    <row r="285" spans="1:8" ht="78.75" hidden="1" x14ac:dyDescent="0.25">
      <c r="A285" s="2" t="s">
        <v>795</v>
      </c>
      <c r="B285" s="4" t="s">
        <v>774</v>
      </c>
      <c r="C285" s="4"/>
      <c r="D285" s="4"/>
      <c r="E285" s="4"/>
      <c r="F285" s="7">
        <f>SUM(F286)</f>
        <v>0</v>
      </c>
      <c r="G285" s="7">
        <f t="shared" ref="G285" si="63">SUM(G286)</f>
        <v>0</v>
      </c>
      <c r="H285" s="7" t="e">
        <f t="shared" si="56"/>
        <v>#DIV/0!</v>
      </c>
    </row>
    <row r="286" spans="1:8" ht="31.5" hidden="1" x14ac:dyDescent="0.25">
      <c r="A286" s="2" t="s">
        <v>240</v>
      </c>
      <c r="B286" s="4" t="s">
        <v>774</v>
      </c>
      <c r="C286" s="4" t="s">
        <v>221</v>
      </c>
      <c r="D286" s="4" t="s">
        <v>149</v>
      </c>
      <c r="E286" s="4" t="s">
        <v>32</v>
      </c>
      <c r="F286" s="7">
        <f>SUM('4.ведомст'!G336)</f>
        <v>0</v>
      </c>
      <c r="G286" s="7">
        <f>SUM('4.ведомст'!H336)</f>
        <v>0</v>
      </c>
      <c r="H286" s="7" t="e">
        <f t="shared" si="56"/>
        <v>#DIV/0!</v>
      </c>
    </row>
    <row r="287" spans="1:8" ht="31.5" x14ac:dyDescent="0.25">
      <c r="A287" s="95" t="s">
        <v>225</v>
      </c>
      <c r="B287" s="31" t="s">
        <v>219</v>
      </c>
      <c r="C287" s="31"/>
      <c r="D287" s="96"/>
      <c r="E287" s="96"/>
      <c r="F287" s="9">
        <f>SUM(F288)</f>
        <v>9037.9</v>
      </c>
      <c r="G287" s="9">
        <f t="shared" ref="G287:G288" si="64">SUM(G288)</f>
        <v>9037.9</v>
      </c>
      <c r="H287" s="7">
        <f t="shared" si="56"/>
        <v>100</v>
      </c>
    </row>
    <row r="288" spans="1:8" ht="31.5" x14ac:dyDescent="0.25">
      <c r="A288" s="95" t="s">
        <v>719</v>
      </c>
      <c r="B288" s="31" t="s">
        <v>718</v>
      </c>
      <c r="C288" s="96"/>
      <c r="D288" s="96"/>
      <c r="E288" s="96"/>
      <c r="F288" s="9">
        <f>SUM(F289)</f>
        <v>9037.9</v>
      </c>
      <c r="G288" s="9">
        <f t="shared" si="64"/>
        <v>9037.9</v>
      </c>
      <c r="H288" s="7">
        <f t="shared" si="56"/>
        <v>100</v>
      </c>
    </row>
    <row r="289" spans="1:8" x14ac:dyDescent="0.25">
      <c r="A289" s="95" t="s">
        <v>31</v>
      </c>
      <c r="B289" s="31" t="s">
        <v>718</v>
      </c>
      <c r="C289" s="96" t="s">
        <v>85</v>
      </c>
      <c r="D289" s="96" t="s">
        <v>22</v>
      </c>
      <c r="E289" s="96" t="s">
        <v>8</v>
      </c>
      <c r="F289" s="9">
        <f>SUM('4.ведомст'!G525)</f>
        <v>9037.9</v>
      </c>
      <c r="G289" s="9">
        <f>SUM('4.ведомст'!H525)</f>
        <v>9037.9</v>
      </c>
      <c r="H289" s="7">
        <f t="shared" si="56"/>
        <v>100</v>
      </c>
    </row>
    <row r="290" spans="1:8" s="27" customFormat="1" ht="31.5" x14ac:dyDescent="0.25">
      <c r="A290" s="65" t="s">
        <v>505</v>
      </c>
      <c r="B290" s="24" t="s">
        <v>260</v>
      </c>
      <c r="C290" s="24"/>
      <c r="D290" s="24"/>
      <c r="E290" s="24"/>
      <c r="F290" s="26">
        <f>SUM(F297)+F291</f>
        <v>9510.4</v>
      </c>
      <c r="G290" s="26">
        <f>SUM(G297)+G291</f>
        <v>9371.2000000000007</v>
      </c>
      <c r="H290" s="26">
        <f t="shared" si="56"/>
        <v>98.536339165545101</v>
      </c>
    </row>
    <row r="291" spans="1:8" ht="31.5" x14ac:dyDescent="0.25">
      <c r="A291" s="2" t="s">
        <v>239</v>
      </c>
      <c r="B291" s="96" t="s">
        <v>273</v>
      </c>
      <c r="C291" s="96"/>
      <c r="D291" s="96"/>
      <c r="E291" s="96"/>
      <c r="F291" s="9">
        <f>SUM(F292:F296)</f>
        <v>12</v>
      </c>
      <c r="G291" s="9">
        <f>SUM(G292:G296)</f>
        <v>12</v>
      </c>
      <c r="H291" s="7">
        <f t="shared" si="56"/>
        <v>100</v>
      </c>
    </row>
    <row r="292" spans="1:8" ht="31.5" hidden="1" x14ac:dyDescent="0.25">
      <c r="A292" s="2" t="s">
        <v>240</v>
      </c>
      <c r="B292" s="96" t="s">
        <v>273</v>
      </c>
      <c r="C292" s="96" t="s">
        <v>221</v>
      </c>
      <c r="D292" s="96" t="s">
        <v>149</v>
      </c>
      <c r="E292" s="96" t="s">
        <v>42</v>
      </c>
      <c r="F292" s="9">
        <f>SUM('4.ведомст'!G393)</f>
        <v>0</v>
      </c>
      <c r="G292" s="9">
        <f>SUM('4.ведомст'!H393)</f>
        <v>0</v>
      </c>
      <c r="H292" s="7" t="e">
        <f t="shared" si="56"/>
        <v>#DIV/0!</v>
      </c>
    </row>
    <row r="293" spans="1:8" ht="31.5" x14ac:dyDescent="0.25">
      <c r="A293" s="2" t="s">
        <v>240</v>
      </c>
      <c r="B293" s="96" t="s">
        <v>273</v>
      </c>
      <c r="C293" s="96" t="s">
        <v>221</v>
      </c>
      <c r="D293" s="96" t="s">
        <v>149</v>
      </c>
      <c r="E293" s="96" t="s">
        <v>149</v>
      </c>
      <c r="F293" s="9">
        <f>SUM('4.ведомст'!G444)</f>
        <v>12</v>
      </c>
      <c r="G293" s="9">
        <f>SUM('4.ведомст'!H444)</f>
        <v>12</v>
      </c>
      <c r="H293" s="7">
        <f t="shared" si="56"/>
        <v>100</v>
      </c>
    </row>
    <row r="294" spans="1:8" ht="31.5" hidden="1" x14ac:dyDescent="0.25">
      <c r="A294" s="2" t="s">
        <v>240</v>
      </c>
      <c r="B294" s="96" t="s">
        <v>273</v>
      </c>
      <c r="C294" s="96" t="s">
        <v>221</v>
      </c>
      <c r="D294" s="96" t="s">
        <v>10</v>
      </c>
      <c r="E294" s="96" t="s">
        <v>8</v>
      </c>
      <c r="F294" s="9">
        <f>SUM('4.ведомст'!G519)</f>
        <v>0</v>
      </c>
      <c r="G294" s="9">
        <f>SUM('4.ведомст'!H519)</f>
        <v>0</v>
      </c>
      <c r="H294" s="7" t="e">
        <f t="shared" si="56"/>
        <v>#DIV/0!</v>
      </c>
    </row>
    <row r="295" spans="1:8" ht="31.5" hidden="1" x14ac:dyDescent="0.25">
      <c r="A295" s="2" t="s">
        <v>240</v>
      </c>
      <c r="B295" s="96" t="s">
        <v>273</v>
      </c>
      <c r="C295" s="96" t="s">
        <v>221</v>
      </c>
      <c r="D295" s="96" t="s">
        <v>10</v>
      </c>
      <c r="E295" s="96" t="s">
        <v>25</v>
      </c>
      <c r="F295" s="9"/>
      <c r="G295" s="9"/>
      <c r="H295" s="7" t="e">
        <f t="shared" si="56"/>
        <v>#DIV/0!</v>
      </c>
    </row>
    <row r="296" spans="1:8" ht="31.5" hidden="1" x14ac:dyDescent="0.25">
      <c r="A296" s="2" t="s">
        <v>240</v>
      </c>
      <c r="B296" s="96" t="s">
        <v>273</v>
      </c>
      <c r="C296" s="96" t="s">
        <v>221</v>
      </c>
      <c r="D296" s="96" t="s">
        <v>150</v>
      </c>
      <c r="E296" s="96" t="s">
        <v>25</v>
      </c>
      <c r="F296" s="9">
        <f>SUM('4.ведомст'!G545)</f>
        <v>0</v>
      </c>
      <c r="G296" s="9">
        <f>SUM('4.ведомст'!H545)</f>
        <v>0</v>
      </c>
      <c r="H296" s="7" t="e">
        <f t="shared" si="56"/>
        <v>#DIV/0!</v>
      </c>
    </row>
    <row r="297" spans="1:8" ht="31.5" x14ac:dyDescent="0.25">
      <c r="A297" s="2" t="s">
        <v>504</v>
      </c>
      <c r="B297" s="4" t="s">
        <v>261</v>
      </c>
      <c r="C297" s="4"/>
      <c r="D297" s="4"/>
      <c r="E297" s="4"/>
      <c r="F297" s="7">
        <f>SUM(F298)</f>
        <v>9498.4</v>
      </c>
      <c r="G297" s="7">
        <f>SUM(G298)</f>
        <v>9359.2000000000007</v>
      </c>
      <c r="H297" s="7">
        <f t="shared" si="56"/>
        <v>98.534490019371688</v>
      </c>
    </row>
    <row r="298" spans="1:8" ht="31.5" x14ac:dyDescent="0.25">
      <c r="A298" s="2" t="s">
        <v>33</v>
      </c>
      <c r="B298" s="4" t="s">
        <v>262</v>
      </c>
      <c r="C298" s="4"/>
      <c r="D298" s="4"/>
      <c r="E298" s="4"/>
      <c r="F298" s="7">
        <f>SUM(F299:F302)</f>
        <v>9498.4</v>
      </c>
      <c r="G298" s="7">
        <f>SUM(G299:G302)</f>
        <v>9359.2000000000007</v>
      </c>
      <c r="H298" s="7">
        <f t="shared" si="56"/>
        <v>98.534490019371688</v>
      </c>
    </row>
    <row r="299" spans="1:8" ht="63" x14ac:dyDescent="0.25">
      <c r="A299" s="2" t="s">
        <v>39</v>
      </c>
      <c r="B299" s="4" t="s">
        <v>262</v>
      </c>
      <c r="C299" s="4" t="s">
        <v>75</v>
      </c>
      <c r="D299" s="4" t="s">
        <v>8</v>
      </c>
      <c r="E299" s="4" t="s">
        <v>19</v>
      </c>
      <c r="F299" s="7">
        <f>SUM('4.ведомст'!G268)</f>
        <v>8426.1999999999989</v>
      </c>
      <c r="G299" s="7">
        <f>SUM('4.ведомст'!H268)</f>
        <v>8426.2000000000007</v>
      </c>
      <c r="H299" s="7">
        <f t="shared" si="56"/>
        <v>100.00000000000003</v>
      </c>
    </row>
    <row r="300" spans="1:8" ht="31.5" x14ac:dyDescent="0.25">
      <c r="A300" s="2" t="s">
        <v>40</v>
      </c>
      <c r="B300" s="4" t="s">
        <v>262</v>
      </c>
      <c r="C300" s="4" t="s">
        <v>77</v>
      </c>
      <c r="D300" s="4" t="s">
        <v>8</v>
      </c>
      <c r="E300" s="4" t="s">
        <v>19</v>
      </c>
      <c r="F300" s="7">
        <f>SUM('4.ведомст'!G269)</f>
        <v>1060.5999999999999</v>
      </c>
      <c r="G300" s="7">
        <f>SUM('4.ведомст'!H269)</f>
        <v>921.4</v>
      </c>
      <c r="H300" s="7">
        <f t="shared" si="56"/>
        <v>86.875353573449004</v>
      </c>
    </row>
    <row r="301" spans="1:8" ht="31.5" hidden="1" x14ac:dyDescent="0.25">
      <c r="A301" s="2" t="s">
        <v>40</v>
      </c>
      <c r="B301" s="4" t="s">
        <v>262</v>
      </c>
      <c r="C301" s="4" t="s">
        <v>77</v>
      </c>
      <c r="D301" s="4" t="s">
        <v>99</v>
      </c>
      <c r="E301" s="4" t="s">
        <v>149</v>
      </c>
      <c r="F301" s="7">
        <f>SUM('4.ведомст'!G493)</f>
        <v>0</v>
      </c>
      <c r="G301" s="7">
        <f>SUM('4.ведомст'!H493)</f>
        <v>0</v>
      </c>
      <c r="H301" s="7" t="e">
        <f t="shared" si="56"/>
        <v>#DIV/0!</v>
      </c>
    </row>
    <row r="302" spans="1:8" x14ac:dyDescent="0.25">
      <c r="A302" s="2" t="s">
        <v>17</v>
      </c>
      <c r="B302" s="4" t="s">
        <v>262</v>
      </c>
      <c r="C302" s="4" t="s">
        <v>82</v>
      </c>
      <c r="D302" s="4" t="s">
        <v>8</v>
      </c>
      <c r="E302" s="4" t="s">
        <v>19</v>
      </c>
      <c r="F302" s="7">
        <f>SUM('4.ведомст'!G270)</f>
        <v>11.6</v>
      </c>
      <c r="G302" s="7">
        <f>SUM('4.ведомст'!H270)</f>
        <v>11.6</v>
      </c>
      <c r="H302" s="7">
        <f t="shared" si="56"/>
        <v>100</v>
      </c>
    </row>
    <row r="303" spans="1:8" s="67" customFormat="1" ht="63" x14ac:dyDescent="0.25">
      <c r="A303" s="23" t="s">
        <v>825</v>
      </c>
      <c r="B303" s="29" t="s">
        <v>507</v>
      </c>
      <c r="C303" s="24"/>
      <c r="D303" s="24"/>
      <c r="E303" s="24"/>
      <c r="F303" s="26">
        <f>SUM(F310+F304)</f>
        <v>3502.4</v>
      </c>
      <c r="G303" s="26">
        <f>SUM(G310+G304)</f>
        <v>3502.4</v>
      </c>
      <c r="H303" s="26">
        <f t="shared" si="56"/>
        <v>100</v>
      </c>
    </row>
    <row r="304" spans="1:8" x14ac:dyDescent="0.25">
      <c r="A304" s="2" t="s">
        <v>26</v>
      </c>
      <c r="B304" s="4" t="s">
        <v>508</v>
      </c>
      <c r="C304" s="4"/>
      <c r="D304" s="4"/>
      <c r="E304" s="4"/>
      <c r="F304" s="7">
        <f>SUM(F305)+F306+F308</f>
        <v>3502.4</v>
      </c>
      <c r="G304" s="7">
        <f>SUM(G305)+G306+G308</f>
        <v>3502.4</v>
      </c>
      <c r="H304" s="7">
        <f t="shared" si="56"/>
        <v>100</v>
      </c>
    </row>
    <row r="305" spans="1:8" ht="31.5" x14ac:dyDescent="0.25">
      <c r="A305" s="2" t="s">
        <v>40</v>
      </c>
      <c r="B305" s="4" t="s">
        <v>508</v>
      </c>
      <c r="C305" s="4" t="s">
        <v>77</v>
      </c>
      <c r="D305" s="4" t="s">
        <v>8</v>
      </c>
      <c r="E305" s="4" t="s">
        <v>19</v>
      </c>
      <c r="F305" s="7">
        <f>SUM('4.ведомст'!G273)</f>
        <v>1479.2</v>
      </c>
      <c r="G305" s="7">
        <f>SUM('4.ведомст'!H273)</f>
        <v>1479.2</v>
      </c>
      <c r="H305" s="7">
        <f t="shared" si="56"/>
        <v>100</v>
      </c>
    </row>
    <row r="306" spans="1:8" ht="31.5" x14ac:dyDescent="0.25">
      <c r="A306" s="95" t="s">
        <v>741</v>
      </c>
      <c r="B306" s="31" t="s">
        <v>896</v>
      </c>
      <c r="C306" s="4"/>
      <c r="D306" s="4"/>
      <c r="E306" s="4"/>
      <c r="F306" s="7">
        <f>SUM(F307)</f>
        <v>2023.2</v>
      </c>
      <c r="G306" s="7">
        <f>SUM(G307)</f>
        <v>2023.2</v>
      </c>
      <c r="H306" s="7">
        <f t="shared" si="56"/>
        <v>100</v>
      </c>
    </row>
    <row r="307" spans="1:8" ht="31.5" x14ac:dyDescent="0.25">
      <c r="A307" s="95" t="s">
        <v>40</v>
      </c>
      <c r="B307" s="31" t="s">
        <v>896</v>
      </c>
      <c r="C307" s="4" t="s">
        <v>77</v>
      </c>
      <c r="D307" s="4" t="s">
        <v>8</v>
      </c>
      <c r="E307" s="4" t="s">
        <v>19</v>
      </c>
      <c r="F307" s="7">
        <f>SUM('4.ведомст'!G275)</f>
        <v>2023.2</v>
      </c>
      <c r="G307" s="7">
        <f>SUM('4.ведомст'!H275)</f>
        <v>2023.2</v>
      </c>
      <c r="H307" s="7">
        <f t="shared" si="56"/>
        <v>100</v>
      </c>
    </row>
    <row r="308" spans="1:8" ht="31.5" hidden="1" x14ac:dyDescent="0.25">
      <c r="A308" s="95" t="s">
        <v>790</v>
      </c>
      <c r="B308" s="31" t="s">
        <v>694</v>
      </c>
      <c r="C308" s="4"/>
      <c r="D308" s="4"/>
      <c r="E308" s="4"/>
      <c r="F308" s="7">
        <f>SUM(F309)</f>
        <v>0</v>
      </c>
      <c r="G308" s="7">
        <f>SUM(G309)</f>
        <v>0</v>
      </c>
      <c r="H308" s="7" t="e">
        <f t="shared" si="56"/>
        <v>#DIV/0!</v>
      </c>
    </row>
    <row r="309" spans="1:8" ht="31.5" hidden="1" x14ac:dyDescent="0.25">
      <c r="A309" s="95" t="s">
        <v>40</v>
      </c>
      <c r="B309" s="31" t="s">
        <v>694</v>
      </c>
      <c r="C309" s="4" t="s">
        <v>77</v>
      </c>
      <c r="D309" s="4" t="s">
        <v>8</v>
      </c>
      <c r="E309" s="4" t="s">
        <v>19</v>
      </c>
      <c r="F309" s="7">
        <f>SUM('4.ведомст'!G277)</f>
        <v>0</v>
      </c>
      <c r="G309" s="7">
        <f>SUM('4.ведомст'!H277)</f>
        <v>0</v>
      </c>
      <c r="H309" s="7" t="e">
        <f t="shared" si="56"/>
        <v>#DIV/0!</v>
      </c>
    </row>
    <row r="310" spans="1:8" s="21" customFormat="1" ht="31.5" hidden="1" x14ac:dyDescent="0.25">
      <c r="A310" s="95" t="s">
        <v>791</v>
      </c>
      <c r="B310" s="31" t="s">
        <v>668</v>
      </c>
      <c r="C310" s="4"/>
      <c r="D310" s="4"/>
      <c r="E310" s="4"/>
      <c r="F310" s="7">
        <f>SUM(F311)</f>
        <v>0</v>
      </c>
      <c r="G310" s="7">
        <f t="shared" ref="G310" si="65">SUM(G311)</f>
        <v>0</v>
      </c>
      <c r="H310" s="7" t="e">
        <f t="shared" si="56"/>
        <v>#DIV/0!</v>
      </c>
    </row>
    <row r="311" spans="1:8" s="21" customFormat="1" ht="31.5" hidden="1" x14ac:dyDescent="0.25">
      <c r="A311" s="95" t="s">
        <v>40</v>
      </c>
      <c r="B311" s="31" t="s">
        <v>668</v>
      </c>
      <c r="C311" s="4" t="s">
        <v>77</v>
      </c>
      <c r="D311" s="4" t="s">
        <v>8</v>
      </c>
      <c r="E311" s="4" t="s">
        <v>19</v>
      </c>
      <c r="F311" s="7">
        <f>SUM('4.ведомст'!G279)</f>
        <v>0</v>
      </c>
      <c r="G311" s="7">
        <f>SUM('4.ведомст'!H279)</f>
        <v>0</v>
      </c>
      <c r="H311" s="7" t="e">
        <f t="shared" si="56"/>
        <v>#DIV/0!</v>
      </c>
    </row>
    <row r="312" spans="1:8" s="27" customFormat="1" ht="31.5" x14ac:dyDescent="0.25">
      <c r="A312" s="23" t="s">
        <v>748</v>
      </c>
      <c r="B312" s="29" t="s">
        <v>216</v>
      </c>
      <c r="C312" s="29"/>
      <c r="D312" s="38"/>
      <c r="E312" s="38"/>
      <c r="F312" s="10">
        <f>SUM(F313+F321)</f>
        <v>12047.8</v>
      </c>
      <c r="G312" s="10">
        <f t="shared" ref="G312" si="66">SUM(G313+G321)</f>
        <v>11975.4</v>
      </c>
      <c r="H312" s="26">
        <f t="shared" si="56"/>
        <v>99.399060409369341</v>
      </c>
    </row>
    <row r="313" spans="1:8" x14ac:dyDescent="0.25">
      <c r="A313" s="95" t="s">
        <v>26</v>
      </c>
      <c r="B313" s="31" t="s">
        <v>223</v>
      </c>
      <c r="C313" s="31"/>
      <c r="D313" s="96"/>
      <c r="E313" s="96"/>
      <c r="F313" s="9">
        <f>SUM(F314:F315)+F316+F319</f>
        <v>2583</v>
      </c>
      <c r="G313" s="9">
        <f t="shared" ref="G313" si="67">SUM(G314:G315)+G316+G319</f>
        <v>2510.6</v>
      </c>
      <c r="H313" s="7">
        <f t="shared" si="56"/>
        <v>97.197057684862571</v>
      </c>
    </row>
    <row r="314" spans="1:8" ht="63" hidden="1" x14ac:dyDescent="0.25">
      <c r="A314" s="95" t="s">
        <v>39</v>
      </c>
      <c r="B314" s="31" t="s">
        <v>242</v>
      </c>
      <c r="C314" s="31">
        <v>100</v>
      </c>
      <c r="D314" s="96" t="s">
        <v>64</v>
      </c>
      <c r="E314" s="96" t="s">
        <v>149</v>
      </c>
      <c r="F314" s="9">
        <f>SUM('4.ведомст'!G468)</f>
        <v>0</v>
      </c>
      <c r="G314" s="9">
        <f>SUM('4.ведомст'!H468)</f>
        <v>0</v>
      </c>
      <c r="H314" s="7" t="e">
        <f t="shared" si="56"/>
        <v>#DIV/0!</v>
      </c>
    </row>
    <row r="315" spans="1:8" ht="31.5" x14ac:dyDescent="0.25">
      <c r="A315" s="95" t="s">
        <v>40</v>
      </c>
      <c r="B315" s="31" t="s">
        <v>223</v>
      </c>
      <c r="C315" s="96" t="s">
        <v>77</v>
      </c>
      <c r="D315" s="96" t="s">
        <v>64</v>
      </c>
      <c r="E315" s="96" t="s">
        <v>149</v>
      </c>
      <c r="F315" s="9">
        <f>SUM('4.ведомст'!G469)</f>
        <v>2510.6</v>
      </c>
      <c r="G315" s="9">
        <f>SUM('4.ведомст'!H469)</f>
        <v>2510.6</v>
      </c>
      <c r="H315" s="7">
        <f t="shared" si="56"/>
        <v>100</v>
      </c>
    </row>
    <row r="316" spans="1:8" ht="173.25" x14ac:dyDescent="0.25">
      <c r="A316" s="95" t="s">
        <v>824</v>
      </c>
      <c r="B316" s="31" t="s">
        <v>823</v>
      </c>
      <c r="C316" s="96"/>
      <c r="D316" s="96"/>
      <c r="E316" s="96"/>
      <c r="F316" s="9">
        <f>SUM(F317:F318)</f>
        <v>72.400000000000006</v>
      </c>
      <c r="G316" s="9">
        <f t="shared" ref="G316" si="68">SUM(G317:G318)</f>
        <v>0</v>
      </c>
      <c r="H316" s="7">
        <f t="shared" si="56"/>
        <v>0</v>
      </c>
    </row>
    <row r="317" spans="1:8" ht="63" x14ac:dyDescent="0.25">
      <c r="A317" s="95" t="s">
        <v>39</v>
      </c>
      <c r="B317" s="31" t="s">
        <v>823</v>
      </c>
      <c r="C317" s="96" t="s">
        <v>75</v>
      </c>
      <c r="D317" s="96" t="s">
        <v>42</v>
      </c>
      <c r="E317" s="96" t="s">
        <v>22</v>
      </c>
      <c r="F317" s="9">
        <f>SUM('4.ведомст'!G172)</f>
        <v>12</v>
      </c>
      <c r="G317" s="9">
        <f>SUM('4.ведомст'!H172)</f>
        <v>0</v>
      </c>
      <c r="H317" s="7">
        <f t="shared" si="56"/>
        <v>0</v>
      </c>
    </row>
    <row r="318" spans="1:8" ht="31.5" x14ac:dyDescent="0.25">
      <c r="A318" s="95" t="s">
        <v>40</v>
      </c>
      <c r="B318" s="31" t="s">
        <v>823</v>
      </c>
      <c r="C318" s="96" t="s">
        <v>77</v>
      </c>
      <c r="D318" s="96" t="s">
        <v>64</v>
      </c>
      <c r="E318" s="96" t="s">
        <v>149</v>
      </c>
      <c r="F318" s="9">
        <f>SUM('4.ведомст'!G471)</f>
        <v>60.4</v>
      </c>
      <c r="G318" s="9">
        <f>SUM('4.ведомст'!H471)</f>
        <v>0</v>
      </c>
      <c r="H318" s="7">
        <f t="shared" si="56"/>
        <v>0</v>
      </c>
    </row>
    <row r="319" spans="1:8" ht="31.5" hidden="1" x14ac:dyDescent="0.25">
      <c r="A319" s="95" t="s">
        <v>891</v>
      </c>
      <c r="B319" s="31" t="s">
        <v>890</v>
      </c>
      <c r="C319" s="96"/>
      <c r="D319" s="96"/>
      <c r="E319" s="96"/>
      <c r="F319" s="9">
        <f>SUM(F320)</f>
        <v>0</v>
      </c>
      <c r="G319" s="9">
        <f t="shared" ref="G319" si="69">SUM(G320)</f>
        <v>0</v>
      </c>
      <c r="H319" s="7"/>
    </row>
    <row r="320" spans="1:8" ht="31.5" hidden="1" x14ac:dyDescent="0.25">
      <c r="A320" s="95" t="s">
        <v>40</v>
      </c>
      <c r="B320" s="31" t="s">
        <v>890</v>
      </c>
      <c r="C320" s="96" t="s">
        <v>77</v>
      </c>
      <c r="D320" s="96" t="s">
        <v>64</v>
      </c>
      <c r="E320" s="96" t="s">
        <v>149</v>
      </c>
      <c r="F320" s="9">
        <f>SUM('4.ведомст'!G473)</f>
        <v>0</v>
      </c>
      <c r="G320" s="9">
        <f>SUM('4.ведомст'!H473)</f>
        <v>0</v>
      </c>
      <c r="H320" s="7"/>
    </row>
    <row r="321" spans="1:8" ht="31.5" x14ac:dyDescent="0.25">
      <c r="A321" s="95" t="s">
        <v>33</v>
      </c>
      <c r="B321" s="31" t="s">
        <v>217</v>
      </c>
      <c r="C321" s="31"/>
      <c r="D321" s="96"/>
      <c r="E321" s="96"/>
      <c r="F321" s="9">
        <f>SUM(F322:F325)</f>
        <v>9464.7999999999993</v>
      </c>
      <c r="G321" s="9">
        <f>SUM(G322:G325)</f>
        <v>9464.7999999999993</v>
      </c>
      <c r="H321" s="7">
        <f t="shared" si="56"/>
        <v>100</v>
      </c>
    </row>
    <row r="322" spans="1:8" ht="63" x14ac:dyDescent="0.25">
      <c r="A322" s="95" t="s">
        <v>39</v>
      </c>
      <c r="B322" s="31" t="s">
        <v>217</v>
      </c>
      <c r="C322" s="96" t="s">
        <v>75</v>
      </c>
      <c r="D322" s="96" t="s">
        <v>64</v>
      </c>
      <c r="E322" s="96" t="s">
        <v>42</v>
      </c>
      <c r="F322" s="9">
        <f>SUM('4.ведомст'!G457)</f>
        <v>7873.9</v>
      </c>
      <c r="G322" s="9">
        <f>SUM('4.ведомст'!H457)</f>
        <v>7873.9</v>
      </c>
      <c r="H322" s="7">
        <f t="shared" si="56"/>
        <v>100</v>
      </c>
    </row>
    <row r="323" spans="1:8" ht="31.5" x14ac:dyDescent="0.25">
      <c r="A323" s="95" t="s">
        <v>40</v>
      </c>
      <c r="B323" s="31" t="s">
        <v>217</v>
      </c>
      <c r="C323" s="96" t="s">
        <v>77</v>
      </c>
      <c r="D323" s="96" t="s">
        <v>64</v>
      </c>
      <c r="E323" s="96" t="s">
        <v>42</v>
      </c>
      <c r="F323" s="9">
        <f>SUM('4.ведомст'!G458)</f>
        <v>1315.4</v>
      </c>
      <c r="G323" s="9">
        <f>SUM('4.ведомст'!H458)</f>
        <v>1315.4</v>
      </c>
      <c r="H323" s="7">
        <f t="shared" si="56"/>
        <v>100</v>
      </c>
    </row>
    <row r="324" spans="1:8" ht="31.5" x14ac:dyDescent="0.25">
      <c r="A324" s="95" t="s">
        <v>40</v>
      </c>
      <c r="B324" s="31" t="s">
        <v>217</v>
      </c>
      <c r="C324" s="96" t="s">
        <v>77</v>
      </c>
      <c r="D324" s="96" t="s">
        <v>99</v>
      </c>
      <c r="E324" s="96" t="s">
        <v>149</v>
      </c>
      <c r="F324" s="9">
        <f>SUM('4.ведомст'!G496)</f>
        <v>18</v>
      </c>
      <c r="G324" s="9">
        <f>SUM('4.ведомст'!H496)</f>
        <v>18</v>
      </c>
      <c r="H324" s="7">
        <f t="shared" si="56"/>
        <v>100</v>
      </c>
    </row>
    <row r="325" spans="1:8" x14ac:dyDescent="0.25">
      <c r="A325" s="95" t="s">
        <v>17</v>
      </c>
      <c r="B325" s="31" t="s">
        <v>217</v>
      </c>
      <c r="C325" s="96" t="s">
        <v>82</v>
      </c>
      <c r="D325" s="96" t="s">
        <v>64</v>
      </c>
      <c r="E325" s="96" t="s">
        <v>42</v>
      </c>
      <c r="F325" s="9">
        <f>SUM('4.ведомст'!G459)</f>
        <v>257.5</v>
      </c>
      <c r="G325" s="9">
        <f>SUM('4.ведомст'!H459)</f>
        <v>257.5</v>
      </c>
      <c r="H325" s="7">
        <f t="shared" si="56"/>
        <v>100</v>
      </c>
    </row>
    <row r="326" spans="1:8" s="27" customFormat="1" ht="47.25" x14ac:dyDescent="0.25">
      <c r="A326" s="23" t="s">
        <v>506</v>
      </c>
      <c r="B326" s="29" t="s">
        <v>196</v>
      </c>
      <c r="C326" s="29"/>
      <c r="D326" s="38"/>
      <c r="E326" s="38"/>
      <c r="F326" s="10">
        <f>SUM(F327)+F340</f>
        <v>260623.40000000002</v>
      </c>
      <c r="G326" s="10">
        <f>SUM(G327)+G340</f>
        <v>198870.1</v>
      </c>
      <c r="H326" s="26">
        <f t="shared" ref="H326:H389" si="70">SUM(G326/F326*100)</f>
        <v>76.30554278702526</v>
      </c>
    </row>
    <row r="327" spans="1:8" ht="47.25" x14ac:dyDescent="0.25">
      <c r="A327" s="95" t="s">
        <v>490</v>
      </c>
      <c r="B327" s="31" t="s">
        <v>197</v>
      </c>
      <c r="C327" s="31"/>
      <c r="D327" s="96"/>
      <c r="E327" s="96"/>
      <c r="F327" s="9">
        <f>SUM(F330)+F338+F328</f>
        <v>210145.40000000002</v>
      </c>
      <c r="G327" s="9">
        <f>SUM(G330)+G338+G328</f>
        <v>148392.1</v>
      </c>
      <c r="H327" s="7">
        <f t="shared" si="70"/>
        <v>70.614012964357059</v>
      </c>
    </row>
    <row r="328" spans="1:8" ht="31.5" x14ac:dyDescent="0.25">
      <c r="A328" s="2" t="s">
        <v>1003</v>
      </c>
      <c r="B328" s="31" t="s">
        <v>1002</v>
      </c>
      <c r="C328" s="96"/>
      <c r="D328" s="9"/>
      <c r="E328" s="37"/>
      <c r="F328" s="9">
        <f>F329</f>
        <v>17570.2</v>
      </c>
      <c r="G328" s="9">
        <f>G329</f>
        <v>17570.2</v>
      </c>
      <c r="H328" s="7">
        <f t="shared" si="70"/>
        <v>100</v>
      </c>
    </row>
    <row r="329" spans="1:8" x14ac:dyDescent="0.25">
      <c r="A329" s="2" t="s">
        <v>17</v>
      </c>
      <c r="B329" s="31" t="s">
        <v>1002</v>
      </c>
      <c r="C329" s="96" t="s">
        <v>82</v>
      </c>
      <c r="D329" s="96" t="s">
        <v>8</v>
      </c>
      <c r="E329" s="96" t="s">
        <v>10</v>
      </c>
      <c r="F329" s="9">
        <f>SUM('4.ведомст'!G199)</f>
        <v>17570.2</v>
      </c>
      <c r="G329" s="9">
        <f>SUM('4.ведомст'!H199)</f>
        <v>17570.2</v>
      </c>
      <c r="H329" s="7">
        <f t="shared" si="70"/>
        <v>100</v>
      </c>
    </row>
    <row r="330" spans="1:8" ht="47.25" x14ac:dyDescent="0.25">
      <c r="A330" s="95" t="s">
        <v>398</v>
      </c>
      <c r="B330" s="31" t="s">
        <v>198</v>
      </c>
      <c r="C330" s="31"/>
      <c r="D330" s="96"/>
      <c r="E330" s="96"/>
      <c r="F330" s="9">
        <f>SUM(F331:F337)</f>
        <v>72575.199999999997</v>
      </c>
      <c r="G330" s="9">
        <f>SUM(G331:G337)</f>
        <v>70857.899999999994</v>
      </c>
      <c r="H330" s="7">
        <f t="shared" si="70"/>
        <v>97.633764701991865</v>
      </c>
    </row>
    <row r="331" spans="1:8" ht="31.5" x14ac:dyDescent="0.25">
      <c r="A331" s="95" t="s">
        <v>40</v>
      </c>
      <c r="B331" s="31" t="s">
        <v>198</v>
      </c>
      <c r="C331" s="31">
        <v>200</v>
      </c>
      <c r="D331" s="96" t="s">
        <v>25</v>
      </c>
      <c r="E331" s="96">
        <v>13</v>
      </c>
      <c r="F331" s="9">
        <f>SUM('4.ведомст'!G107)</f>
        <v>6041.6</v>
      </c>
      <c r="G331" s="9">
        <f>SUM('4.ведомст'!H107)</f>
        <v>5570.5</v>
      </c>
      <c r="H331" s="7">
        <f t="shared" si="70"/>
        <v>92.202396716101688</v>
      </c>
    </row>
    <row r="332" spans="1:8" ht="31.5" x14ac:dyDescent="0.25">
      <c r="A332" s="95" t="s">
        <v>40</v>
      </c>
      <c r="B332" s="31" t="s">
        <v>198</v>
      </c>
      <c r="C332" s="31">
        <v>200</v>
      </c>
      <c r="D332" s="96" t="s">
        <v>8</v>
      </c>
      <c r="E332" s="96" t="s">
        <v>10</v>
      </c>
      <c r="F332" s="9">
        <f>SUM('4.ведомст'!G201)</f>
        <v>1243.5999999999999</v>
      </c>
      <c r="G332" s="9">
        <f>SUM('4.ведомст'!H201)</f>
        <v>1243.5999999999999</v>
      </c>
      <c r="H332" s="7">
        <f t="shared" si="70"/>
        <v>100</v>
      </c>
    </row>
    <row r="333" spans="1:8" ht="31.5" x14ac:dyDescent="0.25">
      <c r="A333" s="95" t="s">
        <v>40</v>
      </c>
      <c r="B333" s="31" t="s">
        <v>198</v>
      </c>
      <c r="C333" s="31">
        <v>200</v>
      </c>
      <c r="D333" s="96" t="s">
        <v>149</v>
      </c>
      <c r="E333" s="96" t="s">
        <v>32</v>
      </c>
      <c r="F333" s="9">
        <f>SUM('4.ведомст'!G340)</f>
        <v>11625.4</v>
      </c>
      <c r="G333" s="9">
        <f>SUM('4.ведомст'!H340)</f>
        <v>10399.200000000001</v>
      </c>
      <c r="H333" s="7">
        <f t="shared" si="70"/>
        <v>89.452405938720389</v>
      </c>
    </row>
    <row r="334" spans="1:8" ht="31.5" x14ac:dyDescent="0.25">
      <c r="A334" s="95" t="s">
        <v>40</v>
      </c>
      <c r="B334" s="31" t="s">
        <v>198</v>
      </c>
      <c r="C334" s="31">
        <v>200</v>
      </c>
      <c r="D334" s="96" t="s">
        <v>149</v>
      </c>
      <c r="E334" s="96" t="s">
        <v>42</v>
      </c>
      <c r="F334" s="9">
        <f>SUM('4.ведомст'!G397)</f>
        <v>47710.6</v>
      </c>
      <c r="G334" s="9">
        <f>SUM('4.ведомст'!H397)</f>
        <v>47710.6</v>
      </c>
      <c r="H334" s="7">
        <f t="shared" si="70"/>
        <v>100</v>
      </c>
    </row>
    <row r="335" spans="1:8" ht="31.5" x14ac:dyDescent="0.25">
      <c r="A335" s="2" t="s">
        <v>240</v>
      </c>
      <c r="B335" s="31" t="s">
        <v>198</v>
      </c>
      <c r="C335" s="31">
        <v>400</v>
      </c>
      <c r="D335" s="96" t="s">
        <v>149</v>
      </c>
      <c r="E335" s="96" t="s">
        <v>42</v>
      </c>
      <c r="F335" s="9">
        <f>SUM('4.ведомст'!G398)</f>
        <v>5934</v>
      </c>
      <c r="G335" s="9">
        <f>SUM('4.ведомст'!H398)</f>
        <v>5934</v>
      </c>
      <c r="H335" s="7">
        <f t="shared" si="70"/>
        <v>100</v>
      </c>
    </row>
    <row r="336" spans="1:8" ht="31.5" hidden="1" x14ac:dyDescent="0.25">
      <c r="A336" s="2" t="s">
        <v>240</v>
      </c>
      <c r="B336" s="31" t="s">
        <v>198</v>
      </c>
      <c r="C336" s="31">
        <v>400</v>
      </c>
      <c r="D336" s="96" t="s">
        <v>150</v>
      </c>
      <c r="E336" s="96" t="s">
        <v>25</v>
      </c>
      <c r="F336" s="9">
        <f>SUM('4.ведомст'!G549)</f>
        <v>0</v>
      </c>
      <c r="G336" s="9"/>
      <c r="H336" s="7" t="e">
        <f t="shared" si="70"/>
        <v>#DIV/0!</v>
      </c>
    </row>
    <row r="337" spans="1:8" x14ac:dyDescent="0.25">
      <c r="A337" s="95" t="s">
        <v>17</v>
      </c>
      <c r="B337" s="31" t="s">
        <v>198</v>
      </c>
      <c r="C337" s="31">
        <v>800</v>
      </c>
      <c r="D337" s="96" t="s">
        <v>25</v>
      </c>
      <c r="E337" s="96">
        <v>13</v>
      </c>
      <c r="F337" s="9">
        <f>SUM('4.ведомст'!G108)</f>
        <v>20</v>
      </c>
      <c r="G337" s="9">
        <f>SUM('4.ведомст'!H108)</f>
        <v>0</v>
      </c>
      <c r="H337" s="7">
        <f t="shared" si="70"/>
        <v>0</v>
      </c>
    </row>
    <row r="338" spans="1:8" ht="47.25" x14ac:dyDescent="0.25">
      <c r="A338" s="2" t="s">
        <v>1036</v>
      </c>
      <c r="B338" s="31" t="s">
        <v>1035</v>
      </c>
      <c r="C338" s="4"/>
      <c r="D338" s="96"/>
      <c r="E338" s="96"/>
      <c r="F338" s="9">
        <f>SUM(F339)</f>
        <v>120000</v>
      </c>
      <c r="G338" s="9">
        <f t="shared" ref="G338" si="71">SUM(G339)</f>
        <v>59964</v>
      </c>
      <c r="H338" s="7">
        <f t="shared" si="70"/>
        <v>49.97</v>
      </c>
    </row>
    <row r="339" spans="1:8" ht="31.5" x14ac:dyDescent="0.25">
      <c r="A339" s="2" t="s">
        <v>40</v>
      </c>
      <c r="B339" s="31" t="s">
        <v>1035</v>
      </c>
      <c r="C339" s="4" t="s">
        <v>77</v>
      </c>
      <c r="D339" s="96" t="s">
        <v>8</v>
      </c>
      <c r="E339" s="96" t="s">
        <v>10</v>
      </c>
      <c r="F339" s="9">
        <f>SUM('4.ведомст'!G203)</f>
        <v>120000</v>
      </c>
      <c r="G339" s="9">
        <f>SUM('4.ведомст'!H203)</f>
        <v>59964</v>
      </c>
      <c r="H339" s="7">
        <f t="shared" si="70"/>
        <v>49.97</v>
      </c>
    </row>
    <row r="340" spans="1:8" ht="31.5" x14ac:dyDescent="0.25">
      <c r="A340" s="95" t="s">
        <v>491</v>
      </c>
      <c r="B340" s="31" t="s">
        <v>210</v>
      </c>
      <c r="C340" s="31"/>
      <c r="D340" s="96"/>
      <c r="E340" s="96"/>
      <c r="F340" s="9">
        <f>SUM(F341)</f>
        <v>50478</v>
      </c>
      <c r="G340" s="9">
        <f>SUM(G341)</f>
        <v>50478</v>
      </c>
      <c r="H340" s="7">
        <f t="shared" si="70"/>
        <v>100</v>
      </c>
    </row>
    <row r="341" spans="1:8" ht="47.25" x14ac:dyDescent="0.25">
      <c r="A341" s="95" t="s">
        <v>398</v>
      </c>
      <c r="B341" s="31" t="s">
        <v>509</v>
      </c>
      <c r="C341" s="31"/>
      <c r="D341" s="96"/>
      <c r="E341" s="96"/>
      <c r="F341" s="9">
        <f>SUM(F342:F345)</f>
        <v>50478</v>
      </c>
      <c r="G341" s="9">
        <f t="shared" ref="G341" si="72">SUM(G342:G345)</f>
        <v>50478</v>
      </c>
      <c r="H341" s="7">
        <f t="shared" si="70"/>
        <v>100</v>
      </c>
    </row>
    <row r="342" spans="1:8" ht="31.5" hidden="1" x14ac:dyDescent="0.25">
      <c r="A342" s="95" t="s">
        <v>40</v>
      </c>
      <c r="B342" s="31" t="s">
        <v>509</v>
      </c>
      <c r="C342" s="31">
        <v>200</v>
      </c>
      <c r="D342" s="96" t="s">
        <v>25</v>
      </c>
      <c r="E342" s="96">
        <v>13</v>
      </c>
      <c r="F342" s="9">
        <f>SUM('4.ведомст'!G111)</f>
        <v>0</v>
      </c>
      <c r="G342" s="9">
        <f>SUM('4.ведомст'!H111)</f>
        <v>0</v>
      </c>
      <c r="H342" s="7" t="e">
        <f t="shared" si="70"/>
        <v>#DIV/0!</v>
      </c>
    </row>
    <row r="343" spans="1:8" hidden="1" x14ac:dyDescent="0.25">
      <c r="A343" s="95" t="s">
        <v>17</v>
      </c>
      <c r="B343" s="31" t="s">
        <v>509</v>
      </c>
      <c r="C343" s="31">
        <v>800</v>
      </c>
      <c r="D343" s="96" t="s">
        <v>25</v>
      </c>
      <c r="E343" s="96">
        <v>13</v>
      </c>
      <c r="F343" s="9">
        <f>SUM('4.ведомст'!G112)</f>
        <v>0</v>
      </c>
      <c r="G343" s="9">
        <f>SUM('4.ведомст'!H112)</f>
        <v>0</v>
      </c>
      <c r="H343" s="7" t="e">
        <f t="shared" si="70"/>
        <v>#DIV/0!</v>
      </c>
    </row>
    <row r="344" spans="1:8" hidden="1" x14ac:dyDescent="0.25">
      <c r="A344" s="95" t="s">
        <v>17</v>
      </c>
      <c r="B344" s="31" t="s">
        <v>509</v>
      </c>
      <c r="C344" s="31">
        <v>800</v>
      </c>
      <c r="D344" s="96" t="s">
        <v>8</v>
      </c>
      <c r="E344" s="96" t="s">
        <v>10</v>
      </c>
      <c r="F344" s="9">
        <f>SUM('4.ведомст'!G206)</f>
        <v>0</v>
      </c>
      <c r="G344" s="9">
        <f>SUM('4.ведомст'!H206)</f>
        <v>0</v>
      </c>
      <c r="H344" s="7" t="e">
        <f t="shared" si="70"/>
        <v>#DIV/0!</v>
      </c>
    </row>
    <row r="345" spans="1:8" x14ac:dyDescent="0.25">
      <c r="A345" s="95" t="s">
        <v>17</v>
      </c>
      <c r="B345" s="31" t="s">
        <v>509</v>
      </c>
      <c r="C345" s="31">
        <v>800</v>
      </c>
      <c r="D345" s="96" t="s">
        <v>149</v>
      </c>
      <c r="E345" s="96" t="s">
        <v>32</v>
      </c>
      <c r="F345" s="9">
        <f>SUM('4.ведомст'!G345)</f>
        <v>50478</v>
      </c>
      <c r="G345" s="9">
        <f>SUM('4.ведомст'!H345)</f>
        <v>50478</v>
      </c>
      <c r="H345" s="7">
        <f t="shared" si="70"/>
        <v>100</v>
      </c>
    </row>
    <row r="346" spans="1:8" s="27" customFormat="1" ht="47.25" x14ac:dyDescent="0.25">
      <c r="A346" s="23" t="s">
        <v>747</v>
      </c>
      <c r="B346" s="29" t="s">
        <v>212</v>
      </c>
      <c r="C346" s="38"/>
      <c r="D346" s="38"/>
      <c r="E346" s="38"/>
      <c r="F346" s="10">
        <f>SUM(F347+F367)+F364</f>
        <v>64017.599999999999</v>
      </c>
      <c r="G346" s="10">
        <f>SUM(G347+G367)+G364</f>
        <v>62986.2</v>
      </c>
      <c r="H346" s="26">
        <f t="shared" si="70"/>
        <v>98.388880557846591</v>
      </c>
    </row>
    <row r="347" spans="1:8" ht="31.5" x14ac:dyDescent="0.25">
      <c r="A347" s="95" t="s">
        <v>321</v>
      </c>
      <c r="B347" s="31" t="s">
        <v>214</v>
      </c>
      <c r="C347" s="96"/>
      <c r="D347" s="96"/>
      <c r="E347" s="96"/>
      <c r="F347" s="9">
        <f>SUM(F348+F351)</f>
        <v>47568</v>
      </c>
      <c r="G347" s="9">
        <f t="shared" ref="G347" si="73">SUM(G348+G351)</f>
        <v>46536.6</v>
      </c>
      <c r="H347" s="7">
        <f t="shared" si="70"/>
        <v>97.831735620585263</v>
      </c>
    </row>
    <row r="348" spans="1:8" x14ac:dyDescent="0.25">
      <c r="A348" s="2" t="s">
        <v>26</v>
      </c>
      <c r="B348" s="31" t="s">
        <v>557</v>
      </c>
      <c r="C348" s="96"/>
      <c r="D348" s="96"/>
      <c r="E348" s="96"/>
      <c r="F348" s="9">
        <f>SUM(F349:F350)</f>
        <v>7635.6</v>
      </c>
      <c r="G348" s="9">
        <f t="shared" ref="G348" si="74">SUM(G349:G350)</f>
        <v>7539.9</v>
      </c>
      <c r="H348" s="7">
        <f t="shared" si="70"/>
        <v>98.746660380323732</v>
      </c>
    </row>
    <row r="349" spans="1:8" ht="31.5" x14ac:dyDescent="0.25">
      <c r="A349" s="2" t="s">
        <v>40</v>
      </c>
      <c r="B349" s="96" t="s">
        <v>557</v>
      </c>
      <c r="C349" s="31">
        <v>200</v>
      </c>
      <c r="D349" s="96" t="s">
        <v>149</v>
      </c>
      <c r="E349" s="96" t="s">
        <v>149</v>
      </c>
      <c r="F349" s="9">
        <f>SUM('4.ведомст'!G448)</f>
        <v>4927.3</v>
      </c>
      <c r="G349" s="9">
        <f>SUM('4.ведомст'!H448)</f>
        <v>4927.3</v>
      </c>
      <c r="H349" s="7">
        <f t="shared" si="70"/>
        <v>100</v>
      </c>
    </row>
    <row r="350" spans="1:8" x14ac:dyDescent="0.25">
      <c r="A350" s="2" t="s">
        <v>17</v>
      </c>
      <c r="B350" s="31" t="s">
        <v>557</v>
      </c>
      <c r="C350" s="96" t="s">
        <v>82</v>
      </c>
      <c r="D350" s="96" t="s">
        <v>149</v>
      </c>
      <c r="E350" s="96" t="s">
        <v>25</v>
      </c>
      <c r="F350" s="9">
        <f>SUM('4.ведомст'!G296)</f>
        <v>2708.3</v>
      </c>
      <c r="G350" s="9">
        <f>SUM('4.ведомст'!H296)</f>
        <v>2612.6</v>
      </c>
      <c r="H350" s="7">
        <f t="shared" si="70"/>
        <v>96.466418048222124</v>
      </c>
    </row>
    <row r="351" spans="1:8" ht="31.5" x14ac:dyDescent="0.25">
      <c r="A351" s="95" t="s">
        <v>826</v>
      </c>
      <c r="B351" s="31" t="s">
        <v>648</v>
      </c>
      <c r="C351" s="96"/>
      <c r="D351" s="96"/>
      <c r="E351" s="96"/>
      <c r="F351" s="9">
        <f>SUM(F355)+F358+F352</f>
        <v>39932.400000000001</v>
      </c>
      <c r="G351" s="9">
        <f t="shared" ref="G351" si="75">SUM(G355)+G358+G352</f>
        <v>38996.699999999997</v>
      </c>
      <c r="H351" s="7">
        <f t="shared" si="70"/>
        <v>97.656789975057833</v>
      </c>
    </row>
    <row r="352" spans="1:8" ht="47.25" x14ac:dyDescent="0.25">
      <c r="A352" s="95" t="s">
        <v>651</v>
      </c>
      <c r="B352" s="31" t="s">
        <v>650</v>
      </c>
      <c r="C352" s="96"/>
      <c r="D352" s="96"/>
      <c r="E352" s="96"/>
      <c r="F352" s="9">
        <f>SUM(F353:F354)</f>
        <v>9160.9</v>
      </c>
      <c r="G352" s="9">
        <f t="shared" ref="G352" si="76">SUM(G353:G354)</f>
        <v>8949.7000000000007</v>
      </c>
      <c r="H352" s="7">
        <f t="shared" si="70"/>
        <v>97.694549662151104</v>
      </c>
    </row>
    <row r="353" spans="1:8" ht="31.5" x14ac:dyDescent="0.25">
      <c r="A353" s="2" t="s">
        <v>240</v>
      </c>
      <c r="B353" s="31" t="s">
        <v>650</v>
      </c>
      <c r="C353" s="96" t="s">
        <v>221</v>
      </c>
      <c r="D353" s="96"/>
      <c r="E353" s="96"/>
      <c r="F353" s="9">
        <f>SUM('4.ведомст'!G299)</f>
        <v>9121.9</v>
      </c>
      <c r="G353" s="9">
        <f>SUM('4.ведомст'!H299)</f>
        <v>8910.7000000000007</v>
      </c>
      <c r="H353" s="7">
        <f t="shared" si="70"/>
        <v>97.68469288196539</v>
      </c>
    </row>
    <row r="354" spans="1:8" x14ac:dyDescent="0.25">
      <c r="A354" s="2" t="s">
        <v>17</v>
      </c>
      <c r="B354" s="31" t="s">
        <v>650</v>
      </c>
      <c r="C354" s="104" t="s">
        <v>82</v>
      </c>
      <c r="D354" s="104"/>
      <c r="E354" s="104"/>
      <c r="F354" s="9">
        <f>SUM('4.ведомст'!G300)</f>
        <v>39</v>
      </c>
      <c r="G354" s="9">
        <f>SUM('4.ведомст'!H300)</f>
        <v>39</v>
      </c>
      <c r="H354" s="7">
        <f t="shared" si="70"/>
        <v>100</v>
      </c>
    </row>
    <row r="355" spans="1:8" ht="31.5" x14ac:dyDescent="0.25">
      <c r="A355" s="95" t="s">
        <v>646</v>
      </c>
      <c r="B355" s="31" t="s">
        <v>647</v>
      </c>
      <c r="C355" s="96"/>
      <c r="D355" s="96"/>
      <c r="E355" s="96"/>
      <c r="F355" s="9">
        <f>SUM(F356:F357)</f>
        <v>30716.300000000003</v>
      </c>
      <c r="G355" s="9">
        <f t="shared" ref="G355" si="77">SUM(G356:G357)</f>
        <v>30008</v>
      </c>
      <c r="H355" s="7">
        <f t="shared" si="70"/>
        <v>97.694058203624778</v>
      </c>
    </row>
    <row r="356" spans="1:8" ht="31.5" x14ac:dyDescent="0.25">
      <c r="A356" s="2" t="s">
        <v>240</v>
      </c>
      <c r="B356" s="31" t="s">
        <v>647</v>
      </c>
      <c r="C356" s="96" t="s">
        <v>221</v>
      </c>
      <c r="D356" s="96" t="s">
        <v>149</v>
      </c>
      <c r="E356" s="96" t="s">
        <v>25</v>
      </c>
      <c r="F356" s="9">
        <f>SUM('4.ведомст'!G302)</f>
        <v>30585.4</v>
      </c>
      <c r="G356" s="9">
        <f>SUM('4.ведомст'!H302)</f>
        <v>29877.1</v>
      </c>
      <c r="H356" s="7">
        <f t="shared" si="70"/>
        <v>97.684189188305524</v>
      </c>
    </row>
    <row r="357" spans="1:8" x14ac:dyDescent="0.25">
      <c r="A357" s="2" t="s">
        <v>17</v>
      </c>
      <c r="B357" s="31" t="s">
        <v>647</v>
      </c>
      <c r="C357" s="104" t="s">
        <v>82</v>
      </c>
      <c r="D357" s="104" t="s">
        <v>149</v>
      </c>
      <c r="E357" s="104" t="s">
        <v>25</v>
      </c>
      <c r="F357" s="9">
        <f>SUM('4.ведомст'!G303)</f>
        <v>130.9</v>
      </c>
      <c r="G357" s="9">
        <f>SUM('4.ведомст'!H303)</f>
        <v>130.9</v>
      </c>
      <c r="H357" s="7">
        <f t="shared" si="70"/>
        <v>100</v>
      </c>
    </row>
    <row r="358" spans="1:8" ht="31.5" x14ac:dyDescent="0.25">
      <c r="A358" s="95" t="s">
        <v>897</v>
      </c>
      <c r="B358" s="31" t="s">
        <v>666</v>
      </c>
      <c r="C358" s="96"/>
      <c r="D358" s="96"/>
      <c r="E358" s="96"/>
      <c r="F358" s="9">
        <f>SUM(F359:F360)</f>
        <v>55.2</v>
      </c>
      <c r="G358" s="9">
        <f t="shared" ref="G358" si="78">SUM(G359:G360)</f>
        <v>39</v>
      </c>
      <c r="H358" s="7">
        <f t="shared" si="70"/>
        <v>70.65217391304347</v>
      </c>
    </row>
    <row r="359" spans="1:8" ht="31.5" x14ac:dyDescent="0.25">
      <c r="A359" s="2" t="s">
        <v>240</v>
      </c>
      <c r="B359" s="31" t="s">
        <v>666</v>
      </c>
      <c r="C359" s="96" t="s">
        <v>221</v>
      </c>
      <c r="D359" s="96" t="s">
        <v>149</v>
      </c>
      <c r="E359" s="96" t="s">
        <v>25</v>
      </c>
      <c r="F359" s="9">
        <f>SUM('4.ведомст'!G305)</f>
        <v>55</v>
      </c>
      <c r="G359" s="9">
        <f>SUM('4.ведомст'!H305)</f>
        <v>38.799999999999997</v>
      </c>
      <c r="H359" s="7">
        <f t="shared" si="70"/>
        <v>70.545454545454547</v>
      </c>
    </row>
    <row r="360" spans="1:8" x14ac:dyDescent="0.25">
      <c r="A360" s="2" t="s">
        <v>17</v>
      </c>
      <c r="B360" s="31" t="s">
        <v>666</v>
      </c>
      <c r="C360" s="107" t="s">
        <v>82</v>
      </c>
      <c r="D360" s="107" t="s">
        <v>149</v>
      </c>
      <c r="E360" s="107" t="s">
        <v>25</v>
      </c>
      <c r="F360" s="9">
        <f>SUM('4.ведомст'!G306)</f>
        <v>0.2</v>
      </c>
      <c r="G360" s="9">
        <f>SUM('4.ведомст'!H306)</f>
        <v>0.2</v>
      </c>
      <c r="H360" s="7">
        <f t="shared" si="70"/>
        <v>100</v>
      </c>
    </row>
    <row r="361" spans="1:8" ht="31.5" hidden="1" x14ac:dyDescent="0.25">
      <c r="A361" s="2" t="s">
        <v>322</v>
      </c>
      <c r="B361" s="96" t="s">
        <v>323</v>
      </c>
      <c r="C361" s="96"/>
      <c r="D361" s="96"/>
      <c r="E361" s="96"/>
      <c r="F361" s="9">
        <f>SUM('4.ведомст'!G307)</f>
        <v>143557.80000000002</v>
      </c>
      <c r="G361" s="9">
        <f>SUM('4.ведомст'!H307)</f>
        <v>102618.1</v>
      </c>
      <c r="H361" s="7">
        <f t="shared" si="70"/>
        <v>71.482078995359359</v>
      </c>
    </row>
    <row r="362" spans="1:8" ht="31.5" hidden="1" x14ac:dyDescent="0.25">
      <c r="A362" s="2" t="s">
        <v>240</v>
      </c>
      <c r="B362" s="96" t="s">
        <v>323</v>
      </c>
      <c r="C362" s="96" t="s">
        <v>221</v>
      </c>
      <c r="D362" s="96" t="s">
        <v>149</v>
      </c>
      <c r="E362" s="96" t="s">
        <v>149</v>
      </c>
      <c r="F362" s="9">
        <f>SUM('4.ведомст'!G308)</f>
        <v>4480</v>
      </c>
      <c r="G362" s="9">
        <f>SUM('4.ведомст'!H308)</f>
        <v>4480</v>
      </c>
      <c r="H362" s="7">
        <f t="shared" si="70"/>
        <v>100</v>
      </c>
    </row>
    <row r="363" spans="1:8" ht="31.5" hidden="1" x14ac:dyDescent="0.25">
      <c r="A363" s="2" t="s">
        <v>240</v>
      </c>
      <c r="B363" s="31" t="s">
        <v>220</v>
      </c>
      <c r="C363" s="31">
        <v>400</v>
      </c>
      <c r="D363" s="96" t="s">
        <v>22</v>
      </c>
      <c r="E363" s="96" t="s">
        <v>64</v>
      </c>
      <c r="F363" s="9">
        <f>SUM('4.ведомст'!G309)</f>
        <v>4480</v>
      </c>
      <c r="G363" s="9">
        <f>SUM('4.ведомст'!H309)</f>
        <v>4480</v>
      </c>
      <c r="H363" s="7">
        <f t="shared" si="70"/>
        <v>100</v>
      </c>
    </row>
    <row r="364" spans="1:8" ht="141.75" hidden="1" x14ac:dyDescent="0.25">
      <c r="A364" s="95" t="s">
        <v>828</v>
      </c>
      <c r="B364" s="31" t="s">
        <v>220</v>
      </c>
      <c r="C364" s="37"/>
      <c r="D364" s="96"/>
      <c r="E364" s="96"/>
      <c r="F364" s="9">
        <f>SUM(F366)</f>
        <v>0</v>
      </c>
      <c r="G364" s="9">
        <f t="shared" ref="G364" si="79">SUM(G366)</f>
        <v>0</v>
      </c>
      <c r="H364" s="7" t="e">
        <f t="shared" si="70"/>
        <v>#DIV/0!</v>
      </c>
    </row>
    <row r="365" spans="1:8" hidden="1" x14ac:dyDescent="0.25">
      <c r="A365" s="34" t="s">
        <v>26</v>
      </c>
      <c r="B365" s="31" t="s">
        <v>740</v>
      </c>
      <c r="C365" s="37"/>
      <c r="D365" s="96"/>
      <c r="E365" s="96"/>
      <c r="F365" s="9">
        <f>SUM(F366)</f>
        <v>0</v>
      </c>
      <c r="G365" s="9">
        <f t="shared" ref="G365" si="80">SUM(G366)</f>
        <v>0</v>
      </c>
      <c r="H365" s="7" t="e">
        <f t="shared" si="70"/>
        <v>#DIV/0!</v>
      </c>
    </row>
    <row r="366" spans="1:8" ht="31.5" hidden="1" x14ac:dyDescent="0.25">
      <c r="A366" s="2" t="s">
        <v>240</v>
      </c>
      <c r="B366" s="31" t="s">
        <v>740</v>
      </c>
      <c r="C366" s="31">
        <v>400</v>
      </c>
      <c r="D366" s="96" t="s">
        <v>22</v>
      </c>
      <c r="E366" s="96" t="s">
        <v>64</v>
      </c>
      <c r="F366" s="9">
        <f>SUM('4.ведомст'!G536)</f>
        <v>0</v>
      </c>
      <c r="G366" s="9">
        <f>SUM('4.ведомст'!H536)</f>
        <v>0</v>
      </c>
      <c r="H366" s="7" t="e">
        <f t="shared" si="70"/>
        <v>#DIV/0!</v>
      </c>
    </row>
    <row r="367" spans="1:8" ht="63" x14ac:dyDescent="0.25">
      <c r="A367" s="95" t="s">
        <v>317</v>
      </c>
      <c r="B367" s="31" t="s">
        <v>320</v>
      </c>
      <c r="C367" s="31"/>
      <c r="D367" s="96"/>
      <c r="E367" s="96"/>
      <c r="F367" s="9">
        <f>SUM(F368+F370)</f>
        <v>16449.599999999999</v>
      </c>
      <c r="G367" s="9">
        <f>SUM(G368+G370)</f>
        <v>16449.599999999999</v>
      </c>
      <c r="H367" s="7">
        <f t="shared" si="70"/>
        <v>100</v>
      </c>
    </row>
    <row r="368" spans="1:8" ht="126" x14ac:dyDescent="0.25">
      <c r="A368" s="2" t="s">
        <v>467</v>
      </c>
      <c r="B368" s="31" t="s">
        <v>437</v>
      </c>
      <c r="C368" s="31"/>
      <c r="D368" s="96"/>
      <c r="E368" s="96"/>
      <c r="F368" s="9">
        <f>SUM(F369)</f>
        <v>16449.599999999999</v>
      </c>
      <c r="G368" s="9">
        <f>SUM(G369)</f>
        <v>16449.599999999999</v>
      </c>
      <c r="H368" s="7">
        <f t="shared" si="70"/>
        <v>100</v>
      </c>
    </row>
    <row r="369" spans="1:8" ht="31.5" x14ac:dyDescent="0.25">
      <c r="A369" s="2" t="s">
        <v>240</v>
      </c>
      <c r="B369" s="31" t="s">
        <v>437</v>
      </c>
      <c r="C369" s="31">
        <v>400</v>
      </c>
      <c r="D369" s="96" t="s">
        <v>22</v>
      </c>
      <c r="E369" s="96" t="s">
        <v>8</v>
      </c>
      <c r="F369" s="9">
        <f>SUM('4.ведомст'!G529)</f>
        <v>16449.599999999999</v>
      </c>
      <c r="G369" s="9">
        <f>SUM('4.ведомст'!H529)</f>
        <v>16449.599999999999</v>
      </c>
      <c r="H369" s="7">
        <f t="shared" si="70"/>
        <v>100</v>
      </c>
    </row>
    <row r="370" spans="1:8" ht="47.25" hidden="1" x14ac:dyDescent="0.25">
      <c r="A370" s="95" t="s">
        <v>222</v>
      </c>
      <c r="B370" s="96" t="s">
        <v>438</v>
      </c>
      <c r="C370" s="31"/>
      <c r="D370" s="96"/>
      <c r="E370" s="96"/>
      <c r="F370" s="9">
        <f>SUM(F371)</f>
        <v>0</v>
      </c>
      <c r="G370" s="9">
        <f>SUM(G371)</f>
        <v>0</v>
      </c>
      <c r="H370" s="7" t="e">
        <f t="shared" si="70"/>
        <v>#DIV/0!</v>
      </c>
    </row>
    <row r="371" spans="1:8" ht="31.5" hidden="1" x14ac:dyDescent="0.25">
      <c r="A371" s="2" t="s">
        <v>240</v>
      </c>
      <c r="B371" s="96" t="s">
        <v>438</v>
      </c>
      <c r="C371" s="96" t="s">
        <v>221</v>
      </c>
      <c r="D371" s="96" t="s">
        <v>22</v>
      </c>
      <c r="E371" s="96" t="s">
        <v>8</v>
      </c>
      <c r="F371" s="9">
        <f>SUM('4.ведомст'!G531)</f>
        <v>0</v>
      </c>
      <c r="G371" s="9">
        <f>SUM('4.ведомст'!H531)</f>
        <v>0</v>
      </c>
      <c r="H371" s="7" t="e">
        <f t="shared" si="70"/>
        <v>#DIV/0!</v>
      </c>
    </row>
    <row r="372" spans="1:8" s="27" customFormat="1" ht="31.5" x14ac:dyDescent="0.25">
      <c r="A372" s="23" t="s">
        <v>513</v>
      </c>
      <c r="B372" s="38" t="s">
        <v>199</v>
      </c>
      <c r="C372" s="38"/>
      <c r="D372" s="38"/>
      <c r="E372" s="38"/>
      <c r="F372" s="10">
        <f>SUM(F373+F376)</f>
        <v>178</v>
      </c>
      <c r="G372" s="10">
        <f t="shared" ref="G372" si="81">SUM(G373+G376)</f>
        <v>178</v>
      </c>
      <c r="H372" s="26">
        <f t="shared" si="70"/>
        <v>100</v>
      </c>
    </row>
    <row r="373" spans="1:8" ht="31.5" x14ac:dyDescent="0.25">
      <c r="A373" s="95" t="s">
        <v>735</v>
      </c>
      <c r="B373" s="96" t="s">
        <v>733</v>
      </c>
      <c r="C373" s="96"/>
      <c r="D373" s="96"/>
      <c r="E373" s="96"/>
      <c r="F373" s="9">
        <f>SUM('4.ведомст'!G1146)</f>
        <v>67</v>
      </c>
      <c r="G373" s="9">
        <f>SUM('4.ведомст'!H1146)</f>
        <v>67</v>
      </c>
      <c r="H373" s="7">
        <f t="shared" si="70"/>
        <v>100</v>
      </c>
    </row>
    <row r="374" spans="1:8" x14ac:dyDescent="0.25">
      <c r="A374" s="95" t="s">
        <v>26</v>
      </c>
      <c r="B374" s="96" t="s">
        <v>734</v>
      </c>
      <c r="C374" s="96"/>
      <c r="D374" s="96"/>
      <c r="E374" s="96"/>
      <c r="F374" s="9">
        <f>SUM('4.ведомст'!G1147)</f>
        <v>67</v>
      </c>
      <c r="G374" s="9">
        <f>SUM('4.ведомст'!H1147)</f>
        <v>67</v>
      </c>
      <c r="H374" s="7">
        <f t="shared" si="70"/>
        <v>100</v>
      </c>
    </row>
    <row r="375" spans="1:8" ht="31.5" x14ac:dyDescent="0.25">
      <c r="A375" s="95" t="s">
        <v>40</v>
      </c>
      <c r="B375" s="96" t="s">
        <v>734</v>
      </c>
      <c r="C375" s="96" t="s">
        <v>77</v>
      </c>
      <c r="D375" s="96" t="s">
        <v>99</v>
      </c>
      <c r="E375" s="96" t="s">
        <v>99</v>
      </c>
      <c r="F375" s="9">
        <f>SUM('4.ведомст'!G1148)</f>
        <v>67</v>
      </c>
      <c r="G375" s="9">
        <f>SUM('4.ведомст'!H1148)</f>
        <v>67</v>
      </c>
      <c r="H375" s="7">
        <f t="shared" si="70"/>
        <v>100</v>
      </c>
    </row>
    <row r="376" spans="1:8" ht="47.25" x14ac:dyDescent="0.25">
      <c r="A376" s="95" t="s">
        <v>738</v>
      </c>
      <c r="B376" s="96" t="s">
        <v>736</v>
      </c>
      <c r="C376" s="96"/>
      <c r="D376" s="96"/>
      <c r="E376" s="96"/>
      <c r="F376" s="9">
        <f>SUM('4.ведомст'!G1149)</f>
        <v>111</v>
      </c>
      <c r="G376" s="9">
        <f>SUM('4.ведомст'!H1149)</f>
        <v>111</v>
      </c>
      <c r="H376" s="7">
        <f t="shared" si="70"/>
        <v>100</v>
      </c>
    </row>
    <row r="377" spans="1:8" x14ac:dyDescent="0.25">
      <c r="A377" s="95" t="s">
        <v>26</v>
      </c>
      <c r="B377" s="96" t="s">
        <v>737</v>
      </c>
      <c r="C377" s="96"/>
      <c r="D377" s="96"/>
      <c r="E377" s="96"/>
      <c r="F377" s="9">
        <f>SUM('4.ведомст'!G1150)</f>
        <v>111</v>
      </c>
      <c r="G377" s="9">
        <f>SUM('4.ведомст'!H1150)</f>
        <v>111</v>
      </c>
      <c r="H377" s="7">
        <f t="shared" si="70"/>
        <v>100</v>
      </c>
    </row>
    <row r="378" spans="1:8" ht="31.5" x14ac:dyDescent="0.25">
      <c r="A378" s="33" t="s">
        <v>40</v>
      </c>
      <c r="B378" s="96" t="s">
        <v>737</v>
      </c>
      <c r="C378" s="96" t="s">
        <v>77</v>
      </c>
      <c r="D378" s="96" t="s">
        <v>99</v>
      </c>
      <c r="E378" s="96" t="s">
        <v>99</v>
      </c>
      <c r="F378" s="9">
        <f>SUM('4.ведомст'!G1151)</f>
        <v>111</v>
      </c>
      <c r="G378" s="9">
        <f>SUM('4.ведомст'!H1151)</f>
        <v>111</v>
      </c>
      <c r="H378" s="7">
        <f t="shared" si="70"/>
        <v>100</v>
      </c>
    </row>
    <row r="379" spans="1:8" ht="63" x14ac:dyDescent="0.25">
      <c r="A379" s="23" t="s">
        <v>564</v>
      </c>
      <c r="B379" s="38" t="s">
        <v>563</v>
      </c>
      <c r="C379" s="96"/>
      <c r="D379" s="96"/>
      <c r="E379" s="96"/>
      <c r="F379" s="10">
        <f>SUM(F380+F389)+F388+F393</f>
        <v>9434.7000000000007</v>
      </c>
      <c r="G379" s="10">
        <f>SUM(G380+G389)+G388+G393</f>
        <v>9434.7000000000007</v>
      </c>
      <c r="H379" s="26">
        <f t="shared" si="70"/>
        <v>100</v>
      </c>
    </row>
    <row r="380" spans="1:8" x14ac:dyDescent="0.25">
      <c r="A380" s="95" t="s">
        <v>26</v>
      </c>
      <c r="B380" s="4" t="s">
        <v>565</v>
      </c>
      <c r="C380" s="96"/>
      <c r="D380" s="96"/>
      <c r="E380" s="96"/>
      <c r="F380" s="9">
        <f>SUM(F382+F384)+F381</f>
        <v>9434.7000000000007</v>
      </c>
      <c r="G380" s="9">
        <f t="shared" ref="G380" si="82">SUM(G382+G384)+G381</f>
        <v>9434.7000000000007</v>
      </c>
      <c r="H380" s="7">
        <f t="shared" si="70"/>
        <v>100</v>
      </c>
    </row>
    <row r="381" spans="1:8" ht="31.5" x14ac:dyDescent="0.25">
      <c r="A381" s="33" t="s">
        <v>40</v>
      </c>
      <c r="B381" s="4" t="s">
        <v>565</v>
      </c>
      <c r="C381" s="96" t="s">
        <v>77</v>
      </c>
      <c r="D381" s="96" t="s">
        <v>10</v>
      </c>
      <c r="E381" s="96" t="s">
        <v>25</v>
      </c>
      <c r="F381" s="9">
        <f>SUM('4.ведомст'!G513)</f>
        <v>988.2</v>
      </c>
      <c r="G381" s="9">
        <f>SUM('4.ведомст'!H513)</f>
        <v>988.2</v>
      </c>
      <c r="H381" s="7">
        <f t="shared" si="70"/>
        <v>100</v>
      </c>
    </row>
    <row r="382" spans="1:8" x14ac:dyDescent="0.25">
      <c r="A382" s="95" t="s">
        <v>112</v>
      </c>
      <c r="B382" s="4" t="s">
        <v>566</v>
      </c>
      <c r="C382" s="96"/>
      <c r="D382" s="96"/>
      <c r="E382" s="96"/>
      <c r="F382" s="9">
        <f t="shared" ref="F382:G382" si="83">SUM(F383)</f>
        <v>7546.5</v>
      </c>
      <c r="G382" s="9">
        <f t="shared" si="83"/>
        <v>7546.5</v>
      </c>
      <c r="H382" s="7">
        <f t="shared" si="70"/>
        <v>100</v>
      </c>
    </row>
    <row r="383" spans="1:8" ht="31.5" x14ac:dyDescent="0.25">
      <c r="A383" s="95" t="s">
        <v>40</v>
      </c>
      <c r="B383" s="4" t="s">
        <v>566</v>
      </c>
      <c r="C383" s="96" t="s">
        <v>77</v>
      </c>
      <c r="D383" s="96" t="s">
        <v>10</v>
      </c>
      <c r="E383" s="96" t="s">
        <v>25</v>
      </c>
      <c r="F383" s="9">
        <f>SUM('4.ведомст'!G1335)</f>
        <v>7546.5</v>
      </c>
      <c r="G383" s="9">
        <f>SUM('4.ведомст'!H1335)</f>
        <v>7546.5</v>
      </c>
      <c r="H383" s="7">
        <f t="shared" si="70"/>
        <v>100</v>
      </c>
    </row>
    <row r="384" spans="1:8" ht="63" x14ac:dyDescent="0.25">
      <c r="A384" s="95" t="s">
        <v>720</v>
      </c>
      <c r="B384" s="4" t="s">
        <v>782</v>
      </c>
      <c r="C384" s="4"/>
      <c r="D384" s="96"/>
      <c r="E384" s="96"/>
      <c r="F384" s="9">
        <f>SUM(F385:F386)</f>
        <v>900</v>
      </c>
      <c r="G384" s="9">
        <f t="shared" ref="G384" si="84">SUM(G385:G386)</f>
        <v>900</v>
      </c>
      <c r="H384" s="7">
        <f t="shared" si="70"/>
        <v>100</v>
      </c>
    </row>
    <row r="385" spans="1:8" ht="31.5" hidden="1" x14ac:dyDescent="0.25">
      <c r="A385" s="33" t="s">
        <v>40</v>
      </c>
      <c r="B385" s="4" t="s">
        <v>782</v>
      </c>
      <c r="C385" s="4" t="s">
        <v>108</v>
      </c>
      <c r="D385" s="96" t="s">
        <v>10</v>
      </c>
      <c r="E385" s="96" t="s">
        <v>25</v>
      </c>
      <c r="F385" s="9">
        <f>SUM('4.ведомст'!G1337)</f>
        <v>0</v>
      </c>
      <c r="G385" s="9">
        <f>SUM('4.ведомст'!H1337)</f>
        <v>0</v>
      </c>
      <c r="H385" s="7" t="e">
        <f t="shared" si="70"/>
        <v>#DIV/0!</v>
      </c>
    </row>
    <row r="386" spans="1:8" ht="31.5" x14ac:dyDescent="0.25">
      <c r="A386" s="95" t="s">
        <v>107</v>
      </c>
      <c r="B386" s="4" t="s">
        <v>782</v>
      </c>
      <c r="C386" s="4" t="s">
        <v>108</v>
      </c>
      <c r="D386" s="96" t="s">
        <v>10</v>
      </c>
      <c r="E386" s="96" t="s">
        <v>25</v>
      </c>
      <c r="F386" s="9">
        <f>SUM('4.ведомст'!G1338)</f>
        <v>900</v>
      </c>
      <c r="G386" s="9">
        <f>SUM('4.ведомст'!H1338)</f>
        <v>900</v>
      </c>
      <c r="H386" s="7">
        <f t="shared" si="70"/>
        <v>100</v>
      </c>
    </row>
    <row r="387" spans="1:8" ht="31.5" hidden="1" x14ac:dyDescent="0.25">
      <c r="A387" s="95" t="s">
        <v>239</v>
      </c>
      <c r="B387" s="96" t="s">
        <v>776</v>
      </c>
      <c r="C387" s="4"/>
      <c r="D387" s="96"/>
      <c r="E387" s="96"/>
      <c r="F387" s="9">
        <f>SUM(F388)</f>
        <v>0</v>
      </c>
      <c r="G387" s="9">
        <f>SUM(G388)</f>
        <v>0</v>
      </c>
      <c r="H387" s="7" t="e">
        <f t="shared" si="70"/>
        <v>#DIV/0!</v>
      </c>
    </row>
    <row r="388" spans="1:8" ht="31.5" hidden="1" x14ac:dyDescent="0.25">
      <c r="A388" s="95" t="s">
        <v>240</v>
      </c>
      <c r="B388" s="96" t="s">
        <v>776</v>
      </c>
      <c r="C388" s="4" t="s">
        <v>221</v>
      </c>
      <c r="D388" s="96" t="s">
        <v>10</v>
      </c>
      <c r="E388" s="96" t="s">
        <v>25</v>
      </c>
      <c r="F388" s="9">
        <f>SUM('4.ведомст'!G515)</f>
        <v>0</v>
      </c>
      <c r="G388" s="9">
        <f>SUM('4.ведомст'!H515)</f>
        <v>0</v>
      </c>
      <c r="H388" s="7" t="e">
        <f t="shared" si="70"/>
        <v>#DIV/0!</v>
      </c>
    </row>
    <row r="389" spans="1:8" hidden="1" x14ac:dyDescent="0.25">
      <c r="A389" s="95" t="s">
        <v>132</v>
      </c>
      <c r="B389" s="4" t="s">
        <v>567</v>
      </c>
      <c r="C389" s="96"/>
      <c r="D389" s="96"/>
      <c r="E389" s="96"/>
      <c r="F389" s="9">
        <f t="shared" ref="F389:G391" si="85">SUM(F390)</f>
        <v>0</v>
      </c>
      <c r="G389" s="9">
        <f t="shared" si="85"/>
        <v>0</v>
      </c>
      <c r="H389" s="7" t="e">
        <f t="shared" si="70"/>
        <v>#DIV/0!</v>
      </c>
    </row>
    <row r="390" spans="1:8" ht="31.5" hidden="1" x14ac:dyDescent="0.25">
      <c r="A390" s="95" t="s">
        <v>232</v>
      </c>
      <c r="B390" s="4" t="s">
        <v>568</v>
      </c>
      <c r="C390" s="96"/>
      <c r="D390" s="96"/>
      <c r="E390" s="96"/>
      <c r="F390" s="9">
        <f t="shared" si="85"/>
        <v>0</v>
      </c>
      <c r="G390" s="9">
        <f t="shared" si="85"/>
        <v>0</v>
      </c>
      <c r="H390" s="7" t="e">
        <f t="shared" ref="H390:H453" si="86">SUM(G390/F390*100)</f>
        <v>#DIV/0!</v>
      </c>
    </row>
    <row r="391" spans="1:8" hidden="1" x14ac:dyDescent="0.25">
      <c r="A391" s="95" t="s">
        <v>125</v>
      </c>
      <c r="B391" s="4" t="s">
        <v>569</v>
      </c>
      <c r="C391" s="96"/>
      <c r="D391" s="96"/>
      <c r="E391" s="96"/>
      <c r="F391" s="9">
        <f t="shared" si="85"/>
        <v>0</v>
      </c>
      <c r="G391" s="9">
        <f t="shared" si="85"/>
        <v>0</v>
      </c>
      <c r="H391" s="7" t="e">
        <f t="shared" si="86"/>
        <v>#DIV/0!</v>
      </c>
    </row>
    <row r="392" spans="1:8" ht="31.5" hidden="1" x14ac:dyDescent="0.25">
      <c r="A392" s="95" t="s">
        <v>107</v>
      </c>
      <c r="B392" s="4" t="s">
        <v>569</v>
      </c>
      <c r="C392" s="96" t="s">
        <v>108</v>
      </c>
      <c r="D392" s="96" t="s">
        <v>10</v>
      </c>
      <c r="E392" s="96" t="s">
        <v>25</v>
      </c>
      <c r="F392" s="9">
        <f>SUM('4.ведомст'!G1342)</f>
        <v>0</v>
      </c>
      <c r="G392" s="9">
        <f>SUM('4.ведомст'!H1342)</f>
        <v>0</v>
      </c>
      <c r="H392" s="7" t="e">
        <f t="shared" si="86"/>
        <v>#DIV/0!</v>
      </c>
    </row>
    <row r="393" spans="1:8" hidden="1" x14ac:dyDescent="0.25">
      <c r="A393" s="95" t="s">
        <v>659</v>
      </c>
      <c r="B393" s="4" t="s">
        <v>784</v>
      </c>
      <c r="C393" s="96"/>
      <c r="D393" s="96"/>
      <c r="E393" s="96"/>
      <c r="F393" s="9">
        <f>SUM(F394)</f>
        <v>0</v>
      </c>
      <c r="G393" s="9">
        <f t="shared" ref="G393" si="87">SUM(G394)</f>
        <v>0</v>
      </c>
      <c r="H393" s="7" t="e">
        <f t="shared" si="86"/>
        <v>#DIV/0!</v>
      </c>
    </row>
    <row r="394" spans="1:8" hidden="1" x14ac:dyDescent="0.25">
      <c r="A394" s="95" t="s">
        <v>783</v>
      </c>
      <c r="B394" s="4" t="s">
        <v>785</v>
      </c>
      <c r="C394" s="96"/>
      <c r="D394" s="96"/>
      <c r="E394" s="96"/>
      <c r="F394" s="9">
        <f>SUM(F395)</f>
        <v>0</v>
      </c>
      <c r="G394" s="9">
        <f t="shared" ref="G394" si="88">SUM(G395)</f>
        <v>0</v>
      </c>
      <c r="H394" s="7" t="e">
        <f t="shared" si="86"/>
        <v>#DIV/0!</v>
      </c>
    </row>
    <row r="395" spans="1:8" ht="31.5" hidden="1" x14ac:dyDescent="0.25">
      <c r="A395" s="95" t="s">
        <v>107</v>
      </c>
      <c r="B395" s="4" t="s">
        <v>785</v>
      </c>
      <c r="C395" s="96" t="s">
        <v>108</v>
      </c>
      <c r="D395" s="96" t="s">
        <v>10</v>
      </c>
      <c r="E395" s="96" t="s">
        <v>25</v>
      </c>
      <c r="F395" s="9">
        <f>SUM('4.ведомст'!G1345)</f>
        <v>0</v>
      </c>
      <c r="G395" s="9">
        <f>SUM('4.ведомст'!H1345)</f>
        <v>0</v>
      </c>
      <c r="H395" s="7" t="e">
        <f t="shared" si="86"/>
        <v>#DIV/0!</v>
      </c>
    </row>
    <row r="396" spans="1:8" ht="47.25" x14ac:dyDescent="0.25">
      <c r="A396" s="23" t="s">
        <v>514</v>
      </c>
      <c r="B396" s="38" t="s">
        <v>299</v>
      </c>
      <c r="C396" s="38"/>
      <c r="D396" s="38"/>
      <c r="E396" s="38"/>
      <c r="F396" s="10">
        <f t="shared" ref="F396:G398" si="89">F397</f>
        <v>178.5</v>
      </c>
      <c r="G396" s="10">
        <f t="shared" si="89"/>
        <v>178.5</v>
      </c>
      <c r="H396" s="26">
        <f t="shared" si="86"/>
        <v>100</v>
      </c>
    </row>
    <row r="397" spans="1:8" x14ac:dyDescent="0.25">
      <c r="A397" s="95" t="s">
        <v>26</v>
      </c>
      <c r="B397" s="96" t="s">
        <v>300</v>
      </c>
      <c r="C397" s="96"/>
      <c r="D397" s="96"/>
      <c r="E397" s="96"/>
      <c r="F397" s="9">
        <f t="shared" si="89"/>
        <v>178.5</v>
      </c>
      <c r="G397" s="9">
        <f t="shared" si="89"/>
        <v>178.5</v>
      </c>
      <c r="H397" s="7">
        <f t="shared" si="86"/>
        <v>100</v>
      </c>
    </row>
    <row r="398" spans="1:8" x14ac:dyDescent="0.25">
      <c r="A398" s="33" t="s">
        <v>134</v>
      </c>
      <c r="B398" s="96" t="s">
        <v>301</v>
      </c>
      <c r="C398" s="96"/>
      <c r="D398" s="96"/>
      <c r="E398" s="96"/>
      <c r="F398" s="9">
        <f t="shared" si="89"/>
        <v>178.5</v>
      </c>
      <c r="G398" s="9">
        <f t="shared" si="89"/>
        <v>178.5</v>
      </c>
      <c r="H398" s="7">
        <f t="shared" si="86"/>
        <v>100</v>
      </c>
    </row>
    <row r="399" spans="1:8" ht="31.5" x14ac:dyDescent="0.25">
      <c r="A399" s="95" t="s">
        <v>40</v>
      </c>
      <c r="B399" s="96" t="s">
        <v>301</v>
      </c>
      <c r="C399" s="96" t="s">
        <v>77</v>
      </c>
      <c r="D399" s="96" t="s">
        <v>99</v>
      </c>
      <c r="E399" s="96" t="s">
        <v>99</v>
      </c>
      <c r="F399" s="9">
        <f>SUM('4.ведомст'!G1154)</f>
        <v>178.5</v>
      </c>
      <c r="G399" s="9">
        <f>SUM('4.ведомст'!H1154)</f>
        <v>178.5</v>
      </c>
      <c r="H399" s="7">
        <f t="shared" si="86"/>
        <v>100</v>
      </c>
    </row>
    <row r="400" spans="1:8" ht="31.5" x14ac:dyDescent="0.25">
      <c r="A400" s="23" t="s">
        <v>522</v>
      </c>
      <c r="B400" s="24" t="s">
        <v>101</v>
      </c>
      <c r="C400" s="24"/>
      <c r="D400" s="24"/>
      <c r="E400" s="24"/>
      <c r="F400" s="26">
        <f>F401+F413+F417+F423+F428+F457+F519</f>
        <v>443386.9</v>
      </c>
      <c r="G400" s="26">
        <f>G401+G413+G417+G423+G428+G457+G519</f>
        <v>442574.10000000009</v>
      </c>
      <c r="H400" s="26">
        <f t="shared" si="86"/>
        <v>99.816683803693806</v>
      </c>
    </row>
    <row r="401" spans="1:8" x14ac:dyDescent="0.25">
      <c r="A401" s="95" t="s">
        <v>109</v>
      </c>
      <c r="B401" s="4" t="s">
        <v>110</v>
      </c>
      <c r="C401" s="4"/>
      <c r="D401" s="4"/>
      <c r="E401" s="4"/>
      <c r="F401" s="7">
        <f>F402+F408+F405</f>
        <v>91230.9</v>
      </c>
      <c r="G401" s="7">
        <f>G402+G408+G405</f>
        <v>91164.2</v>
      </c>
      <c r="H401" s="7">
        <f t="shared" si="86"/>
        <v>99.926888806314523</v>
      </c>
    </row>
    <row r="402" spans="1:8" ht="47.25" x14ac:dyDescent="0.25">
      <c r="A402" s="95" t="s">
        <v>20</v>
      </c>
      <c r="B402" s="4" t="s">
        <v>111</v>
      </c>
      <c r="C402" s="4"/>
      <c r="D402" s="4"/>
      <c r="E402" s="4"/>
      <c r="F402" s="7">
        <f t="shared" ref="F402:G403" si="90">F403</f>
        <v>62652.7</v>
      </c>
      <c r="G402" s="7">
        <f t="shared" si="90"/>
        <v>62652.7</v>
      </c>
      <c r="H402" s="7">
        <f t="shared" si="86"/>
        <v>100</v>
      </c>
    </row>
    <row r="403" spans="1:8" x14ac:dyDescent="0.25">
      <c r="A403" s="95" t="s">
        <v>112</v>
      </c>
      <c r="B403" s="4" t="s">
        <v>113</v>
      </c>
      <c r="C403" s="4"/>
      <c r="D403" s="4"/>
      <c r="E403" s="4"/>
      <c r="F403" s="7">
        <f t="shared" si="90"/>
        <v>62652.7</v>
      </c>
      <c r="G403" s="7">
        <f t="shared" si="90"/>
        <v>62652.7</v>
      </c>
      <c r="H403" s="7">
        <f t="shared" si="86"/>
        <v>100</v>
      </c>
    </row>
    <row r="404" spans="1:8" ht="31.5" x14ac:dyDescent="0.25">
      <c r="A404" s="95" t="s">
        <v>107</v>
      </c>
      <c r="B404" s="4" t="s">
        <v>113</v>
      </c>
      <c r="C404" s="4" t="s">
        <v>108</v>
      </c>
      <c r="D404" s="4" t="s">
        <v>10</v>
      </c>
      <c r="E404" s="4" t="s">
        <v>25</v>
      </c>
      <c r="F404" s="7">
        <f>SUM('4.ведомст'!G1350)</f>
        <v>62652.7</v>
      </c>
      <c r="G404" s="7">
        <f>SUM('4.ведомст'!H1350)</f>
        <v>62652.7</v>
      </c>
      <c r="H404" s="7">
        <f t="shared" si="86"/>
        <v>100</v>
      </c>
    </row>
    <row r="405" spans="1:8" hidden="1" x14ac:dyDescent="0.25">
      <c r="A405" s="95" t="s">
        <v>132</v>
      </c>
      <c r="B405" s="4" t="s">
        <v>472</v>
      </c>
      <c r="C405" s="4"/>
      <c r="D405" s="4"/>
      <c r="E405" s="4"/>
      <c r="F405" s="7">
        <f t="shared" ref="F405:G406" si="91">SUM(F406)</f>
        <v>0</v>
      </c>
      <c r="G405" s="7">
        <f t="shared" si="91"/>
        <v>0</v>
      </c>
      <c r="H405" s="7" t="e">
        <f t="shared" si="86"/>
        <v>#DIV/0!</v>
      </c>
    </row>
    <row r="406" spans="1:8" ht="31.5" hidden="1" x14ac:dyDescent="0.25">
      <c r="A406" s="95" t="s">
        <v>293</v>
      </c>
      <c r="B406" s="4" t="s">
        <v>474</v>
      </c>
      <c r="C406" s="4"/>
      <c r="D406" s="4"/>
      <c r="E406" s="4"/>
      <c r="F406" s="7">
        <f t="shared" si="91"/>
        <v>0</v>
      </c>
      <c r="G406" s="7">
        <f t="shared" si="91"/>
        <v>0</v>
      </c>
      <c r="H406" s="7" t="e">
        <f t="shared" si="86"/>
        <v>#DIV/0!</v>
      </c>
    </row>
    <row r="407" spans="1:8" ht="31.5" hidden="1" x14ac:dyDescent="0.25">
      <c r="A407" s="95" t="s">
        <v>107</v>
      </c>
      <c r="B407" s="4" t="s">
        <v>474</v>
      </c>
      <c r="C407" s="4" t="s">
        <v>108</v>
      </c>
      <c r="D407" s="4" t="s">
        <v>10</v>
      </c>
      <c r="E407" s="4" t="s">
        <v>25</v>
      </c>
      <c r="F407" s="7">
        <f>SUM('4.ведомст'!G1354)</f>
        <v>0</v>
      </c>
      <c r="G407" s="7">
        <f>SUM('4.ведомст'!H1354)</f>
        <v>0</v>
      </c>
      <c r="H407" s="7" t="e">
        <f t="shared" si="86"/>
        <v>#DIV/0!</v>
      </c>
    </row>
    <row r="408" spans="1:8" ht="31.5" x14ac:dyDescent="0.25">
      <c r="A408" s="95" t="s">
        <v>33</v>
      </c>
      <c r="B408" s="4" t="s">
        <v>114</v>
      </c>
      <c r="C408" s="4"/>
      <c r="D408" s="4"/>
      <c r="E408" s="4"/>
      <c r="F408" s="7">
        <f>F409</f>
        <v>28578.2</v>
      </c>
      <c r="G408" s="7">
        <f>G409</f>
        <v>28511.499999999996</v>
      </c>
      <c r="H408" s="7">
        <f t="shared" si="86"/>
        <v>99.766605314540442</v>
      </c>
    </row>
    <row r="409" spans="1:8" x14ac:dyDescent="0.25">
      <c r="A409" s="95" t="s">
        <v>112</v>
      </c>
      <c r="B409" s="4" t="s">
        <v>115</v>
      </c>
      <c r="C409" s="4"/>
      <c r="D409" s="4"/>
      <c r="E409" s="4"/>
      <c r="F409" s="7">
        <f>F410+F411+F412</f>
        <v>28578.2</v>
      </c>
      <c r="G409" s="7">
        <f>G410+G411+G412</f>
        <v>28511.499999999996</v>
      </c>
      <c r="H409" s="7">
        <f t="shared" si="86"/>
        <v>99.766605314540442</v>
      </c>
    </row>
    <row r="410" spans="1:8" ht="63" x14ac:dyDescent="0.25">
      <c r="A410" s="95" t="s">
        <v>39</v>
      </c>
      <c r="B410" s="4" t="s">
        <v>115</v>
      </c>
      <c r="C410" s="4" t="s">
        <v>75</v>
      </c>
      <c r="D410" s="4" t="s">
        <v>10</v>
      </c>
      <c r="E410" s="4" t="s">
        <v>25</v>
      </c>
      <c r="F410" s="7">
        <f>SUM('4.ведомст'!G1357)</f>
        <v>25109.5</v>
      </c>
      <c r="G410" s="7">
        <f>SUM('4.ведомст'!H1357)</f>
        <v>25109.1</v>
      </c>
      <c r="H410" s="7">
        <f t="shared" si="86"/>
        <v>99.998406977438819</v>
      </c>
    </row>
    <row r="411" spans="1:8" ht="31.5" x14ac:dyDescent="0.25">
      <c r="A411" s="95" t="s">
        <v>40</v>
      </c>
      <c r="B411" s="4" t="s">
        <v>115</v>
      </c>
      <c r="C411" s="4" t="s">
        <v>77</v>
      </c>
      <c r="D411" s="4" t="s">
        <v>10</v>
      </c>
      <c r="E411" s="4" t="s">
        <v>25</v>
      </c>
      <c r="F411" s="7">
        <f>SUM('4.ведомст'!G1358)</f>
        <v>3253.5</v>
      </c>
      <c r="G411" s="7">
        <f>SUM('4.ведомст'!H1358)</f>
        <v>3187.8</v>
      </c>
      <c r="H411" s="7">
        <f t="shared" si="86"/>
        <v>97.980636237897656</v>
      </c>
    </row>
    <row r="412" spans="1:8" x14ac:dyDescent="0.25">
      <c r="A412" s="95" t="s">
        <v>17</v>
      </c>
      <c r="B412" s="4" t="s">
        <v>115</v>
      </c>
      <c r="C412" s="4" t="s">
        <v>82</v>
      </c>
      <c r="D412" s="4" t="s">
        <v>10</v>
      </c>
      <c r="E412" s="4" t="s">
        <v>25</v>
      </c>
      <c r="F412" s="7">
        <f>SUM('4.ведомст'!G1359)</f>
        <v>215.2</v>
      </c>
      <c r="G412" s="7">
        <f>SUM('4.ведомст'!H1359)</f>
        <v>214.6</v>
      </c>
      <c r="H412" s="7">
        <f t="shared" si="86"/>
        <v>99.721189591078073</v>
      </c>
    </row>
    <row r="413" spans="1:8" x14ac:dyDescent="0.25">
      <c r="A413" s="95" t="s">
        <v>102</v>
      </c>
      <c r="B413" s="4" t="s">
        <v>103</v>
      </c>
      <c r="C413" s="4"/>
      <c r="D413" s="4"/>
      <c r="E413" s="4"/>
      <c r="F413" s="7">
        <f t="shared" ref="F413:G415" si="92">F414</f>
        <v>123698.8</v>
      </c>
      <c r="G413" s="7">
        <f t="shared" si="92"/>
        <v>123698.8</v>
      </c>
      <c r="H413" s="7">
        <f t="shared" si="86"/>
        <v>100</v>
      </c>
    </row>
    <row r="414" spans="1:8" ht="47.25" x14ac:dyDescent="0.25">
      <c r="A414" s="95" t="s">
        <v>20</v>
      </c>
      <c r="B414" s="4" t="s">
        <v>104</v>
      </c>
      <c r="C414" s="4"/>
      <c r="D414" s="4"/>
      <c r="E414" s="4"/>
      <c r="F414" s="7">
        <f t="shared" si="92"/>
        <v>123698.8</v>
      </c>
      <c r="G414" s="7">
        <f t="shared" si="92"/>
        <v>123698.8</v>
      </c>
      <c r="H414" s="7">
        <f t="shared" si="86"/>
        <v>100</v>
      </c>
    </row>
    <row r="415" spans="1:8" x14ac:dyDescent="0.25">
      <c r="A415" s="95" t="s">
        <v>105</v>
      </c>
      <c r="B415" s="4" t="s">
        <v>106</v>
      </c>
      <c r="C415" s="4"/>
      <c r="D415" s="4"/>
      <c r="E415" s="4"/>
      <c r="F415" s="7">
        <f t="shared" si="92"/>
        <v>123698.8</v>
      </c>
      <c r="G415" s="7">
        <f t="shared" si="92"/>
        <v>123698.8</v>
      </c>
      <c r="H415" s="7">
        <f t="shared" si="86"/>
        <v>100</v>
      </c>
    </row>
    <row r="416" spans="1:8" ht="31.5" x14ac:dyDescent="0.25">
      <c r="A416" s="95" t="s">
        <v>107</v>
      </c>
      <c r="B416" s="4" t="s">
        <v>106</v>
      </c>
      <c r="C416" s="4" t="s">
        <v>108</v>
      </c>
      <c r="D416" s="4" t="s">
        <v>99</v>
      </c>
      <c r="E416" s="4" t="s">
        <v>42</v>
      </c>
      <c r="F416" s="7">
        <f>SUM('4.ведомст'!G1275)</f>
        <v>123698.8</v>
      </c>
      <c r="G416" s="7">
        <f>SUM('4.ведомст'!H1275)</f>
        <v>123698.8</v>
      </c>
      <c r="H416" s="7">
        <f t="shared" si="86"/>
        <v>100</v>
      </c>
    </row>
    <row r="417" spans="1:8" ht="31.5" x14ac:dyDescent="0.25">
      <c r="A417" s="95" t="s">
        <v>117</v>
      </c>
      <c r="B417" s="4" t="s">
        <v>118</v>
      </c>
      <c r="C417" s="4"/>
      <c r="D417" s="4"/>
      <c r="E417" s="4"/>
      <c r="F417" s="7">
        <f t="shared" ref="F417:G418" si="93">F418</f>
        <v>68426.700000000012</v>
      </c>
      <c r="G417" s="7">
        <f t="shared" si="93"/>
        <v>68174.900000000009</v>
      </c>
      <c r="H417" s="7">
        <f t="shared" si="86"/>
        <v>99.632014988301336</v>
      </c>
    </row>
    <row r="418" spans="1:8" ht="31.5" x14ac:dyDescent="0.25">
      <c r="A418" s="95" t="s">
        <v>33</v>
      </c>
      <c r="B418" s="4" t="s">
        <v>119</v>
      </c>
      <c r="C418" s="4"/>
      <c r="D418" s="4"/>
      <c r="E418" s="4"/>
      <c r="F418" s="7">
        <f t="shared" si="93"/>
        <v>68426.700000000012</v>
      </c>
      <c r="G418" s="7">
        <f t="shared" si="93"/>
        <v>68174.900000000009</v>
      </c>
      <c r="H418" s="7">
        <f t="shared" si="86"/>
        <v>99.632014988301336</v>
      </c>
    </row>
    <row r="419" spans="1:8" x14ac:dyDescent="0.25">
      <c r="A419" s="95" t="s">
        <v>120</v>
      </c>
      <c r="B419" s="4" t="s">
        <v>121</v>
      </c>
      <c r="C419" s="4"/>
      <c r="D419" s="4"/>
      <c r="E419" s="4"/>
      <c r="F419" s="7">
        <f>F420+F421+F422</f>
        <v>68426.700000000012</v>
      </c>
      <c r="G419" s="7">
        <f>G420+G421+G422</f>
        <v>68174.900000000009</v>
      </c>
      <c r="H419" s="7">
        <f t="shared" si="86"/>
        <v>99.632014988301336</v>
      </c>
    </row>
    <row r="420" spans="1:8" ht="63" x14ac:dyDescent="0.25">
      <c r="A420" s="95" t="s">
        <v>39</v>
      </c>
      <c r="B420" s="4" t="s">
        <v>121</v>
      </c>
      <c r="C420" s="4" t="s">
        <v>75</v>
      </c>
      <c r="D420" s="4" t="s">
        <v>10</v>
      </c>
      <c r="E420" s="4" t="s">
        <v>25</v>
      </c>
      <c r="F420" s="7">
        <f>SUM('4.ведомст'!G1363)</f>
        <v>61218.8</v>
      </c>
      <c r="G420" s="7">
        <f>SUM('4.ведомст'!H1363)</f>
        <v>61227.4</v>
      </c>
      <c r="H420" s="7">
        <f t="shared" si="86"/>
        <v>100.01404797219155</v>
      </c>
    </row>
    <row r="421" spans="1:8" ht="31.5" x14ac:dyDescent="0.25">
      <c r="A421" s="95" t="s">
        <v>40</v>
      </c>
      <c r="B421" s="4" t="s">
        <v>121</v>
      </c>
      <c r="C421" s="4" t="s">
        <v>77</v>
      </c>
      <c r="D421" s="4" t="s">
        <v>10</v>
      </c>
      <c r="E421" s="4" t="s">
        <v>25</v>
      </c>
      <c r="F421" s="7">
        <f>SUM('4.ведомст'!G1364)</f>
        <v>6778.1</v>
      </c>
      <c r="G421" s="7">
        <f>SUM('4.ведомст'!H1364)</f>
        <v>6519.9</v>
      </c>
      <c r="H421" s="7">
        <f t="shared" si="86"/>
        <v>96.190672902435765</v>
      </c>
    </row>
    <row r="422" spans="1:8" x14ac:dyDescent="0.25">
      <c r="A422" s="95" t="s">
        <v>17</v>
      </c>
      <c r="B422" s="4" t="s">
        <v>121</v>
      </c>
      <c r="C422" s="4" t="s">
        <v>82</v>
      </c>
      <c r="D422" s="4" t="s">
        <v>10</v>
      </c>
      <c r="E422" s="4" t="s">
        <v>25</v>
      </c>
      <c r="F422" s="7">
        <f>SUM('4.ведомст'!G1365)</f>
        <v>429.8</v>
      </c>
      <c r="G422" s="7">
        <f>SUM('4.ведомст'!H1365)</f>
        <v>427.6</v>
      </c>
      <c r="H422" s="7">
        <f t="shared" si="86"/>
        <v>99.488134015821316</v>
      </c>
    </row>
    <row r="423" spans="1:8" ht="31.5" x14ac:dyDescent="0.25">
      <c r="A423" s="95" t="s">
        <v>122</v>
      </c>
      <c r="B423" s="4" t="s">
        <v>123</v>
      </c>
      <c r="C423" s="4"/>
      <c r="D423" s="4"/>
      <c r="E423" s="4"/>
      <c r="F423" s="7">
        <f t="shared" ref="F423:G425" si="94">F424</f>
        <v>14193.4</v>
      </c>
      <c r="G423" s="7">
        <f t="shared" si="94"/>
        <v>14193.4</v>
      </c>
      <c r="H423" s="7">
        <f t="shared" si="86"/>
        <v>100</v>
      </c>
    </row>
    <row r="424" spans="1:8" ht="47.25" x14ac:dyDescent="0.25">
      <c r="A424" s="95" t="s">
        <v>20</v>
      </c>
      <c r="B424" s="4" t="s">
        <v>124</v>
      </c>
      <c r="C424" s="4"/>
      <c r="D424" s="4"/>
      <c r="E424" s="4"/>
      <c r="F424" s="7">
        <f t="shared" si="94"/>
        <v>14193.4</v>
      </c>
      <c r="G424" s="7">
        <f t="shared" si="94"/>
        <v>14193.4</v>
      </c>
      <c r="H424" s="7">
        <f t="shared" si="86"/>
        <v>100</v>
      </c>
    </row>
    <row r="425" spans="1:8" x14ac:dyDescent="0.25">
      <c r="A425" s="95" t="s">
        <v>125</v>
      </c>
      <c r="B425" s="4" t="s">
        <v>126</v>
      </c>
      <c r="C425" s="4"/>
      <c r="D425" s="4"/>
      <c r="E425" s="4"/>
      <c r="F425" s="7">
        <f t="shared" si="94"/>
        <v>14193.4</v>
      </c>
      <c r="G425" s="7">
        <f t="shared" si="94"/>
        <v>14193.4</v>
      </c>
      <c r="H425" s="7">
        <f t="shared" si="86"/>
        <v>100</v>
      </c>
    </row>
    <row r="426" spans="1:8" ht="31.5" x14ac:dyDescent="0.25">
      <c r="A426" s="95" t="s">
        <v>107</v>
      </c>
      <c r="B426" s="4" t="s">
        <v>126</v>
      </c>
      <c r="C426" s="4" t="s">
        <v>108</v>
      </c>
      <c r="D426" s="4" t="s">
        <v>10</v>
      </c>
      <c r="E426" s="4" t="s">
        <v>25</v>
      </c>
      <c r="F426" s="7">
        <f>SUM('4.ведомст'!G1369)</f>
        <v>14193.4</v>
      </c>
      <c r="G426" s="7">
        <f>SUM('4.ведомст'!H1369)</f>
        <v>14193.4</v>
      </c>
      <c r="H426" s="7">
        <f t="shared" si="86"/>
        <v>100</v>
      </c>
    </row>
    <row r="427" spans="1:8" ht="31.5" hidden="1" x14ac:dyDescent="0.25">
      <c r="A427" s="95" t="s">
        <v>58</v>
      </c>
      <c r="B427" s="4" t="s">
        <v>354</v>
      </c>
      <c r="C427" s="4" t="s">
        <v>108</v>
      </c>
      <c r="D427" s="4" t="s">
        <v>10</v>
      </c>
      <c r="E427" s="4" t="s">
        <v>8</v>
      </c>
      <c r="F427" s="7"/>
      <c r="G427" s="7"/>
      <c r="H427" s="7" t="e">
        <f t="shared" si="86"/>
        <v>#DIV/0!</v>
      </c>
    </row>
    <row r="428" spans="1:8" x14ac:dyDescent="0.25">
      <c r="A428" s="95" t="s">
        <v>135</v>
      </c>
      <c r="B428" s="4" t="s">
        <v>136</v>
      </c>
      <c r="C428" s="4"/>
      <c r="D428" s="4"/>
      <c r="E428" s="4"/>
      <c r="F428" s="7">
        <f>F429+F443+F454</f>
        <v>24622.6</v>
      </c>
      <c r="G428" s="7">
        <f>G429+G443+G454</f>
        <v>24237.200000000001</v>
      </c>
      <c r="H428" s="7">
        <f t="shared" si="86"/>
        <v>98.434771307660455</v>
      </c>
    </row>
    <row r="429" spans="1:8" x14ac:dyDescent="0.25">
      <c r="A429" s="95" t="s">
        <v>26</v>
      </c>
      <c r="B429" s="4" t="s">
        <v>357</v>
      </c>
      <c r="C429" s="4"/>
      <c r="D429" s="4"/>
      <c r="E429" s="4"/>
      <c r="F429" s="7">
        <f>SUM(F430+F432+F435+F439)+F437</f>
        <v>24549.3</v>
      </c>
      <c r="G429" s="7">
        <f>SUM(G430+G432+G435+G439)+G437</f>
        <v>24163.9</v>
      </c>
      <c r="H429" s="7">
        <f t="shared" si="86"/>
        <v>98.43009780319602</v>
      </c>
    </row>
    <row r="430" spans="1:8" x14ac:dyDescent="0.25">
      <c r="A430" s="95" t="s">
        <v>105</v>
      </c>
      <c r="B430" s="4" t="s">
        <v>663</v>
      </c>
      <c r="C430" s="4"/>
      <c r="D430" s="4"/>
      <c r="E430" s="4"/>
      <c r="F430" s="7">
        <f>SUM(F431)</f>
        <v>838.6</v>
      </c>
      <c r="G430" s="7">
        <f>SUM(G431)</f>
        <v>820.3</v>
      </c>
      <c r="H430" s="7">
        <f t="shared" si="86"/>
        <v>97.817791557357495</v>
      </c>
    </row>
    <row r="431" spans="1:8" ht="31.5" x14ac:dyDescent="0.25">
      <c r="A431" s="95" t="s">
        <v>107</v>
      </c>
      <c r="B431" s="4" t="s">
        <v>663</v>
      </c>
      <c r="C431" s="4" t="s">
        <v>108</v>
      </c>
      <c r="D431" s="4" t="s">
        <v>99</v>
      </c>
      <c r="E431" s="4" t="s">
        <v>42</v>
      </c>
      <c r="F431" s="7">
        <f>SUM('4.ведомст'!G1279)</f>
        <v>838.6</v>
      </c>
      <c r="G431" s="7">
        <f>SUM('4.ведомст'!H1279)</f>
        <v>820.3</v>
      </c>
      <c r="H431" s="7">
        <f t="shared" si="86"/>
        <v>97.817791557357495</v>
      </c>
    </row>
    <row r="432" spans="1:8" x14ac:dyDescent="0.25">
      <c r="A432" s="95" t="s">
        <v>112</v>
      </c>
      <c r="B432" s="4" t="s">
        <v>705</v>
      </c>
      <c r="C432" s="4"/>
      <c r="D432" s="4"/>
      <c r="E432" s="4"/>
      <c r="F432" s="7">
        <f>F433+F434</f>
        <v>20881.099999999999</v>
      </c>
      <c r="G432" s="7">
        <f>G433+G434</f>
        <v>20514.5</v>
      </c>
      <c r="H432" s="7">
        <f t="shared" si="86"/>
        <v>98.244345364947264</v>
      </c>
    </row>
    <row r="433" spans="1:8" ht="31.5" x14ac:dyDescent="0.25">
      <c r="A433" s="95" t="s">
        <v>40</v>
      </c>
      <c r="B433" s="4" t="s">
        <v>705</v>
      </c>
      <c r="C433" s="4" t="s">
        <v>77</v>
      </c>
      <c r="D433" s="4" t="s">
        <v>10</v>
      </c>
      <c r="E433" s="4" t="s">
        <v>8</v>
      </c>
      <c r="F433" s="7">
        <f>SUM('4.ведомст'!G1433)</f>
        <v>4906.3999999999996</v>
      </c>
      <c r="G433" s="7">
        <f>SUM('4.ведомст'!H1433)</f>
        <v>4666.3999999999996</v>
      </c>
      <c r="H433" s="7">
        <f t="shared" si="86"/>
        <v>95.108429805967717</v>
      </c>
    </row>
    <row r="434" spans="1:8" ht="31.5" x14ac:dyDescent="0.25">
      <c r="A434" s="95" t="s">
        <v>107</v>
      </c>
      <c r="B434" s="4" t="s">
        <v>705</v>
      </c>
      <c r="C434" s="4" t="s">
        <v>108</v>
      </c>
      <c r="D434" s="4" t="s">
        <v>10</v>
      </c>
      <c r="E434" s="4" t="s">
        <v>8</v>
      </c>
      <c r="F434" s="7">
        <f>SUM('4.ведомст'!G1434)</f>
        <v>15974.7</v>
      </c>
      <c r="G434" s="7">
        <f>SUM('4.ведомст'!H1434)</f>
        <v>15848.1</v>
      </c>
      <c r="H434" s="7">
        <f t="shared" si="86"/>
        <v>99.207496854401029</v>
      </c>
    </row>
    <row r="435" spans="1:8" x14ac:dyDescent="0.25">
      <c r="A435" s="95" t="s">
        <v>478</v>
      </c>
      <c r="B435" s="4" t="s">
        <v>706</v>
      </c>
      <c r="C435" s="4"/>
      <c r="D435" s="4"/>
      <c r="E435" s="4"/>
      <c r="F435" s="7">
        <f>SUM(F436)</f>
        <v>606.9</v>
      </c>
      <c r="G435" s="7">
        <f t="shared" ref="G435" si="95">SUM(G436)</f>
        <v>606.9</v>
      </c>
      <c r="H435" s="7">
        <f t="shared" si="86"/>
        <v>100</v>
      </c>
    </row>
    <row r="436" spans="1:8" ht="31.5" x14ac:dyDescent="0.25">
      <c r="A436" s="95" t="s">
        <v>107</v>
      </c>
      <c r="B436" s="4" t="s">
        <v>706</v>
      </c>
      <c r="C436" s="4" t="s">
        <v>108</v>
      </c>
      <c r="D436" s="4" t="s">
        <v>10</v>
      </c>
      <c r="E436" s="4" t="s">
        <v>8</v>
      </c>
      <c r="F436" s="7">
        <f>SUM('4.ведомст'!G1436)</f>
        <v>606.9</v>
      </c>
      <c r="G436" s="7">
        <f>SUM('4.ведомст'!H1436)</f>
        <v>606.9</v>
      </c>
      <c r="H436" s="7">
        <f t="shared" si="86"/>
        <v>100</v>
      </c>
    </row>
    <row r="437" spans="1:8" x14ac:dyDescent="0.25">
      <c r="A437" s="95" t="s">
        <v>120</v>
      </c>
      <c r="B437" s="4" t="s">
        <v>789</v>
      </c>
      <c r="C437" s="4"/>
      <c r="D437" s="4"/>
      <c r="E437" s="4"/>
      <c r="F437" s="7">
        <f>SUM(F438)</f>
        <v>567.20000000000005</v>
      </c>
      <c r="G437" s="7">
        <f t="shared" ref="G437" si="96">SUM(G438)</f>
        <v>567.20000000000005</v>
      </c>
      <c r="H437" s="7">
        <f t="shared" si="86"/>
        <v>100</v>
      </c>
    </row>
    <row r="438" spans="1:8" ht="31.5" x14ac:dyDescent="0.25">
      <c r="A438" s="95" t="s">
        <v>40</v>
      </c>
      <c r="B438" s="4" t="s">
        <v>789</v>
      </c>
      <c r="C438" s="4" t="s">
        <v>77</v>
      </c>
      <c r="D438" s="4" t="s">
        <v>10</v>
      </c>
      <c r="E438" s="4" t="s">
        <v>8</v>
      </c>
      <c r="F438" s="7">
        <f>SUM('4.ведомст'!G1438)</f>
        <v>567.20000000000005</v>
      </c>
      <c r="G438" s="7">
        <f>SUM('4.ведомст'!H1438)</f>
        <v>567.20000000000005</v>
      </c>
      <c r="H438" s="7">
        <f t="shared" si="86"/>
        <v>100</v>
      </c>
    </row>
    <row r="439" spans="1:8" x14ac:dyDescent="0.25">
      <c r="A439" s="95" t="s">
        <v>428</v>
      </c>
      <c r="B439" s="4" t="s">
        <v>707</v>
      </c>
      <c r="C439" s="57"/>
      <c r="D439" s="4"/>
      <c r="E439" s="4"/>
      <c r="F439" s="7">
        <f>SUM(F440:F442)</f>
        <v>1655.5</v>
      </c>
      <c r="G439" s="7">
        <f t="shared" ref="G439" si="97">SUM(G440:G442)</f>
        <v>1655</v>
      </c>
      <c r="H439" s="7">
        <f t="shared" si="86"/>
        <v>99.969797644216257</v>
      </c>
    </row>
    <row r="440" spans="1:8" ht="63" hidden="1" x14ac:dyDescent="0.25">
      <c r="A440" s="95" t="s">
        <v>39</v>
      </c>
      <c r="B440" s="4" t="s">
        <v>707</v>
      </c>
      <c r="C440" s="4" t="s">
        <v>75</v>
      </c>
      <c r="D440" s="4" t="s">
        <v>10</v>
      </c>
      <c r="E440" s="4" t="s">
        <v>8</v>
      </c>
      <c r="F440" s="7">
        <f>SUM('4.ведомст'!G1440)</f>
        <v>0</v>
      </c>
      <c r="G440" s="7"/>
      <c r="H440" s="7" t="e">
        <f t="shared" si="86"/>
        <v>#DIV/0!</v>
      </c>
    </row>
    <row r="441" spans="1:8" ht="31.5" x14ac:dyDescent="0.25">
      <c r="A441" s="95" t="s">
        <v>40</v>
      </c>
      <c r="B441" s="4" t="s">
        <v>707</v>
      </c>
      <c r="C441" s="4" t="s">
        <v>77</v>
      </c>
      <c r="D441" s="4" t="s">
        <v>10</v>
      </c>
      <c r="E441" s="4" t="s">
        <v>8</v>
      </c>
      <c r="F441" s="7">
        <f>SUM('4.ведомст'!G1441)</f>
        <v>1371.5</v>
      </c>
      <c r="G441" s="7">
        <f>SUM('4.ведомст'!H1441)</f>
        <v>1371</v>
      </c>
      <c r="H441" s="7">
        <f t="shared" si="86"/>
        <v>99.963543565439295</v>
      </c>
    </row>
    <row r="442" spans="1:8" x14ac:dyDescent="0.25">
      <c r="A442" s="95" t="s">
        <v>31</v>
      </c>
      <c r="B442" s="4" t="s">
        <v>707</v>
      </c>
      <c r="C442" s="4" t="s">
        <v>85</v>
      </c>
      <c r="D442" s="4" t="s">
        <v>10</v>
      </c>
      <c r="E442" s="4" t="s">
        <v>8</v>
      </c>
      <c r="F442" s="7">
        <f>SUM('4.ведомст'!G1442)</f>
        <v>284</v>
      </c>
      <c r="G442" s="7">
        <f>SUM('4.ведомст'!H1442)</f>
        <v>284</v>
      </c>
      <c r="H442" s="7">
        <f t="shared" si="86"/>
        <v>100</v>
      </c>
    </row>
    <row r="443" spans="1:8" hidden="1" x14ac:dyDescent="0.25">
      <c r="A443" s="95" t="s">
        <v>132</v>
      </c>
      <c r="B443" s="4" t="s">
        <v>426</v>
      </c>
      <c r="C443" s="4"/>
      <c r="D443" s="4"/>
      <c r="E443" s="4"/>
      <c r="F443" s="7">
        <f>SUM(F449)+F444</f>
        <v>0</v>
      </c>
      <c r="G443" s="7">
        <f t="shared" ref="G443" si="98">SUM(G449)+G444</f>
        <v>0</v>
      </c>
      <c r="H443" s="7" t="e">
        <f t="shared" si="86"/>
        <v>#DIV/0!</v>
      </c>
    </row>
    <row r="444" spans="1:8" ht="31.5" hidden="1" x14ac:dyDescent="0.25">
      <c r="A444" s="95" t="s">
        <v>233</v>
      </c>
      <c r="B444" s="4" t="s">
        <v>681</v>
      </c>
      <c r="C444" s="57"/>
      <c r="D444" s="4"/>
      <c r="E444" s="4"/>
      <c r="F444" s="7">
        <f>SUM(F445+F447)</f>
        <v>0</v>
      </c>
      <c r="G444" s="7">
        <f t="shared" ref="G444" si="99">SUM(G445+G447)</f>
        <v>0</v>
      </c>
      <c r="H444" s="7" t="e">
        <f t="shared" si="86"/>
        <v>#DIV/0!</v>
      </c>
    </row>
    <row r="445" spans="1:8" hidden="1" x14ac:dyDescent="0.25">
      <c r="A445" s="95" t="s">
        <v>112</v>
      </c>
      <c r="B445" s="4" t="s">
        <v>682</v>
      </c>
      <c r="C445" s="57"/>
      <c r="D445" s="4"/>
      <c r="E445" s="4"/>
      <c r="F445" s="7">
        <f>SUM(F446)</f>
        <v>0</v>
      </c>
      <c r="G445" s="7">
        <f t="shared" ref="G445" si="100">SUM(G446)</f>
        <v>0</v>
      </c>
      <c r="H445" s="7" t="e">
        <f t="shared" si="86"/>
        <v>#DIV/0!</v>
      </c>
    </row>
    <row r="446" spans="1:8" ht="31.5" hidden="1" x14ac:dyDescent="0.25">
      <c r="A446" s="95" t="s">
        <v>107</v>
      </c>
      <c r="B446" s="4" t="s">
        <v>682</v>
      </c>
      <c r="C446" s="4" t="s">
        <v>108</v>
      </c>
      <c r="D446" s="4" t="s">
        <v>10</v>
      </c>
      <c r="E446" s="4" t="s">
        <v>8</v>
      </c>
      <c r="F446" s="7">
        <f>SUM('4.ведомст'!G1448)</f>
        <v>0</v>
      </c>
      <c r="G446" s="7">
        <f>SUM('4.ведомст'!H1448)</f>
        <v>0</v>
      </c>
      <c r="H446" s="7" t="e">
        <f t="shared" si="86"/>
        <v>#DIV/0!</v>
      </c>
    </row>
    <row r="447" spans="1:8" hidden="1" x14ac:dyDescent="0.25">
      <c r="A447" s="95" t="s">
        <v>478</v>
      </c>
      <c r="B447" s="4" t="s">
        <v>684</v>
      </c>
      <c r="C447" s="4"/>
      <c r="D447" s="4"/>
      <c r="E447" s="4"/>
      <c r="F447" s="7">
        <f>SUM(F448)</f>
        <v>0</v>
      </c>
      <c r="G447" s="7">
        <f t="shared" ref="G447" si="101">SUM(G448)</f>
        <v>0</v>
      </c>
      <c r="H447" s="7" t="e">
        <f t="shared" si="86"/>
        <v>#DIV/0!</v>
      </c>
    </row>
    <row r="448" spans="1:8" ht="31.5" hidden="1" x14ac:dyDescent="0.25">
      <c r="A448" s="95" t="s">
        <v>107</v>
      </c>
      <c r="B448" s="4" t="s">
        <v>684</v>
      </c>
      <c r="C448" s="4" t="s">
        <v>108</v>
      </c>
      <c r="D448" s="4" t="s">
        <v>10</v>
      </c>
      <c r="E448" s="4" t="s">
        <v>8</v>
      </c>
      <c r="F448" s="7">
        <f>SUM('4.ведомст'!G1450)</f>
        <v>0</v>
      </c>
      <c r="G448" s="7">
        <f>SUM('4.ведомст'!H1450)</f>
        <v>0</v>
      </c>
      <c r="H448" s="7" t="e">
        <f t="shared" si="86"/>
        <v>#DIV/0!</v>
      </c>
    </row>
    <row r="449" spans="1:8" ht="31.5" hidden="1" x14ac:dyDescent="0.25">
      <c r="A449" s="95" t="s">
        <v>293</v>
      </c>
      <c r="B449" s="4" t="s">
        <v>683</v>
      </c>
      <c r="C449" s="4"/>
      <c r="D449" s="4"/>
      <c r="E449" s="4"/>
      <c r="F449" s="7">
        <f>SUM(F450)+F452</f>
        <v>0</v>
      </c>
      <c r="G449" s="7">
        <f t="shared" ref="G449" si="102">SUM(G450)+G452</f>
        <v>0</v>
      </c>
      <c r="H449" s="7" t="e">
        <f t="shared" si="86"/>
        <v>#DIV/0!</v>
      </c>
    </row>
    <row r="450" spans="1:8" hidden="1" x14ac:dyDescent="0.25">
      <c r="A450" s="95" t="s">
        <v>112</v>
      </c>
      <c r="B450" s="4" t="s">
        <v>427</v>
      </c>
      <c r="C450" s="4"/>
      <c r="D450" s="4"/>
      <c r="E450" s="4"/>
      <c r="F450" s="7">
        <f t="shared" ref="F450:G450" si="103">SUM(F451)</f>
        <v>0</v>
      </c>
      <c r="G450" s="7">
        <f t="shared" si="103"/>
        <v>0</v>
      </c>
      <c r="H450" s="7" t="e">
        <f t="shared" si="86"/>
        <v>#DIV/0!</v>
      </c>
    </row>
    <row r="451" spans="1:8" ht="31.5" hidden="1" x14ac:dyDescent="0.25">
      <c r="A451" s="95" t="s">
        <v>107</v>
      </c>
      <c r="B451" s="4" t="s">
        <v>427</v>
      </c>
      <c r="C451" s="4" t="s">
        <v>108</v>
      </c>
      <c r="D451" s="4" t="s">
        <v>10</v>
      </c>
      <c r="E451" s="4" t="s">
        <v>8</v>
      </c>
      <c r="F451" s="7">
        <f>SUM('4.ведомст'!G1453)</f>
        <v>0</v>
      </c>
      <c r="G451" s="7">
        <f>SUM('4.ведомст'!H1453)</f>
        <v>0</v>
      </c>
      <c r="H451" s="7" t="e">
        <f t="shared" si="86"/>
        <v>#DIV/0!</v>
      </c>
    </row>
    <row r="452" spans="1:8" hidden="1" x14ac:dyDescent="0.25">
      <c r="A452" s="95" t="s">
        <v>125</v>
      </c>
      <c r="B452" s="4" t="s">
        <v>479</v>
      </c>
      <c r="C452" s="4"/>
      <c r="D452" s="4"/>
      <c r="E452" s="4"/>
      <c r="F452" s="7">
        <f t="shared" ref="F452:G452" si="104">SUM(F453)</f>
        <v>0</v>
      </c>
      <c r="G452" s="7">
        <f t="shared" si="104"/>
        <v>0</v>
      </c>
      <c r="H452" s="7" t="e">
        <f t="shared" si="86"/>
        <v>#DIV/0!</v>
      </c>
    </row>
    <row r="453" spans="1:8" ht="31.5" hidden="1" x14ac:dyDescent="0.25">
      <c r="A453" s="95" t="s">
        <v>107</v>
      </c>
      <c r="B453" s="4" t="s">
        <v>479</v>
      </c>
      <c r="C453" s="4" t="s">
        <v>108</v>
      </c>
      <c r="D453" s="4" t="s">
        <v>10</v>
      </c>
      <c r="E453" s="4" t="s">
        <v>8</v>
      </c>
      <c r="F453" s="7">
        <f>SUM('4.ведомст'!G1455)</f>
        <v>0</v>
      </c>
      <c r="G453" s="7">
        <f>SUM('4.ведомст'!H1455)</f>
        <v>0</v>
      </c>
      <c r="H453" s="7" t="e">
        <f t="shared" si="86"/>
        <v>#DIV/0!</v>
      </c>
    </row>
    <row r="454" spans="1:8" x14ac:dyDescent="0.25">
      <c r="A454" s="95" t="s">
        <v>808</v>
      </c>
      <c r="B454" s="4" t="s">
        <v>901</v>
      </c>
      <c r="C454" s="4"/>
      <c r="D454" s="4"/>
      <c r="E454" s="4"/>
      <c r="F454" s="7">
        <f>SUM(F455)</f>
        <v>73.3</v>
      </c>
      <c r="G454" s="7">
        <f t="shared" ref="G454" si="105">SUM(G455)</f>
        <v>73.3</v>
      </c>
      <c r="H454" s="7">
        <f t="shared" ref="H454:H517" si="106">SUM(G454/F454*100)</f>
        <v>100</v>
      </c>
    </row>
    <row r="455" spans="1:8" ht="31.5" x14ac:dyDescent="0.25">
      <c r="A455" s="95" t="s">
        <v>903</v>
      </c>
      <c r="B455" s="4" t="s">
        <v>902</v>
      </c>
      <c r="C455" s="4"/>
      <c r="D455" s="4"/>
      <c r="E455" s="4"/>
      <c r="F455" s="7">
        <f>SUM(F456)</f>
        <v>73.3</v>
      </c>
      <c r="G455" s="7">
        <f t="shared" ref="G455" si="107">SUM(G456)</f>
        <v>73.3</v>
      </c>
      <c r="H455" s="7">
        <f t="shared" si="106"/>
        <v>100</v>
      </c>
    </row>
    <row r="456" spans="1:8" x14ac:dyDescent="0.25">
      <c r="A456" s="95" t="s">
        <v>31</v>
      </c>
      <c r="B456" s="4" t="s">
        <v>902</v>
      </c>
      <c r="C456" s="4" t="s">
        <v>85</v>
      </c>
      <c r="D456" s="4" t="s">
        <v>10</v>
      </c>
      <c r="E456" s="4" t="s">
        <v>8</v>
      </c>
      <c r="F456" s="7">
        <f>SUM('4.ведомст'!G1445)</f>
        <v>73.3</v>
      </c>
      <c r="G456" s="7">
        <f>SUM('4.ведомст'!H1445)</f>
        <v>73.3</v>
      </c>
      <c r="H456" s="7">
        <f t="shared" si="106"/>
        <v>100</v>
      </c>
    </row>
    <row r="457" spans="1:8" ht="31.5" x14ac:dyDescent="0.25">
      <c r="A457" s="95" t="s">
        <v>137</v>
      </c>
      <c r="B457" s="4" t="s">
        <v>138</v>
      </c>
      <c r="C457" s="4"/>
      <c r="D457" s="4"/>
      <c r="E457" s="4"/>
      <c r="F457" s="7">
        <f>SUM(F458+F508)+F463+F472+F475+F513+F501+F494+F470+F516+F481+F486+F482</f>
        <v>66743.600000000006</v>
      </c>
      <c r="G457" s="7">
        <f t="shared" ref="G457" si="108">SUM(G458+G508)+G463+G472+G475+G513+G501+G494+G470+G516+G481+G486+G482</f>
        <v>66740.700000000012</v>
      </c>
      <c r="H457" s="7">
        <f t="shared" si="106"/>
        <v>99.995655014113723</v>
      </c>
    </row>
    <row r="458" spans="1:8" x14ac:dyDescent="0.25">
      <c r="A458" s="95" t="s">
        <v>26</v>
      </c>
      <c r="B458" s="4" t="s">
        <v>358</v>
      </c>
      <c r="C458" s="4"/>
      <c r="D458" s="4"/>
      <c r="E458" s="4"/>
      <c r="F458" s="7">
        <f>SUM(F459+F461+F465+F467)+F477</f>
        <v>16782.900000000001</v>
      </c>
      <c r="G458" s="7">
        <f t="shared" ref="G458" si="109">SUM(G459+G461+G465+G467)+G477</f>
        <v>16782.900000000001</v>
      </c>
      <c r="H458" s="7">
        <f t="shared" si="106"/>
        <v>100</v>
      </c>
    </row>
    <row r="459" spans="1:8" x14ac:dyDescent="0.25">
      <c r="A459" s="95" t="s">
        <v>112</v>
      </c>
      <c r="B459" s="4" t="s">
        <v>359</v>
      </c>
      <c r="C459" s="4"/>
      <c r="D459" s="4"/>
      <c r="E459" s="4"/>
      <c r="F459" s="7">
        <f>F460</f>
        <v>6035.3</v>
      </c>
      <c r="G459" s="7">
        <f>G460</f>
        <v>6035.3</v>
      </c>
      <c r="H459" s="7">
        <f t="shared" si="106"/>
        <v>100</v>
      </c>
    </row>
    <row r="460" spans="1:8" ht="31.5" x14ac:dyDescent="0.25">
      <c r="A460" s="95" t="s">
        <v>40</v>
      </c>
      <c r="B460" s="4" t="s">
        <v>359</v>
      </c>
      <c r="C460" s="4" t="s">
        <v>77</v>
      </c>
      <c r="D460" s="4" t="s">
        <v>10</v>
      </c>
      <c r="E460" s="4" t="s">
        <v>25</v>
      </c>
      <c r="F460" s="7">
        <f>SUM('4.ведомст'!G1373)</f>
        <v>6035.3</v>
      </c>
      <c r="G460" s="7">
        <f>SUM('4.ведомст'!H1373)</f>
        <v>6035.3</v>
      </c>
      <c r="H460" s="7">
        <f t="shared" si="106"/>
        <v>100</v>
      </c>
    </row>
    <row r="461" spans="1:8" x14ac:dyDescent="0.25">
      <c r="A461" s="95" t="s">
        <v>120</v>
      </c>
      <c r="B461" s="4" t="s">
        <v>360</v>
      </c>
      <c r="C461" s="4"/>
      <c r="D461" s="4"/>
      <c r="E461" s="4"/>
      <c r="F461" s="7">
        <f>SUM(F462)</f>
        <v>10747.6</v>
      </c>
      <c r="G461" s="7">
        <f>SUM(G462)</f>
        <v>10747.6</v>
      </c>
      <c r="H461" s="7">
        <f t="shared" si="106"/>
        <v>100</v>
      </c>
    </row>
    <row r="462" spans="1:8" ht="31.5" x14ac:dyDescent="0.25">
      <c r="A462" s="95" t="s">
        <v>40</v>
      </c>
      <c r="B462" s="4" t="s">
        <v>360</v>
      </c>
      <c r="C462" s="4" t="s">
        <v>77</v>
      </c>
      <c r="D462" s="4" t="s">
        <v>10</v>
      </c>
      <c r="E462" s="4" t="s">
        <v>25</v>
      </c>
      <c r="F462" s="7">
        <f>SUM('4.ведомст'!G1375)</f>
        <v>10747.6</v>
      </c>
      <c r="G462" s="7">
        <f>SUM('4.ведомст'!H1375)</f>
        <v>10747.6</v>
      </c>
      <c r="H462" s="7">
        <f t="shared" si="106"/>
        <v>100</v>
      </c>
    </row>
    <row r="463" spans="1:8" x14ac:dyDescent="0.25">
      <c r="A463" s="95" t="s">
        <v>428</v>
      </c>
      <c r="B463" s="4" t="s">
        <v>730</v>
      </c>
      <c r="C463" s="4"/>
      <c r="D463" s="4"/>
      <c r="E463" s="4"/>
      <c r="F463" s="7">
        <f>SUM(F464)</f>
        <v>361.8</v>
      </c>
      <c r="G463" s="7">
        <f t="shared" ref="G463" si="110">SUM(G464)</f>
        <v>361.8</v>
      </c>
      <c r="H463" s="7">
        <f t="shared" si="106"/>
        <v>100</v>
      </c>
    </row>
    <row r="464" spans="1:8" ht="31.5" x14ac:dyDescent="0.25">
      <c r="A464" s="95" t="s">
        <v>40</v>
      </c>
      <c r="B464" s="4" t="s">
        <v>730</v>
      </c>
      <c r="C464" s="4" t="s">
        <v>77</v>
      </c>
      <c r="D464" s="4" t="s">
        <v>10</v>
      </c>
      <c r="E464" s="4" t="s">
        <v>8</v>
      </c>
      <c r="F464" s="7">
        <f>SUM('4.ведомст'!G1459)</f>
        <v>361.8</v>
      </c>
      <c r="G464" s="7">
        <f>SUM('4.ведомст'!H1459)</f>
        <v>361.8</v>
      </c>
      <c r="H464" s="7">
        <f t="shared" si="106"/>
        <v>100</v>
      </c>
    </row>
    <row r="465" spans="1:8" ht="31.5" hidden="1" x14ac:dyDescent="0.25">
      <c r="A465" s="95" t="s">
        <v>899</v>
      </c>
      <c r="B465" s="4" t="s">
        <v>900</v>
      </c>
      <c r="C465" s="4"/>
      <c r="D465" s="4"/>
      <c r="E465" s="4"/>
      <c r="F465" s="7">
        <f>SUM(F466)</f>
        <v>0</v>
      </c>
      <c r="G465" s="7">
        <f>SUM(G466)</f>
        <v>0</v>
      </c>
      <c r="H465" s="7"/>
    </row>
    <row r="466" spans="1:8" ht="31.5" hidden="1" x14ac:dyDescent="0.25">
      <c r="A466" s="95" t="s">
        <v>107</v>
      </c>
      <c r="B466" s="4" t="s">
        <v>900</v>
      </c>
      <c r="C466" s="4" t="s">
        <v>108</v>
      </c>
      <c r="D466" s="4" t="s">
        <v>99</v>
      </c>
      <c r="E466" s="4" t="s">
        <v>42</v>
      </c>
      <c r="F466" s="7">
        <f>SUM('4.ведомст'!G1283)</f>
        <v>0</v>
      </c>
      <c r="G466" s="7">
        <f>SUM('4.ведомст'!H1283)</f>
        <v>0</v>
      </c>
      <c r="H466" s="7"/>
    </row>
    <row r="467" spans="1:8" ht="63" hidden="1" x14ac:dyDescent="0.25">
      <c r="A467" s="95" t="s">
        <v>720</v>
      </c>
      <c r="B467" s="4" t="s">
        <v>721</v>
      </c>
      <c r="C467" s="4"/>
      <c r="D467" s="4"/>
      <c r="E467" s="4"/>
      <c r="F467" s="7">
        <f>SUM(F468:F469)</f>
        <v>0</v>
      </c>
      <c r="G467" s="7">
        <f t="shared" ref="G467" si="111">SUM(G468:G469)</f>
        <v>0</v>
      </c>
      <c r="H467" s="7" t="e">
        <f t="shared" si="106"/>
        <v>#DIV/0!</v>
      </c>
    </row>
    <row r="468" spans="1:8" ht="31.5" hidden="1" x14ac:dyDescent="0.25">
      <c r="A468" s="95" t="s">
        <v>40</v>
      </c>
      <c r="B468" s="4" t="s">
        <v>721</v>
      </c>
      <c r="C468" s="4" t="s">
        <v>77</v>
      </c>
      <c r="D468" s="4" t="s">
        <v>10</v>
      </c>
      <c r="E468" s="4" t="s">
        <v>25</v>
      </c>
      <c r="F468" s="7">
        <f>SUM('4.ведомст'!G1379)</f>
        <v>0</v>
      </c>
      <c r="G468" s="7">
        <f>SUM('4.ведомст'!H1379)</f>
        <v>0</v>
      </c>
      <c r="H468" s="7" t="e">
        <f t="shared" si="106"/>
        <v>#DIV/0!</v>
      </c>
    </row>
    <row r="469" spans="1:8" ht="31.5" hidden="1" x14ac:dyDescent="0.25">
      <c r="A469" s="95" t="s">
        <v>107</v>
      </c>
      <c r="B469" s="4" t="s">
        <v>721</v>
      </c>
      <c r="C469" s="4" t="s">
        <v>108</v>
      </c>
      <c r="D469" s="4" t="s">
        <v>10</v>
      </c>
      <c r="E469" s="4" t="s">
        <v>25</v>
      </c>
      <c r="F469" s="7">
        <f>SUM('4.ведомст'!G1380)</f>
        <v>0</v>
      </c>
      <c r="G469" s="7">
        <f>SUM('4.ведомст'!H1380)</f>
        <v>0</v>
      </c>
      <c r="H469" s="7" t="e">
        <f t="shared" si="106"/>
        <v>#DIV/0!</v>
      </c>
    </row>
    <row r="470" spans="1:8" ht="63" hidden="1" x14ac:dyDescent="0.25">
      <c r="A470" s="95" t="s">
        <v>780</v>
      </c>
      <c r="B470" s="4" t="s">
        <v>781</v>
      </c>
      <c r="C470" s="4"/>
      <c r="D470" s="4"/>
      <c r="E470" s="4"/>
      <c r="F470" s="7">
        <f>SUM(F471)</f>
        <v>0</v>
      </c>
      <c r="G470" s="7">
        <f t="shared" ref="G470" si="112">SUM(G471)</f>
        <v>0</v>
      </c>
      <c r="H470" s="7" t="e">
        <f t="shared" si="106"/>
        <v>#DIV/0!</v>
      </c>
    </row>
    <row r="471" spans="1:8" ht="31.5" hidden="1" x14ac:dyDescent="0.25">
      <c r="A471" s="95" t="s">
        <v>107</v>
      </c>
      <c r="B471" s="4" t="s">
        <v>781</v>
      </c>
      <c r="C471" s="4" t="s">
        <v>108</v>
      </c>
      <c r="D471" s="4" t="s">
        <v>99</v>
      </c>
      <c r="E471" s="4" t="s">
        <v>42</v>
      </c>
      <c r="F471" s="7">
        <f>SUM('4.ведомст'!G1285)</f>
        <v>0</v>
      </c>
      <c r="G471" s="7">
        <f>SUM('4.ведомст'!H1285)</f>
        <v>0</v>
      </c>
      <c r="H471" s="7" t="e">
        <f t="shared" si="106"/>
        <v>#DIV/0!</v>
      </c>
    </row>
    <row r="472" spans="1:8" ht="47.25" x14ac:dyDescent="0.25">
      <c r="A472" s="95" t="s">
        <v>786</v>
      </c>
      <c r="B472" s="4" t="s">
        <v>704</v>
      </c>
      <c r="C472" s="4"/>
      <c r="D472" s="4"/>
      <c r="E472" s="4"/>
      <c r="F472" s="7">
        <f>SUM(F473:F474)</f>
        <v>874.4</v>
      </c>
      <c r="G472" s="7">
        <f t="shared" ref="G472" si="113">SUM(G473:G474)</f>
        <v>874.4</v>
      </c>
      <c r="H472" s="7">
        <f t="shared" si="106"/>
        <v>100</v>
      </c>
    </row>
    <row r="473" spans="1:8" ht="31.5" hidden="1" x14ac:dyDescent="0.25">
      <c r="A473" s="95" t="s">
        <v>40</v>
      </c>
      <c r="B473" s="4" t="s">
        <v>704</v>
      </c>
      <c r="C473" s="4" t="s">
        <v>77</v>
      </c>
      <c r="D473" s="4" t="s">
        <v>10</v>
      </c>
      <c r="E473" s="4" t="s">
        <v>25</v>
      </c>
      <c r="F473" s="7">
        <f>SUM('4.ведомст'!G1382)</f>
        <v>0</v>
      </c>
      <c r="G473" s="7">
        <f>SUM('4.ведомст'!H1382)</f>
        <v>0</v>
      </c>
      <c r="H473" s="7" t="e">
        <f t="shared" si="106"/>
        <v>#DIV/0!</v>
      </c>
    </row>
    <row r="474" spans="1:8" ht="31.5" x14ac:dyDescent="0.25">
      <c r="A474" s="95" t="s">
        <v>107</v>
      </c>
      <c r="B474" s="4" t="s">
        <v>704</v>
      </c>
      <c r="C474" s="4" t="s">
        <v>108</v>
      </c>
      <c r="D474" s="4" t="s">
        <v>10</v>
      </c>
      <c r="E474" s="4" t="s">
        <v>25</v>
      </c>
      <c r="F474" s="7">
        <f>SUM('4.ведомст'!G1383)</f>
        <v>874.4</v>
      </c>
      <c r="G474" s="7">
        <f>SUM('4.ведомст'!H1383)</f>
        <v>874.4</v>
      </c>
      <c r="H474" s="7">
        <f t="shared" si="106"/>
        <v>100</v>
      </c>
    </row>
    <row r="475" spans="1:8" ht="47.25" x14ac:dyDescent="0.25">
      <c r="A475" s="95" t="s">
        <v>820</v>
      </c>
      <c r="B475" s="4" t="s">
        <v>787</v>
      </c>
      <c r="C475" s="4"/>
      <c r="D475" s="4"/>
      <c r="E475" s="4"/>
      <c r="F475" s="7">
        <f>SUM(F476)</f>
        <v>823.3</v>
      </c>
      <c r="G475" s="7">
        <f t="shared" ref="G475" si="114">SUM(G476)</f>
        <v>823.3</v>
      </c>
      <c r="H475" s="7">
        <f t="shared" si="106"/>
        <v>100</v>
      </c>
    </row>
    <row r="476" spans="1:8" ht="31.5" x14ac:dyDescent="0.25">
      <c r="A476" s="95" t="s">
        <v>40</v>
      </c>
      <c r="B476" s="4" t="s">
        <v>787</v>
      </c>
      <c r="C476" s="4" t="s">
        <v>77</v>
      </c>
      <c r="D476" s="4" t="s">
        <v>10</v>
      </c>
      <c r="E476" s="4" t="s">
        <v>25</v>
      </c>
      <c r="F476" s="7">
        <f>SUM('4.ведомст'!G1385)</f>
        <v>823.3</v>
      </c>
      <c r="G476" s="7">
        <f>SUM('4.ведомст'!H1385)</f>
        <v>823.3</v>
      </c>
      <c r="H476" s="7">
        <f t="shared" si="106"/>
        <v>100</v>
      </c>
    </row>
    <row r="477" spans="1:8" hidden="1" x14ac:dyDescent="0.25">
      <c r="A477" s="95" t="s">
        <v>796</v>
      </c>
      <c r="B477" s="4" t="s">
        <v>839</v>
      </c>
      <c r="C477" s="4"/>
      <c r="D477" s="4"/>
      <c r="E477" s="4"/>
      <c r="F477" s="7">
        <f>SUM(F478)</f>
        <v>0</v>
      </c>
      <c r="G477" s="7"/>
      <c r="H477" s="7" t="e">
        <f t="shared" si="106"/>
        <v>#DIV/0!</v>
      </c>
    </row>
    <row r="478" spans="1:8" hidden="1" x14ac:dyDescent="0.25">
      <c r="A478" s="95"/>
      <c r="B478" s="4" t="s">
        <v>838</v>
      </c>
      <c r="C478" s="4"/>
      <c r="D478" s="4"/>
      <c r="E478" s="4"/>
      <c r="F478" s="7">
        <f>SUM(F479:F480)</f>
        <v>0</v>
      </c>
      <c r="G478" s="7"/>
      <c r="H478" s="7" t="e">
        <f t="shared" si="106"/>
        <v>#DIV/0!</v>
      </c>
    </row>
    <row r="479" spans="1:8" ht="31.5" hidden="1" x14ac:dyDescent="0.25">
      <c r="A479" s="95" t="s">
        <v>40</v>
      </c>
      <c r="B479" s="4" t="s">
        <v>838</v>
      </c>
      <c r="C479" s="4" t="s">
        <v>77</v>
      </c>
      <c r="D479" s="4" t="s">
        <v>10</v>
      </c>
      <c r="E479" s="4" t="s">
        <v>25</v>
      </c>
      <c r="F479" s="7">
        <f>SUM('4.ведомст'!G1388)</f>
        <v>0</v>
      </c>
      <c r="G479" s="7"/>
      <c r="H479" s="7" t="e">
        <f t="shared" si="106"/>
        <v>#DIV/0!</v>
      </c>
    </row>
    <row r="480" spans="1:8" ht="31.5" hidden="1" x14ac:dyDescent="0.25">
      <c r="A480" s="95" t="s">
        <v>107</v>
      </c>
      <c r="B480" s="4" t="s">
        <v>838</v>
      </c>
      <c r="C480" s="4" t="s">
        <v>108</v>
      </c>
      <c r="D480" s="4" t="s">
        <v>10</v>
      </c>
      <c r="E480" s="4" t="s">
        <v>25</v>
      </c>
      <c r="F480" s="7">
        <f>SUM('4.ведомст'!G1389)</f>
        <v>0</v>
      </c>
      <c r="G480" s="7"/>
      <c r="H480" s="7" t="e">
        <f t="shared" si="106"/>
        <v>#DIV/0!</v>
      </c>
    </row>
    <row r="481" spans="1:8" ht="31.5" x14ac:dyDescent="0.25">
      <c r="A481" s="95" t="s">
        <v>875</v>
      </c>
      <c r="B481" s="4" t="s">
        <v>928</v>
      </c>
      <c r="C481" s="4"/>
      <c r="D481" s="4"/>
      <c r="E481" s="4"/>
      <c r="F481" s="7">
        <f>SUM('4.ведомст'!G1390)</f>
        <v>29019.8</v>
      </c>
      <c r="G481" s="7">
        <f>SUM('4.ведомст'!H1390)</f>
        <v>29018.400000000001</v>
      </c>
      <c r="H481" s="7">
        <f t="shared" si="106"/>
        <v>99.995175707620319</v>
      </c>
    </row>
    <row r="482" spans="1:8" x14ac:dyDescent="0.25">
      <c r="A482" s="99" t="s">
        <v>105</v>
      </c>
      <c r="B482" s="4" t="s">
        <v>1023</v>
      </c>
      <c r="C482" s="4"/>
      <c r="D482" s="4"/>
      <c r="E482" s="4"/>
      <c r="F482" s="7">
        <f>SUM(F483)</f>
        <v>8606</v>
      </c>
      <c r="G482" s="7">
        <f t="shared" ref="G482" si="115">SUM(G483)</f>
        <v>8606</v>
      </c>
      <c r="H482" s="7">
        <f t="shared" si="106"/>
        <v>100</v>
      </c>
    </row>
    <row r="483" spans="1:8" ht="31.5" x14ac:dyDescent="0.25">
      <c r="A483" s="99" t="s">
        <v>107</v>
      </c>
      <c r="B483" s="4" t="s">
        <v>1023</v>
      </c>
      <c r="C483" s="4" t="s">
        <v>108</v>
      </c>
      <c r="D483" s="4" t="s">
        <v>99</v>
      </c>
      <c r="E483" s="4" t="s">
        <v>42</v>
      </c>
      <c r="F483" s="7">
        <f>SUM('4.ведомст'!G1288)</f>
        <v>8606</v>
      </c>
      <c r="G483" s="7">
        <f>SUM('4.ведомст'!H1288)</f>
        <v>8606</v>
      </c>
      <c r="H483" s="7">
        <f t="shared" si="106"/>
        <v>100</v>
      </c>
    </row>
    <row r="484" spans="1:8" x14ac:dyDescent="0.25">
      <c r="A484" s="99" t="s">
        <v>112</v>
      </c>
      <c r="B484" s="4" t="s">
        <v>929</v>
      </c>
      <c r="C484" s="4"/>
      <c r="D484" s="4"/>
      <c r="E484" s="4"/>
      <c r="F484" s="7">
        <f>SUM('4.ведомст'!G1391)</f>
        <v>29019.8</v>
      </c>
      <c r="G484" s="7">
        <f>SUM('4.ведомст'!H1391)</f>
        <v>29018.400000000001</v>
      </c>
      <c r="H484" s="7">
        <f t="shared" si="106"/>
        <v>99.995175707620319</v>
      </c>
    </row>
    <row r="485" spans="1:8" ht="31.5" x14ac:dyDescent="0.25">
      <c r="A485" s="95" t="s">
        <v>107</v>
      </c>
      <c r="B485" s="4" t="s">
        <v>929</v>
      </c>
      <c r="C485" s="4" t="s">
        <v>108</v>
      </c>
      <c r="D485" s="4" t="s">
        <v>10</v>
      </c>
      <c r="E485" s="4" t="s">
        <v>25</v>
      </c>
      <c r="F485" s="7">
        <f>SUM('4.ведомст'!G1392)</f>
        <v>29019.8</v>
      </c>
      <c r="G485" s="7">
        <f>SUM('4.ведомст'!H1392)</f>
        <v>29018.400000000001</v>
      </c>
      <c r="H485" s="7">
        <f t="shared" si="106"/>
        <v>99.995175707620319</v>
      </c>
    </row>
    <row r="486" spans="1:8" ht="31.5" x14ac:dyDescent="0.25">
      <c r="A486" s="95" t="s">
        <v>361</v>
      </c>
      <c r="B486" s="4" t="s">
        <v>362</v>
      </c>
      <c r="C486" s="4"/>
      <c r="D486" s="4"/>
      <c r="E486" s="4"/>
      <c r="F486" s="7">
        <f>F487+F489+F492</f>
        <v>1718.9</v>
      </c>
      <c r="G486" s="7">
        <f t="shared" ref="G486" si="116">G487+G489+G492</f>
        <v>1718.9</v>
      </c>
      <c r="H486" s="7">
        <f t="shared" si="106"/>
        <v>100</v>
      </c>
    </row>
    <row r="487" spans="1:8" x14ac:dyDescent="0.25">
      <c r="A487" s="95" t="s">
        <v>105</v>
      </c>
      <c r="B487" s="4" t="s">
        <v>363</v>
      </c>
      <c r="C487" s="4"/>
      <c r="D487" s="4"/>
      <c r="E487" s="4"/>
      <c r="F487" s="7">
        <f>F488</f>
        <v>415.3</v>
      </c>
      <c r="G487" s="7">
        <f>G488</f>
        <v>415.3</v>
      </c>
      <c r="H487" s="7">
        <f t="shared" si="106"/>
        <v>100</v>
      </c>
    </row>
    <row r="488" spans="1:8" ht="31.5" x14ac:dyDescent="0.25">
      <c r="A488" s="95" t="s">
        <v>107</v>
      </c>
      <c r="B488" s="4" t="s">
        <v>363</v>
      </c>
      <c r="C488" s="4" t="s">
        <v>108</v>
      </c>
      <c r="D488" s="4" t="s">
        <v>99</v>
      </c>
      <c r="E488" s="4" t="s">
        <v>42</v>
      </c>
      <c r="F488" s="7">
        <f>SUM('4.ведомст'!G1291)</f>
        <v>415.3</v>
      </c>
      <c r="G488" s="7">
        <f>SUM('4.ведомст'!H1291)</f>
        <v>415.3</v>
      </c>
      <c r="H488" s="7">
        <f t="shared" si="106"/>
        <v>100</v>
      </c>
    </row>
    <row r="489" spans="1:8" x14ac:dyDescent="0.25">
      <c r="A489" s="95" t="s">
        <v>112</v>
      </c>
      <c r="B489" s="4" t="s">
        <v>368</v>
      </c>
      <c r="C489" s="4"/>
      <c r="D489" s="4"/>
      <c r="E489" s="4"/>
      <c r="F489" s="7">
        <f>F491+F490</f>
        <v>1277.4000000000001</v>
      </c>
      <c r="G489" s="7">
        <f>G491+G490</f>
        <v>1277.4000000000001</v>
      </c>
      <c r="H489" s="7">
        <f t="shared" si="106"/>
        <v>100</v>
      </c>
    </row>
    <row r="490" spans="1:8" ht="31.5" x14ac:dyDescent="0.25">
      <c r="A490" s="95" t="s">
        <v>107</v>
      </c>
      <c r="B490" s="4" t="s">
        <v>368</v>
      </c>
      <c r="C490" s="4" t="s">
        <v>108</v>
      </c>
      <c r="D490" s="4" t="s">
        <v>10</v>
      </c>
      <c r="E490" s="4" t="s">
        <v>25</v>
      </c>
      <c r="F490" s="7">
        <f>SUM('4.ведомст'!G1395)</f>
        <v>1277.4000000000001</v>
      </c>
      <c r="G490" s="7">
        <f>SUM('4.ведомст'!H1395)</f>
        <v>1277.4000000000001</v>
      </c>
      <c r="H490" s="7">
        <f t="shared" si="106"/>
        <v>100</v>
      </c>
    </row>
    <row r="491" spans="1:8" ht="31.5" hidden="1" x14ac:dyDescent="0.25">
      <c r="A491" s="95" t="s">
        <v>107</v>
      </c>
      <c r="B491" s="4" t="s">
        <v>368</v>
      </c>
      <c r="C491" s="4" t="s">
        <v>108</v>
      </c>
      <c r="D491" s="4" t="s">
        <v>10</v>
      </c>
      <c r="E491" s="4" t="s">
        <v>8</v>
      </c>
      <c r="F491" s="7">
        <v>0</v>
      </c>
      <c r="G491" s="7">
        <v>0</v>
      </c>
      <c r="H491" s="7" t="e">
        <f t="shared" si="106"/>
        <v>#DIV/0!</v>
      </c>
    </row>
    <row r="492" spans="1:8" x14ac:dyDescent="0.25">
      <c r="A492" s="95" t="s">
        <v>125</v>
      </c>
      <c r="B492" s="4" t="s">
        <v>1017</v>
      </c>
      <c r="C492" s="4"/>
      <c r="D492" s="4"/>
      <c r="E492" s="4"/>
      <c r="F492" s="7">
        <f>SUM('4.ведомст'!G1396)</f>
        <v>26.2</v>
      </c>
      <c r="G492" s="7">
        <f>SUM('4.ведомст'!H1396)</f>
        <v>26.2</v>
      </c>
      <c r="H492" s="7">
        <f t="shared" si="106"/>
        <v>100</v>
      </c>
    </row>
    <row r="493" spans="1:8" ht="31.5" x14ac:dyDescent="0.25">
      <c r="A493" s="95" t="s">
        <v>107</v>
      </c>
      <c r="B493" s="4" t="s">
        <v>1017</v>
      </c>
      <c r="C493" s="4" t="s">
        <v>108</v>
      </c>
      <c r="D493" s="4" t="s">
        <v>10</v>
      </c>
      <c r="E493" s="4" t="s">
        <v>25</v>
      </c>
      <c r="F493" s="7">
        <f>SUM('4.ведомст'!G1397)</f>
        <v>26.2</v>
      </c>
      <c r="G493" s="7">
        <f>SUM('4.ведомст'!H1397)</f>
        <v>26.2</v>
      </c>
      <c r="H493" s="7">
        <f t="shared" si="106"/>
        <v>100</v>
      </c>
    </row>
    <row r="494" spans="1:8" ht="31.5" x14ac:dyDescent="0.25">
      <c r="A494" s="95" t="s">
        <v>233</v>
      </c>
      <c r="B494" s="4" t="s">
        <v>369</v>
      </c>
      <c r="C494" s="4"/>
      <c r="D494" s="4"/>
      <c r="E494" s="4"/>
      <c r="F494" s="7">
        <f>F495+F497+F499</f>
        <v>2557.3000000000002</v>
      </c>
      <c r="G494" s="7">
        <f t="shared" ref="G494" si="117">G495+G497+G499</f>
        <v>2556.1</v>
      </c>
      <c r="H494" s="7">
        <f t="shared" si="106"/>
        <v>99.953075509326226</v>
      </c>
    </row>
    <row r="495" spans="1:8" x14ac:dyDescent="0.25">
      <c r="A495" s="95" t="s">
        <v>105</v>
      </c>
      <c r="B495" s="4" t="s">
        <v>370</v>
      </c>
      <c r="C495" s="4"/>
      <c r="D495" s="4"/>
      <c r="E495" s="4"/>
      <c r="F495" s="7">
        <f>F496</f>
        <v>718</v>
      </c>
      <c r="G495" s="7">
        <f>G496</f>
        <v>718</v>
      </c>
      <c r="H495" s="7">
        <f t="shared" si="106"/>
        <v>100</v>
      </c>
    </row>
    <row r="496" spans="1:8" ht="31.5" x14ac:dyDescent="0.25">
      <c r="A496" s="95" t="s">
        <v>107</v>
      </c>
      <c r="B496" s="4" t="s">
        <v>370</v>
      </c>
      <c r="C496" s="4" t="s">
        <v>108</v>
      </c>
      <c r="D496" s="4" t="s">
        <v>99</v>
      </c>
      <c r="E496" s="4" t="s">
        <v>42</v>
      </c>
      <c r="F496" s="7">
        <f>SUM('4.ведомст'!G1294)</f>
        <v>718</v>
      </c>
      <c r="G496" s="7">
        <f>SUM('4.ведомст'!H1294)</f>
        <v>718</v>
      </c>
      <c r="H496" s="7">
        <f t="shared" si="106"/>
        <v>100</v>
      </c>
    </row>
    <row r="497" spans="1:8" x14ac:dyDescent="0.25">
      <c r="A497" s="95" t="s">
        <v>112</v>
      </c>
      <c r="B497" s="4" t="s">
        <v>371</v>
      </c>
      <c r="C497" s="4"/>
      <c r="D497" s="4"/>
      <c r="E497" s="4"/>
      <c r="F497" s="7">
        <f>F498</f>
        <v>1839.3</v>
      </c>
      <c r="G497" s="7">
        <f>G498</f>
        <v>1838.1</v>
      </c>
      <c r="H497" s="7">
        <f t="shared" si="106"/>
        <v>99.934757788289019</v>
      </c>
    </row>
    <row r="498" spans="1:8" ht="31.5" x14ac:dyDescent="0.25">
      <c r="A498" s="95" t="s">
        <v>107</v>
      </c>
      <c r="B498" s="4" t="s">
        <v>371</v>
      </c>
      <c r="C498" s="4" t="s">
        <v>108</v>
      </c>
      <c r="D498" s="4" t="s">
        <v>10</v>
      </c>
      <c r="E498" s="4" t="s">
        <v>25</v>
      </c>
      <c r="F498" s="7">
        <f>SUM('4.ведомст'!G1400)</f>
        <v>1839.3</v>
      </c>
      <c r="G498" s="7">
        <f>SUM('4.ведомст'!H1400)</f>
        <v>1838.1</v>
      </c>
      <c r="H498" s="7">
        <f t="shared" si="106"/>
        <v>99.934757788289019</v>
      </c>
    </row>
    <row r="499" spans="1:8" hidden="1" x14ac:dyDescent="0.25">
      <c r="A499" s="95" t="s">
        <v>478</v>
      </c>
      <c r="B499" s="4" t="s">
        <v>728</v>
      </c>
      <c r="C499" s="4"/>
      <c r="D499" s="4"/>
      <c r="E499" s="4"/>
      <c r="F499" s="7">
        <f>SUM(F500)</f>
        <v>0</v>
      </c>
      <c r="G499" s="7">
        <f t="shared" ref="G499" si="118">SUM(G500)</f>
        <v>0</v>
      </c>
      <c r="H499" s="7" t="e">
        <f t="shared" si="106"/>
        <v>#DIV/0!</v>
      </c>
    </row>
    <row r="500" spans="1:8" ht="31.5" hidden="1" x14ac:dyDescent="0.25">
      <c r="A500" s="95" t="s">
        <v>107</v>
      </c>
      <c r="B500" s="4" t="s">
        <v>728</v>
      </c>
      <c r="C500" s="4" t="s">
        <v>108</v>
      </c>
      <c r="D500" s="4" t="s">
        <v>10</v>
      </c>
      <c r="E500" s="4" t="s">
        <v>25</v>
      </c>
      <c r="F500" s="7">
        <f>SUM('4.ведомст'!G1402)</f>
        <v>0</v>
      </c>
      <c r="G500" s="7">
        <f>SUM('4.ведомст'!H1402)</f>
        <v>0</v>
      </c>
      <c r="H500" s="7" t="e">
        <f t="shared" si="106"/>
        <v>#DIV/0!</v>
      </c>
    </row>
    <row r="501" spans="1:8" ht="31.5" x14ac:dyDescent="0.25">
      <c r="A501" s="95" t="s">
        <v>293</v>
      </c>
      <c r="B501" s="4" t="s">
        <v>364</v>
      </c>
      <c r="C501" s="4"/>
      <c r="D501" s="4"/>
      <c r="E501" s="4"/>
      <c r="F501" s="7">
        <f>SUM(F502+F504+F506)</f>
        <v>3499.2</v>
      </c>
      <c r="G501" s="7">
        <f>SUM(G502+G504+G506)</f>
        <v>3498.9</v>
      </c>
      <c r="H501" s="7">
        <f t="shared" si="106"/>
        <v>99.991426611796982</v>
      </c>
    </row>
    <row r="502" spans="1:8" x14ac:dyDescent="0.25">
      <c r="A502" s="95" t="s">
        <v>105</v>
      </c>
      <c r="B502" s="4" t="s">
        <v>365</v>
      </c>
      <c r="C502" s="4"/>
      <c r="D502" s="4"/>
      <c r="E502" s="4"/>
      <c r="F502" s="7">
        <f>F503</f>
        <v>267.5</v>
      </c>
      <c r="G502" s="7">
        <f>G503</f>
        <v>267.5</v>
      </c>
      <c r="H502" s="7">
        <f t="shared" si="106"/>
        <v>100</v>
      </c>
    </row>
    <row r="503" spans="1:8" ht="31.5" x14ac:dyDescent="0.25">
      <c r="A503" s="95" t="s">
        <v>107</v>
      </c>
      <c r="B503" s="4" t="s">
        <v>365</v>
      </c>
      <c r="C503" s="4" t="s">
        <v>108</v>
      </c>
      <c r="D503" s="4" t="s">
        <v>99</v>
      </c>
      <c r="E503" s="4" t="s">
        <v>42</v>
      </c>
      <c r="F503" s="7">
        <f>SUM('4.ведомст'!G1297)</f>
        <v>267.5</v>
      </c>
      <c r="G503" s="7">
        <f>SUM('4.ведомст'!H1297)</f>
        <v>267.5</v>
      </c>
      <c r="H503" s="7">
        <f t="shared" si="106"/>
        <v>100</v>
      </c>
    </row>
    <row r="504" spans="1:8" x14ac:dyDescent="0.25">
      <c r="A504" s="95" t="s">
        <v>112</v>
      </c>
      <c r="B504" s="4" t="s">
        <v>391</v>
      </c>
      <c r="C504" s="4"/>
      <c r="D504" s="4"/>
      <c r="E504" s="4"/>
      <c r="F504" s="7">
        <f>F505</f>
        <v>2396.1</v>
      </c>
      <c r="G504" s="7">
        <f>G505</f>
        <v>2395.9</v>
      </c>
      <c r="H504" s="7">
        <f t="shared" si="106"/>
        <v>99.991653102958978</v>
      </c>
    </row>
    <row r="505" spans="1:8" ht="31.5" x14ac:dyDescent="0.25">
      <c r="A505" s="95" t="s">
        <v>107</v>
      </c>
      <c r="B505" s="4" t="s">
        <v>391</v>
      </c>
      <c r="C505" s="4" t="s">
        <v>108</v>
      </c>
      <c r="D505" s="4" t="s">
        <v>10</v>
      </c>
      <c r="E505" s="4" t="s">
        <v>25</v>
      </c>
      <c r="F505" s="7">
        <f>SUM('4.ведомст'!G1405)</f>
        <v>2396.1</v>
      </c>
      <c r="G505" s="7">
        <f>SUM('4.ведомст'!H1405)</f>
        <v>2395.9</v>
      </c>
      <c r="H505" s="7">
        <f t="shared" si="106"/>
        <v>99.991653102958978</v>
      </c>
    </row>
    <row r="506" spans="1:8" x14ac:dyDescent="0.25">
      <c r="A506" s="95" t="s">
        <v>125</v>
      </c>
      <c r="B506" s="4" t="s">
        <v>485</v>
      </c>
      <c r="C506" s="4"/>
      <c r="D506" s="4"/>
      <c r="E506" s="4"/>
      <c r="F506" s="7">
        <f>SUM(F507)</f>
        <v>835.6</v>
      </c>
      <c r="G506" s="7">
        <f>SUM(G507)</f>
        <v>835.5</v>
      </c>
      <c r="H506" s="7">
        <f t="shared" si="106"/>
        <v>99.988032551460023</v>
      </c>
    </row>
    <row r="507" spans="1:8" ht="31.5" x14ac:dyDescent="0.25">
      <c r="A507" s="95" t="s">
        <v>107</v>
      </c>
      <c r="B507" s="4" t="s">
        <v>485</v>
      </c>
      <c r="C507" s="4" t="s">
        <v>108</v>
      </c>
      <c r="D507" s="4" t="s">
        <v>10</v>
      </c>
      <c r="E507" s="4" t="s">
        <v>25</v>
      </c>
      <c r="F507" s="7">
        <f>SUM('4.ведомст'!G1407)</f>
        <v>835.6</v>
      </c>
      <c r="G507" s="7">
        <f>SUM('4.ведомст'!H1407)</f>
        <v>835.5</v>
      </c>
      <c r="H507" s="7">
        <f t="shared" si="106"/>
        <v>99.988032551460023</v>
      </c>
    </row>
    <row r="508" spans="1:8" hidden="1" x14ac:dyDescent="0.25">
      <c r="A508" s="95" t="s">
        <v>659</v>
      </c>
      <c r="B508" s="4" t="s">
        <v>466</v>
      </c>
      <c r="C508" s="4"/>
      <c r="D508" s="4"/>
      <c r="E508" s="4"/>
      <c r="F508" s="7">
        <f>SUM(F509+F511)</f>
        <v>0</v>
      </c>
      <c r="G508" s="7">
        <f t="shared" ref="G508" si="119">SUM(G509+G511)</f>
        <v>0</v>
      </c>
      <c r="H508" s="7"/>
    </row>
    <row r="509" spans="1:8" hidden="1" x14ac:dyDescent="0.25">
      <c r="A509" s="95" t="s">
        <v>732</v>
      </c>
      <c r="B509" s="4" t="s">
        <v>731</v>
      </c>
      <c r="C509" s="4"/>
      <c r="D509" s="4"/>
      <c r="E509" s="4"/>
      <c r="F509" s="7">
        <f>SUM('4.ведомст'!G1409)</f>
        <v>0</v>
      </c>
      <c r="G509" s="7">
        <f>SUM('4.ведомст'!H1409)</f>
        <v>0</v>
      </c>
      <c r="H509" s="7"/>
    </row>
    <row r="510" spans="1:8" ht="31.5" hidden="1" x14ac:dyDescent="0.25">
      <c r="A510" s="95" t="s">
        <v>107</v>
      </c>
      <c r="B510" s="4" t="s">
        <v>731</v>
      </c>
      <c r="C510" s="4" t="s">
        <v>108</v>
      </c>
      <c r="D510" s="4" t="s">
        <v>10</v>
      </c>
      <c r="E510" s="4" t="s">
        <v>25</v>
      </c>
      <c r="F510" s="7">
        <f>SUM('4.ведомст'!G1411)</f>
        <v>0</v>
      </c>
      <c r="G510" s="7">
        <f>SUM('4.ведомст'!H1411)</f>
        <v>0</v>
      </c>
      <c r="H510" s="7"/>
    </row>
    <row r="511" spans="1:8" ht="47.25" hidden="1" x14ac:dyDescent="0.25">
      <c r="A511" s="95" t="s">
        <v>799</v>
      </c>
      <c r="B511" s="4" t="s">
        <v>570</v>
      </c>
      <c r="C511" s="4"/>
      <c r="D511" s="4"/>
      <c r="E511" s="4"/>
      <c r="F511" s="7">
        <f>SUM(F512)</f>
        <v>0</v>
      </c>
      <c r="G511" s="7">
        <f>SUM(G512)</f>
        <v>0</v>
      </c>
      <c r="H511" s="7" t="e">
        <f t="shared" si="106"/>
        <v>#DIV/0!</v>
      </c>
    </row>
    <row r="512" spans="1:8" ht="31.5" hidden="1" x14ac:dyDescent="0.25">
      <c r="A512" s="95" t="s">
        <v>107</v>
      </c>
      <c r="B512" s="4" t="s">
        <v>570</v>
      </c>
      <c r="C512" s="4" t="s">
        <v>108</v>
      </c>
      <c r="D512" s="4" t="s">
        <v>99</v>
      </c>
      <c r="E512" s="4" t="s">
        <v>42</v>
      </c>
      <c r="F512" s="7">
        <f>SUM('4.ведомст'!G1300)</f>
        <v>0</v>
      </c>
      <c r="G512" s="7">
        <f>SUM('4.ведомст'!H1300)</f>
        <v>0</v>
      </c>
      <c r="H512" s="7" t="e">
        <f t="shared" si="106"/>
        <v>#DIV/0!</v>
      </c>
    </row>
    <row r="513" spans="1:8" hidden="1" x14ac:dyDescent="0.25">
      <c r="A513" s="95" t="s">
        <v>808</v>
      </c>
      <c r="B513" s="4" t="s">
        <v>807</v>
      </c>
      <c r="C513" s="4"/>
      <c r="D513" s="4"/>
      <c r="E513" s="4"/>
      <c r="F513" s="7">
        <f>SUM(F514)</f>
        <v>0</v>
      </c>
      <c r="G513" s="7">
        <f t="shared" ref="G513" si="120">SUM(G514)</f>
        <v>0</v>
      </c>
      <c r="H513" s="7" t="e">
        <f t="shared" si="106"/>
        <v>#DIV/0!</v>
      </c>
    </row>
    <row r="514" spans="1:8" hidden="1" x14ac:dyDescent="0.25">
      <c r="A514" s="95" t="s">
        <v>810</v>
      </c>
      <c r="B514" s="4" t="s">
        <v>809</v>
      </c>
      <c r="C514" s="4"/>
      <c r="D514" s="4"/>
      <c r="E514" s="4"/>
      <c r="F514" s="7">
        <f>SUM(F515)</f>
        <v>0</v>
      </c>
      <c r="G514" s="7">
        <f t="shared" ref="G514" si="121">SUM(G515)</f>
        <v>0</v>
      </c>
      <c r="H514" s="7" t="e">
        <f t="shared" si="106"/>
        <v>#DIV/0!</v>
      </c>
    </row>
    <row r="515" spans="1:8" ht="31.5" hidden="1" x14ac:dyDescent="0.25">
      <c r="A515" s="95" t="s">
        <v>107</v>
      </c>
      <c r="B515" s="4" t="s">
        <v>809</v>
      </c>
      <c r="C515" s="4" t="s">
        <v>108</v>
      </c>
      <c r="D515" s="4" t="s">
        <v>10</v>
      </c>
      <c r="E515" s="4" t="s">
        <v>25</v>
      </c>
      <c r="F515" s="7">
        <f>SUM('4.ведомст'!G1414)</f>
        <v>0</v>
      </c>
      <c r="G515" s="7">
        <f>SUM('4.ведомст'!H1414)</f>
        <v>0</v>
      </c>
      <c r="H515" s="7" t="e">
        <f t="shared" si="106"/>
        <v>#DIV/0!</v>
      </c>
    </row>
    <row r="516" spans="1:8" x14ac:dyDescent="0.25">
      <c r="A516" s="95" t="s">
        <v>924</v>
      </c>
      <c r="B516" s="4" t="s">
        <v>925</v>
      </c>
      <c r="C516" s="4"/>
      <c r="D516" s="4"/>
      <c r="E516" s="4"/>
      <c r="F516" s="7">
        <f>SUM(F517)</f>
        <v>2500</v>
      </c>
      <c r="G516" s="7">
        <f t="shared" ref="G516" si="122">SUM(G517)</f>
        <v>2500</v>
      </c>
      <c r="H516" s="7">
        <f t="shared" si="106"/>
        <v>100</v>
      </c>
    </row>
    <row r="517" spans="1:8" x14ac:dyDescent="0.25">
      <c r="A517" s="95" t="s">
        <v>926</v>
      </c>
      <c r="B517" s="4" t="s">
        <v>927</v>
      </c>
      <c r="C517" s="4"/>
      <c r="D517" s="4"/>
      <c r="E517" s="4"/>
      <c r="F517" s="7">
        <f>SUM(F518)</f>
        <v>2500</v>
      </c>
      <c r="G517" s="7">
        <f t="shared" ref="G517" si="123">SUM(G518)</f>
        <v>2500</v>
      </c>
      <c r="H517" s="7">
        <f t="shared" si="106"/>
        <v>100</v>
      </c>
    </row>
    <row r="518" spans="1:8" ht="31.5" x14ac:dyDescent="0.25">
      <c r="A518" s="95" t="s">
        <v>107</v>
      </c>
      <c r="B518" s="4" t="s">
        <v>927</v>
      </c>
      <c r="C518" s="4" t="s">
        <v>108</v>
      </c>
      <c r="D518" s="4" t="s">
        <v>99</v>
      </c>
      <c r="E518" s="4" t="s">
        <v>42</v>
      </c>
      <c r="F518" s="7">
        <f>SUM('4.ведомст'!G1303)</f>
        <v>2500</v>
      </c>
      <c r="G518" s="7">
        <f>SUM('4.ведомст'!H1303)</f>
        <v>2500</v>
      </c>
      <c r="H518" s="7">
        <f t="shared" ref="H518:H581" si="124">SUM(G518/F518*100)</f>
        <v>100</v>
      </c>
    </row>
    <row r="519" spans="1:8" ht="31.5" x14ac:dyDescent="0.25">
      <c r="A519" s="95" t="s">
        <v>471</v>
      </c>
      <c r="B519" s="4" t="s">
        <v>128</v>
      </c>
      <c r="C519" s="4"/>
      <c r="D519" s="4"/>
      <c r="E519" s="4"/>
      <c r="F519" s="7">
        <f>SUM(F520+F526+F529)+F523</f>
        <v>54470.9</v>
      </c>
      <c r="G519" s="7">
        <f t="shared" ref="G519" si="125">SUM(G520+G526+G529)+G523</f>
        <v>54364.9</v>
      </c>
      <c r="H519" s="7">
        <f t="shared" si="124"/>
        <v>99.805400681831941</v>
      </c>
    </row>
    <row r="520" spans="1:8" x14ac:dyDescent="0.25">
      <c r="A520" s="32" t="s">
        <v>66</v>
      </c>
      <c r="B520" s="55" t="s">
        <v>418</v>
      </c>
      <c r="C520" s="49"/>
      <c r="D520" s="4"/>
      <c r="E520" s="4"/>
      <c r="F520" s="51">
        <f>+F521+F522</f>
        <v>5302.2</v>
      </c>
      <c r="G520" s="51">
        <f>+G521+G522</f>
        <v>5282.7</v>
      </c>
      <c r="H520" s="7">
        <f t="shared" si="124"/>
        <v>99.632228131718918</v>
      </c>
    </row>
    <row r="521" spans="1:8" ht="63" x14ac:dyDescent="0.25">
      <c r="A521" s="32" t="s">
        <v>39</v>
      </c>
      <c r="B521" s="55" t="s">
        <v>418</v>
      </c>
      <c r="C521" s="49" t="s">
        <v>75</v>
      </c>
      <c r="D521" s="4" t="s">
        <v>10</v>
      </c>
      <c r="E521" s="4" t="s">
        <v>8</v>
      </c>
      <c r="F521" s="51">
        <f>SUM('4.ведомст'!G1471)</f>
        <v>5301.7</v>
      </c>
      <c r="G521" s="51">
        <f>SUM('4.ведомст'!H1471)</f>
        <v>5282.2</v>
      </c>
      <c r="H521" s="7">
        <f t="shared" si="124"/>
        <v>99.632193447384793</v>
      </c>
    </row>
    <row r="522" spans="1:8" ht="31.5" x14ac:dyDescent="0.25">
      <c r="A522" s="32" t="s">
        <v>40</v>
      </c>
      <c r="B522" s="55" t="s">
        <v>418</v>
      </c>
      <c r="C522" s="49" t="s">
        <v>77</v>
      </c>
      <c r="D522" s="4" t="s">
        <v>10</v>
      </c>
      <c r="E522" s="4" t="s">
        <v>8</v>
      </c>
      <c r="F522" s="51">
        <f>SUM('4.ведомст'!G1472)</f>
        <v>0.5</v>
      </c>
      <c r="G522" s="51">
        <f>SUM('4.ведомст'!H1472)</f>
        <v>0.5</v>
      </c>
      <c r="H522" s="7">
        <f t="shared" si="124"/>
        <v>100</v>
      </c>
    </row>
    <row r="523" spans="1:8" x14ac:dyDescent="0.25">
      <c r="A523" s="32" t="s">
        <v>81</v>
      </c>
      <c r="B523" s="55" t="s">
        <v>811</v>
      </c>
      <c r="C523" s="49"/>
      <c r="D523" s="4"/>
      <c r="E523" s="4"/>
      <c r="F523" s="51">
        <f>SUM(F524:F525)</f>
        <v>191.29999999999998</v>
      </c>
      <c r="G523" s="51">
        <f t="shared" ref="G523" si="126">SUM(G524:G525)</f>
        <v>184.5</v>
      </c>
      <c r="H523" s="7">
        <f t="shared" si="124"/>
        <v>96.445373758494526</v>
      </c>
    </row>
    <row r="524" spans="1:8" ht="31.5" x14ac:dyDescent="0.25">
      <c r="A524" s="32" t="s">
        <v>40</v>
      </c>
      <c r="B524" s="55" t="s">
        <v>811</v>
      </c>
      <c r="C524" s="49" t="s">
        <v>77</v>
      </c>
      <c r="D524" s="4" t="s">
        <v>10</v>
      </c>
      <c r="E524" s="4" t="s">
        <v>8</v>
      </c>
      <c r="F524" s="51">
        <f>SUM('4.ведомст'!G1474)</f>
        <v>190.1</v>
      </c>
      <c r="G524" s="51">
        <f>SUM('4.ведомст'!H1474)</f>
        <v>183.3</v>
      </c>
      <c r="H524" s="7">
        <f t="shared" si="124"/>
        <v>96.422935297211993</v>
      </c>
    </row>
    <row r="525" spans="1:8" x14ac:dyDescent="0.25">
      <c r="A525" s="95" t="s">
        <v>17</v>
      </c>
      <c r="B525" s="55" t="s">
        <v>811</v>
      </c>
      <c r="C525" s="49" t="s">
        <v>82</v>
      </c>
      <c r="D525" s="4" t="s">
        <v>10</v>
      </c>
      <c r="E525" s="4" t="s">
        <v>8</v>
      </c>
      <c r="F525" s="51">
        <f>SUM('4.ведомст'!G1475)</f>
        <v>1.2</v>
      </c>
      <c r="G525" s="51">
        <f>SUM('4.ведомст'!H1475)</f>
        <v>1.2</v>
      </c>
      <c r="H525" s="7">
        <f t="shared" si="124"/>
        <v>100</v>
      </c>
    </row>
    <row r="526" spans="1:8" ht="31.5" x14ac:dyDescent="0.25">
      <c r="A526" s="95" t="s">
        <v>84</v>
      </c>
      <c r="B526" s="55" t="s">
        <v>475</v>
      </c>
      <c r="C526" s="49"/>
      <c r="D526" s="4"/>
      <c r="E526" s="4"/>
      <c r="F526" s="51">
        <f>SUM(F527:F528)</f>
        <v>436.7</v>
      </c>
      <c r="G526" s="51">
        <f t="shared" ref="G526" si="127">SUM(G527:G528)</f>
        <v>432.8</v>
      </c>
      <c r="H526" s="7">
        <f t="shared" si="124"/>
        <v>99.106938401648733</v>
      </c>
    </row>
    <row r="527" spans="1:8" ht="31.5" hidden="1" x14ac:dyDescent="0.25">
      <c r="A527" s="32" t="s">
        <v>40</v>
      </c>
      <c r="B527" s="55" t="s">
        <v>475</v>
      </c>
      <c r="C527" s="49" t="s">
        <v>77</v>
      </c>
      <c r="D527" s="4" t="s">
        <v>99</v>
      </c>
      <c r="E527" s="4" t="s">
        <v>149</v>
      </c>
      <c r="F527" s="51">
        <f>SUM('4.ведомст'!G1313)</f>
        <v>0</v>
      </c>
      <c r="G527" s="51">
        <f>SUM('4.ведомст'!H1313)</f>
        <v>0</v>
      </c>
      <c r="H527" s="7" t="e">
        <f t="shared" si="124"/>
        <v>#DIV/0!</v>
      </c>
    </row>
    <row r="528" spans="1:8" ht="31.5" x14ac:dyDescent="0.25">
      <c r="A528" s="32" t="s">
        <v>40</v>
      </c>
      <c r="B528" s="55" t="s">
        <v>475</v>
      </c>
      <c r="C528" s="49" t="s">
        <v>77</v>
      </c>
      <c r="D528" s="4" t="s">
        <v>10</v>
      </c>
      <c r="E528" s="4" t="s">
        <v>8</v>
      </c>
      <c r="F528" s="51">
        <f>SUM('4.ведомст'!G1477)</f>
        <v>436.7</v>
      </c>
      <c r="G528" s="51">
        <f>SUM('4.ведомст'!H1477)</f>
        <v>432.8</v>
      </c>
      <c r="H528" s="7">
        <f t="shared" si="124"/>
        <v>99.106938401648733</v>
      </c>
    </row>
    <row r="529" spans="1:8" ht="31.5" x14ac:dyDescent="0.25">
      <c r="A529" s="95" t="s">
        <v>33</v>
      </c>
      <c r="B529" s="4" t="s">
        <v>129</v>
      </c>
      <c r="C529" s="4"/>
      <c r="D529" s="4"/>
      <c r="E529" s="4"/>
      <c r="F529" s="7">
        <f>F530</f>
        <v>48540.7</v>
      </c>
      <c r="G529" s="7">
        <f>G530</f>
        <v>48464.9</v>
      </c>
      <c r="H529" s="7">
        <f t="shared" si="124"/>
        <v>99.843842383814007</v>
      </c>
    </row>
    <row r="530" spans="1:8" x14ac:dyDescent="0.25">
      <c r="A530" s="95" t="s">
        <v>428</v>
      </c>
      <c r="B530" s="4" t="s">
        <v>130</v>
      </c>
      <c r="C530" s="4"/>
      <c r="D530" s="4"/>
      <c r="E530" s="4"/>
      <c r="F530" s="7">
        <f>F531+F532+F533</f>
        <v>48540.7</v>
      </c>
      <c r="G530" s="7">
        <f>G531+G532+G533</f>
        <v>48464.9</v>
      </c>
      <c r="H530" s="7">
        <f t="shared" si="124"/>
        <v>99.843842383814007</v>
      </c>
    </row>
    <row r="531" spans="1:8" ht="63" x14ac:dyDescent="0.25">
      <c r="A531" s="95" t="s">
        <v>116</v>
      </c>
      <c r="B531" s="4" t="s">
        <v>130</v>
      </c>
      <c r="C531" s="4" t="s">
        <v>75</v>
      </c>
      <c r="D531" s="4" t="s">
        <v>10</v>
      </c>
      <c r="E531" s="4" t="s">
        <v>8</v>
      </c>
      <c r="F531" s="7">
        <f>SUM('4.ведомст'!G1480)</f>
        <v>46856.800000000003</v>
      </c>
      <c r="G531" s="7">
        <f>SUM('4.ведомст'!H1480)</f>
        <v>46855.6</v>
      </c>
      <c r="H531" s="7">
        <f t="shared" si="124"/>
        <v>99.997439005651259</v>
      </c>
    </row>
    <row r="532" spans="1:8" ht="31.5" x14ac:dyDescent="0.25">
      <c r="A532" s="95" t="s">
        <v>40</v>
      </c>
      <c r="B532" s="4" t="s">
        <v>130</v>
      </c>
      <c r="C532" s="4" t="s">
        <v>77</v>
      </c>
      <c r="D532" s="4" t="s">
        <v>10</v>
      </c>
      <c r="E532" s="4" t="s">
        <v>8</v>
      </c>
      <c r="F532" s="7">
        <f>SUM('4.ведомст'!G1481)</f>
        <v>1681.2</v>
      </c>
      <c r="G532" s="7">
        <f>SUM('4.ведомст'!H1481)</f>
        <v>1607.9</v>
      </c>
      <c r="H532" s="7">
        <f t="shared" si="124"/>
        <v>95.640019034023311</v>
      </c>
    </row>
    <row r="533" spans="1:8" x14ac:dyDescent="0.25">
      <c r="A533" s="95" t="s">
        <v>17</v>
      </c>
      <c r="B533" s="4" t="s">
        <v>130</v>
      </c>
      <c r="C533" s="4" t="s">
        <v>82</v>
      </c>
      <c r="D533" s="4" t="s">
        <v>10</v>
      </c>
      <c r="E533" s="4" t="s">
        <v>8</v>
      </c>
      <c r="F533" s="7">
        <f>SUM('4.ведомст'!G1482)</f>
        <v>2.7</v>
      </c>
      <c r="G533" s="7">
        <f>SUM('4.ведомст'!H1482)</f>
        <v>1.4</v>
      </c>
      <c r="H533" s="7">
        <f t="shared" si="124"/>
        <v>51.851851851851848</v>
      </c>
    </row>
    <row r="534" spans="1:8" ht="31.5" hidden="1" x14ac:dyDescent="0.25">
      <c r="A534" s="23" t="s">
        <v>755</v>
      </c>
      <c r="B534" s="24" t="s">
        <v>756</v>
      </c>
      <c r="C534" s="4"/>
      <c r="D534" s="4"/>
      <c r="E534" s="4"/>
      <c r="F534" s="7">
        <f>SUM(F535)</f>
        <v>0</v>
      </c>
      <c r="G534" s="7">
        <f t="shared" ref="G534:G535" si="128">SUM(G535)</f>
        <v>0</v>
      </c>
      <c r="H534" s="7"/>
    </row>
    <row r="535" spans="1:8" hidden="1" x14ac:dyDescent="0.25">
      <c r="A535" s="2" t="s">
        <v>26</v>
      </c>
      <c r="B535" s="31" t="s">
        <v>757</v>
      </c>
      <c r="C535" s="96"/>
      <c r="D535" s="4"/>
      <c r="E535" s="4"/>
      <c r="F535" s="7">
        <f>SUM(F536)</f>
        <v>0</v>
      </c>
      <c r="G535" s="7">
        <f t="shared" si="128"/>
        <v>0</v>
      </c>
      <c r="H535" s="7"/>
    </row>
    <row r="536" spans="1:8" ht="31.5" hidden="1" x14ac:dyDescent="0.25">
      <c r="A536" s="2" t="s">
        <v>40</v>
      </c>
      <c r="B536" s="31" t="s">
        <v>757</v>
      </c>
      <c r="C536" s="96" t="s">
        <v>77</v>
      </c>
      <c r="D536" s="4" t="s">
        <v>8</v>
      </c>
      <c r="E536" s="4" t="s">
        <v>19</v>
      </c>
      <c r="F536" s="7">
        <f>SUM('4.ведомст'!G282)</f>
        <v>0</v>
      </c>
      <c r="G536" s="7">
        <f>SUM('4.ведомст'!H282)</f>
        <v>0</v>
      </c>
      <c r="H536" s="7"/>
    </row>
    <row r="537" spans="1:8" x14ac:dyDescent="0.25">
      <c r="A537" s="66" t="s">
        <v>540</v>
      </c>
      <c r="B537" s="68" t="s">
        <v>538</v>
      </c>
      <c r="C537" s="4"/>
      <c r="D537" s="4"/>
      <c r="E537" s="4"/>
      <c r="F537" s="26">
        <f>SUM(F538+F540)+F542+F544</f>
        <v>7094.8</v>
      </c>
      <c r="G537" s="26">
        <f t="shared" ref="G537" si="129">SUM(G538+G540)+G542+G544</f>
        <v>7082.6</v>
      </c>
      <c r="H537" s="26">
        <f t="shared" si="124"/>
        <v>99.828043073800529</v>
      </c>
    </row>
    <row r="538" spans="1:8" x14ac:dyDescent="0.25">
      <c r="A538" s="34" t="s">
        <v>26</v>
      </c>
      <c r="B538" s="5" t="s">
        <v>539</v>
      </c>
      <c r="C538" s="4"/>
      <c r="D538" s="4"/>
      <c r="E538" s="4"/>
      <c r="F538" s="7">
        <f>SUM(F539)</f>
        <v>6239.2</v>
      </c>
      <c r="G538" s="7">
        <f>SUM(G539)</f>
        <v>6227</v>
      </c>
      <c r="H538" s="7">
        <f t="shared" si="124"/>
        <v>99.804462110526998</v>
      </c>
    </row>
    <row r="539" spans="1:8" ht="31.5" x14ac:dyDescent="0.25">
      <c r="A539" s="34" t="s">
        <v>40</v>
      </c>
      <c r="B539" s="5" t="s">
        <v>539</v>
      </c>
      <c r="C539" s="4" t="s">
        <v>77</v>
      </c>
      <c r="D539" s="4" t="s">
        <v>149</v>
      </c>
      <c r="E539" s="4" t="s">
        <v>42</v>
      </c>
      <c r="F539" s="7">
        <f>SUM('4.ведомст'!G404)</f>
        <v>6239.2</v>
      </c>
      <c r="G539" s="7">
        <f>SUM('4.ведомст'!H404)</f>
        <v>6227</v>
      </c>
      <c r="H539" s="7">
        <f t="shared" si="124"/>
        <v>99.804462110526998</v>
      </c>
    </row>
    <row r="540" spans="1:8" ht="47.25" x14ac:dyDescent="0.25">
      <c r="A540" s="34" t="s">
        <v>20</v>
      </c>
      <c r="B540" s="5" t="s">
        <v>547</v>
      </c>
      <c r="C540" s="4"/>
      <c r="D540" s="4"/>
      <c r="E540" s="4"/>
      <c r="F540" s="7">
        <f>SUM(F541)</f>
        <v>855.6</v>
      </c>
      <c r="G540" s="7">
        <f>SUM(G541)</f>
        <v>855.6</v>
      </c>
      <c r="H540" s="7">
        <f t="shared" si="124"/>
        <v>100</v>
      </c>
    </row>
    <row r="541" spans="1:8" ht="31.5" x14ac:dyDescent="0.25">
      <c r="A541" s="34" t="s">
        <v>204</v>
      </c>
      <c r="B541" s="5" t="s">
        <v>547</v>
      </c>
      <c r="C541" s="4" t="s">
        <v>108</v>
      </c>
      <c r="D541" s="4" t="s">
        <v>149</v>
      </c>
      <c r="E541" s="4" t="s">
        <v>42</v>
      </c>
      <c r="F541" s="7">
        <f>SUM('4.ведомст'!G406)</f>
        <v>855.6</v>
      </c>
      <c r="G541" s="7">
        <f>SUM('4.ведомст'!H406)</f>
        <v>855.6</v>
      </c>
      <c r="H541" s="7">
        <f t="shared" si="124"/>
        <v>100</v>
      </c>
    </row>
    <row r="542" spans="1:8" ht="31.5" hidden="1" x14ac:dyDescent="0.25">
      <c r="A542" s="34" t="s">
        <v>233</v>
      </c>
      <c r="B542" s="5" t="s">
        <v>555</v>
      </c>
      <c r="C542" s="4"/>
      <c r="D542" s="4"/>
      <c r="E542" s="4"/>
      <c r="F542" s="7">
        <f>SUM(F543)</f>
        <v>0</v>
      </c>
      <c r="G542" s="7">
        <f>SUM(G543)</f>
        <v>0</v>
      </c>
      <c r="H542" s="7" t="e">
        <f t="shared" si="124"/>
        <v>#DIV/0!</v>
      </c>
    </row>
    <row r="543" spans="1:8" ht="31.5" hidden="1" x14ac:dyDescent="0.25">
      <c r="A543" s="34" t="s">
        <v>204</v>
      </c>
      <c r="B543" s="5" t="s">
        <v>555</v>
      </c>
      <c r="C543" s="4" t="s">
        <v>108</v>
      </c>
      <c r="D543" s="4" t="s">
        <v>149</v>
      </c>
      <c r="E543" s="4" t="s">
        <v>42</v>
      </c>
      <c r="F543" s="7">
        <f>SUM('4.ведомст'!G408)</f>
        <v>0</v>
      </c>
      <c r="G543" s="7">
        <f>SUM('4.ведомст'!H408)</f>
        <v>0</v>
      </c>
      <c r="H543" s="7" t="e">
        <f t="shared" si="124"/>
        <v>#DIV/0!</v>
      </c>
    </row>
    <row r="544" spans="1:8" ht="31.5" hidden="1" x14ac:dyDescent="0.25">
      <c r="A544" s="95" t="s">
        <v>234</v>
      </c>
      <c r="B544" s="5" t="s">
        <v>675</v>
      </c>
      <c r="C544" s="4"/>
      <c r="D544" s="4"/>
      <c r="E544" s="4"/>
      <c r="F544" s="7">
        <f>SUM(F545)</f>
        <v>0</v>
      </c>
      <c r="G544" s="7">
        <f t="shared" ref="G544" si="130">SUM(G545)</f>
        <v>0</v>
      </c>
      <c r="H544" s="7" t="e">
        <f t="shared" si="124"/>
        <v>#DIV/0!</v>
      </c>
    </row>
    <row r="545" spans="1:8" ht="31.5" hidden="1" x14ac:dyDescent="0.25">
      <c r="A545" s="34" t="s">
        <v>204</v>
      </c>
      <c r="B545" s="5" t="s">
        <v>675</v>
      </c>
      <c r="C545" s="4" t="s">
        <v>108</v>
      </c>
      <c r="D545" s="4" t="s">
        <v>149</v>
      </c>
      <c r="E545" s="4" t="s">
        <v>42</v>
      </c>
      <c r="F545" s="7">
        <f>SUM('4.ведомст'!G410)</f>
        <v>0</v>
      </c>
      <c r="G545" s="7">
        <f>SUM('4.ведомст'!H410)</f>
        <v>0</v>
      </c>
      <c r="H545" s="7" t="e">
        <f t="shared" si="124"/>
        <v>#DIV/0!</v>
      </c>
    </row>
    <row r="546" spans="1:8" x14ac:dyDescent="0.25">
      <c r="A546" s="66" t="s">
        <v>541</v>
      </c>
      <c r="B546" s="68" t="s">
        <v>545</v>
      </c>
      <c r="C546" s="4"/>
      <c r="D546" s="4"/>
      <c r="E546" s="4"/>
      <c r="F546" s="26">
        <f>SUM(F547)+F549+F551+F556+F553</f>
        <v>103130.5</v>
      </c>
      <c r="G546" s="26">
        <f t="shared" ref="G546" si="131">SUM(G547)+G549+G551+G556+G553</f>
        <v>100720.9</v>
      </c>
      <c r="H546" s="26">
        <f t="shared" si="124"/>
        <v>97.663542792869222</v>
      </c>
    </row>
    <row r="547" spans="1:8" x14ac:dyDescent="0.25">
      <c r="A547" s="34" t="s">
        <v>26</v>
      </c>
      <c r="B547" s="5" t="s">
        <v>546</v>
      </c>
      <c r="C547" s="4"/>
      <c r="D547" s="4"/>
      <c r="E547" s="4"/>
      <c r="F547" s="7">
        <f>SUM(F548)</f>
        <v>34613.4</v>
      </c>
      <c r="G547" s="7">
        <f>SUM(G548)</f>
        <v>32203.8</v>
      </c>
      <c r="H547" s="7">
        <f t="shared" si="124"/>
        <v>93.038534209294667</v>
      </c>
    </row>
    <row r="548" spans="1:8" ht="31.5" x14ac:dyDescent="0.25">
      <c r="A548" s="34" t="s">
        <v>40</v>
      </c>
      <c r="B548" s="5" t="s">
        <v>546</v>
      </c>
      <c r="C548" s="4" t="s">
        <v>77</v>
      </c>
      <c r="D548" s="4" t="s">
        <v>149</v>
      </c>
      <c r="E548" s="4" t="s">
        <v>42</v>
      </c>
      <c r="F548" s="7">
        <f>SUM('4.ведомст'!G413)</f>
        <v>34613.4</v>
      </c>
      <c r="G548" s="7">
        <f>SUM('4.ведомст'!H413)</f>
        <v>32203.8</v>
      </c>
      <c r="H548" s="7">
        <f t="shared" si="124"/>
        <v>93.038534209294667</v>
      </c>
    </row>
    <row r="549" spans="1:8" ht="47.25" x14ac:dyDescent="0.25">
      <c r="A549" s="34" t="s">
        <v>20</v>
      </c>
      <c r="B549" s="5" t="s">
        <v>554</v>
      </c>
      <c r="C549" s="4"/>
      <c r="D549" s="4"/>
      <c r="E549" s="4"/>
      <c r="F549" s="7">
        <f>SUM(F550)</f>
        <v>15508</v>
      </c>
      <c r="G549" s="7">
        <f>SUM(G550)</f>
        <v>15508</v>
      </c>
      <c r="H549" s="7">
        <f t="shared" si="124"/>
        <v>100</v>
      </c>
    </row>
    <row r="550" spans="1:8" ht="31.5" x14ac:dyDescent="0.25">
      <c r="A550" s="34" t="s">
        <v>204</v>
      </c>
      <c r="B550" s="5" t="s">
        <v>554</v>
      </c>
      <c r="C550" s="4" t="s">
        <v>108</v>
      </c>
      <c r="D550" s="4" t="s">
        <v>149</v>
      </c>
      <c r="E550" s="4" t="s">
        <v>42</v>
      </c>
      <c r="F550" s="7">
        <f>SUM('4.ведомст'!G415)</f>
        <v>15508</v>
      </c>
      <c r="G550" s="7">
        <f>SUM('4.ведомст'!H415)</f>
        <v>15508</v>
      </c>
      <c r="H550" s="7">
        <f t="shared" si="124"/>
        <v>100</v>
      </c>
    </row>
    <row r="551" spans="1:8" ht="31.5" hidden="1" x14ac:dyDescent="0.25">
      <c r="A551" s="34" t="s">
        <v>233</v>
      </c>
      <c r="B551" s="5" t="s">
        <v>1026</v>
      </c>
      <c r="C551" s="4"/>
      <c r="D551" s="4"/>
      <c r="E551" s="4"/>
      <c r="F551" s="7">
        <f>SUM(F552)</f>
        <v>0</v>
      </c>
      <c r="G551" s="7">
        <f t="shared" ref="G551" si="132">SUM(G552)</f>
        <v>0</v>
      </c>
      <c r="H551" s="7"/>
    </row>
    <row r="552" spans="1:8" ht="31.5" hidden="1" x14ac:dyDescent="0.25">
      <c r="A552" s="34" t="s">
        <v>232</v>
      </c>
      <c r="B552" s="5" t="s">
        <v>1026</v>
      </c>
      <c r="C552" s="4" t="s">
        <v>108</v>
      </c>
      <c r="D552" s="4" t="s">
        <v>149</v>
      </c>
      <c r="E552" s="4" t="s">
        <v>42</v>
      </c>
      <c r="F552" s="7">
        <f>SUM('4.ведомст'!G417)</f>
        <v>0</v>
      </c>
      <c r="G552" s="7">
        <f>SUM('4.ведомст'!H417)</f>
        <v>0</v>
      </c>
      <c r="H552" s="7"/>
    </row>
    <row r="553" spans="1:8" x14ac:dyDescent="0.25">
      <c r="A553" s="34" t="s">
        <v>814</v>
      </c>
      <c r="B553" s="5" t="s">
        <v>815</v>
      </c>
      <c r="C553" s="4"/>
      <c r="D553" s="4"/>
      <c r="E553" s="4"/>
      <c r="F553" s="7">
        <f>SUM(F554)</f>
        <v>49739.1</v>
      </c>
      <c r="G553" s="7">
        <f t="shared" ref="G553" si="133">SUM(G554)</f>
        <v>49739.1</v>
      </c>
      <c r="H553" s="7">
        <f t="shared" si="124"/>
        <v>100</v>
      </c>
    </row>
    <row r="554" spans="1:8" x14ac:dyDescent="0.25">
      <c r="A554" s="34" t="s">
        <v>817</v>
      </c>
      <c r="B554" s="5" t="s">
        <v>816</v>
      </c>
      <c r="C554" s="4"/>
      <c r="D554" s="4"/>
      <c r="E554" s="4"/>
      <c r="F554" s="7">
        <f>SUM(F555)</f>
        <v>49739.1</v>
      </c>
      <c r="G554" s="7">
        <f t="shared" ref="G554" si="134">SUM(G555)</f>
        <v>49739.1</v>
      </c>
      <c r="H554" s="7">
        <f t="shared" si="124"/>
        <v>100</v>
      </c>
    </row>
    <row r="555" spans="1:8" ht="31.5" x14ac:dyDescent="0.25">
      <c r="A555" s="34" t="s">
        <v>40</v>
      </c>
      <c r="B555" s="5" t="s">
        <v>816</v>
      </c>
      <c r="C555" s="4" t="s">
        <v>77</v>
      </c>
      <c r="D555" s="4" t="s">
        <v>149</v>
      </c>
      <c r="E555" s="4" t="s">
        <v>42</v>
      </c>
      <c r="F555" s="7">
        <f>SUM('4.ведомст'!G420)</f>
        <v>49739.1</v>
      </c>
      <c r="G555" s="7">
        <f>SUM('4.ведомст'!H420)</f>
        <v>49739.1</v>
      </c>
      <c r="H555" s="7">
        <f t="shared" si="124"/>
        <v>100</v>
      </c>
    </row>
    <row r="556" spans="1:8" ht="31.5" x14ac:dyDescent="0.25">
      <c r="A556" s="34" t="s">
        <v>827</v>
      </c>
      <c r="B556" s="5" t="s">
        <v>676</v>
      </c>
      <c r="C556" s="4"/>
      <c r="D556" s="4"/>
      <c r="E556" s="4"/>
      <c r="F556" s="7">
        <f>SUM(F557)</f>
        <v>3270</v>
      </c>
      <c r="G556" s="7">
        <f t="shared" ref="G556" si="135">SUM(G557)</f>
        <v>3270</v>
      </c>
      <c r="H556" s="7">
        <f t="shared" si="124"/>
        <v>100</v>
      </c>
    </row>
    <row r="557" spans="1:8" ht="31.5" x14ac:dyDescent="0.25">
      <c r="A557" s="34" t="s">
        <v>812</v>
      </c>
      <c r="B557" s="5" t="s">
        <v>813</v>
      </c>
      <c r="C557" s="4"/>
      <c r="D557" s="4"/>
      <c r="E557" s="4"/>
      <c r="F557" s="7">
        <f>SUM(F558)</f>
        <v>3270</v>
      </c>
      <c r="G557" s="7">
        <f t="shared" ref="G557" si="136">SUM(G558)</f>
        <v>3270</v>
      </c>
      <c r="H557" s="7">
        <f t="shared" si="124"/>
        <v>100</v>
      </c>
    </row>
    <row r="558" spans="1:8" ht="31.5" x14ac:dyDescent="0.25">
      <c r="A558" s="34" t="s">
        <v>40</v>
      </c>
      <c r="B558" s="5" t="s">
        <v>813</v>
      </c>
      <c r="C558" s="4" t="s">
        <v>77</v>
      </c>
      <c r="D558" s="4" t="s">
        <v>149</v>
      </c>
      <c r="E558" s="4" t="s">
        <v>42</v>
      </c>
      <c r="F558" s="7">
        <f>SUM('4.ведомст'!G423)</f>
        <v>3270</v>
      </c>
      <c r="G558" s="7">
        <f>SUM('4.ведомст'!H423)</f>
        <v>3270</v>
      </c>
      <c r="H558" s="7">
        <f t="shared" si="124"/>
        <v>100</v>
      </c>
    </row>
    <row r="559" spans="1:8" x14ac:dyDescent="0.25">
      <c r="A559" s="66" t="s">
        <v>542</v>
      </c>
      <c r="B559" s="68" t="s">
        <v>543</v>
      </c>
      <c r="C559" s="5"/>
      <c r="D559" s="4"/>
      <c r="E559" s="4"/>
      <c r="F559" s="26">
        <f>SUM(F560)+F562</f>
        <v>66313.399999999994</v>
      </c>
      <c r="G559" s="26">
        <f t="shared" ref="G559" si="137">SUM(G560)+G562</f>
        <v>67348.100000000006</v>
      </c>
      <c r="H559" s="26">
        <f t="shared" si="124"/>
        <v>101.56031812574835</v>
      </c>
    </row>
    <row r="560" spans="1:8" x14ac:dyDescent="0.25">
      <c r="A560" s="34" t="s">
        <v>26</v>
      </c>
      <c r="B560" s="5" t="s">
        <v>544</v>
      </c>
      <c r="C560" s="5"/>
      <c r="D560" s="4"/>
      <c r="E560" s="4"/>
      <c r="F560" s="7">
        <f t="shared" ref="F560:G560" si="138">SUM(F561)</f>
        <v>66313.399999999994</v>
      </c>
      <c r="G560" s="7">
        <f t="shared" si="138"/>
        <v>67348.100000000006</v>
      </c>
      <c r="H560" s="7">
        <f t="shared" si="124"/>
        <v>101.56031812574835</v>
      </c>
    </row>
    <row r="561" spans="1:8" ht="31.5" x14ac:dyDescent="0.25">
      <c r="A561" s="34" t="s">
        <v>40</v>
      </c>
      <c r="B561" s="5" t="s">
        <v>544</v>
      </c>
      <c r="C561" s="5" t="s">
        <v>77</v>
      </c>
      <c r="D561" s="4" t="s">
        <v>149</v>
      </c>
      <c r="E561" s="4" t="s">
        <v>42</v>
      </c>
      <c r="F561" s="7">
        <f>SUM('4.ведомст'!G426)</f>
        <v>66313.399999999994</v>
      </c>
      <c r="G561" s="7">
        <f>SUM('4.ведомст'!H426)</f>
        <v>67348.100000000006</v>
      </c>
      <c r="H561" s="7">
        <f t="shared" si="124"/>
        <v>101.56031812574835</v>
      </c>
    </row>
    <row r="562" spans="1:8" ht="31.5" hidden="1" x14ac:dyDescent="0.25">
      <c r="A562" s="2" t="s">
        <v>322</v>
      </c>
      <c r="B562" s="5" t="s">
        <v>959</v>
      </c>
      <c r="C562" s="5"/>
      <c r="D562" s="4"/>
      <c r="E562" s="4"/>
      <c r="F562" s="7">
        <f>SUM(F563)</f>
        <v>0</v>
      </c>
      <c r="G562" s="7">
        <f t="shared" ref="G562" si="139">SUM(G563)</f>
        <v>0</v>
      </c>
      <c r="H562" s="7" t="e">
        <f t="shared" si="124"/>
        <v>#DIV/0!</v>
      </c>
    </row>
    <row r="563" spans="1:8" ht="31.5" hidden="1" x14ac:dyDescent="0.25">
      <c r="A563" s="2" t="s">
        <v>240</v>
      </c>
      <c r="B563" s="5" t="s">
        <v>959</v>
      </c>
      <c r="C563" s="5" t="s">
        <v>221</v>
      </c>
      <c r="D563" s="4" t="s">
        <v>149</v>
      </c>
      <c r="E563" s="4" t="s">
        <v>42</v>
      </c>
      <c r="F563" s="7">
        <f>SUM('4.ведомст'!G428)</f>
        <v>0</v>
      </c>
      <c r="G563" s="7">
        <f>SUM('4.ведомст'!H428)</f>
        <v>0</v>
      </c>
      <c r="H563" s="7" t="e">
        <f t="shared" si="124"/>
        <v>#DIV/0!</v>
      </c>
    </row>
    <row r="564" spans="1:8" ht="47.25" x14ac:dyDescent="0.25">
      <c r="A564" s="66" t="s">
        <v>536</v>
      </c>
      <c r="B564" s="68" t="s">
        <v>532</v>
      </c>
      <c r="C564" s="4"/>
      <c r="D564" s="4"/>
      <c r="E564" s="4"/>
      <c r="F564" s="26">
        <f>SUM(F565)+F567</f>
        <v>4138.6000000000004</v>
      </c>
      <c r="G564" s="26">
        <f t="shared" ref="G564" si="140">SUM(G565)+G567</f>
        <v>3538.1</v>
      </c>
      <c r="H564" s="26">
        <f t="shared" si="124"/>
        <v>85.490262407577433</v>
      </c>
    </row>
    <row r="565" spans="1:8" x14ac:dyDescent="0.25">
      <c r="A565" s="95" t="s">
        <v>26</v>
      </c>
      <c r="B565" s="5" t="s">
        <v>533</v>
      </c>
      <c r="C565" s="4"/>
      <c r="D565" s="4"/>
      <c r="E565" s="4"/>
      <c r="F565" s="7">
        <f t="shared" ref="F565:G565" si="141">SUM(F566)</f>
        <v>4138.6000000000004</v>
      </c>
      <c r="G565" s="7">
        <f t="shared" si="141"/>
        <v>3538.1</v>
      </c>
      <c r="H565" s="7">
        <f t="shared" si="124"/>
        <v>85.490262407577433</v>
      </c>
    </row>
    <row r="566" spans="1:8" ht="31.5" x14ac:dyDescent="0.25">
      <c r="A566" s="95" t="s">
        <v>40</v>
      </c>
      <c r="B566" s="5" t="s">
        <v>533</v>
      </c>
      <c r="C566" s="4" t="s">
        <v>77</v>
      </c>
      <c r="D566" s="4" t="s">
        <v>149</v>
      </c>
      <c r="E566" s="4" t="s">
        <v>32</v>
      </c>
      <c r="F566" s="7">
        <f>SUM('4.ведомст'!G348)</f>
        <v>4138.6000000000004</v>
      </c>
      <c r="G566" s="7">
        <f>SUM('4.ведомст'!H348)</f>
        <v>3538.1</v>
      </c>
      <c r="H566" s="7">
        <f t="shared" si="124"/>
        <v>85.490262407577433</v>
      </c>
    </row>
    <row r="567" spans="1:8" ht="47.25" hidden="1" x14ac:dyDescent="0.25">
      <c r="A567" s="34" t="s">
        <v>699</v>
      </c>
      <c r="B567" s="5" t="s">
        <v>700</v>
      </c>
      <c r="C567" s="5"/>
      <c r="D567" s="4"/>
      <c r="E567" s="4"/>
      <c r="F567" s="7">
        <f>SUM(F568)</f>
        <v>0</v>
      </c>
      <c r="G567" s="7">
        <f t="shared" ref="G567" si="142">SUM(G568)</f>
        <v>0</v>
      </c>
      <c r="H567" s="7" t="e">
        <f t="shared" si="124"/>
        <v>#DIV/0!</v>
      </c>
    </row>
    <row r="568" spans="1:8" ht="31.5" hidden="1" x14ac:dyDescent="0.25">
      <c r="A568" s="34" t="s">
        <v>40</v>
      </c>
      <c r="B568" s="5" t="s">
        <v>700</v>
      </c>
      <c r="C568" s="5" t="s">
        <v>77</v>
      </c>
      <c r="D568" s="4"/>
      <c r="E568" s="4"/>
      <c r="F568" s="7">
        <f>SUM('4.ведомст'!G350)</f>
        <v>0</v>
      </c>
      <c r="G568" s="7">
        <f>SUM('4.ведомст'!H350)</f>
        <v>0</v>
      </c>
      <c r="H568" s="7" t="e">
        <f t="shared" si="124"/>
        <v>#DIV/0!</v>
      </c>
    </row>
    <row r="569" spans="1:8" ht="47.25" x14ac:dyDescent="0.25">
      <c r="A569" s="66" t="s">
        <v>537</v>
      </c>
      <c r="B569" s="68" t="s">
        <v>534</v>
      </c>
      <c r="C569" s="4"/>
      <c r="D569" s="4"/>
      <c r="E569" s="4"/>
      <c r="F569" s="26">
        <f t="shared" ref="F569:G570" si="143">SUM(F570)</f>
        <v>2840.7</v>
      </c>
      <c r="G569" s="26">
        <f t="shared" si="143"/>
        <v>2840.7</v>
      </c>
      <c r="H569" s="26">
        <f t="shared" si="124"/>
        <v>100</v>
      </c>
    </row>
    <row r="570" spans="1:8" x14ac:dyDescent="0.25">
      <c r="A570" s="95" t="s">
        <v>26</v>
      </c>
      <c r="B570" s="5" t="s">
        <v>535</v>
      </c>
      <c r="C570" s="4"/>
      <c r="D570" s="4"/>
      <c r="E570" s="4"/>
      <c r="F570" s="7">
        <f t="shared" si="143"/>
        <v>2840.7</v>
      </c>
      <c r="G570" s="7">
        <f t="shared" si="143"/>
        <v>2840.7</v>
      </c>
      <c r="H570" s="7">
        <f t="shared" si="124"/>
        <v>100</v>
      </c>
    </row>
    <row r="571" spans="1:8" ht="31.5" x14ac:dyDescent="0.25">
      <c r="A571" s="95" t="s">
        <v>40</v>
      </c>
      <c r="B571" s="5" t="s">
        <v>535</v>
      </c>
      <c r="C571" s="4" t="s">
        <v>77</v>
      </c>
      <c r="D571" s="4" t="s">
        <v>149</v>
      </c>
      <c r="E571" s="4" t="s">
        <v>32</v>
      </c>
      <c r="F571" s="7">
        <f>SUM('4.ведомст'!G353)</f>
        <v>2840.7</v>
      </c>
      <c r="G571" s="7">
        <f>SUM('4.ведомст'!H353)</f>
        <v>2840.7</v>
      </c>
      <c r="H571" s="7">
        <f t="shared" si="124"/>
        <v>100</v>
      </c>
    </row>
    <row r="572" spans="1:8" s="27" customFormat="1" ht="47.25" x14ac:dyDescent="0.25">
      <c r="A572" s="65" t="s">
        <v>521</v>
      </c>
      <c r="B572" s="24" t="s">
        <v>397</v>
      </c>
      <c r="C572" s="24"/>
      <c r="D572" s="24"/>
      <c r="E572" s="24"/>
      <c r="F572" s="26">
        <f>SUM(F573+F575+F580)</f>
        <v>2570.6</v>
      </c>
      <c r="G572" s="26">
        <f t="shared" ref="G572" si="144">SUM(G573+G575+G580)</f>
        <v>2570.6</v>
      </c>
      <c r="H572" s="26">
        <f t="shared" si="124"/>
        <v>100</v>
      </c>
    </row>
    <row r="573" spans="1:8" s="27" customFormat="1" hidden="1" x14ac:dyDescent="0.25">
      <c r="A573" s="2" t="s">
        <v>655</v>
      </c>
      <c r="B573" s="31" t="s">
        <v>653</v>
      </c>
      <c r="C573" s="96"/>
      <c r="D573" s="24"/>
      <c r="E573" s="24"/>
      <c r="F573" s="7">
        <f>SUM(F574)</f>
        <v>0</v>
      </c>
      <c r="G573" s="7">
        <f t="shared" ref="G573" si="145">SUM(G574)</f>
        <v>0</v>
      </c>
      <c r="H573" s="7" t="e">
        <f t="shared" si="124"/>
        <v>#DIV/0!</v>
      </c>
    </row>
    <row r="574" spans="1:8" s="27" customFormat="1" ht="31.5" hidden="1" x14ac:dyDescent="0.25">
      <c r="A574" s="2" t="s">
        <v>240</v>
      </c>
      <c r="B574" s="31" t="s">
        <v>653</v>
      </c>
      <c r="C574" s="96" t="s">
        <v>221</v>
      </c>
      <c r="D574" s="4" t="s">
        <v>99</v>
      </c>
      <c r="E574" s="4" t="s">
        <v>32</v>
      </c>
      <c r="F574" s="7">
        <f>SUM('4.ведомст'!G478)</f>
        <v>0</v>
      </c>
      <c r="G574" s="7">
        <f>SUM('4.ведомст'!H478)</f>
        <v>0</v>
      </c>
      <c r="H574" s="7" t="e">
        <f t="shared" si="124"/>
        <v>#DIV/0!</v>
      </c>
    </row>
    <row r="575" spans="1:8" s="27" customFormat="1" hidden="1" x14ac:dyDescent="0.25">
      <c r="A575" s="95" t="s">
        <v>26</v>
      </c>
      <c r="B575" s="50" t="s">
        <v>468</v>
      </c>
      <c r="C575" s="4"/>
      <c r="D575" s="4"/>
      <c r="E575" s="4"/>
      <c r="F575" s="7">
        <f>SUM(F578)+F576</f>
        <v>0</v>
      </c>
      <c r="G575" s="7">
        <f t="shared" ref="G575" si="146">SUM(G578)+G576</f>
        <v>0</v>
      </c>
      <c r="H575" s="7" t="e">
        <f t="shared" si="124"/>
        <v>#DIV/0!</v>
      </c>
    </row>
    <row r="576" spans="1:8" s="27" customFormat="1" ht="31.5" hidden="1" x14ac:dyDescent="0.25">
      <c r="A576" s="95" t="s">
        <v>40</v>
      </c>
      <c r="B576" s="50" t="s">
        <v>678</v>
      </c>
      <c r="C576" s="4"/>
      <c r="D576" s="4"/>
      <c r="E576" s="4"/>
      <c r="F576" s="7">
        <f>SUM(F577)</f>
        <v>0</v>
      </c>
      <c r="G576" s="7">
        <f t="shared" ref="G576" si="147">SUM(G577)</f>
        <v>0</v>
      </c>
      <c r="H576" s="7" t="e">
        <f t="shared" si="124"/>
        <v>#DIV/0!</v>
      </c>
    </row>
    <row r="577" spans="1:8" s="27" customFormat="1" ht="31.5" hidden="1" x14ac:dyDescent="0.25">
      <c r="A577" s="32" t="s">
        <v>595</v>
      </c>
      <c r="B577" s="50" t="s">
        <v>594</v>
      </c>
      <c r="C577" s="4" t="s">
        <v>77</v>
      </c>
      <c r="D577" s="4" t="s">
        <v>99</v>
      </c>
      <c r="E577" s="4" t="s">
        <v>32</v>
      </c>
      <c r="F577" s="7">
        <f>SUM('4.ведомст'!G997)</f>
        <v>0</v>
      </c>
      <c r="G577" s="7">
        <f>SUM('4.ведомст'!H997)</f>
        <v>0</v>
      </c>
      <c r="H577" s="7" t="e">
        <f t="shared" si="124"/>
        <v>#DIV/0!</v>
      </c>
    </row>
    <row r="578" spans="1:8" s="27" customFormat="1" hidden="1" x14ac:dyDescent="0.25">
      <c r="A578" s="32" t="s">
        <v>297</v>
      </c>
      <c r="B578" s="50" t="s">
        <v>678</v>
      </c>
      <c r="C578" s="4"/>
      <c r="D578" s="4"/>
      <c r="E578" s="4"/>
      <c r="F578" s="7">
        <f t="shared" ref="F578:G578" si="148">SUM(F579)</f>
        <v>0</v>
      </c>
      <c r="G578" s="7">
        <f t="shared" si="148"/>
        <v>0</v>
      </c>
      <c r="H578" s="7" t="e">
        <f t="shared" si="124"/>
        <v>#DIV/0!</v>
      </c>
    </row>
    <row r="579" spans="1:8" s="27" customFormat="1" ht="31.5" hidden="1" x14ac:dyDescent="0.25">
      <c r="A579" s="95" t="s">
        <v>40</v>
      </c>
      <c r="B579" s="50" t="s">
        <v>678</v>
      </c>
      <c r="C579" s="4" t="s">
        <v>77</v>
      </c>
      <c r="D579" s="4" t="s">
        <v>99</v>
      </c>
      <c r="E579" s="4" t="s">
        <v>32</v>
      </c>
      <c r="F579" s="7">
        <f>SUM('4.ведомст'!G999)</f>
        <v>0</v>
      </c>
      <c r="G579" s="7">
        <f>SUM('4.ведомст'!H999)</f>
        <v>0</v>
      </c>
      <c r="H579" s="7" t="e">
        <f t="shared" si="124"/>
        <v>#DIV/0!</v>
      </c>
    </row>
    <row r="580" spans="1:8" s="27" customFormat="1" ht="31.5" x14ac:dyDescent="0.25">
      <c r="A580" s="2" t="s">
        <v>322</v>
      </c>
      <c r="B580" s="31" t="s">
        <v>556</v>
      </c>
      <c r="C580" s="4"/>
      <c r="D580" s="4"/>
      <c r="E580" s="4"/>
      <c r="F580" s="7">
        <f>SUM(F581)</f>
        <v>2570.6</v>
      </c>
      <c r="G580" s="7">
        <f>SUM(G581)</f>
        <v>2570.6</v>
      </c>
      <c r="H580" s="7">
        <f t="shared" si="124"/>
        <v>100</v>
      </c>
    </row>
    <row r="581" spans="1:8" s="27" customFormat="1" ht="31.5" x14ac:dyDescent="0.25">
      <c r="A581" s="2" t="s">
        <v>240</v>
      </c>
      <c r="B581" s="31" t="s">
        <v>556</v>
      </c>
      <c r="C581" s="4" t="s">
        <v>221</v>
      </c>
      <c r="D581" s="4" t="s">
        <v>99</v>
      </c>
      <c r="E581" s="4" t="s">
        <v>152</v>
      </c>
      <c r="F581" s="7">
        <f>SUM('4.ведомст'!G508)</f>
        <v>2570.6</v>
      </c>
      <c r="G581" s="7">
        <f>SUM('4.ведомст'!H508)</f>
        <v>2570.6</v>
      </c>
      <c r="H581" s="7">
        <f t="shared" si="124"/>
        <v>100</v>
      </c>
    </row>
    <row r="582" spans="1:8" s="27" customFormat="1" ht="31.5" x14ac:dyDescent="0.25">
      <c r="A582" s="23" t="s">
        <v>518</v>
      </c>
      <c r="B582" s="29" t="s">
        <v>287</v>
      </c>
      <c r="C582" s="24"/>
      <c r="D582" s="24"/>
      <c r="E582" s="24"/>
      <c r="F582" s="26">
        <f>SUM(F583+F728+F747+F780)</f>
        <v>3660486</v>
      </c>
      <c r="G582" s="26">
        <f>SUM(G583+G728+G747+G780)</f>
        <v>3651780.8000000003</v>
      </c>
      <c r="H582" s="26">
        <f t="shared" ref="H582:H645" si="149">SUM(G582/F582*100)</f>
        <v>99.762184584232813</v>
      </c>
    </row>
    <row r="583" spans="1:8" s="27" customFormat="1" ht="47.25" x14ac:dyDescent="0.25">
      <c r="A583" s="95" t="s">
        <v>654</v>
      </c>
      <c r="B583" s="31" t="s">
        <v>573</v>
      </c>
      <c r="C583" s="24"/>
      <c r="D583" s="24"/>
      <c r="E583" s="24"/>
      <c r="F583" s="7">
        <f>SUM(F584+F654+F681+F712+F625)+F671+F721+F724+F678</f>
        <v>3268065.9</v>
      </c>
      <c r="G583" s="7">
        <f>SUM(G584+G654+G681+G712+G625)+G671+G721+G724+G678</f>
        <v>3259833.5</v>
      </c>
      <c r="H583" s="7">
        <f t="shared" si="149"/>
        <v>99.748095654986642</v>
      </c>
    </row>
    <row r="584" spans="1:8" s="27" customFormat="1" x14ac:dyDescent="0.25">
      <c r="A584" s="95" t="s">
        <v>26</v>
      </c>
      <c r="B584" s="22" t="s">
        <v>574</v>
      </c>
      <c r="C584" s="22"/>
      <c r="D584" s="4"/>
      <c r="E584" s="4"/>
      <c r="F584" s="7">
        <f>SUM(F599+F613+F590+F593+F629+F634+F605+F643+F617+F637+F622+F632+F619+F615+F610+F647+F645+F649)+F640+F585+F588</f>
        <v>272516.90000000002</v>
      </c>
      <c r="G584" s="7">
        <f>SUM(G599+G613+G590+G593+G629+G634+G605+G643+G617+G637+G622+G632+G619+G615+G610+G647+G645+G649)+G640+G585+G588</f>
        <v>270412.79999999999</v>
      </c>
      <c r="H584" s="7">
        <f t="shared" si="149"/>
        <v>99.227901095308198</v>
      </c>
    </row>
    <row r="585" spans="1:8" s="27" customFormat="1" ht="157.5" x14ac:dyDescent="0.25">
      <c r="A585" s="95" t="s">
        <v>1018</v>
      </c>
      <c r="B585" s="22" t="s">
        <v>981</v>
      </c>
      <c r="C585" s="22"/>
      <c r="D585" s="4"/>
      <c r="E585" s="4"/>
      <c r="F585" s="7">
        <f>SUM(F586:F587)</f>
        <v>2027.9</v>
      </c>
      <c r="G585" s="7">
        <f>SUM(G586:G587)</f>
        <v>2027.9</v>
      </c>
      <c r="H585" s="7">
        <f t="shared" si="149"/>
        <v>100</v>
      </c>
    </row>
    <row r="586" spans="1:8" s="27" customFormat="1" ht="31.5" x14ac:dyDescent="0.25">
      <c r="A586" s="95" t="s">
        <v>40</v>
      </c>
      <c r="B586" s="22" t="s">
        <v>981</v>
      </c>
      <c r="C586" s="22">
        <v>200</v>
      </c>
      <c r="D586" s="4" t="s">
        <v>99</v>
      </c>
      <c r="E586" s="4" t="s">
        <v>32</v>
      </c>
      <c r="F586" s="7">
        <f>SUM('4.ведомст'!G1004)</f>
        <v>768.7</v>
      </c>
      <c r="G586" s="7">
        <f>SUM('4.ведомст'!H1004)</f>
        <v>717.5</v>
      </c>
      <c r="H586" s="7">
        <f t="shared" si="149"/>
        <v>93.339404188890327</v>
      </c>
    </row>
    <row r="587" spans="1:8" s="27" customFormat="1" ht="31.5" x14ac:dyDescent="0.25">
      <c r="A587" s="95" t="s">
        <v>204</v>
      </c>
      <c r="B587" s="22" t="s">
        <v>981</v>
      </c>
      <c r="C587" s="22">
        <v>600</v>
      </c>
      <c r="D587" s="4" t="s">
        <v>99</v>
      </c>
      <c r="E587" s="4" t="s">
        <v>32</v>
      </c>
      <c r="F587" s="7">
        <f>SUM('4.ведомст'!G1005)</f>
        <v>1259.2</v>
      </c>
      <c r="G587" s="7">
        <f>SUM('4.ведомст'!H1005)</f>
        <v>1310.4000000000001</v>
      </c>
      <c r="H587" s="7">
        <f t="shared" si="149"/>
        <v>104.06607369758578</v>
      </c>
    </row>
    <row r="588" spans="1:8" s="27" customFormat="1" ht="78.75" x14ac:dyDescent="0.25">
      <c r="A588" s="106" t="s">
        <v>1031</v>
      </c>
      <c r="B588" s="31" t="s">
        <v>1032</v>
      </c>
      <c r="C588" s="4"/>
      <c r="D588" s="4"/>
      <c r="E588" s="4"/>
      <c r="F588" s="7">
        <f>SUM(F589)</f>
        <v>330</v>
      </c>
      <c r="G588" s="7">
        <f t="shared" ref="G588" si="150">SUM(G589)</f>
        <v>330</v>
      </c>
      <c r="H588" s="7">
        <f t="shared" si="149"/>
        <v>100</v>
      </c>
    </row>
    <row r="589" spans="1:8" s="27" customFormat="1" ht="31.5" x14ac:dyDescent="0.25">
      <c r="A589" s="106" t="s">
        <v>107</v>
      </c>
      <c r="B589" s="31" t="s">
        <v>1032</v>
      </c>
      <c r="C589" s="4" t="s">
        <v>108</v>
      </c>
      <c r="D589" s="4" t="s">
        <v>99</v>
      </c>
      <c r="E589" s="4" t="s">
        <v>25</v>
      </c>
      <c r="F589" s="7">
        <f>SUM('4.ведомст'!G930)</f>
        <v>330</v>
      </c>
      <c r="G589" s="7">
        <f>SUM('4.ведомст'!H930)</f>
        <v>330</v>
      </c>
      <c r="H589" s="7">
        <f t="shared" si="149"/>
        <v>100</v>
      </c>
    </row>
    <row r="590" spans="1:8" s="27" customFormat="1" ht="31.5" x14ac:dyDescent="0.25">
      <c r="A590" s="33" t="s">
        <v>801</v>
      </c>
      <c r="B590" s="4" t="s">
        <v>616</v>
      </c>
      <c r="C590" s="96"/>
      <c r="D590" s="9"/>
      <c r="E590" s="4"/>
      <c r="F590" s="9">
        <f>SUM(F591:F592)</f>
        <v>2877.3</v>
      </c>
      <c r="G590" s="9">
        <f>SUM(G591:G592)</f>
        <v>2875.6000000000004</v>
      </c>
      <c r="H590" s="7">
        <f t="shared" si="149"/>
        <v>99.940916831751991</v>
      </c>
    </row>
    <row r="591" spans="1:8" s="27" customFormat="1" ht="31.5" x14ac:dyDescent="0.25">
      <c r="A591" s="95" t="s">
        <v>40</v>
      </c>
      <c r="B591" s="22" t="s">
        <v>616</v>
      </c>
      <c r="C591" s="96" t="s">
        <v>77</v>
      </c>
      <c r="D591" s="4" t="s">
        <v>99</v>
      </c>
      <c r="E591" s="4" t="s">
        <v>152</v>
      </c>
      <c r="F591" s="9">
        <f>SUM('4.ведомст'!G1180)</f>
        <v>764.5</v>
      </c>
      <c r="G591" s="9">
        <f>SUM('4.ведомст'!H1180)</f>
        <v>762.8</v>
      </c>
      <c r="H591" s="7">
        <f t="shared" si="149"/>
        <v>99.777632439502938</v>
      </c>
    </row>
    <row r="592" spans="1:8" s="27" customFormat="1" ht="31.5" x14ac:dyDescent="0.25">
      <c r="A592" s="95" t="s">
        <v>204</v>
      </c>
      <c r="B592" s="22" t="s">
        <v>616</v>
      </c>
      <c r="C592" s="96" t="s">
        <v>108</v>
      </c>
      <c r="D592" s="4" t="s">
        <v>99</v>
      </c>
      <c r="E592" s="4" t="s">
        <v>152</v>
      </c>
      <c r="F592" s="9">
        <f>SUM('4.ведомст'!G1181)</f>
        <v>2112.8000000000002</v>
      </c>
      <c r="G592" s="9">
        <f>SUM('4.ведомст'!H1181)</f>
        <v>2112.8000000000002</v>
      </c>
      <c r="H592" s="7">
        <f t="shared" si="149"/>
        <v>100</v>
      </c>
    </row>
    <row r="593" spans="1:8" s="27" customFormat="1" x14ac:dyDescent="0.25">
      <c r="A593" s="95" t="s">
        <v>290</v>
      </c>
      <c r="B593" s="31" t="s">
        <v>575</v>
      </c>
      <c r="C593" s="4"/>
      <c r="D593" s="7"/>
      <c r="E593" s="4"/>
      <c r="F593" s="7">
        <f>SUM(F594:F598)</f>
        <v>2002.5</v>
      </c>
      <c r="G593" s="7">
        <f>SUM(G594:G598)</f>
        <v>2002.5</v>
      </c>
      <c r="H593" s="7">
        <f t="shared" si="149"/>
        <v>100</v>
      </c>
    </row>
    <row r="594" spans="1:8" s="27" customFormat="1" ht="31.5" x14ac:dyDescent="0.25">
      <c r="A594" s="95" t="s">
        <v>40</v>
      </c>
      <c r="B594" s="31" t="s">
        <v>575</v>
      </c>
      <c r="C594" s="4" t="s">
        <v>77</v>
      </c>
      <c r="D594" s="4" t="s">
        <v>99</v>
      </c>
      <c r="E594" s="4" t="s">
        <v>25</v>
      </c>
      <c r="F594" s="7">
        <f>SUM('4.ведомст'!G932)</f>
        <v>235.3</v>
      </c>
      <c r="G594" s="7">
        <f>SUM('4.ведомст'!H932)</f>
        <v>235.3</v>
      </c>
      <c r="H594" s="7">
        <f t="shared" si="149"/>
        <v>100</v>
      </c>
    </row>
    <row r="595" spans="1:8" s="27" customFormat="1" ht="31.5" x14ac:dyDescent="0.25">
      <c r="A595" s="95" t="s">
        <v>40</v>
      </c>
      <c r="B595" s="31" t="s">
        <v>575</v>
      </c>
      <c r="C595" s="4" t="s">
        <v>77</v>
      </c>
      <c r="D595" s="4" t="s">
        <v>99</v>
      </c>
      <c r="E595" s="4" t="s">
        <v>152</v>
      </c>
      <c r="F595" s="7">
        <f>SUM('4.ведомст'!G1183)</f>
        <v>54.4</v>
      </c>
      <c r="G595" s="7">
        <f>SUM('4.ведомст'!H1183)</f>
        <v>54.4</v>
      </c>
      <c r="H595" s="7">
        <f t="shared" si="149"/>
        <v>100</v>
      </c>
    </row>
    <row r="596" spans="1:8" s="27" customFormat="1" hidden="1" x14ac:dyDescent="0.25">
      <c r="A596" s="95" t="s">
        <v>31</v>
      </c>
      <c r="B596" s="31" t="s">
        <v>575</v>
      </c>
      <c r="C596" s="4" t="s">
        <v>85</v>
      </c>
      <c r="D596" s="4" t="s">
        <v>99</v>
      </c>
      <c r="E596" s="4" t="s">
        <v>25</v>
      </c>
      <c r="F596" s="7">
        <f>SUM('4.ведомст'!G933)</f>
        <v>0</v>
      </c>
      <c r="G596" s="7">
        <f>SUM('4.ведомст'!H933)</f>
        <v>0</v>
      </c>
      <c r="H596" s="7" t="e">
        <f t="shared" si="149"/>
        <v>#DIV/0!</v>
      </c>
    </row>
    <row r="597" spans="1:8" s="27" customFormat="1" x14ac:dyDescent="0.25">
      <c r="A597" s="95" t="s">
        <v>31</v>
      </c>
      <c r="B597" s="31" t="s">
        <v>575</v>
      </c>
      <c r="C597" s="4" t="s">
        <v>85</v>
      </c>
      <c r="D597" s="4" t="s">
        <v>99</v>
      </c>
      <c r="E597" s="4" t="s">
        <v>152</v>
      </c>
      <c r="F597" s="7">
        <f>SUM('4.ведомст'!G1184)</f>
        <v>35.6</v>
      </c>
      <c r="G597" s="7">
        <f>SUM('4.ведомст'!H1184)</f>
        <v>35.6</v>
      </c>
      <c r="H597" s="7">
        <f t="shared" si="149"/>
        <v>100</v>
      </c>
    </row>
    <row r="598" spans="1:8" s="27" customFormat="1" ht="31.5" x14ac:dyDescent="0.25">
      <c r="A598" s="95" t="s">
        <v>40</v>
      </c>
      <c r="B598" s="31" t="s">
        <v>575</v>
      </c>
      <c r="C598" s="4" t="s">
        <v>108</v>
      </c>
      <c r="D598" s="4" t="s">
        <v>99</v>
      </c>
      <c r="E598" s="4" t="s">
        <v>25</v>
      </c>
      <c r="F598" s="7">
        <f>SUM('4.ведомст'!G934)</f>
        <v>1677.2</v>
      </c>
      <c r="G598" s="7">
        <f>SUM('4.ведомст'!H934)</f>
        <v>1677.2</v>
      </c>
      <c r="H598" s="7">
        <f t="shared" si="149"/>
        <v>100</v>
      </c>
    </row>
    <row r="599" spans="1:8" s="27" customFormat="1" x14ac:dyDescent="0.25">
      <c r="A599" s="32" t="s">
        <v>297</v>
      </c>
      <c r="B599" s="6" t="s">
        <v>587</v>
      </c>
      <c r="C599" s="96"/>
      <c r="D599" s="4"/>
      <c r="E599" s="4"/>
      <c r="F599" s="9">
        <f>SUM(F600:F604)</f>
        <v>3633.4</v>
      </c>
      <c r="G599" s="9">
        <f t="shared" ref="G599" si="151">SUM(G600:G604)</f>
        <v>3633.4</v>
      </c>
      <c r="H599" s="7">
        <f t="shared" si="149"/>
        <v>100</v>
      </c>
    </row>
    <row r="600" spans="1:8" s="27" customFormat="1" ht="31.5" x14ac:dyDescent="0.25">
      <c r="A600" s="95" t="s">
        <v>40</v>
      </c>
      <c r="B600" s="6" t="s">
        <v>587</v>
      </c>
      <c r="C600" s="22">
        <v>200</v>
      </c>
      <c r="D600" s="4" t="s">
        <v>99</v>
      </c>
      <c r="E600" s="4" t="s">
        <v>32</v>
      </c>
      <c r="F600" s="7">
        <f>SUM('4.ведомст'!G1007)</f>
        <v>1368</v>
      </c>
      <c r="G600" s="7">
        <f>SUM('4.ведомст'!H1007)</f>
        <v>1368</v>
      </c>
      <c r="H600" s="7">
        <f t="shared" si="149"/>
        <v>100</v>
      </c>
    </row>
    <row r="601" spans="1:8" s="27" customFormat="1" ht="31.5" x14ac:dyDescent="0.25">
      <c r="A601" s="95" t="s">
        <v>40</v>
      </c>
      <c r="B601" s="6" t="s">
        <v>587</v>
      </c>
      <c r="C601" s="22">
        <v>200</v>
      </c>
      <c r="D601" s="4" t="s">
        <v>99</v>
      </c>
      <c r="E601" s="4" t="s">
        <v>152</v>
      </c>
      <c r="F601" s="7">
        <f>SUM('4.ведомст'!G1186)</f>
        <v>1023</v>
      </c>
      <c r="G601" s="7">
        <f>SUM('4.ведомст'!H1186)</f>
        <v>1023</v>
      </c>
      <c r="H601" s="7">
        <f t="shared" si="149"/>
        <v>100</v>
      </c>
    </row>
    <row r="602" spans="1:8" s="27" customFormat="1" hidden="1" x14ac:dyDescent="0.25">
      <c r="A602" s="95" t="s">
        <v>31</v>
      </c>
      <c r="B602" s="6" t="s">
        <v>587</v>
      </c>
      <c r="C602" s="22">
        <v>300</v>
      </c>
      <c r="D602" s="4" t="s">
        <v>99</v>
      </c>
      <c r="E602" s="4" t="s">
        <v>32</v>
      </c>
      <c r="F602" s="7">
        <f>SUM('4.ведомст'!G1008)</f>
        <v>0</v>
      </c>
      <c r="G602" s="7">
        <f>SUM('4.ведомст'!H1008)</f>
        <v>0</v>
      </c>
      <c r="H602" s="7" t="e">
        <f t="shared" si="149"/>
        <v>#DIV/0!</v>
      </c>
    </row>
    <row r="603" spans="1:8" s="27" customFormat="1" x14ac:dyDescent="0.25">
      <c r="A603" s="95" t="s">
        <v>31</v>
      </c>
      <c r="B603" s="6" t="s">
        <v>587</v>
      </c>
      <c r="C603" s="22">
        <v>300</v>
      </c>
      <c r="D603" s="4" t="s">
        <v>99</v>
      </c>
      <c r="E603" s="4" t="s">
        <v>152</v>
      </c>
      <c r="F603" s="7">
        <f>SUM('4.ведомст'!G1187)</f>
        <v>130.30000000000001</v>
      </c>
      <c r="G603" s="7">
        <f>SUM('4.ведомст'!H1187)</f>
        <v>130.30000000000001</v>
      </c>
      <c r="H603" s="7">
        <f t="shared" si="149"/>
        <v>100</v>
      </c>
    </row>
    <row r="604" spans="1:8" s="27" customFormat="1" ht="31.5" x14ac:dyDescent="0.25">
      <c r="A604" s="95" t="s">
        <v>58</v>
      </c>
      <c r="B604" s="6" t="s">
        <v>587</v>
      </c>
      <c r="C604" s="22">
        <v>600</v>
      </c>
      <c r="D604" s="4" t="s">
        <v>99</v>
      </c>
      <c r="E604" s="4" t="s">
        <v>32</v>
      </c>
      <c r="F604" s="7">
        <f>SUM('4.ведомст'!G1009)</f>
        <v>1112.0999999999999</v>
      </c>
      <c r="G604" s="7">
        <f>SUM('4.ведомст'!H1009)</f>
        <v>1112.0999999999999</v>
      </c>
      <c r="H604" s="7">
        <f t="shared" si="149"/>
        <v>100</v>
      </c>
    </row>
    <row r="605" spans="1:8" s="27" customFormat="1" ht="47.25" x14ac:dyDescent="0.25">
      <c r="A605" s="95" t="s">
        <v>596</v>
      </c>
      <c r="B605" s="22" t="s">
        <v>597</v>
      </c>
      <c r="C605" s="4"/>
      <c r="D605" s="4"/>
      <c r="E605" s="4"/>
      <c r="F605" s="7">
        <f>SUM(F606:F609)</f>
        <v>7344.9</v>
      </c>
      <c r="G605" s="7">
        <f>SUM(G606:G609)</f>
        <v>7204.1</v>
      </c>
      <c r="H605" s="7">
        <f t="shared" si="149"/>
        <v>98.083023594603063</v>
      </c>
    </row>
    <row r="606" spans="1:8" s="27" customFormat="1" ht="31.5" x14ac:dyDescent="0.25">
      <c r="A606" s="95" t="s">
        <v>40</v>
      </c>
      <c r="B606" s="22" t="s">
        <v>597</v>
      </c>
      <c r="C606" s="4" t="s">
        <v>77</v>
      </c>
      <c r="D606" s="4" t="s">
        <v>99</v>
      </c>
      <c r="E606" s="4" t="s">
        <v>32</v>
      </c>
      <c r="F606" s="7">
        <f>SUM('4.ведомст'!G1011)</f>
        <v>2501.1</v>
      </c>
      <c r="G606" s="7">
        <f>SUM('4.ведомст'!H1011)</f>
        <v>2369</v>
      </c>
      <c r="H606" s="7">
        <f t="shared" si="149"/>
        <v>94.718323937467517</v>
      </c>
    </row>
    <row r="607" spans="1:8" s="27" customFormat="1" x14ac:dyDescent="0.25">
      <c r="A607" s="95" t="s">
        <v>31</v>
      </c>
      <c r="B607" s="22" t="s">
        <v>597</v>
      </c>
      <c r="C607" s="4" t="s">
        <v>85</v>
      </c>
      <c r="D607" s="4" t="s">
        <v>22</v>
      </c>
      <c r="E607" s="4" t="s">
        <v>8</v>
      </c>
      <c r="F607" s="7">
        <f>SUM('4.ведомст'!G1248)</f>
        <v>293.7</v>
      </c>
      <c r="G607" s="7">
        <f>SUM('4.ведомст'!H1248)</f>
        <v>285</v>
      </c>
      <c r="H607" s="7">
        <f t="shared" si="149"/>
        <v>97.037793667007151</v>
      </c>
    </row>
    <row r="608" spans="1:8" s="27" customFormat="1" ht="31.5" x14ac:dyDescent="0.25">
      <c r="A608" s="95" t="s">
        <v>204</v>
      </c>
      <c r="B608" s="22" t="s">
        <v>597</v>
      </c>
      <c r="C608" s="4" t="s">
        <v>108</v>
      </c>
      <c r="D608" s="4" t="s">
        <v>99</v>
      </c>
      <c r="E608" s="4" t="s">
        <v>32</v>
      </c>
      <c r="F608" s="7">
        <f>SUM('4.ведомст'!G1012)</f>
        <v>4265.6000000000004</v>
      </c>
      <c r="G608" s="7">
        <f>SUM('4.ведомст'!H1012)</f>
        <v>4265.6000000000004</v>
      </c>
      <c r="H608" s="7">
        <f t="shared" si="149"/>
        <v>100</v>
      </c>
    </row>
    <row r="609" spans="1:8" s="27" customFormat="1" ht="31.5" x14ac:dyDescent="0.25">
      <c r="A609" s="95" t="s">
        <v>204</v>
      </c>
      <c r="B609" s="22" t="s">
        <v>597</v>
      </c>
      <c r="C609" s="4" t="s">
        <v>108</v>
      </c>
      <c r="D609" s="4" t="s">
        <v>22</v>
      </c>
      <c r="E609" s="4" t="s">
        <v>8</v>
      </c>
      <c r="F609" s="7">
        <f>SUM('4.ведомст'!G1249)</f>
        <v>284.5</v>
      </c>
      <c r="G609" s="7">
        <f>SUM('4.ведомст'!H1249)</f>
        <v>284.5</v>
      </c>
      <c r="H609" s="7">
        <f t="shared" si="149"/>
        <v>100</v>
      </c>
    </row>
    <row r="610" spans="1:8" s="27" customFormat="1" x14ac:dyDescent="0.25">
      <c r="A610" s="95" t="s">
        <v>743</v>
      </c>
      <c r="B610" s="22" t="s">
        <v>742</v>
      </c>
      <c r="C610" s="4"/>
      <c r="D610" s="4"/>
      <c r="E610" s="4"/>
      <c r="F610" s="7">
        <f>SUM(F611:F612)</f>
        <v>1331.5</v>
      </c>
      <c r="G610" s="7">
        <f t="shared" ref="G610" si="152">SUM(G611:G612)</f>
        <v>1247.2</v>
      </c>
      <c r="H610" s="7">
        <f t="shared" si="149"/>
        <v>93.66879459256478</v>
      </c>
    </row>
    <row r="611" spans="1:8" s="27" customFormat="1" ht="31.5" x14ac:dyDescent="0.25">
      <c r="A611" s="95" t="s">
        <v>40</v>
      </c>
      <c r="B611" s="22" t="s">
        <v>742</v>
      </c>
      <c r="C611" s="4" t="s">
        <v>77</v>
      </c>
      <c r="D611" s="4" t="s">
        <v>99</v>
      </c>
      <c r="E611" s="4" t="s">
        <v>32</v>
      </c>
      <c r="F611" s="7">
        <f>SUM('4.ведомст'!G1014)</f>
        <v>878</v>
      </c>
      <c r="G611" s="7">
        <f>SUM('4.ведомст'!H1014)</f>
        <v>793.7</v>
      </c>
      <c r="H611" s="7">
        <f t="shared" si="149"/>
        <v>90.398633257403191</v>
      </c>
    </row>
    <row r="612" spans="1:8" s="27" customFormat="1" ht="31.5" x14ac:dyDescent="0.25">
      <c r="A612" s="95" t="s">
        <v>204</v>
      </c>
      <c r="B612" s="22" t="s">
        <v>742</v>
      </c>
      <c r="C612" s="4" t="s">
        <v>108</v>
      </c>
      <c r="D612" s="4" t="s">
        <v>99</v>
      </c>
      <c r="E612" s="4" t="s">
        <v>32</v>
      </c>
      <c r="F612" s="7">
        <f>SUM('4.ведомст'!G1015)</f>
        <v>453.5</v>
      </c>
      <c r="G612" s="7">
        <f>SUM('4.ведомст'!H1015)</f>
        <v>453.5</v>
      </c>
      <c r="H612" s="7">
        <f t="shared" si="149"/>
        <v>100</v>
      </c>
    </row>
    <row r="613" spans="1:8" s="27" customFormat="1" x14ac:dyDescent="0.25">
      <c r="A613" s="95" t="s">
        <v>105</v>
      </c>
      <c r="B613" s="48" t="s">
        <v>588</v>
      </c>
      <c r="C613" s="4"/>
      <c r="D613" s="7"/>
      <c r="E613" s="4"/>
      <c r="F613" s="7">
        <f>F614</f>
        <v>22819.200000000001</v>
      </c>
      <c r="G613" s="7">
        <f>G614</f>
        <v>22819.200000000001</v>
      </c>
      <c r="H613" s="7">
        <f t="shared" si="149"/>
        <v>100</v>
      </c>
    </row>
    <row r="614" spans="1:8" s="27" customFormat="1" ht="31.5" x14ac:dyDescent="0.25">
      <c r="A614" s="95" t="s">
        <v>204</v>
      </c>
      <c r="B614" s="48" t="s">
        <v>588</v>
      </c>
      <c r="C614" s="4" t="s">
        <v>108</v>
      </c>
      <c r="D614" s="4" t="s">
        <v>99</v>
      </c>
      <c r="E614" s="4" t="s">
        <v>42</v>
      </c>
      <c r="F614" s="7">
        <f>SUM('4.ведомст'!G1111)</f>
        <v>22819.200000000001</v>
      </c>
      <c r="G614" s="7">
        <f>SUM('4.ведомст'!H1111)</f>
        <v>22819.200000000001</v>
      </c>
      <c r="H614" s="7">
        <f t="shared" si="149"/>
        <v>100</v>
      </c>
    </row>
    <row r="615" spans="1:8" s="27" customFormat="1" ht="31.5" x14ac:dyDescent="0.25">
      <c r="A615" s="95" t="s">
        <v>486</v>
      </c>
      <c r="B615" s="48" t="s">
        <v>687</v>
      </c>
      <c r="C615" s="4"/>
      <c r="D615" s="4"/>
      <c r="E615" s="4"/>
      <c r="F615" s="7">
        <f>SUM(F616)</f>
        <v>350</v>
      </c>
      <c r="G615" s="7">
        <f t="shared" ref="G615" si="153">SUM(G616)</f>
        <v>350</v>
      </c>
      <c r="H615" s="7">
        <f t="shared" si="149"/>
        <v>100</v>
      </c>
    </row>
    <row r="616" spans="1:8" s="27" customFormat="1" ht="31.5" x14ac:dyDescent="0.25">
      <c r="A616" s="95" t="s">
        <v>40</v>
      </c>
      <c r="B616" s="48" t="s">
        <v>687</v>
      </c>
      <c r="C616" s="4" t="s">
        <v>77</v>
      </c>
      <c r="D616" s="4" t="s">
        <v>99</v>
      </c>
      <c r="E616" s="4" t="s">
        <v>32</v>
      </c>
      <c r="F616" s="7">
        <f>SUM('4.ведомст'!G1017)</f>
        <v>350</v>
      </c>
      <c r="G616" s="7">
        <f>SUM('4.ведомст'!H1017)</f>
        <v>350</v>
      </c>
      <c r="H616" s="7">
        <f t="shared" si="149"/>
        <v>100</v>
      </c>
    </row>
    <row r="617" spans="1:8" s="27" customFormat="1" ht="31.5" hidden="1" x14ac:dyDescent="0.25">
      <c r="A617" s="32" t="s">
        <v>470</v>
      </c>
      <c r="B617" s="54" t="s">
        <v>716</v>
      </c>
      <c r="C617" s="22"/>
      <c r="D617" s="4"/>
      <c r="E617" s="4"/>
      <c r="F617" s="7">
        <f>SUM(F618)</f>
        <v>0</v>
      </c>
      <c r="G617" s="7">
        <f t="shared" ref="G617" si="154">SUM(G618)</f>
        <v>0</v>
      </c>
      <c r="H617" s="7" t="e">
        <f t="shared" si="149"/>
        <v>#DIV/0!</v>
      </c>
    </row>
    <row r="618" spans="1:8" s="27" customFormat="1" ht="31.5" hidden="1" x14ac:dyDescent="0.25">
      <c r="A618" s="95" t="s">
        <v>40</v>
      </c>
      <c r="B618" s="54" t="s">
        <v>716</v>
      </c>
      <c r="C618" s="22">
        <v>200</v>
      </c>
      <c r="D618" s="4" t="s">
        <v>99</v>
      </c>
      <c r="E618" s="4" t="s">
        <v>152</v>
      </c>
      <c r="F618" s="7">
        <f>SUM('4.ведомст'!G1189)</f>
        <v>0</v>
      </c>
      <c r="G618" s="7">
        <f>SUM('4.ведомст'!H1189)</f>
        <v>0</v>
      </c>
      <c r="H618" s="7" t="e">
        <f t="shared" si="149"/>
        <v>#DIV/0!</v>
      </c>
    </row>
    <row r="619" spans="1:8" s="27" customFormat="1" ht="47.25" x14ac:dyDescent="0.25">
      <c r="A619" s="95" t="s">
        <v>906</v>
      </c>
      <c r="B619" s="48" t="s">
        <v>685</v>
      </c>
      <c r="C619" s="4"/>
      <c r="D619" s="4"/>
      <c r="E619" s="4"/>
      <c r="F619" s="7">
        <f>SUM(F620:F621)</f>
        <v>82189.399999999994</v>
      </c>
      <c r="G619" s="7">
        <f>SUM(G620:G621)</f>
        <v>81589.399999999994</v>
      </c>
      <c r="H619" s="7">
        <f t="shared" si="149"/>
        <v>99.269978853720801</v>
      </c>
    </row>
    <row r="620" spans="1:8" s="27" customFormat="1" ht="63" x14ac:dyDescent="0.25">
      <c r="A620" s="95" t="s">
        <v>39</v>
      </c>
      <c r="B620" s="48" t="s">
        <v>685</v>
      </c>
      <c r="C620" s="4" t="s">
        <v>75</v>
      </c>
      <c r="D620" s="4" t="s">
        <v>99</v>
      </c>
      <c r="E620" s="4" t="s">
        <v>32</v>
      </c>
      <c r="F620" s="7">
        <f>SUM('4.ведомст'!G1019)</f>
        <v>30395.1</v>
      </c>
      <c r="G620" s="7">
        <f>SUM('4.ведомст'!H1019)</f>
        <v>30395.1</v>
      </c>
      <c r="H620" s="7">
        <f t="shared" si="149"/>
        <v>100</v>
      </c>
    </row>
    <row r="621" spans="1:8" s="27" customFormat="1" ht="31.5" x14ac:dyDescent="0.25">
      <c r="A621" s="95" t="s">
        <v>204</v>
      </c>
      <c r="B621" s="48" t="s">
        <v>685</v>
      </c>
      <c r="C621" s="4" t="s">
        <v>108</v>
      </c>
      <c r="D621" s="4" t="s">
        <v>99</v>
      </c>
      <c r="E621" s="4" t="s">
        <v>32</v>
      </c>
      <c r="F621" s="7">
        <f>SUM('4.ведомст'!G1020)</f>
        <v>51794.3</v>
      </c>
      <c r="G621" s="7">
        <f>SUM('4.ведомст'!H1020)</f>
        <v>51194.3</v>
      </c>
      <c r="H621" s="7">
        <f t="shared" si="149"/>
        <v>98.841571369822546</v>
      </c>
    </row>
    <row r="622" spans="1:8" s="27" customFormat="1" ht="47.25" x14ac:dyDescent="0.25">
      <c r="A622" s="71" t="s">
        <v>935</v>
      </c>
      <c r="B622" s="22" t="s">
        <v>713</v>
      </c>
      <c r="C622" s="4"/>
      <c r="D622" s="4"/>
      <c r="E622" s="4"/>
      <c r="F622" s="7">
        <f>SUM(F623:F624)</f>
        <v>108236.4</v>
      </c>
      <c r="G622" s="7">
        <f>SUM(G623:G624)</f>
        <v>108236.4</v>
      </c>
      <c r="H622" s="7">
        <f t="shared" si="149"/>
        <v>100</v>
      </c>
    </row>
    <row r="623" spans="1:8" s="27" customFormat="1" ht="31.5" x14ac:dyDescent="0.25">
      <c r="A623" s="95" t="s">
        <v>40</v>
      </c>
      <c r="B623" s="22" t="s">
        <v>713</v>
      </c>
      <c r="C623" s="4" t="s">
        <v>77</v>
      </c>
      <c r="D623" s="4" t="s">
        <v>99</v>
      </c>
      <c r="E623" s="4" t="s">
        <v>32</v>
      </c>
      <c r="F623" s="7">
        <f>SUM('4.ведомст'!G1022)</f>
        <v>33789.800000000003</v>
      </c>
      <c r="G623" s="7">
        <f>SUM('4.ведомст'!H1022)</f>
        <v>31825.9</v>
      </c>
      <c r="H623" s="7">
        <f t="shared" si="149"/>
        <v>94.18789102036709</v>
      </c>
    </row>
    <row r="624" spans="1:8" s="27" customFormat="1" ht="31.5" x14ac:dyDescent="0.25">
      <c r="A624" s="95" t="s">
        <v>204</v>
      </c>
      <c r="B624" s="22" t="s">
        <v>713</v>
      </c>
      <c r="C624" s="4" t="s">
        <v>108</v>
      </c>
      <c r="D624" s="4" t="s">
        <v>99</v>
      </c>
      <c r="E624" s="4" t="s">
        <v>32</v>
      </c>
      <c r="F624" s="7">
        <f>SUM('4.ведомст'!G1023)</f>
        <v>74446.599999999991</v>
      </c>
      <c r="G624" s="7">
        <f>SUM('4.ведомст'!H1023)</f>
        <v>76410.5</v>
      </c>
      <c r="H624" s="7">
        <f t="shared" si="149"/>
        <v>102.63799824303597</v>
      </c>
    </row>
    <row r="625" spans="1:8" s="27" customFormat="1" x14ac:dyDescent="0.25">
      <c r="A625" s="95" t="s">
        <v>384</v>
      </c>
      <c r="B625" s="4" t="s">
        <v>617</v>
      </c>
      <c r="C625" s="4"/>
      <c r="D625" s="4"/>
      <c r="E625" s="4"/>
      <c r="F625" s="7">
        <f>SUM(F626:F628)</f>
        <v>24767</v>
      </c>
      <c r="G625" s="7">
        <f>SUM(G626:G628)</f>
        <v>24766.2</v>
      </c>
      <c r="H625" s="7">
        <f t="shared" si="149"/>
        <v>99.996769895425359</v>
      </c>
    </row>
    <row r="626" spans="1:8" s="27" customFormat="1" ht="31.5" x14ac:dyDescent="0.25">
      <c r="A626" s="95" t="s">
        <v>40</v>
      </c>
      <c r="B626" s="4" t="s">
        <v>617</v>
      </c>
      <c r="C626" s="96" t="s">
        <v>77</v>
      </c>
      <c r="D626" s="4" t="s">
        <v>99</v>
      </c>
      <c r="E626" s="4" t="s">
        <v>152</v>
      </c>
      <c r="F626" s="7">
        <f>SUM('4.ведомст'!G1191)</f>
        <v>2217</v>
      </c>
      <c r="G626" s="7">
        <f>SUM('4.ведомст'!H1191)</f>
        <v>2217</v>
      </c>
      <c r="H626" s="7">
        <f t="shared" si="149"/>
        <v>100</v>
      </c>
    </row>
    <row r="627" spans="1:8" s="27" customFormat="1" ht="31.5" x14ac:dyDescent="0.25">
      <c r="A627" s="95" t="s">
        <v>204</v>
      </c>
      <c r="B627" s="4" t="s">
        <v>617</v>
      </c>
      <c r="C627" s="96" t="s">
        <v>108</v>
      </c>
      <c r="D627" s="4" t="s">
        <v>99</v>
      </c>
      <c r="E627" s="4" t="s">
        <v>152</v>
      </c>
      <c r="F627" s="7">
        <f>SUM('4.ведомст'!G1192)</f>
        <v>6937.9</v>
      </c>
      <c r="G627" s="7">
        <f>SUM('4.ведомст'!H1192)</f>
        <v>6937.1</v>
      </c>
      <c r="H627" s="7">
        <f t="shared" si="149"/>
        <v>99.988469133311241</v>
      </c>
    </row>
    <row r="628" spans="1:8" s="27" customFormat="1" x14ac:dyDescent="0.25">
      <c r="A628" s="95" t="s">
        <v>17</v>
      </c>
      <c r="B628" s="4" t="s">
        <v>617</v>
      </c>
      <c r="C628" s="96" t="s">
        <v>82</v>
      </c>
      <c r="D628" s="4" t="s">
        <v>99</v>
      </c>
      <c r="E628" s="4" t="s">
        <v>152</v>
      </c>
      <c r="F628" s="7">
        <f>SUM('4.ведомст'!G1193)</f>
        <v>15612.1</v>
      </c>
      <c r="G628" s="7">
        <f>SUM('4.ведомст'!H1193)</f>
        <v>15612.1</v>
      </c>
      <c r="H628" s="7">
        <f t="shared" si="149"/>
        <v>100</v>
      </c>
    </row>
    <row r="629" spans="1:8" s="27" customFormat="1" ht="47.25" x14ac:dyDescent="0.25">
      <c r="A629" s="95" t="s">
        <v>596</v>
      </c>
      <c r="B629" s="6" t="s">
        <v>598</v>
      </c>
      <c r="C629" s="22"/>
      <c r="D629" s="4"/>
      <c r="E629" s="4"/>
      <c r="F629" s="7">
        <f>SUM(F630:F631)</f>
        <v>9740.7000000000007</v>
      </c>
      <c r="G629" s="7">
        <f>SUM(G630:G631)</f>
        <v>8495.2999999999993</v>
      </c>
      <c r="H629" s="7">
        <f t="shared" si="149"/>
        <v>87.214471239233305</v>
      </c>
    </row>
    <row r="630" spans="1:8" s="27" customFormat="1" ht="31.5" x14ac:dyDescent="0.25">
      <c r="A630" s="95" t="s">
        <v>40</v>
      </c>
      <c r="B630" s="6" t="s">
        <v>598</v>
      </c>
      <c r="C630" s="4" t="s">
        <v>77</v>
      </c>
      <c r="D630" s="4" t="s">
        <v>99</v>
      </c>
      <c r="E630" s="4" t="s">
        <v>32</v>
      </c>
      <c r="F630" s="7">
        <f>SUM('4.ведомст'!G1025)</f>
        <v>3507.1</v>
      </c>
      <c r="G630" s="7">
        <f>SUM('4.ведомст'!H1025)</f>
        <v>2684</v>
      </c>
      <c r="H630" s="7">
        <f t="shared" si="149"/>
        <v>76.53046676741468</v>
      </c>
    </row>
    <row r="631" spans="1:8" s="27" customFormat="1" ht="31.5" x14ac:dyDescent="0.25">
      <c r="A631" s="95" t="s">
        <v>204</v>
      </c>
      <c r="B631" s="6" t="s">
        <v>598</v>
      </c>
      <c r="C631" s="4" t="s">
        <v>108</v>
      </c>
      <c r="D631" s="4" t="s">
        <v>99</v>
      </c>
      <c r="E631" s="4" t="s">
        <v>32</v>
      </c>
      <c r="F631" s="7">
        <f>SUM('4.ведомст'!G1026)</f>
        <v>6233.6</v>
      </c>
      <c r="G631" s="7">
        <f>SUM('4.ведомст'!H1026)</f>
        <v>5811.3</v>
      </c>
      <c r="H631" s="7">
        <f t="shared" si="149"/>
        <v>93.225423511293641</v>
      </c>
    </row>
    <row r="632" spans="1:8" s="27" customFormat="1" ht="47.25" hidden="1" x14ac:dyDescent="0.25">
      <c r="A632" s="95" t="s">
        <v>680</v>
      </c>
      <c r="B632" s="6" t="s">
        <v>679</v>
      </c>
      <c r="C632" s="4"/>
      <c r="D632" s="4"/>
      <c r="E632" s="4"/>
      <c r="F632" s="7">
        <f>SUM(F633)</f>
        <v>0</v>
      </c>
      <c r="G632" s="7">
        <f t="shared" ref="G632" si="155">SUM(G633)</f>
        <v>0</v>
      </c>
      <c r="H632" s="7" t="e">
        <f t="shared" si="149"/>
        <v>#DIV/0!</v>
      </c>
    </row>
    <row r="633" spans="1:8" s="27" customFormat="1" ht="31.5" hidden="1" x14ac:dyDescent="0.25">
      <c r="A633" s="95" t="s">
        <v>40</v>
      </c>
      <c r="B633" s="6" t="s">
        <v>679</v>
      </c>
      <c r="C633" s="4" t="s">
        <v>77</v>
      </c>
      <c r="D633" s="4" t="s">
        <v>99</v>
      </c>
      <c r="E633" s="4" t="s">
        <v>32</v>
      </c>
      <c r="F633" s="7">
        <f>SUM('4.ведомст'!G1028)</f>
        <v>0</v>
      </c>
      <c r="G633" s="7"/>
      <c r="H633" s="7" t="e">
        <f t="shared" si="149"/>
        <v>#DIV/0!</v>
      </c>
    </row>
    <row r="634" spans="1:8" s="27" customFormat="1" ht="47.25" x14ac:dyDescent="0.25">
      <c r="A634" s="95" t="s">
        <v>724</v>
      </c>
      <c r="B634" s="22" t="s">
        <v>599</v>
      </c>
      <c r="C634" s="4"/>
      <c r="D634" s="4"/>
      <c r="E634" s="4"/>
      <c r="F634" s="7">
        <f>SUM(F635:F636)</f>
        <v>17680.099999999999</v>
      </c>
      <c r="G634" s="7">
        <f>SUM(G635:G636)</f>
        <v>17680.099999999999</v>
      </c>
      <c r="H634" s="7">
        <f t="shared" si="149"/>
        <v>100</v>
      </c>
    </row>
    <row r="635" spans="1:8" s="27" customFormat="1" ht="31.5" x14ac:dyDescent="0.25">
      <c r="A635" s="95" t="s">
        <v>40</v>
      </c>
      <c r="B635" s="22" t="s">
        <v>599</v>
      </c>
      <c r="C635" s="4" t="s">
        <v>77</v>
      </c>
      <c r="D635" s="4" t="s">
        <v>99</v>
      </c>
      <c r="E635" s="4" t="s">
        <v>32</v>
      </c>
      <c r="F635" s="7">
        <f>SUM('4.ведомст'!G1030)</f>
        <v>6240.8</v>
      </c>
      <c r="G635" s="7">
        <f>SUM('4.ведомст'!H1030)</f>
        <v>6240.8</v>
      </c>
      <c r="H635" s="7">
        <f t="shared" si="149"/>
        <v>100</v>
      </c>
    </row>
    <row r="636" spans="1:8" s="27" customFormat="1" ht="31.5" x14ac:dyDescent="0.25">
      <c r="A636" s="95" t="s">
        <v>204</v>
      </c>
      <c r="B636" s="22" t="s">
        <v>599</v>
      </c>
      <c r="C636" s="4" t="s">
        <v>108</v>
      </c>
      <c r="D636" s="4" t="s">
        <v>99</v>
      </c>
      <c r="E636" s="4" t="s">
        <v>32</v>
      </c>
      <c r="F636" s="7">
        <f>SUM('4.ведомст'!G1031)</f>
        <v>11439.3</v>
      </c>
      <c r="G636" s="7">
        <f>SUM('4.ведомст'!H1031)</f>
        <v>11439.3</v>
      </c>
      <c r="H636" s="7">
        <f t="shared" si="149"/>
        <v>100</v>
      </c>
    </row>
    <row r="637" spans="1:8" s="27" customFormat="1" ht="94.5" hidden="1" x14ac:dyDescent="0.25">
      <c r="A637" s="95" t="s">
        <v>401</v>
      </c>
      <c r="B637" s="48" t="s">
        <v>767</v>
      </c>
      <c r="C637" s="4"/>
      <c r="D637" s="4"/>
      <c r="E637" s="4"/>
      <c r="F637" s="7">
        <f>SUM(F638:F639)</f>
        <v>0</v>
      </c>
      <c r="G637" s="7">
        <f t="shared" ref="G637" si="156">SUM(G638:G639)</f>
        <v>0</v>
      </c>
      <c r="H637" s="7"/>
    </row>
    <row r="638" spans="1:8" s="27" customFormat="1" ht="31.5" hidden="1" x14ac:dyDescent="0.25">
      <c r="A638" s="95" t="s">
        <v>204</v>
      </c>
      <c r="B638" s="48" t="s">
        <v>767</v>
      </c>
      <c r="C638" s="4" t="s">
        <v>108</v>
      </c>
      <c r="D638" s="4" t="s">
        <v>99</v>
      </c>
      <c r="E638" s="4" t="s">
        <v>25</v>
      </c>
      <c r="F638" s="7">
        <f>SUM('4.ведомст'!G936)</f>
        <v>0</v>
      </c>
      <c r="G638" s="7">
        <f>SUM('4.ведомст'!H936)</f>
        <v>0</v>
      </c>
      <c r="H638" s="7"/>
    </row>
    <row r="639" spans="1:8" s="27" customFormat="1" ht="31.5" hidden="1" x14ac:dyDescent="0.25">
      <c r="A639" s="95" t="s">
        <v>204</v>
      </c>
      <c r="B639" s="48" t="s">
        <v>767</v>
      </c>
      <c r="C639" s="4" t="s">
        <v>108</v>
      </c>
      <c r="D639" s="4" t="s">
        <v>99</v>
      </c>
      <c r="E639" s="4" t="s">
        <v>32</v>
      </c>
      <c r="F639" s="7">
        <f>SUM('4.ведомст'!G1033)</f>
        <v>0</v>
      </c>
      <c r="G639" s="7">
        <f>SUM('4.ведомст'!H1033)</f>
        <v>0</v>
      </c>
      <c r="H639" s="7" t="e">
        <f t="shared" si="149"/>
        <v>#DIV/0!</v>
      </c>
    </row>
    <row r="640" spans="1:8" s="27" customFormat="1" ht="63" x14ac:dyDescent="0.25">
      <c r="A640" s="95" t="s">
        <v>904</v>
      </c>
      <c r="B640" s="92" t="s">
        <v>905</v>
      </c>
      <c r="C640" s="91"/>
      <c r="D640" s="4"/>
      <c r="E640" s="4"/>
      <c r="F640" s="7">
        <f>SUM(F641:F642)</f>
        <v>737.6</v>
      </c>
      <c r="G640" s="7">
        <f t="shared" ref="G640" si="157">SUM(G641:G642)</f>
        <v>737.6</v>
      </c>
      <c r="H640" s="7">
        <f t="shared" si="149"/>
        <v>100</v>
      </c>
    </row>
    <row r="641" spans="1:8" s="27" customFormat="1" ht="31.5" hidden="1" x14ac:dyDescent="0.25">
      <c r="A641" s="95" t="s">
        <v>40</v>
      </c>
      <c r="B641" s="92" t="s">
        <v>905</v>
      </c>
      <c r="C641" s="91" t="s">
        <v>77</v>
      </c>
      <c r="D641" s="4" t="s">
        <v>99</v>
      </c>
      <c r="E641" s="4" t="s">
        <v>25</v>
      </c>
      <c r="F641" s="7">
        <f>SUM('4.ведомст'!G938)</f>
        <v>0</v>
      </c>
      <c r="G641" s="7">
        <f>SUM('4.ведомст'!H938)</f>
        <v>0</v>
      </c>
      <c r="H641" s="7" t="e">
        <f t="shared" si="149"/>
        <v>#DIV/0!</v>
      </c>
    </row>
    <row r="642" spans="1:8" s="27" customFormat="1" ht="31.5" x14ac:dyDescent="0.25">
      <c r="A642" s="95" t="s">
        <v>204</v>
      </c>
      <c r="B642" s="92" t="s">
        <v>905</v>
      </c>
      <c r="C642" s="91" t="s">
        <v>108</v>
      </c>
      <c r="D642" s="4" t="s">
        <v>99</v>
      </c>
      <c r="E642" s="4" t="s">
        <v>25</v>
      </c>
      <c r="F642" s="7">
        <f>SUM('4.ведомст'!G939)</f>
        <v>737.6</v>
      </c>
      <c r="G642" s="7">
        <f>SUM('4.ведомст'!H939)</f>
        <v>737.6</v>
      </c>
      <c r="H642" s="7">
        <f t="shared" si="149"/>
        <v>100</v>
      </c>
    </row>
    <row r="643" spans="1:8" s="27" customFormat="1" ht="94.5" x14ac:dyDescent="0.25">
      <c r="A643" s="95" t="s">
        <v>802</v>
      </c>
      <c r="B643" s="31" t="s">
        <v>649</v>
      </c>
      <c r="C643" s="4"/>
      <c r="D643" s="4"/>
      <c r="E643" s="4"/>
      <c r="F643" s="7">
        <f>SUM(F644)</f>
        <v>6196.6</v>
      </c>
      <c r="G643" s="7">
        <f t="shared" ref="G643" si="158">SUM(G644)</f>
        <v>6196.6</v>
      </c>
      <c r="H643" s="7">
        <f t="shared" si="149"/>
        <v>100</v>
      </c>
    </row>
    <row r="644" spans="1:8" s="27" customFormat="1" x14ac:dyDescent="0.25">
      <c r="A644" s="95" t="s">
        <v>31</v>
      </c>
      <c r="B644" s="31" t="s">
        <v>649</v>
      </c>
      <c r="C644" s="4" t="s">
        <v>85</v>
      </c>
      <c r="D644" s="4" t="s">
        <v>22</v>
      </c>
      <c r="E644" s="4" t="s">
        <v>8</v>
      </c>
      <c r="F644" s="7">
        <f>SUM('4.ведомст'!G1251)</f>
        <v>6196.6</v>
      </c>
      <c r="G644" s="7">
        <f>SUM('4.ведомст'!H1251)</f>
        <v>6196.6</v>
      </c>
      <c r="H644" s="7">
        <f t="shared" si="149"/>
        <v>100</v>
      </c>
    </row>
    <row r="645" spans="1:8" s="27" customFormat="1" ht="31.5" x14ac:dyDescent="0.25">
      <c r="A645" s="95" t="s">
        <v>768</v>
      </c>
      <c r="B645" s="31" t="s">
        <v>769</v>
      </c>
      <c r="C645" s="4"/>
      <c r="D645" s="4"/>
      <c r="E645" s="4"/>
      <c r="F645" s="7">
        <f>SUM(F646)</f>
        <v>1039</v>
      </c>
      <c r="G645" s="7">
        <f t="shared" ref="G645" si="159">SUM(G646)</f>
        <v>1039</v>
      </c>
      <c r="H645" s="7">
        <f t="shared" si="149"/>
        <v>100</v>
      </c>
    </row>
    <row r="646" spans="1:8" s="27" customFormat="1" x14ac:dyDescent="0.25">
      <c r="A646" s="95" t="s">
        <v>17</v>
      </c>
      <c r="B646" s="31" t="s">
        <v>769</v>
      </c>
      <c r="C646" s="4" t="s">
        <v>82</v>
      </c>
      <c r="D646" s="4" t="s">
        <v>99</v>
      </c>
      <c r="E646" s="4" t="s">
        <v>152</v>
      </c>
      <c r="F646" s="7">
        <f>SUM('4.ведомст'!G1195)</f>
        <v>1039</v>
      </c>
      <c r="G646" s="7">
        <f>SUM('4.ведомст'!H1195)</f>
        <v>1039</v>
      </c>
      <c r="H646" s="7">
        <f t="shared" ref="H646:H709" si="160">SUM(G646/F646*100)</f>
        <v>100</v>
      </c>
    </row>
    <row r="647" spans="1:8" s="27" customFormat="1" ht="31.5" x14ac:dyDescent="0.25">
      <c r="A647" s="95" t="s">
        <v>943</v>
      </c>
      <c r="B647" s="31" t="s">
        <v>944</v>
      </c>
      <c r="C647" s="4"/>
      <c r="D647" s="4"/>
      <c r="E647" s="4"/>
      <c r="F647" s="7">
        <f>SUM(F648)</f>
        <v>833.7</v>
      </c>
      <c r="G647" s="7">
        <f t="shared" ref="G647" si="161">SUM(G648)</f>
        <v>801.8</v>
      </c>
      <c r="H647" s="7">
        <f t="shared" si="160"/>
        <v>96.173683579225127</v>
      </c>
    </row>
    <row r="648" spans="1:8" s="27" customFormat="1" ht="31.5" x14ac:dyDescent="0.25">
      <c r="A648" s="95" t="s">
        <v>204</v>
      </c>
      <c r="B648" s="31" t="s">
        <v>944</v>
      </c>
      <c r="C648" s="4" t="s">
        <v>108</v>
      </c>
      <c r="D648" s="4" t="s">
        <v>99</v>
      </c>
      <c r="E648" s="4" t="s">
        <v>32</v>
      </c>
      <c r="F648" s="7">
        <f>SUM('4.ведомст'!G1035)</f>
        <v>833.7</v>
      </c>
      <c r="G648" s="7">
        <f>SUM('4.ведомст'!H1035)</f>
        <v>801.8</v>
      </c>
      <c r="H648" s="7">
        <f t="shared" si="160"/>
        <v>96.173683579225127</v>
      </c>
    </row>
    <row r="649" spans="1:8" s="27" customFormat="1" x14ac:dyDescent="0.25">
      <c r="A649" s="95" t="s">
        <v>796</v>
      </c>
      <c r="B649" s="31" t="s">
        <v>836</v>
      </c>
      <c r="C649" s="4"/>
      <c r="D649" s="4"/>
      <c r="E649" s="4"/>
      <c r="F649" s="7">
        <f>SUM(F650+F652)</f>
        <v>3146.7</v>
      </c>
      <c r="G649" s="7">
        <f t="shared" ref="G649" si="162">SUM(G650+G652)</f>
        <v>3146.7</v>
      </c>
      <c r="H649" s="7">
        <f t="shared" si="160"/>
        <v>100</v>
      </c>
    </row>
    <row r="650" spans="1:8" s="27" customFormat="1" ht="31.5" x14ac:dyDescent="0.25">
      <c r="A650" s="95" t="s">
        <v>980</v>
      </c>
      <c r="B650" s="31" t="s">
        <v>976</v>
      </c>
      <c r="C650" s="4"/>
      <c r="D650" s="4"/>
      <c r="E650" s="4"/>
      <c r="F650" s="7">
        <f>SUM(F651)</f>
        <v>3146.7</v>
      </c>
      <c r="G650" s="7">
        <f t="shared" ref="G650" si="163">SUM(G651)</f>
        <v>3146.7</v>
      </c>
      <c r="H650" s="7">
        <f t="shared" si="160"/>
        <v>100</v>
      </c>
    </row>
    <row r="651" spans="1:8" s="27" customFormat="1" ht="31.5" x14ac:dyDescent="0.25">
      <c r="A651" s="95" t="s">
        <v>40</v>
      </c>
      <c r="B651" s="31" t="s">
        <v>976</v>
      </c>
      <c r="C651" s="4" t="s">
        <v>108</v>
      </c>
      <c r="D651" s="4" t="s">
        <v>99</v>
      </c>
      <c r="E651" s="4" t="s">
        <v>32</v>
      </c>
      <c r="F651" s="7">
        <f>SUM('4.ведомст'!G1038)</f>
        <v>3146.7</v>
      </c>
      <c r="G651" s="7">
        <f>SUM('4.ведомст'!H1038)</f>
        <v>3146.7</v>
      </c>
      <c r="H651" s="7">
        <f t="shared" si="160"/>
        <v>100</v>
      </c>
    </row>
    <row r="652" spans="1:8" s="27" customFormat="1" hidden="1" x14ac:dyDescent="0.25">
      <c r="A652" s="95"/>
      <c r="B652" s="31" t="s">
        <v>977</v>
      </c>
      <c r="C652" s="4"/>
      <c r="D652" s="4"/>
      <c r="E652" s="4"/>
      <c r="F652" s="7">
        <f>SUM(F653)</f>
        <v>0</v>
      </c>
      <c r="G652" s="7">
        <f t="shared" ref="G652" si="164">SUM(G653)</f>
        <v>0</v>
      </c>
      <c r="H652" s="7" t="e">
        <f t="shared" si="160"/>
        <v>#DIV/0!</v>
      </c>
    </row>
    <row r="653" spans="1:8" s="27" customFormat="1" ht="31.5" hidden="1" x14ac:dyDescent="0.25">
      <c r="A653" s="95" t="s">
        <v>40</v>
      </c>
      <c r="B653" s="31" t="s">
        <v>977</v>
      </c>
      <c r="C653" s="4" t="s">
        <v>77</v>
      </c>
      <c r="D653" s="4"/>
      <c r="E653" s="4"/>
      <c r="F653" s="7">
        <f>SUM('4.ведомст'!G1040)</f>
        <v>0</v>
      </c>
      <c r="G653" s="7">
        <f>SUM('4.ведомст'!H1040)</f>
        <v>0</v>
      </c>
      <c r="H653" s="7" t="e">
        <f t="shared" si="160"/>
        <v>#DIV/0!</v>
      </c>
    </row>
    <row r="654" spans="1:8" s="27" customFormat="1" ht="47.25" x14ac:dyDescent="0.25">
      <c r="A654" s="95" t="s">
        <v>20</v>
      </c>
      <c r="B654" s="6" t="s">
        <v>583</v>
      </c>
      <c r="C654" s="4"/>
      <c r="D654" s="4"/>
      <c r="E654" s="4"/>
      <c r="F654" s="7">
        <f>F655+F666+F669+F660+F664+F658+F662</f>
        <v>2251383.2000000002</v>
      </c>
      <c r="G654" s="7">
        <f>G655+G666+G669+G660+G664+G658+G662</f>
        <v>2251383.2000000002</v>
      </c>
      <c r="H654" s="7">
        <f t="shared" si="160"/>
        <v>100</v>
      </c>
    </row>
    <row r="655" spans="1:8" s="27" customFormat="1" ht="78.75" x14ac:dyDescent="0.25">
      <c r="A655" s="95" t="s">
        <v>348</v>
      </c>
      <c r="B655" s="48" t="s">
        <v>584</v>
      </c>
      <c r="C655" s="4"/>
      <c r="D655" s="4"/>
      <c r="E655" s="4"/>
      <c r="F655" s="7">
        <f>SUM(F656:F657)</f>
        <v>714878.2</v>
      </c>
      <c r="G655" s="7">
        <f>SUM(G656:G657)</f>
        <v>714878.2</v>
      </c>
      <c r="H655" s="7">
        <f t="shared" si="160"/>
        <v>100</v>
      </c>
    </row>
    <row r="656" spans="1:8" s="27" customFormat="1" ht="31.5" x14ac:dyDescent="0.25">
      <c r="A656" s="95" t="s">
        <v>107</v>
      </c>
      <c r="B656" s="48" t="s">
        <v>584</v>
      </c>
      <c r="C656" s="4" t="s">
        <v>108</v>
      </c>
      <c r="D656" s="4" t="s">
        <v>99</v>
      </c>
      <c r="E656" s="4" t="s">
        <v>32</v>
      </c>
      <c r="F656" s="7">
        <f>SUM('4.ведомст'!G1043)</f>
        <v>711192.6</v>
      </c>
      <c r="G656" s="7">
        <f>SUM('4.ведомст'!H1043)</f>
        <v>711192.6</v>
      </c>
      <c r="H656" s="7">
        <f t="shared" si="160"/>
        <v>100</v>
      </c>
    </row>
    <row r="657" spans="1:8" s="27" customFormat="1" ht="31.5" x14ac:dyDescent="0.25">
      <c r="A657" s="106" t="s">
        <v>107</v>
      </c>
      <c r="B657" s="48" t="s">
        <v>584</v>
      </c>
      <c r="C657" s="4" t="s">
        <v>108</v>
      </c>
      <c r="D657" s="4" t="s">
        <v>99</v>
      </c>
      <c r="E657" s="4" t="s">
        <v>42</v>
      </c>
      <c r="F657" s="7">
        <f>SUM('4.ведомст'!G1114)</f>
        <v>3685.6</v>
      </c>
      <c r="G657" s="7">
        <f>SUM('4.ведомст'!H1114)</f>
        <v>3685.6</v>
      </c>
      <c r="H657" s="7">
        <f t="shared" si="160"/>
        <v>100</v>
      </c>
    </row>
    <row r="658" spans="1:8" s="27" customFormat="1" ht="110.25" x14ac:dyDescent="0.25">
      <c r="A658" s="106" t="s">
        <v>1033</v>
      </c>
      <c r="B658" s="48" t="s">
        <v>1034</v>
      </c>
      <c r="C658" s="4"/>
      <c r="D658" s="4"/>
      <c r="E658" s="4"/>
      <c r="F658" s="7">
        <f>SUM(F659)</f>
        <v>1672.2</v>
      </c>
      <c r="G658" s="7">
        <f t="shared" ref="G658" si="165">SUM(G659)</f>
        <v>1672.2</v>
      </c>
      <c r="H658" s="7">
        <f t="shared" si="160"/>
        <v>100</v>
      </c>
    </row>
    <row r="659" spans="1:8" s="27" customFormat="1" ht="31.5" x14ac:dyDescent="0.25">
      <c r="A659" s="106" t="s">
        <v>107</v>
      </c>
      <c r="B659" s="48" t="s">
        <v>1034</v>
      </c>
      <c r="C659" s="4" t="s">
        <v>108</v>
      </c>
      <c r="D659" s="4"/>
      <c r="E659" s="4"/>
      <c r="F659" s="7">
        <f>SUM('4.ведомст'!G1116)</f>
        <v>1672.2</v>
      </c>
      <c r="G659" s="7">
        <f>SUM('4.ведомст'!H1116)</f>
        <v>1672.2</v>
      </c>
      <c r="H659" s="7">
        <f t="shared" si="160"/>
        <v>100</v>
      </c>
    </row>
    <row r="660" spans="1:8" s="27" customFormat="1" ht="47.25" x14ac:dyDescent="0.25">
      <c r="A660" s="95" t="s">
        <v>346</v>
      </c>
      <c r="B660" s="6" t="s">
        <v>577</v>
      </c>
      <c r="C660" s="22"/>
      <c r="D660" s="4"/>
      <c r="E660" s="4"/>
      <c r="F660" s="7">
        <f>SUM(F661)</f>
        <v>662191.1</v>
      </c>
      <c r="G660" s="7">
        <f>SUM(G661)</f>
        <v>662191.1</v>
      </c>
      <c r="H660" s="7">
        <f t="shared" si="160"/>
        <v>100</v>
      </c>
    </row>
    <row r="661" spans="1:8" s="27" customFormat="1" ht="31.5" x14ac:dyDescent="0.25">
      <c r="A661" s="95" t="s">
        <v>204</v>
      </c>
      <c r="B661" s="6" t="s">
        <v>577</v>
      </c>
      <c r="C661" s="4" t="s">
        <v>108</v>
      </c>
      <c r="D661" s="4" t="s">
        <v>99</v>
      </c>
      <c r="E661" s="4" t="s">
        <v>25</v>
      </c>
      <c r="F661" s="7">
        <f>SUM('4.ведомст'!G942)</f>
        <v>662191.1</v>
      </c>
      <c r="G661" s="7">
        <f>SUM('4.ведомст'!H942)</f>
        <v>662191.1</v>
      </c>
      <c r="H661" s="7">
        <f t="shared" si="160"/>
        <v>100</v>
      </c>
    </row>
    <row r="662" spans="1:8" s="27" customFormat="1" ht="63" x14ac:dyDescent="0.25">
      <c r="A662" s="112" t="s">
        <v>1038</v>
      </c>
      <c r="B662" s="48" t="s">
        <v>1037</v>
      </c>
      <c r="C662" s="4"/>
      <c r="D662" s="4"/>
      <c r="E662" s="4"/>
      <c r="F662" s="7">
        <f>SUM(F663)</f>
        <v>8796.2999999999993</v>
      </c>
      <c r="G662" s="7">
        <f t="shared" ref="G662" si="166">SUM(G663)</f>
        <v>8796.2999999999993</v>
      </c>
      <c r="H662" s="7">
        <f t="shared" si="160"/>
        <v>100</v>
      </c>
    </row>
    <row r="663" spans="1:8" s="27" customFormat="1" ht="31.5" x14ac:dyDescent="0.25">
      <c r="A663" s="112" t="s">
        <v>107</v>
      </c>
      <c r="B663" s="48" t="s">
        <v>1037</v>
      </c>
      <c r="C663" s="4" t="s">
        <v>108</v>
      </c>
      <c r="D663" s="4" t="s">
        <v>99</v>
      </c>
      <c r="E663" s="4" t="s">
        <v>42</v>
      </c>
      <c r="F663" s="7">
        <f>SUM('4.ведомст'!G1118)</f>
        <v>8796.2999999999993</v>
      </c>
      <c r="G663" s="7">
        <f>SUM('4.ведомст'!H1118)</f>
        <v>8796.2999999999993</v>
      </c>
      <c r="H663" s="7">
        <f t="shared" si="160"/>
        <v>100</v>
      </c>
    </row>
    <row r="664" spans="1:8" s="27" customFormat="1" x14ac:dyDescent="0.25">
      <c r="A664" s="95" t="s">
        <v>290</v>
      </c>
      <c r="B664" s="31" t="s">
        <v>578</v>
      </c>
      <c r="C664" s="4"/>
      <c r="D664" s="4"/>
      <c r="E664" s="4"/>
      <c r="F664" s="7">
        <f>F665</f>
        <v>453733.6</v>
      </c>
      <c r="G664" s="7">
        <f>G665</f>
        <v>453733.6</v>
      </c>
      <c r="H664" s="7">
        <f t="shared" si="160"/>
        <v>100</v>
      </c>
    </row>
    <row r="665" spans="1:8" s="27" customFormat="1" ht="31.5" x14ac:dyDescent="0.25">
      <c r="A665" s="95" t="s">
        <v>204</v>
      </c>
      <c r="B665" s="31" t="s">
        <v>578</v>
      </c>
      <c r="C665" s="4" t="s">
        <v>108</v>
      </c>
      <c r="D665" s="4" t="s">
        <v>99</v>
      </c>
      <c r="E665" s="4" t="s">
        <v>25</v>
      </c>
      <c r="F665" s="7">
        <f>SUM('4.ведомст'!G944)</f>
        <v>453733.6</v>
      </c>
      <c r="G665" s="7">
        <f>SUM('4.ведомст'!H944)</f>
        <v>453733.6</v>
      </c>
      <c r="H665" s="7">
        <f t="shared" si="160"/>
        <v>100</v>
      </c>
    </row>
    <row r="666" spans="1:8" s="27" customFormat="1" x14ac:dyDescent="0.25">
      <c r="A666" s="95" t="s">
        <v>297</v>
      </c>
      <c r="B666" s="22" t="s">
        <v>585</v>
      </c>
      <c r="C666" s="4"/>
      <c r="D666" s="4"/>
      <c r="E666" s="4"/>
      <c r="F666" s="7">
        <f>SUM(F667:F668)</f>
        <v>290099.5</v>
      </c>
      <c r="G666" s="7">
        <f t="shared" ref="G666" si="167">SUM(G667:G668)</f>
        <v>290099.5</v>
      </c>
      <c r="H666" s="7">
        <f t="shared" si="160"/>
        <v>100</v>
      </c>
    </row>
    <row r="667" spans="1:8" s="27" customFormat="1" ht="31.5" x14ac:dyDescent="0.25">
      <c r="A667" s="95" t="s">
        <v>204</v>
      </c>
      <c r="B667" s="22" t="s">
        <v>585</v>
      </c>
      <c r="C667" s="4" t="s">
        <v>108</v>
      </c>
      <c r="D667" s="4" t="s">
        <v>99</v>
      </c>
      <c r="E667" s="4" t="s">
        <v>32</v>
      </c>
      <c r="F667" s="7">
        <f>SUM('4.ведомст'!G1045)</f>
        <v>289495</v>
      </c>
      <c r="G667" s="7">
        <f>SUM('4.ведомст'!H1045)</f>
        <v>289495</v>
      </c>
      <c r="H667" s="7">
        <f t="shared" si="160"/>
        <v>100</v>
      </c>
    </row>
    <row r="668" spans="1:8" s="27" customFormat="1" ht="31.5" x14ac:dyDescent="0.25">
      <c r="A668" s="106" t="s">
        <v>204</v>
      </c>
      <c r="B668" s="22" t="s">
        <v>585</v>
      </c>
      <c r="C668" s="4" t="s">
        <v>108</v>
      </c>
      <c r="D668" s="4" t="s">
        <v>99</v>
      </c>
      <c r="E668" s="4" t="s">
        <v>42</v>
      </c>
      <c r="F668" s="7">
        <f>SUM('4.ведомст'!G1120)</f>
        <v>604.5</v>
      </c>
      <c r="G668" s="7">
        <f>SUM('4.ведомст'!H1120)</f>
        <v>604.5</v>
      </c>
      <c r="H668" s="7">
        <f t="shared" si="160"/>
        <v>100</v>
      </c>
    </row>
    <row r="669" spans="1:8" s="27" customFormat="1" x14ac:dyDescent="0.25">
      <c r="A669" s="95" t="s">
        <v>105</v>
      </c>
      <c r="B669" s="48" t="s">
        <v>586</v>
      </c>
      <c r="C669" s="4"/>
      <c r="D669" s="4"/>
      <c r="E669" s="4"/>
      <c r="F669" s="7">
        <f>F670</f>
        <v>120012.3</v>
      </c>
      <c r="G669" s="7">
        <f>G670</f>
        <v>120012.3</v>
      </c>
      <c r="H669" s="7">
        <f t="shared" si="160"/>
        <v>100</v>
      </c>
    </row>
    <row r="670" spans="1:8" s="27" customFormat="1" ht="31.5" x14ac:dyDescent="0.25">
      <c r="A670" s="95" t="s">
        <v>204</v>
      </c>
      <c r="B670" s="48" t="s">
        <v>586</v>
      </c>
      <c r="C670" s="4" t="s">
        <v>108</v>
      </c>
      <c r="D670" s="4" t="s">
        <v>99</v>
      </c>
      <c r="E670" s="4" t="s">
        <v>42</v>
      </c>
      <c r="F670" s="7">
        <f>SUM('4.ведомст'!G1122)</f>
        <v>120012.3</v>
      </c>
      <c r="G670" s="7">
        <f>SUM('4.ведомст'!H1122)</f>
        <v>120012.3</v>
      </c>
      <c r="H670" s="7">
        <f t="shared" si="160"/>
        <v>100</v>
      </c>
    </row>
    <row r="671" spans="1:8" s="27" customFormat="1" ht="31.5" x14ac:dyDescent="0.25">
      <c r="A671" s="95" t="s">
        <v>293</v>
      </c>
      <c r="B671" s="31" t="s">
        <v>677</v>
      </c>
      <c r="C671" s="4"/>
      <c r="D671" s="4"/>
      <c r="E671" s="4"/>
      <c r="F671" s="7">
        <f>SUM(F673)+F674+F676</f>
        <v>16371.400000000001</v>
      </c>
      <c r="G671" s="7">
        <f t="shared" ref="G671" si="168">SUM(G673)+G674+G676</f>
        <v>16371.400000000001</v>
      </c>
      <c r="H671" s="7">
        <f t="shared" si="160"/>
        <v>100</v>
      </c>
    </row>
    <row r="672" spans="1:8" s="27" customFormat="1" x14ac:dyDescent="0.25">
      <c r="A672" s="95" t="s">
        <v>290</v>
      </c>
      <c r="B672" s="31" t="s">
        <v>579</v>
      </c>
      <c r="C672" s="4"/>
      <c r="D672" s="4"/>
      <c r="E672" s="4"/>
      <c r="F672" s="7">
        <f>SUM(F673)</f>
        <v>11540.7</v>
      </c>
      <c r="G672" s="7">
        <f t="shared" ref="G672" si="169">SUM(G673)</f>
        <v>11540.7</v>
      </c>
      <c r="H672" s="7">
        <f t="shared" si="160"/>
        <v>100</v>
      </c>
    </row>
    <row r="673" spans="1:8" s="27" customFormat="1" ht="31.5" x14ac:dyDescent="0.25">
      <c r="A673" s="95" t="s">
        <v>204</v>
      </c>
      <c r="B673" s="31" t="s">
        <v>579</v>
      </c>
      <c r="C673" s="4" t="s">
        <v>108</v>
      </c>
      <c r="D673" s="4" t="s">
        <v>99</v>
      </c>
      <c r="E673" s="4" t="s">
        <v>25</v>
      </c>
      <c r="F673" s="7">
        <f>SUM('4.ведомст'!G947)</f>
        <v>11540.7</v>
      </c>
      <c r="G673" s="7">
        <f>SUM('4.ведомст'!H947)</f>
        <v>11540.7</v>
      </c>
      <c r="H673" s="7">
        <f t="shared" si="160"/>
        <v>100</v>
      </c>
    </row>
    <row r="674" spans="1:8" s="27" customFormat="1" x14ac:dyDescent="0.25">
      <c r="A674" s="95" t="s">
        <v>297</v>
      </c>
      <c r="B674" s="22" t="s">
        <v>606</v>
      </c>
      <c r="C674" s="4"/>
      <c r="D674" s="4"/>
      <c r="E674" s="4"/>
      <c r="F674" s="7">
        <f>SUM(F675)</f>
        <v>4830.7</v>
      </c>
      <c r="G674" s="7">
        <f t="shared" ref="G674" si="170">SUM(G675)</f>
        <v>4830.7</v>
      </c>
      <c r="H674" s="7">
        <f t="shared" si="160"/>
        <v>100</v>
      </c>
    </row>
    <row r="675" spans="1:8" s="27" customFormat="1" ht="31.5" x14ac:dyDescent="0.25">
      <c r="A675" s="95" t="s">
        <v>204</v>
      </c>
      <c r="B675" s="22" t="s">
        <v>606</v>
      </c>
      <c r="C675" s="4" t="s">
        <v>108</v>
      </c>
      <c r="D675" s="4" t="s">
        <v>99</v>
      </c>
      <c r="E675" s="4" t="s">
        <v>32</v>
      </c>
      <c r="F675" s="7">
        <f>SUM('4.ведомст'!G1048)</f>
        <v>4830.7</v>
      </c>
      <c r="G675" s="7">
        <f>SUM('4.ведомст'!H1048)</f>
        <v>4830.7</v>
      </c>
      <c r="H675" s="7">
        <f t="shared" si="160"/>
        <v>100</v>
      </c>
    </row>
    <row r="676" spans="1:8" s="27" customFormat="1" hidden="1" x14ac:dyDescent="0.25">
      <c r="A676" s="95" t="s">
        <v>298</v>
      </c>
      <c r="B676" s="22" t="s">
        <v>688</v>
      </c>
      <c r="C676" s="4"/>
      <c r="D676" s="4"/>
      <c r="E676" s="4"/>
      <c r="F676" s="7">
        <f>SUM(F677)</f>
        <v>0</v>
      </c>
      <c r="G676" s="7">
        <f t="shared" ref="G676" si="171">SUM(G677)</f>
        <v>0</v>
      </c>
      <c r="H676" s="7" t="e">
        <f t="shared" si="160"/>
        <v>#DIV/0!</v>
      </c>
    </row>
    <row r="677" spans="1:8" s="27" customFormat="1" ht="31.5" hidden="1" x14ac:dyDescent="0.25">
      <c r="A677" s="95" t="s">
        <v>204</v>
      </c>
      <c r="B677" s="22" t="s">
        <v>688</v>
      </c>
      <c r="C677" s="4" t="s">
        <v>108</v>
      </c>
      <c r="D677" s="4" t="s">
        <v>99</v>
      </c>
      <c r="E677" s="4" t="s">
        <v>42</v>
      </c>
      <c r="F677" s="7">
        <f>SUM('4.ведомст'!G1125)</f>
        <v>0</v>
      </c>
      <c r="G677" s="7">
        <f>SUM('4.ведомст'!H1125)</f>
        <v>0</v>
      </c>
      <c r="H677" s="7" t="e">
        <f t="shared" si="160"/>
        <v>#DIV/0!</v>
      </c>
    </row>
    <row r="678" spans="1:8" s="27" customFormat="1" ht="94.5" x14ac:dyDescent="0.25">
      <c r="A678" s="106" t="s">
        <v>1030</v>
      </c>
      <c r="B678" s="31" t="s">
        <v>1028</v>
      </c>
      <c r="C678" s="4"/>
      <c r="D678" s="4"/>
      <c r="E678" s="4"/>
      <c r="F678" s="7">
        <f>SUM(F679)</f>
        <v>249.9</v>
      </c>
      <c r="G678" s="7">
        <f t="shared" ref="G678:G679" si="172">SUM(G679)</f>
        <v>161</v>
      </c>
      <c r="H678" s="7">
        <f t="shared" si="160"/>
        <v>64.425770308123248</v>
      </c>
    </row>
    <row r="679" spans="1:8" s="27" customFormat="1" x14ac:dyDescent="0.25">
      <c r="A679" s="106" t="s">
        <v>230</v>
      </c>
      <c r="B679" s="31" t="s">
        <v>1029</v>
      </c>
      <c r="C679" s="4"/>
      <c r="D679" s="4"/>
      <c r="E679" s="4"/>
      <c r="F679" s="7">
        <f>SUM(F680)</f>
        <v>249.9</v>
      </c>
      <c r="G679" s="7">
        <f t="shared" si="172"/>
        <v>161</v>
      </c>
      <c r="H679" s="7">
        <f t="shared" si="160"/>
        <v>64.425770308123248</v>
      </c>
    </row>
    <row r="680" spans="1:8" s="27" customFormat="1" x14ac:dyDescent="0.25">
      <c r="A680" s="106" t="s">
        <v>17</v>
      </c>
      <c r="B680" s="31" t="s">
        <v>1029</v>
      </c>
      <c r="C680" s="4" t="s">
        <v>82</v>
      </c>
      <c r="D680" s="4" t="s">
        <v>150</v>
      </c>
      <c r="E680" s="4" t="s">
        <v>25</v>
      </c>
      <c r="F680" s="7">
        <f>SUM('4.ведомст'!G819)</f>
        <v>249.9</v>
      </c>
      <c r="G680" s="7">
        <f>SUM('4.ведомст'!H819)</f>
        <v>161</v>
      </c>
      <c r="H680" s="7">
        <f t="shared" si="160"/>
        <v>64.425770308123248</v>
      </c>
    </row>
    <row r="681" spans="1:8" s="27" customFormat="1" ht="31.5" x14ac:dyDescent="0.25">
      <c r="A681" s="95" t="s">
        <v>33</v>
      </c>
      <c r="B681" s="6" t="s">
        <v>580</v>
      </c>
      <c r="C681" s="4"/>
      <c r="D681" s="4"/>
      <c r="E681" s="4"/>
      <c r="F681" s="7">
        <f>F685+F689+F701+F705+F682+F709+F692+F696</f>
        <v>690502.9</v>
      </c>
      <c r="G681" s="7">
        <f>G685+G689+G701+G705+G682+G709+G692+G696</f>
        <v>684464.3</v>
      </c>
      <c r="H681" s="7">
        <f t="shared" si="160"/>
        <v>99.125477966855755</v>
      </c>
    </row>
    <row r="682" spans="1:8" s="27" customFormat="1" ht="63" x14ac:dyDescent="0.25">
      <c r="A682" s="95" t="s">
        <v>349</v>
      </c>
      <c r="B682" s="6" t="s">
        <v>607</v>
      </c>
      <c r="C682" s="4"/>
      <c r="D682" s="9"/>
      <c r="E682" s="4"/>
      <c r="F682" s="9">
        <f>F683+F684</f>
        <v>4876.2</v>
      </c>
      <c r="G682" s="9">
        <f>G683+G684</f>
        <v>4876.2</v>
      </c>
      <c r="H682" s="7">
        <f t="shared" si="160"/>
        <v>100</v>
      </c>
    </row>
    <row r="683" spans="1:8" s="27" customFormat="1" ht="63" x14ac:dyDescent="0.25">
      <c r="A683" s="95" t="s">
        <v>39</v>
      </c>
      <c r="B683" s="6" t="s">
        <v>607</v>
      </c>
      <c r="C683" s="4" t="s">
        <v>75</v>
      </c>
      <c r="D683" s="4" t="s">
        <v>99</v>
      </c>
      <c r="E683" s="4" t="s">
        <v>152</v>
      </c>
      <c r="F683" s="9">
        <f>SUM('4.ведомст'!G1198)</f>
        <v>4558.8999999999996</v>
      </c>
      <c r="G683" s="9">
        <f>SUM('4.ведомст'!H1198)</f>
        <v>4558.8999999999996</v>
      </c>
      <c r="H683" s="7">
        <f t="shared" si="160"/>
        <v>100</v>
      </c>
    </row>
    <row r="684" spans="1:8" s="27" customFormat="1" ht="31.5" x14ac:dyDescent="0.25">
      <c r="A684" s="95" t="s">
        <v>40</v>
      </c>
      <c r="B684" s="6" t="s">
        <v>607</v>
      </c>
      <c r="C684" s="4" t="s">
        <v>77</v>
      </c>
      <c r="D684" s="4" t="s">
        <v>99</v>
      </c>
      <c r="E684" s="4" t="s">
        <v>152</v>
      </c>
      <c r="F684" s="9">
        <f>SUM('4.ведомст'!G1199)</f>
        <v>317.3</v>
      </c>
      <c r="G684" s="9">
        <f>SUM('4.ведомст'!H1199)</f>
        <v>317.3</v>
      </c>
      <c r="H684" s="7">
        <f t="shared" si="160"/>
        <v>100</v>
      </c>
    </row>
    <row r="685" spans="1:8" s="27" customFormat="1" ht="94.5" x14ac:dyDescent="0.25">
      <c r="A685" s="95" t="s">
        <v>347</v>
      </c>
      <c r="B685" s="48" t="s">
        <v>600</v>
      </c>
      <c r="C685" s="4"/>
      <c r="D685" s="4"/>
      <c r="E685" s="4"/>
      <c r="F685" s="7">
        <f>F686+F687+F688</f>
        <v>61523.7</v>
      </c>
      <c r="G685" s="7">
        <f t="shared" ref="G685" si="173">G686+G687+G688</f>
        <v>61523.7</v>
      </c>
      <c r="H685" s="7">
        <f t="shared" si="160"/>
        <v>100</v>
      </c>
    </row>
    <row r="686" spans="1:8" s="27" customFormat="1" ht="63" x14ac:dyDescent="0.25">
      <c r="A686" s="2" t="s">
        <v>39</v>
      </c>
      <c r="B686" s="48" t="s">
        <v>600</v>
      </c>
      <c r="C686" s="4" t="s">
        <v>75</v>
      </c>
      <c r="D686" s="4" t="s">
        <v>99</v>
      </c>
      <c r="E686" s="4" t="s">
        <v>32</v>
      </c>
      <c r="F686" s="7">
        <f>SUM('4.ведомст'!G1051)</f>
        <v>57886.5</v>
      </c>
      <c r="G686" s="7">
        <f>SUM('4.ведомст'!H1051)</f>
        <v>57886.5</v>
      </c>
      <c r="H686" s="7">
        <f t="shared" si="160"/>
        <v>100</v>
      </c>
    </row>
    <row r="687" spans="1:8" s="27" customFormat="1" ht="31.5" x14ac:dyDescent="0.25">
      <c r="A687" s="95" t="s">
        <v>40</v>
      </c>
      <c r="B687" s="48" t="s">
        <v>600</v>
      </c>
      <c r="C687" s="4" t="s">
        <v>77</v>
      </c>
      <c r="D687" s="4" t="s">
        <v>99</v>
      </c>
      <c r="E687" s="4" t="s">
        <v>32</v>
      </c>
      <c r="F687" s="7">
        <f>SUM('4.ведомст'!G1052)</f>
        <v>3330.7</v>
      </c>
      <c r="G687" s="7">
        <f>SUM('4.ведомст'!H1052)</f>
        <v>3330.7</v>
      </c>
      <c r="H687" s="7">
        <f t="shared" si="160"/>
        <v>100</v>
      </c>
    </row>
    <row r="688" spans="1:8" s="27" customFormat="1" x14ac:dyDescent="0.25">
      <c r="A688" s="95" t="s">
        <v>31</v>
      </c>
      <c r="B688" s="48" t="s">
        <v>600</v>
      </c>
      <c r="C688" s="4" t="s">
        <v>85</v>
      </c>
      <c r="D688" s="4" t="s">
        <v>22</v>
      </c>
      <c r="E688" s="4" t="s">
        <v>8</v>
      </c>
      <c r="F688" s="7">
        <f>SUM('4.ведомст'!G1254)</f>
        <v>306.5</v>
      </c>
      <c r="G688" s="7">
        <f>SUM('4.ведомст'!H1254)</f>
        <v>306.5</v>
      </c>
      <c r="H688" s="7">
        <f t="shared" si="160"/>
        <v>100</v>
      </c>
    </row>
    <row r="689" spans="1:8" s="27" customFormat="1" ht="78.75" x14ac:dyDescent="0.25">
      <c r="A689" s="95" t="s">
        <v>348</v>
      </c>
      <c r="B689" s="48" t="s">
        <v>601</v>
      </c>
      <c r="C689" s="4"/>
      <c r="D689" s="4"/>
      <c r="E689" s="4"/>
      <c r="F689" s="7">
        <f>F690+F691</f>
        <v>359772.6</v>
      </c>
      <c r="G689" s="7">
        <f>G690+G691</f>
        <v>359772.6</v>
      </c>
      <c r="H689" s="7">
        <f t="shared" si="160"/>
        <v>100</v>
      </c>
    </row>
    <row r="690" spans="1:8" s="27" customFormat="1" ht="63" x14ac:dyDescent="0.25">
      <c r="A690" s="95" t="s">
        <v>39</v>
      </c>
      <c r="B690" s="48" t="s">
        <v>601</v>
      </c>
      <c r="C690" s="4" t="s">
        <v>75</v>
      </c>
      <c r="D690" s="4" t="s">
        <v>99</v>
      </c>
      <c r="E690" s="4" t="s">
        <v>32</v>
      </c>
      <c r="F690" s="7">
        <f>SUM('4.ведомст'!G1054)</f>
        <v>352106.5</v>
      </c>
      <c r="G690" s="7">
        <f>SUM('4.ведомст'!H1054)</f>
        <v>352106.5</v>
      </c>
      <c r="H690" s="7">
        <f t="shared" si="160"/>
        <v>100</v>
      </c>
    </row>
    <row r="691" spans="1:8" s="27" customFormat="1" ht="31.5" x14ac:dyDescent="0.25">
      <c r="A691" s="95" t="s">
        <v>40</v>
      </c>
      <c r="B691" s="48" t="s">
        <v>601</v>
      </c>
      <c r="C691" s="4" t="s">
        <v>77</v>
      </c>
      <c r="D691" s="4" t="s">
        <v>99</v>
      </c>
      <c r="E691" s="4" t="s">
        <v>32</v>
      </c>
      <c r="F691" s="7">
        <f>SUM('4.ведомст'!G1055)</f>
        <v>7666.1</v>
      </c>
      <c r="G691" s="7">
        <f>SUM('4.ведомст'!H1055)</f>
        <v>7666.1</v>
      </c>
      <c r="H691" s="7">
        <f t="shared" si="160"/>
        <v>100</v>
      </c>
    </row>
    <row r="692" spans="1:8" s="27" customFormat="1" ht="47.25" x14ac:dyDescent="0.25">
      <c r="A692" s="95" t="s">
        <v>346</v>
      </c>
      <c r="B692" s="6" t="s">
        <v>581</v>
      </c>
      <c r="C692" s="4"/>
      <c r="D692" s="7"/>
      <c r="E692" s="4"/>
      <c r="F692" s="7">
        <f>SUM(F693:F695)</f>
        <v>33948.399999999994</v>
      </c>
      <c r="G692" s="7">
        <f t="shared" ref="G692" si="174">SUM(G693:G695)</f>
        <v>33948.399999999994</v>
      </c>
      <c r="H692" s="7">
        <f t="shared" si="160"/>
        <v>100</v>
      </c>
    </row>
    <row r="693" spans="1:8" s="27" customFormat="1" ht="63" x14ac:dyDescent="0.25">
      <c r="A693" s="95" t="s">
        <v>39</v>
      </c>
      <c r="B693" s="6" t="s">
        <v>581</v>
      </c>
      <c r="C693" s="4" t="s">
        <v>75</v>
      </c>
      <c r="D693" s="4" t="s">
        <v>99</v>
      </c>
      <c r="E693" s="4" t="s">
        <v>25</v>
      </c>
      <c r="F693" s="7">
        <f>SUM('4.ведомст'!G950)</f>
        <v>33385.699999999997</v>
      </c>
      <c r="G693" s="7">
        <f>SUM('4.ведомст'!H950)</f>
        <v>33385.699999999997</v>
      </c>
      <c r="H693" s="7">
        <f t="shared" si="160"/>
        <v>100</v>
      </c>
    </row>
    <row r="694" spans="1:8" s="27" customFormat="1" ht="31.5" x14ac:dyDescent="0.25">
      <c r="A694" s="95" t="s">
        <v>40</v>
      </c>
      <c r="B694" s="6" t="s">
        <v>581</v>
      </c>
      <c r="C694" s="4" t="s">
        <v>77</v>
      </c>
      <c r="D694" s="4" t="s">
        <v>99</v>
      </c>
      <c r="E694" s="4" t="s">
        <v>25</v>
      </c>
      <c r="F694" s="7">
        <f>SUM('4.ведомст'!G951)</f>
        <v>501.7</v>
      </c>
      <c r="G694" s="7">
        <f>SUM('4.ведомст'!H951)</f>
        <v>501.7</v>
      </c>
      <c r="H694" s="7">
        <f t="shared" si="160"/>
        <v>100</v>
      </c>
    </row>
    <row r="695" spans="1:8" s="27" customFormat="1" x14ac:dyDescent="0.25">
      <c r="A695" s="95" t="s">
        <v>31</v>
      </c>
      <c r="B695" s="6" t="s">
        <v>581</v>
      </c>
      <c r="C695" s="4" t="s">
        <v>85</v>
      </c>
      <c r="D695" s="4" t="s">
        <v>99</v>
      </c>
      <c r="E695" s="4" t="s">
        <v>25</v>
      </c>
      <c r="F695" s="7">
        <f>SUM('4.ведомст'!G952)</f>
        <v>61</v>
      </c>
      <c r="G695" s="7">
        <f>SUM('4.ведомст'!H952)</f>
        <v>61</v>
      </c>
      <c r="H695" s="7">
        <f t="shared" si="160"/>
        <v>100</v>
      </c>
    </row>
    <row r="696" spans="1:8" s="27" customFormat="1" x14ac:dyDescent="0.25">
      <c r="A696" s="95" t="s">
        <v>290</v>
      </c>
      <c r="B696" s="31" t="s">
        <v>582</v>
      </c>
      <c r="C696" s="4"/>
      <c r="D696" s="7"/>
      <c r="E696" s="4"/>
      <c r="F696" s="7">
        <f>SUM(F697:F700)</f>
        <v>35400.700000000004</v>
      </c>
      <c r="G696" s="7">
        <f t="shared" ref="G696" si="175">SUM(G697:G700)</f>
        <v>34611.4</v>
      </c>
      <c r="H696" s="7">
        <f t="shared" si="160"/>
        <v>97.770383071521167</v>
      </c>
    </row>
    <row r="697" spans="1:8" s="27" customFormat="1" ht="63" x14ac:dyDescent="0.25">
      <c r="A697" s="2" t="s">
        <v>39</v>
      </c>
      <c r="B697" s="31" t="s">
        <v>582</v>
      </c>
      <c r="C697" s="4" t="s">
        <v>75</v>
      </c>
      <c r="D697" s="4" t="s">
        <v>99</v>
      </c>
      <c r="E697" s="4" t="s">
        <v>25</v>
      </c>
      <c r="F697" s="7">
        <f>SUM('4.ведомст'!G954)</f>
        <v>17173.2</v>
      </c>
      <c r="G697" s="7">
        <f>SUM('4.ведомст'!H954)</f>
        <v>17173.099999999999</v>
      </c>
      <c r="H697" s="7">
        <f t="shared" si="160"/>
        <v>99.999417697342366</v>
      </c>
    </row>
    <row r="698" spans="1:8" s="27" customFormat="1" ht="31.5" x14ac:dyDescent="0.25">
      <c r="A698" s="95" t="s">
        <v>40</v>
      </c>
      <c r="B698" s="31" t="s">
        <v>582</v>
      </c>
      <c r="C698" s="4" t="s">
        <v>77</v>
      </c>
      <c r="D698" s="4" t="s">
        <v>99</v>
      </c>
      <c r="E698" s="4" t="s">
        <v>25</v>
      </c>
      <c r="F698" s="7">
        <f>SUM('4.ведомст'!G955)</f>
        <v>17503.7</v>
      </c>
      <c r="G698" s="7">
        <f>SUM('4.ведомст'!H955)</f>
        <v>16714.5</v>
      </c>
      <c r="H698" s="7">
        <f t="shared" si="160"/>
        <v>95.491238995183863</v>
      </c>
    </row>
    <row r="699" spans="1:8" s="27" customFormat="1" x14ac:dyDescent="0.25">
      <c r="A699" s="117" t="s">
        <v>31</v>
      </c>
      <c r="B699" s="31" t="s">
        <v>602</v>
      </c>
      <c r="C699" s="4" t="s">
        <v>85</v>
      </c>
      <c r="D699" s="4" t="s">
        <v>99</v>
      </c>
      <c r="E699" s="4" t="s">
        <v>25</v>
      </c>
      <c r="F699" s="7">
        <f>SUM('4.ведомст'!G956)</f>
        <v>191.8</v>
      </c>
      <c r="G699" s="7">
        <f>SUM('4.ведомст'!H956)</f>
        <v>191.8</v>
      </c>
      <c r="H699" s="7">
        <f t="shared" si="160"/>
        <v>100</v>
      </c>
    </row>
    <row r="700" spans="1:8" s="27" customFormat="1" x14ac:dyDescent="0.25">
      <c r="A700" s="95" t="s">
        <v>17</v>
      </c>
      <c r="B700" s="31" t="s">
        <v>582</v>
      </c>
      <c r="C700" s="4" t="s">
        <v>82</v>
      </c>
      <c r="D700" s="4" t="s">
        <v>99</v>
      </c>
      <c r="E700" s="4" t="s">
        <v>25</v>
      </c>
      <c r="F700" s="7">
        <f>SUM('4.ведомст'!G957)</f>
        <v>532</v>
      </c>
      <c r="G700" s="7">
        <f>SUM('4.ведомст'!H957)</f>
        <v>532</v>
      </c>
      <c r="H700" s="7">
        <f t="shared" si="160"/>
        <v>100</v>
      </c>
    </row>
    <row r="701" spans="1:8" s="27" customFormat="1" x14ac:dyDescent="0.25">
      <c r="A701" s="95" t="s">
        <v>297</v>
      </c>
      <c r="B701" s="31" t="s">
        <v>602</v>
      </c>
      <c r="C701" s="31"/>
      <c r="D701" s="4"/>
      <c r="E701" s="4"/>
      <c r="F701" s="7">
        <f>SUM(F702:F704)</f>
        <v>168596.5</v>
      </c>
      <c r="G701" s="7">
        <f>SUM(G702:G704)</f>
        <v>164178</v>
      </c>
      <c r="H701" s="7">
        <f t="shared" si="160"/>
        <v>97.379245713878987</v>
      </c>
    </row>
    <row r="702" spans="1:8" s="27" customFormat="1" ht="63" x14ac:dyDescent="0.25">
      <c r="A702" s="2" t="s">
        <v>39</v>
      </c>
      <c r="B702" s="31" t="s">
        <v>602</v>
      </c>
      <c r="C702" s="4" t="s">
        <v>75</v>
      </c>
      <c r="D702" s="4" t="s">
        <v>99</v>
      </c>
      <c r="E702" s="4" t="s">
        <v>32</v>
      </c>
      <c r="F702" s="7">
        <f>SUM('4.ведомст'!G1057)</f>
        <v>92653.5</v>
      </c>
      <c r="G702" s="7">
        <f>SUM('4.ведомст'!H1057)</f>
        <v>92653.5</v>
      </c>
      <c r="H702" s="7">
        <f t="shared" si="160"/>
        <v>100</v>
      </c>
    </row>
    <row r="703" spans="1:8" s="27" customFormat="1" ht="31.5" x14ac:dyDescent="0.25">
      <c r="A703" s="95" t="s">
        <v>40</v>
      </c>
      <c r="B703" s="31" t="s">
        <v>602</v>
      </c>
      <c r="C703" s="4" t="s">
        <v>77</v>
      </c>
      <c r="D703" s="4" t="s">
        <v>99</v>
      </c>
      <c r="E703" s="4" t="s">
        <v>32</v>
      </c>
      <c r="F703" s="7">
        <f>SUM('4.ведомст'!G1058)</f>
        <v>69294.399999999994</v>
      </c>
      <c r="G703" s="7">
        <f>SUM('4.ведомст'!H1058)</f>
        <v>64875.9</v>
      </c>
      <c r="H703" s="7">
        <f t="shared" si="160"/>
        <v>93.62358285806647</v>
      </c>
    </row>
    <row r="704" spans="1:8" s="27" customFormat="1" x14ac:dyDescent="0.25">
      <c r="A704" s="95" t="s">
        <v>17</v>
      </c>
      <c r="B704" s="31" t="s">
        <v>602</v>
      </c>
      <c r="C704" s="4" t="s">
        <v>82</v>
      </c>
      <c r="D704" s="4" t="s">
        <v>99</v>
      </c>
      <c r="E704" s="4" t="s">
        <v>32</v>
      </c>
      <c r="F704" s="7">
        <f>SUM('4.ведомст'!G1059)</f>
        <v>6648.6</v>
      </c>
      <c r="G704" s="7">
        <f>SUM('4.ведомст'!H1059)</f>
        <v>6648.6</v>
      </c>
      <c r="H704" s="7">
        <f t="shared" si="160"/>
        <v>100</v>
      </c>
    </row>
    <row r="705" spans="1:8" s="27" customFormat="1" ht="31.5" x14ac:dyDescent="0.25">
      <c r="A705" s="95" t="s">
        <v>486</v>
      </c>
      <c r="B705" s="22" t="s">
        <v>603</v>
      </c>
      <c r="C705" s="22"/>
      <c r="D705" s="4"/>
      <c r="E705" s="4"/>
      <c r="F705" s="7">
        <f>F706+F707+F708</f>
        <v>19716.800000000003</v>
      </c>
      <c r="G705" s="7">
        <f>G706+G707+G708</f>
        <v>19040.5</v>
      </c>
      <c r="H705" s="7">
        <f t="shared" si="160"/>
        <v>96.569930211799061</v>
      </c>
    </row>
    <row r="706" spans="1:8" s="27" customFormat="1" ht="63" x14ac:dyDescent="0.25">
      <c r="A706" s="2" t="s">
        <v>39</v>
      </c>
      <c r="B706" s="22" t="s">
        <v>603</v>
      </c>
      <c r="C706" s="22">
        <v>100</v>
      </c>
      <c r="D706" s="4" t="s">
        <v>99</v>
      </c>
      <c r="E706" s="4" t="s">
        <v>32</v>
      </c>
      <c r="F706" s="7">
        <f>SUM('4.ведомст'!G1061)</f>
        <v>11157.7</v>
      </c>
      <c r="G706" s="7">
        <f>SUM('4.ведомст'!H1061)</f>
        <v>11157.7</v>
      </c>
      <c r="H706" s="7">
        <f t="shared" si="160"/>
        <v>100</v>
      </c>
    </row>
    <row r="707" spans="1:8" s="27" customFormat="1" ht="31.5" x14ac:dyDescent="0.25">
      <c r="A707" s="95" t="s">
        <v>40</v>
      </c>
      <c r="B707" s="22" t="s">
        <v>603</v>
      </c>
      <c r="C707" s="22">
        <v>200</v>
      </c>
      <c r="D707" s="4" t="s">
        <v>99</v>
      </c>
      <c r="E707" s="4" t="s">
        <v>32</v>
      </c>
      <c r="F707" s="7">
        <f>SUM('4.ведомст'!G1062)</f>
        <v>7476.7</v>
      </c>
      <c r="G707" s="7">
        <f>SUM('4.ведомст'!H1062)</f>
        <v>6800.4</v>
      </c>
      <c r="H707" s="7">
        <f t="shared" si="160"/>
        <v>90.954565516872407</v>
      </c>
    </row>
    <row r="708" spans="1:8" s="27" customFormat="1" x14ac:dyDescent="0.25">
      <c r="A708" s="95" t="s">
        <v>17</v>
      </c>
      <c r="B708" s="22" t="s">
        <v>603</v>
      </c>
      <c r="C708" s="22">
        <v>800</v>
      </c>
      <c r="D708" s="4" t="s">
        <v>99</v>
      </c>
      <c r="E708" s="4" t="s">
        <v>32</v>
      </c>
      <c r="F708" s="7">
        <f>SUM('4.ведомст'!G1063)</f>
        <v>1082.4000000000001</v>
      </c>
      <c r="G708" s="7">
        <f>SUM('4.ведомст'!H1063)</f>
        <v>1082.4000000000001</v>
      </c>
      <c r="H708" s="7">
        <f t="shared" si="160"/>
        <v>100</v>
      </c>
    </row>
    <row r="709" spans="1:8" s="27" customFormat="1" ht="31.5" x14ac:dyDescent="0.25">
      <c r="A709" s="32" t="s">
        <v>470</v>
      </c>
      <c r="B709" s="54" t="s">
        <v>615</v>
      </c>
      <c r="C709" s="49"/>
      <c r="D709" s="51"/>
      <c r="E709" s="4"/>
      <c r="F709" s="51">
        <f>F710+F711</f>
        <v>6668</v>
      </c>
      <c r="G709" s="51">
        <f>G710+G711</f>
        <v>6513.5</v>
      </c>
      <c r="H709" s="7">
        <f t="shared" si="160"/>
        <v>97.682963407318539</v>
      </c>
    </row>
    <row r="710" spans="1:8" s="27" customFormat="1" ht="63" x14ac:dyDescent="0.25">
      <c r="A710" s="53" t="s">
        <v>39</v>
      </c>
      <c r="B710" s="54" t="s">
        <v>615</v>
      </c>
      <c r="C710" s="49" t="s">
        <v>75</v>
      </c>
      <c r="D710" s="4" t="s">
        <v>99</v>
      </c>
      <c r="E710" s="4" t="s">
        <v>152</v>
      </c>
      <c r="F710" s="51">
        <f>SUM('4.ведомст'!G1201)</f>
        <v>6284.2</v>
      </c>
      <c r="G710" s="51">
        <f>SUM('4.ведомст'!H1201)</f>
        <v>6284.2</v>
      </c>
      <c r="H710" s="7">
        <f t="shared" ref="H710:H773" si="176">SUM(G710/F710*100)</f>
        <v>100</v>
      </c>
    </row>
    <row r="711" spans="1:8" s="27" customFormat="1" ht="31.5" x14ac:dyDescent="0.25">
      <c r="A711" s="32" t="s">
        <v>40</v>
      </c>
      <c r="B711" s="54" t="s">
        <v>615</v>
      </c>
      <c r="C711" s="49" t="s">
        <v>77</v>
      </c>
      <c r="D711" s="4" t="s">
        <v>99</v>
      </c>
      <c r="E711" s="4" t="s">
        <v>152</v>
      </c>
      <c r="F711" s="51">
        <f>SUM('4.ведомст'!G1202)</f>
        <v>383.8</v>
      </c>
      <c r="G711" s="51">
        <f>SUM('4.ведомст'!H1202)</f>
        <v>229.3</v>
      </c>
      <c r="H711" s="7">
        <f t="shared" si="176"/>
        <v>59.744658676393961</v>
      </c>
    </row>
    <row r="712" spans="1:8" s="27" customFormat="1" x14ac:dyDescent="0.25">
      <c r="A712" s="52" t="s">
        <v>831</v>
      </c>
      <c r="B712" s="6" t="s">
        <v>604</v>
      </c>
      <c r="C712" s="4"/>
      <c r="D712" s="4"/>
      <c r="E712" s="4"/>
      <c r="F712" s="7">
        <f>F719+F713+F717+F715</f>
        <v>1413.5</v>
      </c>
      <c r="G712" s="7">
        <f>G719+G713+G717+G715</f>
        <v>1413.5</v>
      </c>
      <c r="H712" s="7">
        <f t="shared" si="176"/>
        <v>100</v>
      </c>
    </row>
    <row r="713" spans="1:8" s="27" customFormat="1" ht="63" hidden="1" x14ac:dyDescent="0.25">
      <c r="A713" s="95" t="s">
        <v>722</v>
      </c>
      <c r="B713" s="6" t="s">
        <v>936</v>
      </c>
      <c r="C713" s="4"/>
      <c r="D713" s="4"/>
      <c r="E713" s="4"/>
      <c r="F713" s="7">
        <f>SUM(F714)</f>
        <v>0</v>
      </c>
      <c r="G713" s="7">
        <f t="shared" ref="G713" si="177">SUM(G714)</f>
        <v>0</v>
      </c>
      <c r="H713" s="7"/>
    </row>
    <row r="714" spans="1:8" s="27" customFormat="1" ht="31.5" hidden="1" x14ac:dyDescent="0.25">
      <c r="A714" s="95" t="s">
        <v>40</v>
      </c>
      <c r="B714" s="6" t="s">
        <v>936</v>
      </c>
      <c r="C714" s="4" t="s">
        <v>77</v>
      </c>
      <c r="D714" s="4" t="s">
        <v>99</v>
      </c>
      <c r="E714" s="4" t="s">
        <v>32</v>
      </c>
      <c r="F714" s="7">
        <f>SUM('4.ведомст'!G1066)</f>
        <v>0</v>
      </c>
      <c r="G714" s="7">
        <f>SUM('4.ведомст'!H1066)</f>
        <v>0</v>
      </c>
      <c r="H714" s="7"/>
    </row>
    <row r="715" spans="1:8" s="27" customFormat="1" hidden="1" x14ac:dyDescent="0.25">
      <c r="A715" s="71" t="s">
        <v>913</v>
      </c>
      <c r="B715" s="6" t="s">
        <v>938</v>
      </c>
      <c r="C715" s="91"/>
      <c r="D715" s="4"/>
      <c r="E715" s="4"/>
      <c r="F715" s="7">
        <f>SUM(F716)</f>
        <v>0</v>
      </c>
      <c r="G715" s="7">
        <f t="shared" ref="G715" si="178">SUM(G716)</f>
        <v>0</v>
      </c>
      <c r="H715" s="7"/>
    </row>
    <row r="716" spans="1:8" s="27" customFormat="1" ht="31.5" hidden="1" x14ac:dyDescent="0.25">
      <c r="A716" s="71" t="s">
        <v>204</v>
      </c>
      <c r="B716" s="6" t="s">
        <v>938</v>
      </c>
      <c r="C716" s="91" t="s">
        <v>108</v>
      </c>
      <c r="D716" s="4" t="s">
        <v>99</v>
      </c>
      <c r="E716" s="4" t="s">
        <v>32</v>
      </c>
      <c r="F716" s="7">
        <f>SUM('4.ведомст'!G1068)</f>
        <v>0</v>
      </c>
      <c r="G716" s="7">
        <f>SUM('4.ведомст'!H1068)</f>
        <v>0</v>
      </c>
      <c r="H716" s="7"/>
    </row>
    <row r="717" spans="1:8" s="27" customFormat="1" ht="47.25" hidden="1" x14ac:dyDescent="0.25">
      <c r="A717" s="95" t="s">
        <v>770</v>
      </c>
      <c r="B717" s="6" t="s">
        <v>937</v>
      </c>
      <c r="C717" s="4"/>
      <c r="D717" s="4"/>
      <c r="E717" s="4"/>
      <c r="F717" s="7">
        <f>SUM(F718)</f>
        <v>0</v>
      </c>
      <c r="G717" s="7">
        <f t="shared" ref="G717" si="179">SUM(G718)</f>
        <v>0</v>
      </c>
      <c r="H717" s="7"/>
    </row>
    <row r="718" spans="1:8" s="27" customFormat="1" ht="31.5" hidden="1" x14ac:dyDescent="0.25">
      <c r="A718" s="95" t="s">
        <v>40</v>
      </c>
      <c r="B718" s="6" t="s">
        <v>937</v>
      </c>
      <c r="C718" s="4" t="s">
        <v>77</v>
      </c>
      <c r="D718" s="4" t="s">
        <v>99</v>
      </c>
      <c r="E718" s="4" t="s">
        <v>32</v>
      </c>
      <c r="F718" s="7">
        <f>SUM('4.ведомст'!G1070)</f>
        <v>0</v>
      </c>
      <c r="G718" s="7">
        <f>SUM('4.ведомст'!H1070)</f>
        <v>0</v>
      </c>
      <c r="H718" s="7"/>
    </row>
    <row r="719" spans="1:8" s="27" customFormat="1" ht="47.25" x14ac:dyDescent="0.25">
      <c r="A719" s="95" t="s">
        <v>406</v>
      </c>
      <c r="B719" s="6" t="s">
        <v>605</v>
      </c>
      <c r="C719" s="4"/>
      <c r="D719" s="4"/>
      <c r="E719" s="4"/>
      <c r="F719" s="7">
        <f t="shared" ref="F719:G719" si="180">F720</f>
        <v>1413.5</v>
      </c>
      <c r="G719" s="7">
        <f t="shared" si="180"/>
        <v>1413.5</v>
      </c>
      <c r="H719" s="7">
        <f t="shared" si="176"/>
        <v>100</v>
      </c>
    </row>
    <row r="720" spans="1:8" s="27" customFormat="1" ht="31.5" x14ac:dyDescent="0.25">
      <c r="A720" s="95" t="s">
        <v>204</v>
      </c>
      <c r="B720" s="6" t="s">
        <v>605</v>
      </c>
      <c r="C720" s="4" t="s">
        <v>108</v>
      </c>
      <c r="D720" s="4" t="s">
        <v>99</v>
      </c>
      <c r="E720" s="4" t="s">
        <v>32</v>
      </c>
      <c r="F720" s="7">
        <f>SUM('4.ведомст'!G1072)</f>
        <v>1413.5</v>
      </c>
      <c r="G720" s="7">
        <f>SUM('4.ведомст'!H1072)</f>
        <v>1413.5</v>
      </c>
      <c r="H720" s="7">
        <f t="shared" si="176"/>
        <v>100</v>
      </c>
    </row>
    <row r="721" spans="1:8" s="27" customFormat="1" x14ac:dyDescent="0.25">
      <c r="A721" s="71" t="s">
        <v>914</v>
      </c>
      <c r="B721" s="92" t="s">
        <v>915</v>
      </c>
      <c r="C721" s="91"/>
      <c r="D721" s="4"/>
      <c r="E721" s="4"/>
      <c r="F721" s="7">
        <f>SUM(F722)</f>
        <v>2197</v>
      </c>
      <c r="G721" s="7">
        <f t="shared" ref="G721" si="181">SUM(G722)</f>
        <v>2197</v>
      </c>
      <c r="H721" s="7">
        <f t="shared" si="176"/>
        <v>100</v>
      </c>
    </row>
    <row r="722" spans="1:8" s="27" customFormat="1" ht="63" x14ac:dyDescent="0.25">
      <c r="A722" s="71" t="s">
        <v>916</v>
      </c>
      <c r="B722" s="92" t="s">
        <v>917</v>
      </c>
      <c r="C722" s="91"/>
      <c r="D722" s="4"/>
      <c r="E722" s="4"/>
      <c r="F722" s="7">
        <f>SUM(F723)</f>
        <v>2197</v>
      </c>
      <c r="G722" s="7">
        <f t="shared" ref="G722" si="182">SUM(G723)</f>
        <v>2197</v>
      </c>
      <c r="H722" s="7">
        <f t="shared" si="176"/>
        <v>100</v>
      </c>
    </row>
    <row r="723" spans="1:8" s="27" customFormat="1" ht="31.5" x14ac:dyDescent="0.25">
      <c r="A723" s="71" t="s">
        <v>204</v>
      </c>
      <c r="B723" s="92" t="s">
        <v>917</v>
      </c>
      <c r="C723" s="91" t="s">
        <v>108</v>
      </c>
      <c r="D723" s="4" t="s">
        <v>99</v>
      </c>
      <c r="E723" s="4" t="s">
        <v>42</v>
      </c>
      <c r="F723" s="7">
        <f>SUM('4.ведомст'!G1128)</f>
        <v>2197</v>
      </c>
      <c r="G723" s="7">
        <f>SUM('4.ведомст'!H1128)</f>
        <v>2197</v>
      </c>
      <c r="H723" s="7">
        <f t="shared" si="176"/>
        <v>100</v>
      </c>
    </row>
    <row r="724" spans="1:8" s="27" customFormat="1" ht="31.5" x14ac:dyDescent="0.25">
      <c r="A724" s="71" t="s">
        <v>930</v>
      </c>
      <c r="B724" s="92" t="s">
        <v>931</v>
      </c>
      <c r="C724" s="91"/>
      <c r="D724" s="4"/>
      <c r="E724" s="4"/>
      <c r="F724" s="7">
        <f>SUM(F725)</f>
        <v>8664.1</v>
      </c>
      <c r="G724" s="7">
        <f t="shared" ref="G724" si="183">SUM(G725)</f>
        <v>8664.1</v>
      </c>
      <c r="H724" s="7">
        <f t="shared" si="176"/>
        <v>100</v>
      </c>
    </row>
    <row r="725" spans="1:8" s="27" customFormat="1" ht="63" x14ac:dyDescent="0.25">
      <c r="A725" s="71" t="s">
        <v>932</v>
      </c>
      <c r="B725" s="6" t="s">
        <v>942</v>
      </c>
      <c r="C725" s="91"/>
      <c r="D725" s="4"/>
      <c r="E725" s="4"/>
      <c r="F725" s="7">
        <f>SUM(F726:F727)</f>
        <v>8664.1</v>
      </c>
      <c r="G725" s="7">
        <f t="shared" ref="G725" si="184">SUM(G726:G727)</f>
        <v>8664.1</v>
      </c>
      <c r="H725" s="7">
        <f t="shared" si="176"/>
        <v>100</v>
      </c>
    </row>
    <row r="726" spans="1:8" s="27" customFormat="1" ht="63" x14ac:dyDescent="0.25">
      <c r="A726" s="2" t="s">
        <v>39</v>
      </c>
      <c r="B726" s="6" t="s">
        <v>942</v>
      </c>
      <c r="C726" s="91" t="s">
        <v>75</v>
      </c>
      <c r="D726" s="4" t="s">
        <v>99</v>
      </c>
      <c r="E726" s="4" t="s">
        <v>32</v>
      </c>
      <c r="F726" s="7">
        <f>SUM('4.ведомст'!G1075)</f>
        <v>3377.5</v>
      </c>
      <c r="G726" s="7">
        <f>SUM('4.ведомст'!H1075)</f>
        <v>3377.5</v>
      </c>
      <c r="H726" s="7">
        <f t="shared" si="176"/>
        <v>100</v>
      </c>
    </row>
    <row r="727" spans="1:8" s="27" customFormat="1" ht="31.5" x14ac:dyDescent="0.25">
      <c r="A727" s="71" t="s">
        <v>204</v>
      </c>
      <c r="B727" s="6" t="s">
        <v>942</v>
      </c>
      <c r="C727" s="91" t="s">
        <v>108</v>
      </c>
      <c r="D727" s="4" t="s">
        <v>99</v>
      </c>
      <c r="E727" s="4" t="s">
        <v>32</v>
      </c>
      <c r="F727" s="7">
        <f>SUM('4.ведомст'!G1076)</f>
        <v>5286.6</v>
      </c>
      <c r="G727" s="7">
        <f>SUM('4.ведомст'!H1076)</f>
        <v>5286.6</v>
      </c>
      <c r="H727" s="7">
        <f t="shared" si="176"/>
        <v>100</v>
      </c>
    </row>
    <row r="728" spans="1:8" s="27" customFormat="1" ht="31.5" x14ac:dyDescent="0.25">
      <c r="A728" s="95" t="s">
        <v>421</v>
      </c>
      <c r="B728" s="4" t="s">
        <v>302</v>
      </c>
      <c r="C728" s="4"/>
      <c r="D728" s="7"/>
      <c r="E728" s="4"/>
      <c r="F728" s="7">
        <f>F729+F739+F742</f>
        <v>5715.7</v>
      </c>
      <c r="G728" s="7">
        <f>G729+G739+G742</f>
        <v>5715.7</v>
      </c>
      <c r="H728" s="7">
        <f t="shared" si="176"/>
        <v>100</v>
      </c>
    </row>
    <row r="729" spans="1:8" s="27" customFormat="1" x14ac:dyDescent="0.25">
      <c r="A729" s="95" t="s">
        <v>26</v>
      </c>
      <c r="B729" s="4" t="s">
        <v>303</v>
      </c>
      <c r="C729" s="4"/>
      <c r="D729" s="7"/>
      <c r="E729" s="4"/>
      <c r="F729" s="7">
        <f>F735+F730</f>
        <v>5342.7</v>
      </c>
      <c r="G729" s="7">
        <f>G735+G730</f>
        <v>5342.7</v>
      </c>
      <c r="H729" s="7">
        <f t="shared" si="176"/>
        <v>100</v>
      </c>
    </row>
    <row r="730" spans="1:8" s="27" customFormat="1" x14ac:dyDescent="0.25">
      <c r="A730" s="95" t="s">
        <v>404</v>
      </c>
      <c r="B730" s="6" t="s">
        <v>405</v>
      </c>
      <c r="C730" s="4"/>
      <c r="D730" s="7"/>
      <c r="E730" s="4"/>
      <c r="F730" s="7">
        <f>SUM(F731:F734)</f>
        <v>931.5</v>
      </c>
      <c r="G730" s="7">
        <f>SUM(G731:G734)</f>
        <v>931.5</v>
      </c>
      <c r="H730" s="7">
        <f t="shared" si="176"/>
        <v>100</v>
      </c>
    </row>
    <row r="731" spans="1:8" s="27" customFormat="1" ht="63" hidden="1" x14ac:dyDescent="0.25">
      <c r="A731" s="2" t="s">
        <v>39</v>
      </c>
      <c r="B731" s="6" t="s">
        <v>405</v>
      </c>
      <c r="C731" s="4" t="s">
        <v>75</v>
      </c>
      <c r="D731" s="4" t="s">
        <v>99</v>
      </c>
      <c r="E731" s="4" t="s">
        <v>99</v>
      </c>
      <c r="F731" s="7">
        <f>SUM('4.ведомст'!G1159)</f>
        <v>0</v>
      </c>
      <c r="G731" s="7">
        <f>SUM('4.ведомст'!H1159)</f>
        <v>0</v>
      </c>
      <c r="H731" s="7" t="e">
        <f t="shared" si="176"/>
        <v>#DIV/0!</v>
      </c>
    </row>
    <row r="732" spans="1:8" s="27" customFormat="1" ht="31.5" x14ac:dyDescent="0.25">
      <c r="A732" s="95" t="s">
        <v>40</v>
      </c>
      <c r="B732" s="6" t="s">
        <v>405</v>
      </c>
      <c r="C732" s="4" t="s">
        <v>77</v>
      </c>
      <c r="D732" s="4" t="s">
        <v>99</v>
      </c>
      <c r="E732" s="4" t="s">
        <v>99</v>
      </c>
      <c r="F732" s="7">
        <f>SUM('4.ведомст'!G1160)</f>
        <v>911.5</v>
      </c>
      <c r="G732" s="7">
        <f>SUM('4.ведомст'!H1160)</f>
        <v>911.5</v>
      </c>
      <c r="H732" s="7">
        <f t="shared" si="176"/>
        <v>100</v>
      </c>
    </row>
    <row r="733" spans="1:8" s="27" customFormat="1" x14ac:dyDescent="0.25">
      <c r="A733" s="95" t="s">
        <v>31</v>
      </c>
      <c r="B733" s="6" t="s">
        <v>405</v>
      </c>
      <c r="C733" s="4" t="s">
        <v>85</v>
      </c>
      <c r="D733" s="4" t="s">
        <v>99</v>
      </c>
      <c r="E733" s="4" t="s">
        <v>99</v>
      </c>
      <c r="F733" s="7">
        <f>SUM('4.ведомст'!G1161)</f>
        <v>20</v>
      </c>
      <c r="G733" s="7">
        <f>SUM('4.ведомст'!H1161)</f>
        <v>20</v>
      </c>
      <c r="H733" s="7">
        <f t="shared" si="176"/>
        <v>100</v>
      </c>
    </row>
    <row r="734" spans="1:8" s="27" customFormat="1" ht="31.5" hidden="1" x14ac:dyDescent="0.25">
      <c r="A734" s="95" t="s">
        <v>204</v>
      </c>
      <c r="B734" s="6" t="s">
        <v>405</v>
      </c>
      <c r="C734" s="4" t="s">
        <v>108</v>
      </c>
      <c r="D734" s="4" t="s">
        <v>99</v>
      </c>
      <c r="E734" s="4" t="s">
        <v>99</v>
      </c>
      <c r="F734" s="7">
        <f>SUM('4.ведомст'!G1162)</f>
        <v>0</v>
      </c>
      <c r="G734" s="7">
        <f>SUM('4.ведомст'!H1162)</f>
        <v>0</v>
      </c>
      <c r="H734" s="7"/>
    </row>
    <row r="735" spans="1:8" s="27" customFormat="1" ht="31.5" x14ac:dyDescent="0.25">
      <c r="A735" s="95" t="s">
        <v>304</v>
      </c>
      <c r="B735" s="4" t="s">
        <v>305</v>
      </c>
      <c r="C735" s="4"/>
      <c r="D735" s="7"/>
      <c r="E735" s="4"/>
      <c r="F735" s="7">
        <f>SUM(F736:F738)</f>
        <v>4411.2</v>
      </c>
      <c r="G735" s="7">
        <f>SUM(G736:G738)</f>
        <v>4411.2</v>
      </c>
      <c r="H735" s="7">
        <f t="shared" si="176"/>
        <v>100</v>
      </c>
    </row>
    <row r="736" spans="1:8" s="27" customFormat="1" ht="63" x14ac:dyDescent="0.25">
      <c r="A736" s="2" t="s">
        <v>39</v>
      </c>
      <c r="B736" s="4" t="s">
        <v>305</v>
      </c>
      <c r="C736" s="4" t="s">
        <v>75</v>
      </c>
      <c r="D736" s="4" t="s">
        <v>99</v>
      </c>
      <c r="E736" s="4" t="s">
        <v>99</v>
      </c>
      <c r="F736" s="7">
        <f>SUM('4.ведомст'!G621)+'4.ведомст'!G1164+'4.ведомст'!G1319</f>
        <v>909.1</v>
      </c>
      <c r="G736" s="7">
        <f>SUM('4.ведомст'!H621)+'4.ведомст'!H1164+'4.ведомст'!H1319</f>
        <v>909.1</v>
      </c>
      <c r="H736" s="7">
        <f t="shared" si="176"/>
        <v>100</v>
      </c>
    </row>
    <row r="737" spans="1:8" s="27" customFormat="1" ht="31.5" x14ac:dyDescent="0.25">
      <c r="A737" s="95" t="s">
        <v>40</v>
      </c>
      <c r="B737" s="4" t="s">
        <v>305</v>
      </c>
      <c r="C737" s="4" t="s">
        <v>77</v>
      </c>
      <c r="D737" s="4" t="s">
        <v>99</v>
      </c>
      <c r="E737" s="4" t="s">
        <v>99</v>
      </c>
      <c r="F737" s="7">
        <f>SUM('4.ведомст'!G1165)+'4.ведомст'!G622+'4.ведомст'!G1320</f>
        <v>432.7</v>
      </c>
      <c r="G737" s="7">
        <f>SUM('4.ведомст'!H1165)+'4.ведомст'!H622+'4.ведомст'!H1320</f>
        <v>432.7</v>
      </c>
      <c r="H737" s="7">
        <f t="shared" si="176"/>
        <v>100</v>
      </c>
    </row>
    <row r="738" spans="1:8" s="27" customFormat="1" ht="31.5" x14ac:dyDescent="0.25">
      <c r="A738" s="95" t="s">
        <v>204</v>
      </c>
      <c r="B738" s="4" t="s">
        <v>305</v>
      </c>
      <c r="C738" s="4" t="s">
        <v>108</v>
      </c>
      <c r="D738" s="4" t="s">
        <v>99</v>
      </c>
      <c r="E738" s="4" t="s">
        <v>99</v>
      </c>
      <c r="F738" s="7">
        <f>SUM('4.ведомст'!G806)+'4.ведомст'!G1321+'4.ведомст'!G1166</f>
        <v>3069.3999999999996</v>
      </c>
      <c r="G738" s="7">
        <f>SUM('4.ведомст'!H806)+'4.ведомст'!H1321+'4.ведомст'!H1166</f>
        <v>3069.3999999999996</v>
      </c>
      <c r="H738" s="7">
        <f t="shared" si="176"/>
        <v>100</v>
      </c>
    </row>
    <row r="739" spans="1:8" s="27" customFormat="1" ht="31.5" hidden="1" x14ac:dyDescent="0.25">
      <c r="A739" s="95" t="s">
        <v>33</v>
      </c>
      <c r="B739" s="31" t="s">
        <v>306</v>
      </c>
      <c r="C739" s="4"/>
      <c r="D739" s="7"/>
      <c r="E739" s="4"/>
      <c r="F739" s="7">
        <f>SUM(F740)</f>
        <v>0</v>
      </c>
      <c r="G739" s="7">
        <f>SUM(G740)</f>
        <v>0</v>
      </c>
      <c r="H739" s="7" t="e">
        <f t="shared" si="176"/>
        <v>#DIV/0!</v>
      </c>
    </row>
    <row r="740" spans="1:8" s="27" customFormat="1" ht="31.5" hidden="1" x14ac:dyDescent="0.25">
      <c r="A740" s="95" t="s">
        <v>307</v>
      </c>
      <c r="B740" s="31" t="s">
        <v>308</v>
      </c>
      <c r="C740" s="4"/>
      <c r="D740" s="7"/>
      <c r="E740" s="4"/>
      <c r="F740" s="7">
        <f>F741</f>
        <v>0</v>
      </c>
      <c r="G740" s="7">
        <f>G741</f>
        <v>0</v>
      </c>
      <c r="H740" s="7" t="e">
        <f t="shared" si="176"/>
        <v>#DIV/0!</v>
      </c>
    </row>
    <row r="741" spans="1:8" s="27" customFormat="1" ht="63" hidden="1" x14ac:dyDescent="0.25">
      <c r="A741" s="2" t="s">
        <v>39</v>
      </c>
      <c r="B741" s="31" t="s">
        <v>308</v>
      </c>
      <c r="C741" s="4" t="s">
        <v>75</v>
      </c>
      <c r="D741" s="4" t="s">
        <v>99</v>
      </c>
      <c r="E741" s="4" t="s">
        <v>99</v>
      </c>
      <c r="F741" s="7">
        <f>SUM('4.ведомст'!G1169)</f>
        <v>0</v>
      </c>
      <c r="G741" s="7">
        <f>SUM('4.ведомст'!H1169)</f>
        <v>0</v>
      </c>
      <c r="H741" s="7" t="e">
        <f t="shared" si="176"/>
        <v>#DIV/0!</v>
      </c>
    </row>
    <row r="742" spans="1:8" s="27" customFormat="1" x14ac:dyDescent="0.25">
      <c r="A742" s="95" t="s">
        <v>662</v>
      </c>
      <c r="B742" s="4" t="s">
        <v>660</v>
      </c>
      <c r="C742" s="4"/>
      <c r="D742" s="7"/>
      <c r="E742" s="4"/>
      <c r="F742" s="109">
        <f>F743</f>
        <v>373</v>
      </c>
      <c r="G742" s="7">
        <f>G743</f>
        <v>373</v>
      </c>
      <c r="H742" s="7">
        <f t="shared" si="176"/>
        <v>100</v>
      </c>
    </row>
    <row r="743" spans="1:8" s="27" customFormat="1" x14ac:dyDescent="0.25">
      <c r="A743" s="95" t="s">
        <v>404</v>
      </c>
      <c r="B743" s="4" t="s">
        <v>661</v>
      </c>
      <c r="C743" s="4"/>
      <c r="D743" s="7"/>
      <c r="E743" s="4"/>
      <c r="F743" s="7">
        <f>SUM(F744:F746)</f>
        <v>373</v>
      </c>
      <c r="G743" s="7">
        <f>SUM(G744:G746)</f>
        <v>373</v>
      </c>
      <c r="H743" s="7">
        <f t="shared" si="176"/>
        <v>100</v>
      </c>
    </row>
    <row r="744" spans="1:8" s="27" customFormat="1" ht="63" hidden="1" x14ac:dyDescent="0.25">
      <c r="A744" s="2" t="s">
        <v>39</v>
      </c>
      <c r="B744" s="4" t="s">
        <v>661</v>
      </c>
      <c r="C744" s="4" t="s">
        <v>75</v>
      </c>
      <c r="D744" s="4" t="s">
        <v>99</v>
      </c>
      <c r="E744" s="4" t="s">
        <v>99</v>
      </c>
      <c r="F744" s="7">
        <f>SUM('4.ведомст'!G1172)</f>
        <v>0</v>
      </c>
      <c r="G744" s="7">
        <f>SUM('4.ведомст'!H1172)</f>
        <v>0</v>
      </c>
      <c r="H744" s="7" t="e">
        <f t="shared" si="176"/>
        <v>#DIV/0!</v>
      </c>
    </row>
    <row r="745" spans="1:8" s="27" customFormat="1" ht="31.5" x14ac:dyDescent="0.25">
      <c r="A745" s="95" t="s">
        <v>40</v>
      </c>
      <c r="B745" s="4" t="s">
        <v>661</v>
      </c>
      <c r="C745" s="4" t="s">
        <v>77</v>
      </c>
      <c r="D745" s="4" t="s">
        <v>99</v>
      </c>
      <c r="E745" s="4" t="s">
        <v>99</v>
      </c>
      <c r="F745" s="7">
        <f>SUM('4.ведомст'!G1173)</f>
        <v>273</v>
      </c>
      <c r="G745" s="7">
        <f>SUM('4.ведомст'!H1173)</f>
        <v>273</v>
      </c>
      <c r="H745" s="7">
        <f t="shared" si="176"/>
        <v>100</v>
      </c>
    </row>
    <row r="746" spans="1:8" s="27" customFormat="1" x14ac:dyDescent="0.25">
      <c r="A746" s="95" t="s">
        <v>31</v>
      </c>
      <c r="B746" s="4" t="s">
        <v>661</v>
      </c>
      <c r="C746" s="4" t="s">
        <v>85</v>
      </c>
      <c r="D746" s="4" t="s">
        <v>99</v>
      </c>
      <c r="E746" s="4" t="s">
        <v>99</v>
      </c>
      <c r="F746" s="7">
        <f>SUM('4.ведомст'!G1174)</f>
        <v>100</v>
      </c>
      <c r="G746" s="7">
        <f>SUM('4.ведомст'!H1174)</f>
        <v>100</v>
      </c>
      <c r="H746" s="7">
        <f t="shared" si="176"/>
        <v>100</v>
      </c>
    </row>
    <row r="747" spans="1:8" s="27" customFormat="1" ht="47.25" x14ac:dyDescent="0.25">
      <c r="A747" s="95" t="s">
        <v>520</v>
      </c>
      <c r="B747" s="31" t="s">
        <v>295</v>
      </c>
      <c r="C747" s="4"/>
      <c r="D747" s="4"/>
      <c r="E747" s="4"/>
      <c r="F747" s="7">
        <f>SUM(F748+F772)</f>
        <v>306043</v>
      </c>
      <c r="G747" s="7">
        <f>SUM(G748+G772)</f>
        <v>306037.19999999995</v>
      </c>
      <c r="H747" s="7">
        <f t="shared" si="176"/>
        <v>99.998104841476504</v>
      </c>
    </row>
    <row r="748" spans="1:8" s="27" customFormat="1" x14ac:dyDescent="0.25">
      <c r="A748" s="95" t="s">
        <v>26</v>
      </c>
      <c r="B748" s="31" t="s">
        <v>296</v>
      </c>
      <c r="C748" s="4"/>
      <c r="D748" s="4"/>
      <c r="E748" s="4"/>
      <c r="F748" s="7">
        <f>SUM(F749+F750+F751+F752+F753+F758+F765)+F767+F755+F760+F763+F754</f>
        <v>303576.2</v>
      </c>
      <c r="G748" s="7">
        <f>SUM(G749+G750+G751+G752+G753+G758+G765)+G767+G755+G760+G763+G754</f>
        <v>303570.39999999997</v>
      </c>
      <c r="H748" s="7">
        <f t="shared" si="176"/>
        <v>99.998089441794164</v>
      </c>
    </row>
    <row r="749" spans="1:8" s="27" customFormat="1" ht="31.5" x14ac:dyDescent="0.25">
      <c r="A749" s="95" t="s">
        <v>40</v>
      </c>
      <c r="B749" s="31" t="s">
        <v>296</v>
      </c>
      <c r="C749" s="4" t="s">
        <v>77</v>
      </c>
      <c r="D749" s="4" t="s">
        <v>99</v>
      </c>
      <c r="E749" s="4" t="s">
        <v>25</v>
      </c>
      <c r="F749" s="7">
        <f>SUM('4.ведомст'!G975)</f>
        <v>2537.1</v>
      </c>
      <c r="G749" s="7">
        <f>SUM('4.ведомст'!H975)</f>
        <v>2537.1</v>
      </c>
      <c r="H749" s="7">
        <f t="shared" si="176"/>
        <v>100</v>
      </c>
    </row>
    <row r="750" spans="1:8" s="27" customFormat="1" ht="31.5" x14ac:dyDescent="0.25">
      <c r="A750" s="95" t="s">
        <v>40</v>
      </c>
      <c r="B750" s="31" t="s">
        <v>296</v>
      </c>
      <c r="C750" s="4" t="s">
        <v>77</v>
      </c>
      <c r="D750" s="4" t="s">
        <v>99</v>
      </c>
      <c r="E750" s="4" t="s">
        <v>32</v>
      </c>
      <c r="F750" s="7">
        <f>SUM('4.ведомст'!G1079)</f>
        <v>32724.3</v>
      </c>
      <c r="G750" s="7">
        <f>SUM('4.ведомст'!H1079)</f>
        <v>32764.6</v>
      </c>
      <c r="H750" s="7">
        <f t="shared" si="176"/>
        <v>100.1231500750207</v>
      </c>
    </row>
    <row r="751" spans="1:8" s="27" customFormat="1" ht="31.5" x14ac:dyDescent="0.25">
      <c r="A751" s="95" t="s">
        <v>40</v>
      </c>
      <c r="B751" s="31" t="s">
        <v>296</v>
      </c>
      <c r="C751" s="4" t="s">
        <v>77</v>
      </c>
      <c r="D751" s="4" t="s">
        <v>99</v>
      </c>
      <c r="E751" s="4" t="s">
        <v>152</v>
      </c>
      <c r="F751" s="7">
        <f>SUM('4.ведомст'!G1205)</f>
        <v>205</v>
      </c>
      <c r="G751" s="7">
        <f>SUM('4.ведомст'!H1205)</f>
        <v>205</v>
      </c>
      <c r="H751" s="7">
        <f t="shared" si="176"/>
        <v>100</v>
      </c>
    </row>
    <row r="752" spans="1:8" s="27" customFormat="1" ht="31.5" x14ac:dyDescent="0.25">
      <c r="A752" s="95" t="s">
        <v>204</v>
      </c>
      <c r="B752" s="31" t="s">
        <v>296</v>
      </c>
      <c r="C752" s="4" t="s">
        <v>108</v>
      </c>
      <c r="D752" s="4" t="s">
        <v>99</v>
      </c>
      <c r="E752" s="4" t="s">
        <v>25</v>
      </c>
      <c r="F752" s="7">
        <f>SUM('4.ведомст'!G976)</f>
        <v>47926.7</v>
      </c>
      <c r="G752" s="7">
        <f>SUM('4.ведомст'!H976)</f>
        <v>47926.7</v>
      </c>
      <c r="H752" s="7">
        <f t="shared" si="176"/>
        <v>100</v>
      </c>
    </row>
    <row r="753" spans="1:8" s="27" customFormat="1" ht="31.5" x14ac:dyDescent="0.25">
      <c r="A753" s="95" t="s">
        <v>204</v>
      </c>
      <c r="B753" s="31" t="s">
        <v>296</v>
      </c>
      <c r="C753" s="4" t="s">
        <v>108</v>
      </c>
      <c r="D753" s="4" t="s">
        <v>99</v>
      </c>
      <c r="E753" s="4" t="s">
        <v>32</v>
      </c>
      <c r="F753" s="7">
        <f>SUM('4.ведомст'!G1080)</f>
        <v>53519.5</v>
      </c>
      <c r="G753" s="7">
        <f>SUM('4.ведомст'!H1080)</f>
        <v>53515.1</v>
      </c>
      <c r="H753" s="7">
        <f t="shared" si="176"/>
        <v>99.991778697484094</v>
      </c>
    </row>
    <row r="754" spans="1:8" s="27" customFormat="1" ht="31.5" x14ac:dyDescent="0.25">
      <c r="A754" s="95" t="s">
        <v>204</v>
      </c>
      <c r="B754" s="31" t="s">
        <v>296</v>
      </c>
      <c r="C754" s="4" t="s">
        <v>108</v>
      </c>
      <c r="D754" s="4" t="s">
        <v>99</v>
      </c>
      <c r="E754" s="4" t="s">
        <v>42</v>
      </c>
      <c r="F754" s="7">
        <f>SUM('4.ведомст'!G1131)</f>
        <v>34521.1</v>
      </c>
      <c r="G754" s="7">
        <f>SUM('4.ведомст'!H1131)</f>
        <v>34521.1</v>
      </c>
      <c r="H754" s="7">
        <f t="shared" si="176"/>
        <v>100</v>
      </c>
    </row>
    <row r="755" spans="1:8" s="27" customFormat="1" ht="31.5" x14ac:dyDescent="0.25">
      <c r="A755" s="95" t="s">
        <v>907</v>
      </c>
      <c r="B755" s="31" t="s">
        <v>908</v>
      </c>
      <c r="C755" s="4"/>
      <c r="D755" s="4"/>
      <c r="E755" s="4"/>
      <c r="F755" s="7">
        <f>SUM(F756:F757)</f>
        <v>122882</v>
      </c>
      <c r="G755" s="7">
        <f t="shared" ref="G755" si="185">SUM(G756:G757)</f>
        <v>122840.3</v>
      </c>
      <c r="H755" s="7">
        <f t="shared" si="176"/>
        <v>99.966065005452393</v>
      </c>
    </row>
    <row r="756" spans="1:8" s="27" customFormat="1" ht="31.5" x14ac:dyDescent="0.25">
      <c r="A756" s="95" t="s">
        <v>40</v>
      </c>
      <c r="B756" s="31" t="s">
        <v>908</v>
      </c>
      <c r="C756" s="4" t="s">
        <v>77</v>
      </c>
      <c r="D756" s="4" t="s">
        <v>99</v>
      </c>
      <c r="E756" s="4" t="s">
        <v>32</v>
      </c>
      <c r="F756" s="7">
        <f>SUM('4.ведомст'!G1082)</f>
        <v>74634</v>
      </c>
      <c r="G756" s="7">
        <f>SUM('4.ведомст'!H1082)</f>
        <v>74592.3</v>
      </c>
      <c r="H756" s="7">
        <f t="shared" si="176"/>
        <v>99.944127341426153</v>
      </c>
    </row>
    <row r="757" spans="1:8" s="27" customFormat="1" ht="31.5" x14ac:dyDescent="0.25">
      <c r="A757" s="95" t="s">
        <v>204</v>
      </c>
      <c r="B757" s="31" t="s">
        <v>908</v>
      </c>
      <c r="C757" s="4" t="s">
        <v>108</v>
      </c>
      <c r="D757" s="4" t="s">
        <v>99</v>
      </c>
      <c r="E757" s="4" t="s">
        <v>32</v>
      </c>
      <c r="F757" s="7">
        <f>SUM('4.ведомст'!G1083)</f>
        <v>48248</v>
      </c>
      <c r="G757" s="7">
        <f>SUM('4.ведомст'!H1083)</f>
        <v>48248</v>
      </c>
      <c r="H757" s="7">
        <f t="shared" si="176"/>
        <v>100</v>
      </c>
    </row>
    <row r="758" spans="1:8" s="27" customFormat="1" ht="31.5" x14ac:dyDescent="0.25">
      <c r="A758" s="95" t="s">
        <v>608</v>
      </c>
      <c r="B758" s="31" t="s">
        <v>609</v>
      </c>
      <c r="C758" s="4"/>
      <c r="D758" s="4"/>
      <c r="E758" s="4"/>
      <c r="F758" s="7">
        <f>SUM(F759)</f>
        <v>1020.5</v>
      </c>
      <c r="G758" s="7">
        <f t="shared" ref="G758" si="186">SUM(G759)</f>
        <v>1020.5</v>
      </c>
      <c r="H758" s="7">
        <f t="shared" si="176"/>
        <v>100</v>
      </c>
    </row>
    <row r="759" spans="1:8" s="27" customFormat="1" ht="31.5" x14ac:dyDescent="0.25">
      <c r="A759" s="95" t="s">
        <v>40</v>
      </c>
      <c r="B759" s="31" t="s">
        <v>609</v>
      </c>
      <c r="C759" s="4" t="s">
        <v>77</v>
      </c>
      <c r="D759" s="4" t="s">
        <v>99</v>
      </c>
      <c r="E759" s="4" t="s">
        <v>32</v>
      </c>
      <c r="F759" s="7">
        <f>SUM('4.ведомст'!G1085)</f>
        <v>1020.5</v>
      </c>
      <c r="G759" s="7">
        <f>SUM('4.ведомст'!H1085)</f>
        <v>1020.5</v>
      </c>
      <c r="H759" s="7">
        <f t="shared" si="176"/>
        <v>100</v>
      </c>
    </row>
    <row r="760" spans="1:8" s="27" customFormat="1" ht="47.25" x14ac:dyDescent="0.25">
      <c r="A760" s="71" t="s">
        <v>909</v>
      </c>
      <c r="B760" s="31" t="s">
        <v>910</v>
      </c>
      <c r="C760" s="4"/>
      <c r="D760" s="4"/>
      <c r="E760" s="4"/>
      <c r="F760" s="7">
        <f>SUM(F761:F762)</f>
        <v>3616.8</v>
      </c>
      <c r="G760" s="7">
        <f t="shared" ref="G760" si="187">SUM(G761:G762)</f>
        <v>3616.8</v>
      </c>
      <c r="H760" s="7">
        <f t="shared" si="176"/>
        <v>100</v>
      </c>
    </row>
    <row r="761" spans="1:8" s="27" customFormat="1" ht="31.5" x14ac:dyDescent="0.25">
      <c r="A761" s="71" t="s">
        <v>40</v>
      </c>
      <c r="B761" s="31" t="s">
        <v>910</v>
      </c>
      <c r="C761" s="4" t="s">
        <v>77</v>
      </c>
      <c r="D761" s="4" t="s">
        <v>99</v>
      </c>
      <c r="E761" s="4" t="s">
        <v>32</v>
      </c>
      <c r="F761" s="7">
        <f>SUM('4.ведомст'!G1087)</f>
        <v>2700.6</v>
      </c>
      <c r="G761" s="7">
        <f>SUM('4.ведомст'!H1087)</f>
        <v>2700.6</v>
      </c>
      <c r="H761" s="7">
        <f t="shared" si="176"/>
        <v>100</v>
      </c>
    </row>
    <row r="762" spans="1:8" s="27" customFormat="1" ht="31.5" x14ac:dyDescent="0.25">
      <c r="A762" s="71" t="s">
        <v>204</v>
      </c>
      <c r="B762" s="31" t="s">
        <v>910</v>
      </c>
      <c r="C762" s="4" t="s">
        <v>108</v>
      </c>
      <c r="D762" s="4" t="s">
        <v>99</v>
      </c>
      <c r="E762" s="4" t="s">
        <v>32</v>
      </c>
      <c r="F762" s="7">
        <f>SUM('4.ведомст'!G1088)</f>
        <v>916.2</v>
      </c>
      <c r="G762" s="7">
        <f>SUM('4.ведомст'!H1088)</f>
        <v>916.2</v>
      </c>
      <c r="H762" s="7">
        <f t="shared" si="176"/>
        <v>100</v>
      </c>
    </row>
    <row r="763" spans="1:8" s="27" customFormat="1" ht="31.5" hidden="1" x14ac:dyDescent="0.25">
      <c r="A763" s="93" t="s">
        <v>911</v>
      </c>
      <c r="B763" s="31" t="s">
        <v>912</v>
      </c>
      <c r="C763" s="4"/>
      <c r="D763" s="4"/>
      <c r="E763" s="4"/>
      <c r="F763" s="7">
        <f>SUM(F764)</f>
        <v>0</v>
      </c>
      <c r="G763" s="7">
        <f t="shared" ref="G763" si="188">SUM(G764)</f>
        <v>0</v>
      </c>
      <c r="H763" s="7"/>
    </row>
    <row r="764" spans="1:8" s="27" customFormat="1" ht="31.5" hidden="1" x14ac:dyDescent="0.25">
      <c r="A764" s="71" t="s">
        <v>40</v>
      </c>
      <c r="B764" s="31" t="s">
        <v>912</v>
      </c>
      <c r="C764" s="4" t="s">
        <v>77</v>
      </c>
      <c r="D764" s="4" t="s">
        <v>99</v>
      </c>
      <c r="E764" s="4" t="s">
        <v>32</v>
      </c>
      <c r="F764" s="7">
        <f>SUM('4.ведомст'!G1090)</f>
        <v>0</v>
      </c>
      <c r="G764" s="7">
        <f>SUM('4.ведомст'!H1090)</f>
        <v>0</v>
      </c>
      <c r="H764" s="7"/>
    </row>
    <row r="765" spans="1:8" s="27" customFormat="1" ht="31.5" hidden="1" x14ac:dyDescent="0.25">
      <c r="A765" s="95" t="s">
        <v>591</v>
      </c>
      <c r="B765" s="31" t="s">
        <v>593</v>
      </c>
      <c r="C765" s="4"/>
      <c r="D765" s="4"/>
      <c r="E765" s="4"/>
      <c r="F765" s="7">
        <f>SUM(F766)</f>
        <v>0</v>
      </c>
      <c r="G765" s="7">
        <f t="shared" ref="G765" si="189">SUM(G766)</f>
        <v>0</v>
      </c>
      <c r="H765" s="7" t="e">
        <f t="shared" si="176"/>
        <v>#DIV/0!</v>
      </c>
    </row>
    <row r="766" spans="1:8" s="27" customFormat="1" ht="31.5" hidden="1" x14ac:dyDescent="0.25">
      <c r="A766" s="95" t="s">
        <v>40</v>
      </c>
      <c r="B766" s="31" t="s">
        <v>593</v>
      </c>
      <c r="C766" s="4" t="s">
        <v>77</v>
      </c>
      <c r="D766" s="4" t="s">
        <v>99</v>
      </c>
      <c r="E766" s="4" t="s">
        <v>25</v>
      </c>
      <c r="F766" s="7">
        <f>SUM('4.ведомст'!G978)</f>
        <v>0</v>
      </c>
      <c r="G766" s="7">
        <f>SUM('4.ведомст'!H978)</f>
        <v>0</v>
      </c>
      <c r="H766" s="7" t="e">
        <f t="shared" si="176"/>
        <v>#DIV/0!</v>
      </c>
    </row>
    <row r="767" spans="1:8" s="27" customFormat="1" x14ac:dyDescent="0.25">
      <c r="A767" s="95" t="s">
        <v>796</v>
      </c>
      <c r="B767" s="31" t="s">
        <v>837</v>
      </c>
      <c r="C767" s="4"/>
      <c r="D767" s="4"/>
      <c r="E767" s="4"/>
      <c r="F767" s="7">
        <f>SUM(F768)</f>
        <v>4623.2</v>
      </c>
      <c r="G767" s="7">
        <f>SUM(G768)</f>
        <v>4623.2</v>
      </c>
      <c r="H767" s="7">
        <f t="shared" si="176"/>
        <v>100</v>
      </c>
    </row>
    <row r="768" spans="1:8" s="27" customFormat="1" ht="31.5" x14ac:dyDescent="0.25">
      <c r="A768" s="95" t="s">
        <v>978</v>
      </c>
      <c r="B768" s="31" t="s">
        <v>979</v>
      </c>
      <c r="C768" s="4"/>
      <c r="D768" s="4"/>
      <c r="E768" s="4"/>
      <c r="F768" s="7">
        <f>SUM(F769)</f>
        <v>4623.2</v>
      </c>
      <c r="G768" s="7">
        <f>SUM(G769)</f>
        <v>4623.2</v>
      </c>
      <c r="H768" s="7">
        <f t="shared" si="176"/>
        <v>100</v>
      </c>
    </row>
    <row r="769" spans="1:8" s="27" customFormat="1" ht="31.5" x14ac:dyDescent="0.25">
      <c r="A769" s="95" t="s">
        <v>40</v>
      </c>
      <c r="B769" s="31" t="s">
        <v>979</v>
      </c>
      <c r="C769" s="4" t="s">
        <v>77</v>
      </c>
      <c r="D769" s="4" t="s">
        <v>99</v>
      </c>
      <c r="E769" s="4" t="s">
        <v>32</v>
      </c>
      <c r="F769" s="7">
        <f>SUM('4.ведомст'!G1093)</f>
        <v>4623.2</v>
      </c>
      <c r="G769" s="7">
        <f>SUM('4.ведомст'!H1093)</f>
        <v>4623.2</v>
      </c>
      <c r="H769" s="7">
        <f t="shared" si="176"/>
        <v>100</v>
      </c>
    </row>
    <row r="770" spans="1:8" s="27" customFormat="1" ht="31.5" hidden="1" x14ac:dyDescent="0.25">
      <c r="A770" s="32" t="s">
        <v>613</v>
      </c>
      <c r="B770" s="31" t="s">
        <v>614</v>
      </c>
      <c r="C770" s="49"/>
      <c r="D770" s="4"/>
      <c r="E770" s="4"/>
      <c r="F770" s="7">
        <f>SUM(F771)</f>
        <v>0</v>
      </c>
      <c r="G770" s="7">
        <f t="shared" ref="G770" si="190">SUM(G771)</f>
        <v>0</v>
      </c>
      <c r="H770" s="7" t="e">
        <f t="shared" si="176"/>
        <v>#DIV/0!</v>
      </c>
    </row>
    <row r="771" spans="1:8" s="27" customFormat="1" ht="31.5" hidden="1" x14ac:dyDescent="0.25">
      <c r="A771" s="95" t="s">
        <v>204</v>
      </c>
      <c r="B771" s="31" t="s">
        <v>614</v>
      </c>
      <c r="C771" s="49" t="s">
        <v>108</v>
      </c>
      <c r="D771" s="4" t="s">
        <v>99</v>
      </c>
      <c r="E771" s="4" t="s">
        <v>42</v>
      </c>
      <c r="F771" s="7">
        <f>SUM('4.ведомст'!G1135)</f>
        <v>0</v>
      </c>
      <c r="G771" s="7">
        <f>SUM('4.ведомст'!H1135)</f>
        <v>0</v>
      </c>
      <c r="H771" s="7" t="e">
        <f t="shared" si="176"/>
        <v>#DIV/0!</v>
      </c>
    </row>
    <row r="772" spans="1:8" s="27" customFormat="1" x14ac:dyDescent="0.25">
      <c r="A772" s="95" t="s">
        <v>132</v>
      </c>
      <c r="B772" s="22" t="s">
        <v>590</v>
      </c>
      <c r="C772" s="49"/>
      <c r="D772" s="4"/>
      <c r="E772" s="4"/>
      <c r="F772" s="7">
        <f t="shared" ref="F772:G772" si="191">SUM(F773:F774)+F775+F777</f>
        <v>2466.8000000000002</v>
      </c>
      <c r="G772" s="7">
        <f t="shared" si="191"/>
        <v>2466.8000000000002</v>
      </c>
      <c r="H772" s="7">
        <f t="shared" si="176"/>
        <v>100</v>
      </c>
    </row>
    <row r="773" spans="1:8" s="27" customFormat="1" ht="31.5" x14ac:dyDescent="0.25">
      <c r="A773" s="95" t="s">
        <v>204</v>
      </c>
      <c r="B773" s="22" t="s">
        <v>611</v>
      </c>
      <c r="C773" s="4" t="s">
        <v>108</v>
      </c>
      <c r="D773" s="4" t="s">
        <v>99</v>
      </c>
      <c r="E773" s="4" t="s">
        <v>25</v>
      </c>
      <c r="F773" s="7">
        <f>SUM('4.ведомст'!G980)</f>
        <v>2466.8000000000002</v>
      </c>
      <c r="G773" s="7">
        <f>SUM('4.ведомст'!H980)</f>
        <v>2466.8000000000002</v>
      </c>
      <c r="H773" s="7">
        <f t="shared" si="176"/>
        <v>100</v>
      </c>
    </row>
    <row r="774" spans="1:8" s="27" customFormat="1" ht="31.5" hidden="1" x14ac:dyDescent="0.25">
      <c r="A774" s="95" t="s">
        <v>204</v>
      </c>
      <c r="B774" s="22" t="s">
        <v>611</v>
      </c>
      <c r="C774" s="4" t="s">
        <v>108</v>
      </c>
      <c r="D774" s="4" t="s">
        <v>99</v>
      </c>
      <c r="E774" s="4" t="s">
        <v>42</v>
      </c>
      <c r="F774" s="7">
        <f>SUM('4.ведомст'!G1133)</f>
        <v>0</v>
      </c>
      <c r="G774" s="7">
        <f>SUM('4.ведомст'!H1133)</f>
        <v>0</v>
      </c>
      <c r="H774" s="7" t="e">
        <f t="shared" ref="H774:H837" si="192">SUM(G774/F774*100)</f>
        <v>#DIV/0!</v>
      </c>
    </row>
    <row r="775" spans="1:8" s="27" customFormat="1" ht="31.5" hidden="1" x14ac:dyDescent="0.25">
      <c r="A775" s="95" t="s">
        <v>591</v>
      </c>
      <c r="B775" s="31" t="s">
        <v>592</v>
      </c>
      <c r="C775" s="4"/>
      <c r="D775" s="4"/>
      <c r="E775" s="4"/>
      <c r="F775" s="7">
        <f>SUM(F776)</f>
        <v>0</v>
      </c>
      <c r="G775" s="7">
        <f t="shared" ref="G775" si="193">SUM(G776)</f>
        <v>0</v>
      </c>
      <c r="H775" s="7" t="e">
        <f t="shared" si="192"/>
        <v>#DIV/0!</v>
      </c>
    </row>
    <row r="776" spans="1:8" s="27" customFormat="1" ht="31.5" hidden="1" x14ac:dyDescent="0.25">
      <c r="A776" s="95" t="s">
        <v>204</v>
      </c>
      <c r="B776" s="31" t="s">
        <v>592</v>
      </c>
      <c r="C776" s="4" t="s">
        <v>108</v>
      </c>
      <c r="D776" s="4" t="s">
        <v>99</v>
      </c>
      <c r="E776" s="4" t="s">
        <v>25</v>
      </c>
      <c r="F776" s="7">
        <f>SUM('4.ведомст'!G982)</f>
        <v>0</v>
      </c>
      <c r="G776" s="7">
        <f>SUM('4.ведомст'!H982)</f>
        <v>0</v>
      </c>
      <c r="H776" s="7" t="e">
        <f t="shared" si="192"/>
        <v>#DIV/0!</v>
      </c>
    </row>
    <row r="777" spans="1:8" s="27" customFormat="1" ht="31.5" hidden="1" x14ac:dyDescent="0.25">
      <c r="A777" s="95" t="s">
        <v>232</v>
      </c>
      <c r="B777" s="31" t="s">
        <v>612</v>
      </c>
      <c r="C777" s="4"/>
      <c r="D777" s="4"/>
      <c r="E777" s="4"/>
      <c r="F777" s="7">
        <f>SUM(F778)</f>
        <v>0</v>
      </c>
      <c r="G777" s="7">
        <f t="shared" ref="G777" si="194">SUM(G778)</f>
        <v>0</v>
      </c>
      <c r="H777" s="7"/>
    </row>
    <row r="778" spans="1:8" s="27" customFormat="1" ht="31.5" hidden="1" x14ac:dyDescent="0.25">
      <c r="A778" s="95" t="s">
        <v>608</v>
      </c>
      <c r="B778" s="31" t="s">
        <v>610</v>
      </c>
      <c r="C778" s="4"/>
      <c r="D778" s="4"/>
      <c r="E778" s="4"/>
      <c r="F778" s="7">
        <f>SUM(F779)</f>
        <v>0</v>
      </c>
      <c r="G778" s="7">
        <f t="shared" ref="G778" si="195">SUM(G779)</f>
        <v>0</v>
      </c>
      <c r="H778" s="7"/>
    </row>
    <row r="779" spans="1:8" s="27" customFormat="1" ht="31.5" hidden="1" x14ac:dyDescent="0.25">
      <c r="A779" s="95" t="s">
        <v>204</v>
      </c>
      <c r="B779" s="31" t="s">
        <v>610</v>
      </c>
      <c r="C779" s="4" t="s">
        <v>108</v>
      </c>
      <c r="D779" s="4" t="s">
        <v>99</v>
      </c>
      <c r="E779" s="4" t="s">
        <v>32</v>
      </c>
      <c r="F779" s="7">
        <f>SUM('4.ведомст'!G1096)</f>
        <v>0</v>
      </c>
      <c r="G779" s="7">
        <f>SUM('4.ведомст'!H1096)</f>
        <v>0</v>
      </c>
      <c r="H779" s="7"/>
    </row>
    <row r="780" spans="1:8" s="27" customFormat="1" ht="47.25" x14ac:dyDescent="0.25">
      <c r="A780" s="95" t="s">
        <v>833</v>
      </c>
      <c r="B780" s="48" t="s">
        <v>309</v>
      </c>
      <c r="C780" s="4"/>
      <c r="D780" s="7"/>
      <c r="E780" s="24"/>
      <c r="F780" s="7">
        <f>SUM(F798+F781+F787+F789)+F793+F784</f>
        <v>80661.399999999994</v>
      </c>
      <c r="G780" s="7">
        <f>SUM(G798+G781+G787+G789)+G793+G784</f>
        <v>80194.399999999994</v>
      </c>
      <c r="H780" s="7">
        <f t="shared" si="192"/>
        <v>99.421036580074244</v>
      </c>
    </row>
    <row r="781" spans="1:8" s="27" customFormat="1" x14ac:dyDescent="0.25">
      <c r="A781" s="32" t="s">
        <v>66</v>
      </c>
      <c r="B781" s="55" t="s">
        <v>419</v>
      </c>
      <c r="C781" s="49"/>
      <c r="D781" s="51"/>
      <c r="E781" s="24"/>
      <c r="F781" s="51">
        <f>+F782+F783</f>
        <v>20912.3</v>
      </c>
      <c r="G781" s="51">
        <f>+G782+G783</f>
        <v>20912.3</v>
      </c>
      <c r="H781" s="7">
        <f t="shared" si="192"/>
        <v>100</v>
      </c>
    </row>
    <row r="782" spans="1:8" s="27" customFormat="1" ht="63" x14ac:dyDescent="0.25">
      <c r="A782" s="32" t="s">
        <v>39</v>
      </c>
      <c r="B782" s="55" t="s">
        <v>419</v>
      </c>
      <c r="C782" s="49" t="s">
        <v>75</v>
      </c>
      <c r="D782" s="4" t="s">
        <v>99</v>
      </c>
      <c r="E782" s="4" t="s">
        <v>152</v>
      </c>
      <c r="F782" s="51">
        <f>SUM('4.ведомст'!G1208)</f>
        <v>20911.8</v>
      </c>
      <c r="G782" s="51">
        <f>SUM('4.ведомст'!H1208)</f>
        <v>20911.8</v>
      </c>
      <c r="H782" s="7">
        <f t="shared" si="192"/>
        <v>100</v>
      </c>
    </row>
    <row r="783" spans="1:8" s="27" customFormat="1" ht="31.5" x14ac:dyDescent="0.25">
      <c r="A783" s="32" t="s">
        <v>40</v>
      </c>
      <c r="B783" s="55" t="s">
        <v>419</v>
      </c>
      <c r="C783" s="49" t="s">
        <v>77</v>
      </c>
      <c r="D783" s="4" t="s">
        <v>99</v>
      </c>
      <c r="E783" s="4" t="s">
        <v>152</v>
      </c>
      <c r="F783" s="51">
        <f>SUM('4.ведомст'!G1209)</f>
        <v>0.5</v>
      </c>
      <c r="G783" s="51">
        <f>SUM('4.ведомст'!H1209)</f>
        <v>0.5</v>
      </c>
      <c r="H783" s="7">
        <f t="shared" si="192"/>
        <v>100</v>
      </c>
    </row>
    <row r="784" spans="1:8" s="27" customFormat="1" x14ac:dyDescent="0.25">
      <c r="A784" s="32" t="s">
        <v>81</v>
      </c>
      <c r="B784" s="55" t="s">
        <v>618</v>
      </c>
      <c r="C784" s="49"/>
      <c r="D784" s="4"/>
      <c r="E784" s="4"/>
      <c r="F784" s="51">
        <f>SUM(F785)+F786</f>
        <v>421.5</v>
      </c>
      <c r="G784" s="51">
        <f t="shared" ref="G784" si="196">SUM(G785)+G786</f>
        <v>421.5</v>
      </c>
      <c r="H784" s="7">
        <f t="shared" si="192"/>
        <v>100</v>
      </c>
    </row>
    <row r="785" spans="1:8" s="27" customFormat="1" ht="31.5" x14ac:dyDescent="0.25">
      <c r="A785" s="32" t="s">
        <v>40</v>
      </c>
      <c r="B785" s="55" t="s">
        <v>618</v>
      </c>
      <c r="C785" s="49" t="s">
        <v>77</v>
      </c>
      <c r="D785" s="4" t="s">
        <v>99</v>
      </c>
      <c r="E785" s="4" t="s">
        <v>152</v>
      </c>
      <c r="F785" s="51">
        <f>SUM('4.ведомст'!G1211)</f>
        <v>420</v>
      </c>
      <c r="G785" s="51">
        <f>SUM('4.ведомст'!H1211)</f>
        <v>420</v>
      </c>
      <c r="H785" s="7">
        <f t="shared" si="192"/>
        <v>100</v>
      </c>
    </row>
    <row r="786" spans="1:8" s="27" customFormat="1" x14ac:dyDescent="0.25">
      <c r="A786" s="95" t="s">
        <v>17</v>
      </c>
      <c r="B786" s="55" t="s">
        <v>618</v>
      </c>
      <c r="C786" s="49" t="s">
        <v>82</v>
      </c>
      <c r="D786" s="4" t="s">
        <v>99</v>
      </c>
      <c r="E786" s="4" t="s">
        <v>152</v>
      </c>
      <c r="F786" s="51">
        <f>SUM('4.ведомст'!G1212)</f>
        <v>1.5</v>
      </c>
      <c r="G786" s="51">
        <f>SUM('4.ведомст'!H1212)</f>
        <v>1.5</v>
      </c>
      <c r="H786" s="7">
        <f t="shared" si="192"/>
        <v>100</v>
      </c>
    </row>
    <row r="787" spans="1:8" s="27" customFormat="1" ht="31.5" x14ac:dyDescent="0.25">
      <c r="A787" s="32" t="s">
        <v>83</v>
      </c>
      <c r="B787" s="55" t="s">
        <v>480</v>
      </c>
      <c r="C787" s="49"/>
      <c r="D787" s="4"/>
      <c r="E787" s="4"/>
      <c r="F787" s="51">
        <f>SUM(F788)</f>
        <v>1180</v>
      </c>
      <c r="G787" s="51">
        <f>SUM(G788)</f>
        <v>935.9</v>
      </c>
      <c r="H787" s="7">
        <f t="shared" si="192"/>
        <v>79.313559322033896</v>
      </c>
    </row>
    <row r="788" spans="1:8" s="27" customFormat="1" ht="31.5" x14ac:dyDescent="0.25">
      <c r="A788" s="32" t="s">
        <v>40</v>
      </c>
      <c r="B788" s="55" t="s">
        <v>480</v>
      </c>
      <c r="C788" s="49" t="s">
        <v>77</v>
      </c>
      <c r="D788" s="4" t="s">
        <v>99</v>
      </c>
      <c r="E788" s="4" t="s">
        <v>152</v>
      </c>
      <c r="F788" s="51">
        <f>SUM('4.ведомст'!G1214)</f>
        <v>1180</v>
      </c>
      <c r="G788" s="51">
        <f>SUM('4.ведомст'!H1214)</f>
        <v>935.9</v>
      </c>
      <c r="H788" s="7">
        <f t="shared" si="192"/>
        <v>79.313559322033896</v>
      </c>
    </row>
    <row r="789" spans="1:8" s="27" customFormat="1" ht="31.5" x14ac:dyDescent="0.25">
      <c r="A789" s="32" t="s">
        <v>424</v>
      </c>
      <c r="B789" s="55" t="s">
        <v>425</v>
      </c>
      <c r="C789" s="49"/>
      <c r="D789" s="51"/>
      <c r="E789" s="24"/>
      <c r="F789" s="51">
        <f>SUM(F790:F792)</f>
        <v>825.2</v>
      </c>
      <c r="G789" s="51">
        <f t="shared" ref="G789" si="197">SUM(G790:G792)</f>
        <v>820.5</v>
      </c>
      <c r="H789" s="7">
        <f t="shared" si="192"/>
        <v>99.430441105186617</v>
      </c>
    </row>
    <row r="790" spans="1:8" s="27" customFormat="1" ht="31.5" hidden="1" x14ac:dyDescent="0.25">
      <c r="A790" s="32" t="s">
        <v>40</v>
      </c>
      <c r="B790" s="55" t="s">
        <v>425</v>
      </c>
      <c r="C790" s="49" t="s">
        <v>77</v>
      </c>
      <c r="D790" s="4" t="s">
        <v>99</v>
      </c>
      <c r="E790" s="4" t="s">
        <v>149</v>
      </c>
      <c r="F790" s="51">
        <f>SUM('4.ведомст'!G1140)</f>
        <v>0</v>
      </c>
      <c r="G790" s="51">
        <f>SUM('4.ведомст'!H1140)</f>
        <v>0</v>
      </c>
      <c r="H790" s="7" t="e">
        <f t="shared" si="192"/>
        <v>#DIV/0!</v>
      </c>
    </row>
    <row r="791" spans="1:8" s="27" customFormat="1" ht="31.5" x14ac:dyDescent="0.25">
      <c r="A791" s="32" t="s">
        <v>40</v>
      </c>
      <c r="B791" s="55" t="s">
        <v>425</v>
      </c>
      <c r="C791" s="49" t="s">
        <v>77</v>
      </c>
      <c r="D791" s="4" t="s">
        <v>99</v>
      </c>
      <c r="E791" s="4" t="s">
        <v>152</v>
      </c>
      <c r="F791" s="51">
        <f>SUM('4.ведомст'!G1216)</f>
        <v>753</v>
      </c>
      <c r="G791" s="51">
        <f>SUM('4.ведомст'!H1216)</f>
        <v>748.3</v>
      </c>
      <c r="H791" s="7">
        <f t="shared" si="192"/>
        <v>99.375830013280208</v>
      </c>
    </row>
    <row r="792" spans="1:8" s="27" customFormat="1" x14ac:dyDescent="0.25">
      <c r="A792" s="95" t="s">
        <v>17</v>
      </c>
      <c r="B792" s="55" t="s">
        <v>425</v>
      </c>
      <c r="C792" s="49" t="s">
        <v>82</v>
      </c>
      <c r="D792" s="4" t="s">
        <v>99</v>
      </c>
      <c r="E792" s="4" t="s">
        <v>152</v>
      </c>
      <c r="F792" s="51">
        <f>SUM('4.ведомст'!G1217)</f>
        <v>72.2</v>
      </c>
      <c r="G792" s="51">
        <f>SUM('4.ведомст'!H1217)</f>
        <v>72.2</v>
      </c>
      <c r="H792" s="7">
        <f t="shared" si="192"/>
        <v>100</v>
      </c>
    </row>
    <row r="793" spans="1:8" s="27" customFormat="1" hidden="1" x14ac:dyDescent="0.25">
      <c r="A793" s="95" t="s">
        <v>26</v>
      </c>
      <c r="B793" s="22" t="s">
        <v>619</v>
      </c>
      <c r="C793" s="22"/>
      <c r="D793" s="4"/>
      <c r="E793" s="4"/>
      <c r="F793" s="51">
        <f>SUM(F796)+F794</f>
        <v>0</v>
      </c>
      <c r="G793" s="51">
        <f t="shared" ref="G793" si="198">SUM(G796)+G794</f>
        <v>0</v>
      </c>
      <c r="H793" s="7" t="e">
        <f t="shared" si="192"/>
        <v>#DIV/0!</v>
      </c>
    </row>
    <row r="794" spans="1:8" s="27" customFormat="1" ht="31.5" hidden="1" x14ac:dyDescent="0.25">
      <c r="A794" s="32" t="s">
        <v>424</v>
      </c>
      <c r="B794" s="22" t="s">
        <v>717</v>
      </c>
      <c r="C794" s="22"/>
      <c r="D794" s="7"/>
      <c r="E794" s="24"/>
      <c r="F794" s="7">
        <f>SUM(F795)</f>
        <v>0</v>
      </c>
      <c r="G794" s="7">
        <f t="shared" ref="G794" si="199">SUM(G795)</f>
        <v>0</v>
      </c>
      <c r="H794" s="7" t="e">
        <f t="shared" si="192"/>
        <v>#DIV/0!</v>
      </c>
    </row>
    <row r="795" spans="1:8" s="27" customFormat="1" ht="31.5" hidden="1" x14ac:dyDescent="0.25">
      <c r="A795" s="32" t="s">
        <v>40</v>
      </c>
      <c r="B795" s="22" t="s">
        <v>717</v>
      </c>
      <c r="C795" s="22">
        <v>200</v>
      </c>
      <c r="D795" s="7"/>
      <c r="E795" s="24"/>
      <c r="F795" s="7">
        <f>SUM('4.ведомст'!G1220)</f>
        <v>0</v>
      </c>
      <c r="G795" s="7">
        <f>SUM('4.ведомст'!H1220)</f>
        <v>0</v>
      </c>
      <c r="H795" s="7" t="e">
        <f t="shared" si="192"/>
        <v>#DIV/0!</v>
      </c>
    </row>
    <row r="796" spans="1:8" s="27" customFormat="1" ht="31.5" hidden="1" x14ac:dyDescent="0.25">
      <c r="A796" s="33" t="s">
        <v>834</v>
      </c>
      <c r="B796" s="4" t="s">
        <v>589</v>
      </c>
      <c r="C796" s="96"/>
      <c r="D796" s="4"/>
      <c r="E796" s="4"/>
      <c r="F796" s="51">
        <f>SUM(F797)</f>
        <v>0</v>
      </c>
      <c r="G796" s="51">
        <f t="shared" ref="G796" si="200">SUM(G797)</f>
        <v>0</v>
      </c>
      <c r="H796" s="7" t="e">
        <f t="shared" si="192"/>
        <v>#DIV/0!</v>
      </c>
    </row>
    <row r="797" spans="1:8" s="27" customFormat="1" ht="31.5" hidden="1" x14ac:dyDescent="0.25">
      <c r="A797" s="95" t="s">
        <v>40</v>
      </c>
      <c r="B797" s="4" t="s">
        <v>589</v>
      </c>
      <c r="C797" s="96" t="s">
        <v>77</v>
      </c>
      <c r="D797" s="4" t="s">
        <v>99</v>
      </c>
      <c r="E797" s="4" t="s">
        <v>152</v>
      </c>
      <c r="F797" s="51">
        <f>SUM('4.ведомст'!G1222)</f>
        <v>0</v>
      </c>
      <c r="G797" s="51">
        <f>SUM('4.ведомст'!H1222)</f>
        <v>0</v>
      </c>
      <c r="H797" s="7" t="e">
        <f t="shared" si="192"/>
        <v>#DIV/0!</v>
      </c>
    </row>
    <row r="798" spans="1:8" s="27" customFormat="1" ht="31.5" x14ac:dyDescent="0.25">
      <c r="A798" s="95" t="s">
        <v>33</v>
      </c>
      <c r="B798" s="22" t="s">
        <v>310</v>
      </c>
      <c r="C798" s="4"/>
      <c r="D798" s="7"/>
      <c r="E798" s="24"/>
      <c r="F798" s="7">
        <f>SUM(F799)</f>
        <v>57322.400000000001</v>
      </c>
      <c r="G798" s="7">
        <f>SUM(G799)</f>
        <v>57104.200000000004</v>
      </c>
      <c r="H798" s="7">
        <f t="shared" si="192"/>
        <v>99.619346014821446</v>
      </c>
    </row>
    <row r="799" spans="1:8" s="27" customFormat="1" ht="31.5" x14ac:dyDescent="0.25">
      <c r="A799" s="33" t="s">
        <v>834</v>
      </c>
      <c r="B799" s="22" t="s">
        <v>311</v>
      </c>
      <c r="C799" s="4"/>
      <c r="D799" s="7"/>
      <c r="E799" s="24"/>
      <c r="F799" s="7">
        <f>SUM(F800:F805)</f>
        <v>57322.400000000001</v>
      </c>
      <c r="G799" s="7">
        <f>SUM(G800:G805)</f>
        <v>57104.200000000004</v>
      </c>
      <c r="H799" s="7">
        <f t="shared" si="192"/>
        <v>99.619346014821446</v>
      </c>
    </row>
    <row r="800" spans="1:8" s="27" customFormat="1" ht="63" x14ac:dyDescent="0.25">
      <c r="A800" s="2" t="s">
        <v>39</v>
      </c>
      <c r="B800" s="22" t="s">
        <v>311</v>
      </c>
      <c r="C800" s="4" t="s">
        <v>75</v>
      </c>
      <c r="D800" s="4" t="s">
        <v>99</v>
      </c>
      <c r="E800" s="4" t="s">
        <v>152</v>
      </c>
      <c r="F800" s="7">
        <f>SUM('4.ведомст'!G1225)</f>
        <v>48750.8</v>
      </c>
      <c r="G800" s="7">
        <f>SUM('4.ведомст'!H1225)</f>
        <v>48750.8</v>
      </c>
      <c r="H800" s="7">
        <f t="shared" si="192"/>
        <v>100</v>
      </c>
    </row>
    <row r="801" spans="1:8" s="27" customFormat="1" ht="63" x14ac:dyDescent="0.25">
      <c r="A801" s="2" t="s">
        <v>39</v>
      </c>
      <c r="B801" s="22" t="s">
        <v>311</v>
      </c>
      <c r="C801" s="4" t="s">
        <v>75</v>
      </c>
      <c r="D801" s="4" t="s">
        <v>150</v>
      </c>
      <c r="E801" s="4" t="s">
        <v>149</v>
      </c>
      <c r="F801" s="7">
        <f>SUM('4.ведомст'!G1267)</f>
        <v>3332.8</v>
      </c>
      <c r="G801" s="7">
        <f>SUM('4.ведомст'!H1267)</f>
        <v>3332.8</v>
      </c>
      <c r="H801" s="7">
        <f t="shared" si="192"/>
        <v>100</v>
      </c>
    </row>
    <row r="802" spans="1:8" s="27" customFormat="1" ht="31.5" hidden="1" x14ac:dyDescent="0.25">
      <c r="A802" s="95" t="s">
        <v>40</v>
      </c>
      <c r="B802" s="22" t="s">
        <v>311</v>
      </c>
      <c r="C802" s="4" t="s">
        <v>77</v>
      </c>
      <c r="D802" s="4" t="s">
        <v>99</v>
      </c>
      <c r="E802" s="4" t="s">
        <v>149</v>
      </c>
      <c r="F802" s="7">
        <f>SUM('4.ведомст'!G1143)</f>
        <v>0</v>
      </c>
      <c r="G802" s="7">
        <f>SUM('4.ведомст'!H1143)</f>
        <v>0</v>
      </c>
      <c r="H802" s="7" t="e">
        <f t="shared" si="192"/>
        <v>#DIV/0!</v>
      </c>
    </row>
    <row r="803" spans="1:8" s="27" customFormat="1" ht="31.5" x14ac:dyDescent="0.25">
      <c r="A803" s="95" t="s">
        <v>40</v>
      </c>
      <c r="B803" s="22" t="s">
        <v>311</v>
      </c>
      <c r="C803" s="4" t="s">
        <v>77</v>
      </c>
      <c r="D803" s="4" t="s">
        <v>99</v>
      </c>
      <c r="E803" s="4" t="s">
        <v>152</v>
      </c>
      <c r="F803" s="7">
        <f>SUM('4.ведомст'!G1226)</f>
        <v>5070.6000000000004</v>
      </c>
      <c r="G803" s="7">
        <f>SUM('4.ведомст'!H1226)</f>
        <v>4852.3999999999996</v>
      </c>
      <c r="H803" s="7">
        <f t="shared" si="192"/>
        <v>95.696761724450738</v>
      </c>
    </row>
    <row r="804" spans="1:8" s="27" customFormat="1" hidden="1" x14ac:dyDescent="0.25">
      <c r="A804" s="95" t="s">
        <v>31</v>
      </c>
      <c r="B804" s="22" t="s">
        <v>311</v>
      </c>
      <c r="C804" s="4" t="s">
        <v>85</v>
      </c>
      <c r="D804" s="4" t="s">
        <v>99</v>
      </c>
      <c r="E804" s="4" t="s">
        <v>152</v>
      </c>
      <c r="F804" s="7">
        <f>SUM('4.ведомст'!G1227)</f>
        <v>0</v>
      </c>
      <c r="G804" s="7">
        <f>SUM('4.ведомст'!H1227)</f>
        <v>0</v>
      </c>
      <c r="H804" s="7" t="e">
        <f t="shared" si="192"/>
        <v>#DIV/0!</v>
      </c>
    </row>
    <row r="805" spans="1:8" s="27" customFormat="1" x14ac:dyDescent="0.25">
      <c r="A805" s="95" t="s">
        <v>17</v>
      </c>
      <c r="B805" s="22" t="s">
        <v>311</v>
      </c>
      <c r="C805" s="4" t="s">
        <v>82</v>
      </c>
      <c r="D805" s="4" t="s">
        <v>99</v>
      </c>
      <c r="E805" s="4" t="s">
        <v>152</v>
      </c>
      <c r="F805" s="7">
        <f>SUM('4.ведомст'!G1228)</f>
        <v>168.2</v>
      </c>
      <c r="G805" s="7">
        <f>SUM('4.ведомст'!H1228)</f>
        <v>168.2</v>
      </c>
      <c r="H805" s="7">
        <f t="shared" si="192"/>
        <v>100</v>
      </c>
    </row>
    <row r="806" spans="1:8" s="27" customFormat="1" ht="31.5" x14ac:dyDescent="0.25">
      <c r="A806" s="23" t="s">
        <v>517</v>
      </c>
      <c r="B806" s="24" t="s">
        <v>228</v>
      </c>
      <c r="C806" s="24"/>
      <c r="D806" s="24"/>
      <c r="E806" s="24"/>
      <c r="F806" s="26">
        <f>SUM(F807+F819)+F866</f>
        <v>478547.79999999993</v>
      </c>
      <c r="G806" s="26">
        <f>SUM(G807+G819)+G866</f>
        <v>433849.69999999995</v>
      </c>
      <c r="H806" s="26">
        <f t="shared" si="192"/>
        <v>90.659637344482618</v>
      </c>
    </row>
    <row r="807" spans="1:8" s="27" customFormat="1" ht="31.5" x14ac:dyDescent="0.25">
      <c r="A807" s="95" t="s">
        <v>277</v>
      </c>
      <c r="B807" s="31" t="s">
        <v>229</v>
      </c>
      <c r="C807" s="31"/>
      <c r="D807" s="24"/>
      <c r="E807" s="24"/>
      <c r="F807" s="9">
        <f>SUM(F808+F811+F814+F816)</f>
        <v>12260.1</v>
      </c>
      <c r="G807" s="9">
        <f>SUM(G808+G811+G814+G816)</f>
        <v>12211.9</v>
      </c>
      <c r="H807" s="7">
        <f t="shared" si="192"/>
        <v>99.606854756486484</v>
      </c>
    </row>
    <row r="808" spans="1:8" s="27" customFormat="1" x14ac:dyDescent="0.25">
      <c r="A808" s="95" t="s">
        <v>66</v>
      </c>
      <c r="B808" s="31" t="s">
        <v>414</v>
      </c>
      <c r="C808" s="31"/>
      <c r="D808" s="24"/>
      <c r="E808" s="24"/>
      <c r="F808" s="9">
        <f>F809+F810</f>
        <v>9448.7999999999993</v>
      </c>
      <c r="G808" s="9">
        <f>G809+G810</f>
        <v>9448.7999999999993</v>
      </c>
      <c r="H808" s="7">
        <f t="shared" si="192"/>
        <v>100</v>
      </c>
    </row>
    <row r="809" spans="1:8" s="27" customFormat="1" ht="63" x14ac:dyDescent="0.25">
      <c r="A809" s="95" t="s">
        <v>39</v>
      </c>
      <c r="B809" s="31" t="s">
        <v>414</v>
      </c>
      <c r="C809" s="31">
        <v>100</v>
      </c>
      <c r="D809" s="4" t="s">
        <v>150</v>
      </c>
      <c r="E809" s="4" t="s">
        <v>149</v>
      </c>
      <c r="F809" s="9">
        <f>SUM('4.ведомст'!G908)</f>
        <v>9448.2999999999993</v>
      </c>
      <c r="G809" s="9">
        <f>SUM('4.ведомст'!H908)</f>
        <v>9448.2999999999993</v>
      </c>
      <c r="H809" s="7">
        <f t="shared" si="192"/>
        <v>100</v>
      </c>
    </row>
    <row r="810" spans="1:8" s="27" customFormat="1" ht="31.5" x14ac:dyDescent="0.25">
      <c r="A810" s="95" t="s">
        <v>40</v>
      </c>
      <c r="B810" s="31" t="s">
        <v>414</v>
      </c>
      <c r="C810" s="31">
        <v>200</v>
      </c>
      <c r="D810" s="4" t="s">
        <v>150</v>
      </c>
      <c r="E810" s="4" t="s">
        <v>149</v>
      </c>
      <c r="F810" s="9">
        <f>SUM('4.ведомст'!G909)</f>
        <v>0.5</v>
      </c>
      <c r="G810" s="9">
        <f>SUM('4.ведомст'!H909)</f>
        <v>0.5</v>
      </c>
      <c r="H810" s="7">
        <f t="shared" si="192"/>
        <v>100</v>
      </c>
    </row>
    <row r="811" spans="1:8" s="27" customFormat="1" x14ac:dyDescent="0.25">
      <c r="A811" s="95" t="s">
        <v>81</v>
      </c>
      <c r="B811" s="31" t="s">
        <v>415</v>
      </c>
      <c r="C811" s="41"/>
      <c r="D811" s="24"/>
      <c r="E811" s="24"/>
      <c r="F811" s="42">
        <f>F812+F813</f>
        <v>327.10000000000002</v>
      </c>
      <c r="G811" s="42">
        <f>G812+G813</f>
        <v>327.10000000000002</v>
      </c>
      <c r="H811" s="7">
        <f t="shared" si="192"/>
        <v>100</v>
      </c>
    </row>
    <row r="812" spans="1:8" s="27" customFormat="1" ht="31.5" x14ac:dyDescent="0.25">
      <c r="A812" s="95" t="s">
        <v>40</v>
      </c>
      <c r="B812" s="31" t="s">
        <v>415</v>
      </c>
      <c r="C812" s="31">
        <v>200</v>
      </c>
      <c r="D812" s="4" t="s">
        <v>150</v>
      </c>
      <c r="E812" s="4" t="s">
        <v>149</v>
      </c>
      <c r="F812" s="9">
        <f>SUM('4.ведомст'!G911)</f>
        <v>300.10000000000002</v>
      </c>
      <c r="G812" s="9">
        <f>SUM('4.ведомст'!H911)</f>
        <v>300.10000000000002</v>
      </c>
      <c r="H812" s="7">
        <f t="shared" si="192"/>
        <v>100</v>
      </c>
    </row>
    <row r="813" spans="1:8" s="27" customFormat="1" x14ac:dyDescent="0.25">
      <c r="A813" s="95" t="s">
        <v>17</v>
      </c>
      <c r="B813" s="31" t="s">
        <v>415</v>
      </c>
      <c r="C813" s="31">
        <v>800</v>
      </c>
      <c r="D813" s="4" t="s">
        <v>150</v>
      </c>
      <c r="E813" s="4" t="s">
        <v>149</v>
      </c>
      <c r="F813" s="9">
        <f>SUM('4.ведомст'!G912)</f>
        <v>27</v>
      </c>
      <c r="G813" s="9">
        <f>SUM('4.ведомст'!H912)</f>
        <v>27</v>
      </c>
      <c r="H813" s="7">
        <f t="shared" si="192"/>
        <v>100</v>
      </c>
    </row>
    <row r="814" spans="1:8" s="27" customFormat="1" ht="31.5" x14ac:dyDescent="0.25">
      <c r="A814" s="95" t="s">
        <v>83</v>
      </c>
      <c r="B814" s="31" t="s">
        <v>416</v>
      </c>
      <c r="C814" s="31"/>
      <c r="D814" s="24"/>
      <c r="E814" s="24"/>
      <c r="F814" s="9">
        <f>F815</f>
        <v>1206.0999999999999</v>
      </c>
      <c r="G814" s="9">
        <f>G815</f>
        <v>1161.0999999999999</v>
      </c>
      <c r="H814" s="7">
        <f t="shared" si="192"/>
        <v>96.268966089047353</v>
      </c>
    </row>
    <row r="815" spans="1:8" ht="31.5" x14ac:dyDescent="0.25">
      <c r="A815" s="95" t="s">
        <v>40</v>
      </c>
      <c r="B815" s="31" t="s">
        <v>416</v>
      </c>
      <c r="C815" s="31">
        <v>200</v>
      </c>
      <c r="D815" s="4" t="s">
        <v>150</v>
      </c>
      <c r="E815" s="4" t="s">
        <v>149</v>
      </c>
      <c r="F815" s="9">
        <f>SUM('4.ведомст'!G914)</f>
        <v>1206.0999999999999</v>
      </c>
      <c r="G815" s="9">
        <f>SUM('4.ведомст'!H914)</f>
        <v>1161.0999999999999</v>
      </c>
      <c r="H815" s="7">
        <f t="shared" si="192"/>
        <v>96.268966089047353</v>
      </c>
    </row>
    <row r="816" spans="1:8" ht="31.5" x14ac:dyDescent="0.25">
      <c r="A816" s="95" t="s">
        <v>84</v>
      </c>
      <c r="B816" s="31" t="s">
        <v>417</v>
      </c>
      <c r="C816" s="31"/>
      <c r="D816" s="4"/>
      <c r="E816" s="4"/>
      <c r="F816" s="9">
        <f>F817+F818</f>
        <v>1278.1000000000001</v>
      </c>
      <c r="G816" s="9">
        <f>G817+G818</f>
        <v>1274.9000000000001</v>
      </c>
      <c r="H816" s="7">
        <f t="shared" si="192"/>
        <v>99.749628354588836</v>
      </c>
    </row>
    <row r="817" spans="1:8" ht="31.5" x14ac:dyDescent="0.25">
      <c r="A817" s="95" t="s">
        <v>40</v>
      </c>
      <c r="B817" s="31" t="s">
        <v>417</v>
      </c>
      <c r="C817" s="31">
        <v>200</v>
      </c>
      <c r="D817" s="4" t="s">
        <v>150</v>
      </c>
      <c r="E817" s="4" t="s">
        <v>149</v>
      </c>
      <c r="F817" s="9">
        <f>SUM('4.ведомст'!G916)</f>
        <v>1176.7</v>
      </c>
      <c r="G817" s="9">
        <f>SUM('4.ведомст'!H916)</f>
        <v>1173.5</v>
      </c>
      <c r="H817" s="7">
        <f t="shared" si="192"/>
        <v>99.728053029659208</v>
      </c>
    </row>
    <row r="818" spans="1:8" x14ac:dyDescent="0.25">
      <c r="A818" s="95" t="s">
        <v>17</v>
      </c>
      <c r="B818" s="31" t="s">
        <v>417</v>
      </c>
      <c r="C818" s="31">
        <v>800</v>
      </c>
      <c r="D818" s="4" t="s">
        <v>150</v>
      </c>
      <c r="E818" s="4" t="s">
        <v>149</v>
      </c>
      <c r="F818" s="9">
        <f>SUM('4.ведомст'!G917)</f>
        <v>101.4</v>
      </c>
      <c r="G818" s="9">
        <f>SUM('4.ведомст'!H917)</f>
        <v>101.4</v>
      </c>
      <c r="H818" s="7">
        <f t="shared" si="192"/>
        <v>100</v>
      </c>
    </row>
    <row r="819" spans="1:8" ht="94.5" x14ac:dyDescent="0.25">
      <c r="A819" s="95" t="s">
        <v>829</v>
      </c>
      <c r="B819" s="22" t="s">
        <v>231</v>
      </c>
      <c r="C819" s="4"/>
      <c r="D819" s="4"/>
      <c r="E819" s="4"/>
      <c r="F819" s="7">
        <f>SUM(F820+F846+F855+F860)+F849+F852</f>
        <v>270207.99999999994</v>
      </c>
      <c r="G819" s="7">
        <f>SUM(G820+G846+G855+G860)+G849+G852</f>
        <v>270195.89999999997</v>
      </c>
      <c r="H819" s="7">
        <f t="shared" si="192"/>
        <v>99.995521968261485</v>
      </c>
    </row>
    <row r="820" spans="1:8" x14ac:dyDescent="0.25">
      <c r="A820" s="95" t="s">
        <v>26</v>
      </c>
      <c r="B820" s="4" t="s">
        <v>621</v>
      </c>
      <c r="C820" s="4"/>
      <c r="D820" s="4"/>
      <c r="E820" s="4"/>
      <c r="F820" s="7">
        <f>SUM(F821+F826+F829+F831+F833+F842+F836+F839)+F844</f>
        <v>28399.499999999996</v>
      </c>
      <c r="G820" s="7">
        <f>SUM(G821+G826+G829+G831+G833+G842+G836+G839)+G844</f>
        <v>28400.599999999995</v>
      </c>
      <c r="H820" s="7">
        <f t="shared" si="192"/>
        <v>100.00387330762865</v>
      </c>
    </row>
    <row r="821" spans="1:8" x14ac:dyDescent="0.25">
      <c r="A821" s="95" t="s">
        <v>230</v>
      </c>
      <c r="B821" s="4" t="s">
        <v>622</v>
      </c>
      <c r="C821" s="4"/>
      <c r="D821" s="4"/>
      <c r="E821" s="4"/>
      <c r="F821" s="7">
        <f>SUM(F822:F825)</f>
        <v>12433.699999999999</v>
      </c>
      <c r="G821" s="7">
        <f t="shared" ref="G821" si="201">SUM(G822:G825)</f>
        <v>12434.8</v>
      </c>
      <c r="H821" s="7">
        <f t="shared" si="192"/>
        <v>100.00884692408536</v>
      </c>
    </row>
    <row r="822" spans="1:8" ht="63" x14ac:dyDescent="0.25">
      <c r="A822" s="95" t="s">
        <v>39</v>
      </c>
      <c r="B822" s="4" t="s">
        <v>622</v>
      </c>
      <c r="C822" s="4" t="s">
        <v>75</v>
      </c>
      <c r="D822" s="4" t="s">
        <v>150</v>
      </c>
      <c r="E822" s="4" t="s">
        <v>25</v>
      </c>
      <c r="F822" s="7">
        <f>SUM('4.ведомст'!G824)</f>
        <v>4021.7</v>
      </c>
      <c r="G822" s="7">
        <f>SUM('4.ведомст'!H824)</f>
        <v>4021.7</v>
      </c>
      <c r="H822" s="7">
        <f t="shared" si="192"/>
        <v>100</v>
      </c>
    </row>
    <row r="823" spans="1:8" ht="31.5" x14ac:dyDescent="0.25">
      <c r="A823" s="95" t="s">
        <v>40</v>
      </c>
      <c r="B823" s="4" t="s">
        <v>622</v>
      </c>
      <c r="C823" s="4" t="s">
        <v>77</v>
      </c>
      <c r="D823" s="4" t="s">
        <v>150</v>
      </c>
      <c r="E823" s="4" t="s">
        <v>25</v>
      </c>
      <c r="F823" s="7">
        <f>SUM('4.ведомст'!G825)</f>
        <v>6083.1</v>
      </c>
      <c r="G823" s="7">
        <f>SUM('4.ведомст'!H825)</f>
        <v>6084.2</v>
      </c>
      <c r="H823" s="7">
        <f t="shared" si="192"/>
        <v>100.01808288537093</v>
      </c>
    </row>
    <row r="824" spans="1:8" x14ac:dyDescent="0.25">
      <c r="A824" s="95" t="s">
        <v>31</v>
      </c>
      <c r="B824" s="4" t="s">
        <v>622</v>
      </c>
      <c r="C824" s="4" t="s">
        <v>85</v>
      </c>
      <c r="D824" s="4" t="s">
        <v>150</v>
      </c>
      <c r="E824" s="4" t="s">
        <v>25</v>
      </c>
      <c r="F824" s="7">
        <f>SUM('4.ведомст'!G826)</f>
        <v>277</v>
      </c>
      <c r="G824" s="7">
        <f>SUM('4.ведомст'!H826)</f>
        <v>277</v>
      </c>
      <c r="H824" s="7">
        <f t="shared" si="192"/>
        <v>100</v>
      </c>
    </row>
    <row r="825" spans="1:8" ht="31.5" x14ac:dyDescent="0.25">
      <c r="A825" s="95" t="s">
        <v>204</v>
      </c>
      <c r="B825" s="4" t="s">
        <v>622</v>
      </c>
      <c r="C825" s="4" t="s">
        <v>108</v>
      </c>
      <c r="D825" s="4" t="s">
        <v>150</v>
      </c>
      <c r="E825" s="4" t="s">
        <v>25</v>
      </c>
      <c r="F825" s="7">
        <f>SUM('4.ведомст'!G827)</f>
        <v>2051.9</v>
      </c>
      <c r="G825" s="7">
        <f>SUM('4.ведомст'!H827)</f>
        <v>2051.9</v>
      </c>
      <c r="H825" s="7">
        <f t="shared" si="192"/>
        <v>100</v>
      </c>
    </row>
    <row r="826" spans="1:8" ht="31.5" x14ac:dyDescent="0.25">
      <c r="A826" s="95" t="s">
        <v>919</v>
      </c>
      <c r="B826" s="4" t="s">
        <v>708</v>
      </c>
      <c r="C826" s="4"/>
      <c r="D826" s="4"/>
      <c r="E826" s="4"/>
      <c r="F826" s="7">
        <f>SUM(F827:F828)</f>
        <v>5337.9</v>
      </c>
      <c r="G826" s="7">
        <f t="shared" ref="G826" si="202">SUM(G827:G828)</f>
        <v>5337.9</v>
      </c>
      <c r="H826" s="7">
        <f t="shared" si="192"/>
        <v>100</v>
      </c>
    </row>
    <row r="827" spans="1:8" ht="31.5" x14ac:dyDescent="0.25">
      <c r="A827" s="95" t="s">
        <v>40</v>
      </c>
      <c r="B827" s="4" t="s">
        <v>708</v>
      </c>
      <c r="C827" s="4" t="s">
        <v>77</v>
      </c>
      <c r="D827" s="4" t="s">
        <v>150</v>
      </c>
      <c r="E827" s="4" t="s">
        <v>32</v>
      </c>
      <c r="F827" s="7">
        <f>SUM('4.ведомст'!G863)</f>
        <v>502.5</v>
      </c>
      <c r="G827" s="7">
        <f>SUM('4.ведомст'!H863)</f>
        <v>502.5</v>
      </c>
      <c r="H827" s="7">
        <f t="shared" si="192"/>
        <v>100</v>
      </c>
    </row>
    <row r="828" spans="1:8" ht="31.5" x14ac:dyDescent="0.25">
      <c r="A828" s="95" t="s">
        <v>204</v>
      </c>
      <c r="B828" s="4" t="s">
        <v>708</v>
      </c>
      <c r="C828" s="4" t="s">
        <v>108</v>
      </c>
      <c r="D828" s="4" t="s">
        <v>150</v>
      </c>
      <c r="E828" s="4" t="s">
        <v>32</v>
      </c>
      <c r="F828" s="7">
        <f>SUM('4.ведомст'!G864)</f>
        <v>4835.3999999999996</v>
      </c>
      <c r="G828" s="7">
        <f>SUM('4.ведомст'!H864)</f>
        <v>4835.3999999999996</v>
      </c>
      <c r="H828" s="7">
        <f t="shared" si="192"/>
        <v>100</v>
      </c>
    </row>
    <row r="829" spans="1:8" ht="47.25" x14ac:dyDescent="0.25">
      <c r="A829" s="95" t="s">
        <v>920</v>
      </c>
      <c r="B829" s="4" t="s">
        <v>627</v>
      </c>
      <c r="C829" s="4"/>
      <c r="D829" s="4"/>
      <c r="E829" s="4"/>
      <c r="F829" s="7">
        <f>SUM(F830)</f>
        <v>1622.7</v>
      </c>
      <c r="G829" s="7">
        <f>SUM(G830)</f>
        <v>1622.7</v>
      </c>
      <c r="H829" s="7">
        <f t="shared" si="192"/>
        <v>100</v>
      </c>
    </row>
    <row r="830" spans="1:8" ht="31.5" x14ac:dyDescent="0.25">
      <c r="A830" s="95" t="s">
        <v>204</v>
      </c>
      <c r="B830" s="4" t="s">
        <v>627</v>
      </c>
      <c r="C830" s="4" t="s">
        <v>108</v>
      </c>
      <c r="D830" s="4" t="s">
        <v>150</v>
      </c>
      <c r="E830" s="4" t="s">
        <v>32</v>
      </c>
      <c r="F830" s="7">
        <f>SUM('4.ведомст'!G866)</f>
        <v>1622.7</v>
      </c>
      <c r="G830" s="7">
        <f>SUM('4.ведомст'!H866)</f>
        <v>1622.7</v>
      </c>
      <c r="H830" s="7">
        <f t="shared" si="192"/>
        <v>100</v>
      </c>
    </row>
    <row r="831" spans="1:8" ht="47.25" x14ac:dyDescent="0.25">
      <c r="A831" s="95" t="s">
        <v>800</v>
      </c>
      <c r="B831" s="4" t="s">
        <v>628</v>
      </c>
      <c r="C831" s="4"/>
      <c r="D831" s="4"/>
      <c r="E831" s="4"/>
      <c r="F831" s="7">
        <f>SUM(F832)</f>
        <v>901.5</v>
      </c>
      <c r="G831" s="7">
        <f>SUM(G832)</f>
        <v>901.5</v>
      </c>
      <c r="H831" s="7">
        <f t="shared" si="192"/>
        <v>100</v>
      </c>
    </row>
    <row r="832" spans="1:8" ht="31.5" x14ac:dyDescent="0.25">
      <c r="A832" s="95" t="s">
        <v>40</v>
      </c>
      <c r="B832" s="4" t="s">
        <v>628</v>
      </c>
      <c r="C832" s="4" t="s">
        <v>77</v>
      </c>
      <c r="D832" s="4" t="s">
        <v>150</v>
      </c>
      <c r="E832" s="4" t="s">
        <v>32</v>
      </c>
      <c r="F832" s="7">
        <f>SUM('4.ведомст'!G868)</f>
        <v>901.5</v>
      </c>
      <c r="G832" s="7">
        <f>SUM('4.ведомст'!H868)</f>
        <v>901.5</v>
      </c>
      <c r="H832" s="7">
        <f t="shared" si="192"/>
        <v>100</v>
      </c>
    </row>
    <row r="833" spans="1:8" ht="31.5" x14ac:dyDescent="0.25">
      <c r="A833" s="95" t="s">
        <v>710</v>
      </c>
      <c r="B833" s="47" t="s">
        <v>630</v>
      </c>
      <c r="C833" s="4"/>
      <c r="D833" s="4"/>
      <c r="E833" s="4"/>
      <c r="F833" s="7">
        <f>SUM(F834:F835)</f>
        <v>5920.4</v>
      </c>
      <c r="G833" s="7">
        <f t="shared" ref="G833" si="203">SUM(G834:G835)</f>
        <v>5920.4</v>
      </c>
      <c r="H833" s="7">
        <f t="shared" si="192"/>
        <v>100</v>
      </c>
    </row>
    <row r="834" spans="1:8" ht="31.5" hidden="1" x14ac:dyDescent="0.25">
      <c r="A834" s="95" t="s">
        <v>40</v>
      </c>
      <c r="B834" s="47" t="s">
        <v>630</v>
      </c>
      <c r="C834" s="4" t="s">
        <v>77</v>
      </c>
      <c r="D834" s="4" t="s">
        <v>150</v>
      </c>
      <c r="E834" s="4" t="s">
        <v>32</v>
      </c>
      <c r="F834" s="7">
        <f>SUM('4.ведомст'!G894)</f>
        <v>0</v>
      </c>
      <c r="G834" s="7">
        <f>SUM('4.ведомст'!H894)</f>
        <v>0</v>
      </c>
      <c r="H834" s="7" t="e">
        <f t="shared" si="192"/>
        <v>#DIV/0!</v>
      </c>
    </row>
    <row r="835" spans="1:8" ht="31.5" x14ac:dyDescent="0.25">
      <c r="A835" s="95" t="s">
        <v>204</v>
      </c>
      <c r="B835" s="47" t="s">
        <v>630</v>
      </c>
      <c r="C835" s="4" t="s">
        <v>108</v>
      </c>
      <c r="D835" s="4" t="s">
        <v>150</v>
      </c>
      <c r="E835" s="4" t="s">
        <v>42</v>
      </c>
      <c r="F835" s="7">
        <f>SUM('4.ведомст'!G895)</f>
        <v>5920.4</v>
      </c>
      <c r="G835" s="7">
        <f>SUM('4.ведомст'!H895)</f>
        <v>5920.4</v>
      </c>
      <c r="H835" s="7">
        <f t="shared" si="192"/>
        <v>100</v>
      </c>
    </row>
    <row r="836" spans="1:8" ht="47.25" x14ac:dyDescent="0.25">
      <c r="A836" s="95" t="s">
        <v>948</v>
      </c>
      <c r="B836" s="4" t="s">
        <v>818</v>
      </c>
      <c r="C836" s="4"/>
      <c r="D836" s="4"/>
      <c r="E836" s="4"/>
      <c r="F836" s="7">
        <f>SUM(F837:F838)</f>
        <v>1061.5999999999999</v>
      </c>
      <c r="G836" s="7">
        <f t="shared" ref="G836" si="204">SUM(G837:G838)</f>
        <v>1061.5999999999999</v>
      </c>
      <c r="H836" s="7">
        <f t="shared" si="192"/>
        <v>100</v>
      </c>
    </row>
    <row r="837" spans="1:8" ht="31.5" x14ac:dyDescent="0.25">
      <c r="A837" s="95" t="s">
        <v>40</v>
      </c>
      <c r="B837" s="4" t="s">
        <v>818</v>
      </c>
      <c r="C837" s="4" t="s">
        <v>77</v>
      </c>
      <c r="D837" s="4" t="s">
        <v>150</v>
      </c>
      <c r="E837" s="4" t="s">
        <v>32</v>
      </c>
      <c r="F837" s="7">
        <f>SUM('4.ведомст'!G872)</f>
        <v>60.1</v>
      </c>
      <c r="G837" s="7">
        <f>SUM('4.ведомст'!H872)</f>
        <v>60.1</v>
      </c>
      <c r="H837" s="7">
        <f t="shared" si="192"/>
        <v>100</v>
      </c>
    </row>
    <row r="838" spans="1:8" ht="31.5" x14ac:dyDescent="0.25">
      <c r="A838" s="95" t="s">
        <v>204</v>
      </c>
      <c r="B838" s="4" t="s">
        <v>818</v>
      </c>
      <c r="C838" s="4" t="s">
        <v>108</v>
      </c>
      <c r="D838" s="4" t="s">
        <v>150</v>
      </c>
      <c r="E838" s="4" t="s">
        <v>32</v>
      </c>
      <c r="F838" s="7">
        <f>SUM('4.ведомст'!G873)</f>
        <v>1001.5</v>
      </c>
      <c r="G838" s="7">
        <f>SUM('4.ведомст'!H873)</f>
        <v>1001.5</v>
      </c>
      <c r="H838" s="7">
        <f t="shared" ref="H838:H901" si="205">SUM(G838/F838*100)</f>
        <v>100</v>
      </c>
    </row>
    <row r="839" spans="1:8" ht="47.25" x14ac:dyDescent="0.25">
      <c r="A839" s="95" t="s">
        <v>974</v>
      </c>
      <c r="B839" s="4" t="s">
        <v>819</v>
      </c>
      <c r="C839" s="4"/>
      <c r="D839" s="4"/>
      <c r="E839" s="4"/>
      <c r="F839" s="7">
        <f>SUM(F840:F841)</f>
        <v>721.2</v>
      </c>
      <c r="G839" s="7">
        <f t="shared" ref="G839" si="206">SUM(G840:G841)</f>
        <v>721.2</v>
      </c>
      <c r="H839" s="7">
        <f t="shared" si="205"/>
        <v>100</v>
      </c>
    </row>
    <row r="840" spans="1:8" ht="31.5" hidden="1" x14ac:dyDescent="0.25">
      <c r="A840" s="95" t="s">
        <v>40</v>
      </c>
      <c r="B840" s="4" t="s">
        <v>819</v>
      </c>
      <c r="C840" s="4" t="s">
        <v>77</v>
      </c>
      <c r="D840" s="4" t="s">
        <v>150</v>
      </c>
      <c r="E840" s="4" t="s">
        <v>32</v>
      </c>
      <c r="F840" s="7">
        <f>SUM('4.ведомст'!G875)</f>
        <v>0</v>
      </c>
      <c r="G840" s="7">
        <f>SUM('4.ведомст'!H875)</f>
        <v>0</v>
      </c>
      <c r="H840" s="7"/>
    </row>
    <row r="841" spans="1:8" ht="31.5" x14ac:dyDescent="0.25">
      <c r="A841" s="95" t="s">
        <v>204</v>
      </c>
      <c r="B841" s="4" t="s">
        <v>819</v>
      </c>
      <c r="C841" s="4" t="s">
        <v>108</v>
      </c>
      <c r="D841" s="4" t="s">
        <v>150</v>
      </c>
      <c r="E841" s="4" t="s">
        <v>32</v>
      </c>
      <c r="F841" s="7">
        <f>SUM('4.ведомст'!G876)</f>
        <v>721.2</v>
      </c>
      <c r="G841" s="7">
        <f>SUM('4.ведомст'!H876)</f>
        <v>721.2</v>
      </c>
      <c r="H841" s="7">
        <f t="shared" si="205"/>
        <v>100</v>
      </c>
    </row>
    <row r="842" spans="1:8" ht="31.5" x14ac:dyDescent="0.25">
      <c r="A842" s="95" t="s">
        <v>947</v>
      </c>
      <c r="B842" s="47" t="s">
        <v>898</v>
      </c>
      <c r="C842" s="4"/>
      <c r="D842" s="4"/>
      <c r="E842" s="4"/>
      <c r="F842" s="7">
        <f>SUM(F843)</f>
        <v>330.4</v>
      </c>
      <c r="G842" s="7">
        <f t="shared" ref="G842" si="207">SUM(G843)</f>
        <v>330.4</v>
      </c>
      <c r="H842" s="7">
        <f t="shared" si="205"/>
        <v>100</v>
      </c>
    </row>
    <row r="843" spans="1:8" ht="31.5" x14ac:dyDescent="0.25">
      <c r="A843" s="95" t="s">
        <v>204</v>
      </c>
      <c r="B843" s="47" t="s">
        <v>898</v>
      </c>
      <c r="C843" s="4" t="s">
        <v>108</v>
      </c>
      <c r="D843" s="4" t="s">
        <v>150</v>
      </c>
      <c r="E843" s="4" t="s">
        <v>32</v>
      </c>
      <c r="F843" s="7">
        <f>SUM('4.ведомст'!G878)</f>
        <v>330.4</v>
      </c>
      <c r="G843" s="7">
        <f>SUM('4.ведомст'!H878)</f>
        <v>330.4</v>
      </c>
      <c r="H843" s="7">
        <f t="shared" si="205"/>
        <v>100</v>
      </c>
    </row>
    <row r="844" spans="1:8" ht="63" x14ac:dyDescent="0.25">
      <c r="A844" s="95" t="s">
        <v>946</v>
      </c>
      <c r="B844" s="47" t="s">
        <v>921</v>
      </c>
      <c r="C844" s="4"/>
      <c r="D844" s="4"/>
      <c r="E844" s="4"/>
      <c r="F844" s="7">
        <f>SUM(F845)</f>
        <v>70.099999999999994</v>
      </c>
      <c r="G844" s="7">
        <f t="shared" ref="G844" si="208">SUM(G845)</f>
        <v>70.099999999999994</v>
      </c>
      <c r="H844" s="7">
        <f t="shared" si="205"/>
        <v>100</v>
      </c>
    </row>
    <row r="845" spans="1:8" ht="31.5" x14ac:dyDescent="0.25">
      <c r="A845" s="95" t="s">
        <v>204</v>
      </c>
      <c r="B845" s="47" t="s">
        <v>921</v>
      </c>
      <c r="C845" s="4" t="s">
        <v>108</v>
      </c>
      <c r="D845" s="4" t="s">
        <v>150</v>
      </c>
      <c r="E845" s="4" t="s">
        <v>42</v>
      </c>
      <c r="F845" s="7">
        <f>SUM('4.ведомст'!G897)</f>
        <v>70.099999999999994</v>
      </c>
      <c r="G845" s="7">
        <f>SUM('4.ведомст'!H897)</f>
        <v>70.099999999999994</v>
      </c>
      <c r="H845" s="7">
        <f t="shared" si="205"/>
        <v>100</v>
      </c>
    </row>
    <row r="846" spans="1:8" ht="47.25" x14ac:dyDescent="0.25">
      <c r="A846" s="95" t="s">
        <v>20</v>
      </c>
      <c r="B846" s="22" t="s">
        <v>278</v>
      </c>
      <c r="C846" s="4"/>
      <c r="D846" s="4"/>
      <c r="E846" s="4"/>
      <c r="F846" s="7">
        <f t="shared" ref="F846:G847" si="209">F847</f>
        <v>214713.4</v>
      </c>
      <c r="G846" s="7">
        <f t="shared" si="209"/>
        <v>214713.4</v>
      </c>
      <c r="H846" s="7">
        <f t="shared" si="205"/>
        <v>100</v>
      </c>
    </row>
    <row r="847" spans="1:8" x14ac:dyDescent="0.25">
      <c r="A847" s="95" t="s">
        <v>230</v>
      </c>
      <c r="B847" s="22" t="s">
        <v>279</v>
      </c>
      <c r="C847" s="4"/>
      <c r="D847" s="4"/>
      <c r="E847" s="4"/>
      <c r="F847" s="7">
        <f t="shared" si="209"/>
        <v>214713.4</v>
      </c>
      <c r="G847" s="7">
        <f t="shared" si="209"/>
        <v>214713.4</v>
      </c>
      <c r="H847" s="7">
        <f t="shared" si="205"/>
        <v>100</v>
      </c>
    </row>
    <row r="848" spans="1:8" ht="31.5" x14ac:dyDescent="0.25">
      <c r="A848" s="95" t="s">
        <v>58</v>
      </c>
      <c r="B848" s="22" t="s">
        <v>279</v>
      </c>
      <c r="C848" s="4" t="s">
        <v>108</v>
      </c>
      <c r="D848" s="4" t="s">
        <v>150</v>
      </c>
      <c r="E848" s="4" t="s">
        <v>25</v>
      </c>
      <c r="F848" s="7">
        <f>SUM('4.ведомст'!G830)</f>
        <v>214713.4</v>
      </c>
      <c r="G848" s="7">
        <f>SUM('4.ведомст'!H830)</f>
        <v>214713.4</v>
      </c>
      <c r="H848" s="7">
        <f t="shared" si="205"/>
        <v>100</v>
      </c>
    </row>
    <row r="849" spans="1:8" ht="31.5" x14ac:dyDescent="0.25">
      <c r="A849" s="95" t="s">
        <v>233</v>
      </c>
      <c r="B849" s="22" t="s">
        <v>387</v>
      </c>
      <c r="C849" s="4"/>
      <c r="D849" s="4"/>
      <c r="E849" s="4"/>
      <c r="F849" s="7">
        <f t="shared" ref="F849:G850" si="210">F850</f>
        <v>4647.8</v>
      </c>
      <c r="G849" s="7">
        <f t="shared" si="210"/>
        <v>4647.8</v>
      </c>
      <c r="H849" s="7">
        <f t="shared" si="205"/>
        <v>100</v>
      </c>
    </row>
    <row r="850" spans="1:8" x14ac:dyDescent="0.25">
      <c r="A850" s="95" t="s">
        <v>230</v>
      </c>
      <c r="B850" s="22" t="s">
        <v>388</v>
      </c>
      <c r="C850" s="4"/>
      <c r="D850" s="4"/>
      <c r="E850" s="4"/>
      <c r="F850" s="7">
        <f t="shared" si="210"/>
        <v>4647.8</v>
      </c>
      <c r="G850" s="7">
        <f t="shared" si="210"/>
        <v>4647.8</v>
      </c>
      <c r="H850" s="7">
        <f t="shared" si="205"/>
        <v>100</v>
      </c>
    </row>
    <row r="851" spans="1:8" ht="31.5" x14ac:dyDescent="0.25">
      <c r="A851" s="95" t="s">
        <v>204</v>
      </c>
      <c r="B851" s="22" t="s">
        <v>388</v>
      </c>
      <c r="C851" s="4" t="s">
        <v>108</v>
      </c>
      <c r="D851" s="4" t="s">
        <v>150</v>
      </c>
      <c r="E851" s="4" t="s">
        <v>25</v>
      </c>
      <c r="F851" s="7">
        <f>SUM('4.ведомст'!G833)</f>
        <v>4647.8</v>
      </c>
      <c r="G851" s="7">
        <f>SUM('4.ведомст'!H833)</f>
        <v>4647.8</v>
      </c>
      <c r="H851" s="7">
        <f t="shared" si="205"/>
        <v>100</v>
      </c>
    </row>
    <row r="852" spans="1:8" ht="31.5" x14ac:dyDescent="0.25">
      <c r="A852" s="95" t="s">
        <v>234</v>
      </c>
      <c r="B852" s="4" t="s">
        <v>399</v>
      </c>
      <c r="C852" s="4"/>
      <c r="D852" s="4"/>
      <c r="E852" s="4"/>
      <c r="F852" s="7">
        <f t="shared" ref="F852:G853" si="211">F853</f>
        <v>767.8</v>
      </c>
      <c r="G852" s="7">
        <f t="shared" si="211"/>
        <v>767.8</v>
      </c>
      <c r="H852" s="7">
        <f t="shared" si="205"/>
        <v>100</v>
      </c>
    </row>
    <row r="853" spans="1:8" x14ac:dyDescent="0.25">
      <c r="A853" s="95" t="s">
        <v>230</v>
      </c>
      <c r="B853" s="4" t="s">
        <v>400</v>
      </c>
      <c r="C853" s="4"/>
      <c r="D853" s="4"/>
      <c r="E853" s="4"/>
      <c r="F853" s="7">
        <f t="shared" si="211"/>
        <v>767.8</v>
      </c>
      <c r="G853" s="7">
        <f t="shared" si="211"/>
        <v>767.8</v>
      </c>
      <c r="H853" s="7">
        <f t="shared" si="205"/>
        <v>100</v>
      </c>
    </row>
    <row r="854" spans="1:8" ht="31.5" x14ac:dyDescent="0.25">
      <c r="A854" s="95" t="s">
        <v>58</v>
      </c>
      <c r="B854" s="4" t="s">
        <v>400</v>
      </c>
      <c r="C854" s="4" t="s">
        <v>108</v>
      </c>
      <c r="D854" s="4" t="s">
        <v>150</v>
      </c>
      <c r="E854" s="4" t="s">
        <v>25</v>
      </c>
      <c r="F854" s="7">
        <f>SUM('4.ведомст'!G836)</f>
        <v>767.8</v>
      </c>
      <c r="G854" s="7">
        <f>SUM('4.ведомст'!H836)</f>
        <v>767.8</v>
      </c>
      <c r="H854" s="7">
        <f t="shared" si="205"/>
        <v>100</v>
      </c>
    </row>
    <row r="855" spans="1:8" ht="31.5" x14ac:dyDescent="0.25">
      <c r="A855" s="95" t="s">
        <v>33</v>
      </c>
      <c r="B855" s="4" t="s">
        <v>623</v>
      </c>
      <c r="C855" s="4"/>
      <c r="D855" s="4"/>
      <c r="E855" s="4"/>
      <c r="F855" s="7">
        <f>SUM(F856)</f>
        <v>12780.3</v>
      </c>
      <c r="G855" s="7">
        <f t="shared" ref="G855" si="212">SUM(G856)</f>
        <v>12767.099999999999</v>
      </c>
      <c r="H855" s="7">
        <f t="shared" si="205"/>
        <v>99.896716039529593</v>
      </c>
    </row>
    <row r="856" spans="1:8" x14ac:dyDescent="0.25">
      <c r="A856" s="95" t="s">
        <v>230</v>
      </c>
      <c r="B856" s="4" t="s">
        <v>624</v>
      </c>
      <c r="C856" s="4"/>
      <c r="D856" s="4"/>
      <c r="E856" s="4"/>
      <c r="F856" s="7">
        <f>SUM(F857:F859)</f>
        <v>12780.3</v>
      </c>
      <c r="G856" s="7">
        <f t="shared" ref="G856" si="213">SUM(G857:G859)</f>
        <v>12767.099999999999</v>
      </c>
      <c r="H856" s="7">
        <f t="shared" si="205"/>
        <v>99.896716039529593</v>
      </c>
    </row>
    <row r="857" spans="1:8" ht="63" x14ac:dyDescent="0.25">
      <c r="A857" s="95" t="s">
        <v>39</v>
      </c>
      <c r="B857" s="4" t="s">
        <v>624</v>
      </c>
      <c r="C857" s="4" t="s">
        <v>75</v>
      </c>
      <c r="D857" s="4" t="s">
        <v>150</v>
      </c>
      <c r="E857" s="4" t="s">
        <v>25</v>
      </c>
      <c r="F857" s="7">
        <f>SUM('4.ведомст'!G839)</f>
        <v>10478</v>
      </c>
      <c r="G857" s="7">
        <f>SUM('4.ведомст'!H839)</f>
        <v>10478</v>
      </c>
      <c r="H857" s="7">
        <f t="shared" si="205"/>
        <v>100</v>
      </c>
    </row>
    <row r="858" spans="1:8" ht="31.5" x14ac:dyDescent="0.25">
      <c r="A858" s="95" t="s">
        <v>40</v>
      </c>
      <c r="B858" s="4" t="s">
        <v>624</v>
      </c>
      <c r="C858" s="4" t="s">
        <v>77</v>
      </c>
      <c r="D858" s="4" t="s">
        <v>150</v>
      </c>
      <c r="E858" s="4" t="s">
        <v>25</v>
      </c>
      <c r="F858" s="7">
        <f>SUM('4.ведомст'!G840)</f>
        <v>2235.5</v>
      </c>
      <c r="G858" s="7">
        <f>SUM('4.ведомст'!H840)</f>
        <v>2222.3000000000002</v>
      </c>
      <c r="H858" s="7">
        <f t="shared" si="205"/>
        <v>99.409528069783065</v>
      </c>
    </row>
    <row r="859" spans="1:8" x14ac:dyDescent="0.25">
      <c r="A859" s="95" t="s">
        <v>17</v>
      </c>
      <c r="B859" s="4" t="s">
        <v>624</v>
      </c>
      <c r="C859" s="4" t="s">
        <v>82</v>
      </c>
      <c r="D859" s="4" t="s">
        <v>150</v>
      </c>
      <c r="E859" s="4" t="s">
        <v>25</v>
      </c>
      <c r="F859" s="7">
        <f>SUM('4.ведомст'!G841)</f>
        <v>66.8</v>
      </c>
      <c r="G859" s="7">
        <f>SUM('4.ведомст'!H841)</f>
        <v>66.8</v>
      </c>
      <c r="H859" s="7">
        <f t="shared" si="205"/>
        <v>100</v>
      </c>
    </row>
    <row r="860" spans="1:8" ht="78.75" x14ac:dyDescent="0.25">
      <c r="A860" s="95" t="s">
        <v>830</v>
      </c>
      <c r="B860" s="47" t="s">
        <v>631</v>
      </c>
      <c r="C860" s="4"/>
      <c r="D860" s="4"/>
      <c r="E860" s="4"/>
      <c r="F860" s="7">
        <f>SUM(F861)+F864</f>
        <v>8899.2000000000007</v>
      </c>
      <c r="G860" s="7">
        <f>SUM(G861)+G864</f>
        <v>8899.2000000000007</v>
      </c>
      <c r="H860" s="7">
        <f t="shared" si="205"/>
        <v>100</v>
      </c>
    </row>
    <row r="861" spans="1:8" ht="31.5" x14ac:dyDescent="0.25">
      <c r="A861" s="36" t="s">
        <v>922</v>
      </c>
      <c r="B861" s="47" t="s">
        <v>632</v>
      </c>
      <c r="C861" s="4"/>
      <c r="D861" s="4"/>
      <c r="E861" s="4"/>
      <c r="F861" s="7">
        <f>SUM(F862:F863)</f>
        <v>4169</v>
      </c>
      <c r="G861" s="7">
        <f t="shared" ref="G861" si="214">SUM(G862:G863)</f>
        <v>4169</v>
      </c>
      <c r="H861" s="7">
        <f t="shared" si="205"/>
        <v>100</v>
      </c>
    </row>
    <row r="862" spans="1:8" ht="31.5" x14ac:dyDescent="0.25">
      <c r="A862" s="95" t="s">
        <v>204</v>
      </c>
      <c r="B862" s="47" t="s">
        <v>632</v>
      </c>
      <c r="C862" s="4" t="s">
        <v>108</v>
      </c>
      <c r="D862" s="4" t="s">
        <v>150</v>
      </c>
      <c r="E862" s="4" t="s">
        <v>42</v>
      </c>
      <c r="F862" s="7">
        <f>SUM('4.ведомст'!G900)</f>
        <v>2779.4</v>
      </c>
      <c r="G862" s="7">
        <f>SUM('4.ведомст'!H900)</f>
        <v>2779.4</v>
      </c>
      <c r="H862" s="7">
        <f t="shared" si="205"/>
        <v>100</v>
      </c>
    </row>
    <row r="863" spans="1:8" x14ac:dyDescent="0.25">
      <c r="A863" s="95" t="s">
        <v>17</v>
      </c>
      <c r="B863" s="47" t="s">
        <v>632</v>
      </c>
      <c r="C863" s="4" t="s">
        <v>82</v>
      </c>
      <c r="D863" s="4" t="s">
        <v>150</v>
      </c>
      <c r="E863" s="4" t="s">
        <v>42</v>
      </c>
      <c r="F863" s="7">
        <f>SUM('4.ведомст'!G901)</f>
        <v>1389.6</v>
      </c>
      <c r="G863" s="7">
        <f>SUM('4.ведомст'!H901)</f>
        <v>1389.6</v>
      </c>
      <c r="H863" s="7">
        <f t="shared" si="205"/>
        <v>100</v>
      </c>
    </row>
    <row r="864" spans="1:8" ht="78.75" x14ac:dyDescent="0.25">
      <c r="A864" s="95" t="s">
        <v>923</v>
      </c>
      <c r="B864" s="47" t="s">
        <v>766</v>
      </c>
      <c r="C864" s="4"/>
      <c r="D864" s="4"/>
      <c r="E864" s="4"/>
      <c r="F864" s="7">
        <f>SUM(F865)</f>
        <v>4730.2</v>
      </c>
      <c r="G864" s="7">
        <f t="shared" ref="G864" si="215">SUM(G865)</f>
        <v>4730.2</v>
      </c>
      <c r="H864" s="7">
        <f t="shared" si="205"/>
        <v>100</v>
      </c>
    </row>
    <row r="865" spans="1:8" ht="31.5" x14ac:dyDescent="0.25">
      <c r="A865" s="95" t="s">
        <v>204</v>
      </c>
      <c r="B865" s="47" t="s">
        <v>766</v>
      </c>
      <c r="C865" s="4" t="s">
        <v>108</v>
      </c>
      <c r="D865" s="4" t="s">
        <v>150</v>
      </c>
      <c r="E865" s="4" t="s">
        <v>42</v>
      </c>
      <c r="F865" s="7">
        <f>SUM('4.ведомст'!G903)</f>
        <v>4730.2</v>
      </c>
      <c r="G865" s="7">
        <f>SUM('4.ведомст'!H903)</f>
        <v>4730.2</v>
      </c>
      <c r="H865" s="7">
        <f t="shared" si="205"/>
        <v>100</v>
      </c>
    </row>
    <row r="866" spans="1:8" ht="31.5" x14ac:dyDescent="0.25">
      <c r="A866" s="95" t="s">
        <v>236</v>
      </c>
      <c r="B866" s="47" t="s">
        <v>235</v>
      </c>
      <c r="C866" s="4"/>
      <c r="D866" s="4"/>
      <c r="E866" s="4"/>
      <c r="F866" s="7">
        <f>SUM(F877+F867+F884+F890)+F887+F881</f>
        <v>196079.7</v>
      </c>
      <c r="G866" s="7">
        <f>SUM(G877+G867+G884+G890)+G887+G881</f>
        <v>151441.89999999997</v>
      </c>
      <c r="H866" s="7">
        <f t="shared" si="205"/>
        <v>77.234869290395665</v>
      </c>
    </row>
    <row r="867" spans="1:8" x14ac:dyDescent="0.25">
      <c r="A867" s="95" t="s">
        <v>26</v>
      </c>
      <c r="B867" s="4" t="s">
        <v>625</v>
      </c>
      <c r="C867" s="4"/>
      <c r="D867" s="4"/>
      <c r="E867" s="4"/>
      <c r="F867" s="7">
        <f>SUM(F871+F873+F875+F868)</f>
        <v>10599.5</v>
      </c>
      <c r="G867" s="7">
        <f>SUM(G871+G873+G875+G868)</f>
        <v>9422.5999999999985</v>
      </c>
      <c r="H867" s="7">
        <f t="shared" si="205"/>
        <v>88.896646068210742</v>
      </c>
    </row>
    <row r="868" spans="1:8" x14ac:dyDescent="0.25">
      <c r="A868" s="103" t="s">
        <v>230</v>
      </c>
      <c r="B868" s="4" t="s">
        <v>626</v>
      </c>
      <c r="C868" s="4"/>
      <c r="D868" s="4"/>
      <c r="E868" s="4"/>
      <c r="F868" s="7">
        <f>SUM(F869:F870)</f>
        <v>1719.8</v>
      </c>
      <c r="G868" s="7">
        <f>SUM(G869:G870)</f>
        <v>1719.8</v>
      </c>
      <c r="H868" s="7">
        <f t="shared" si="205"/>
        <v>100</v>
      </c>
    </row>
    <row r="869" spans="1:8" ht="31.5" x14ac:dyDescent="0.25">
      <c r="A869" s="117" t="s">
        <v>40</v>
      </c>
      <c r="B869" s="4" t="s">
        <v>626</v>
      </c>
      <c r="C869" s="4" t="s">
        <v>77</v>
      </c>
      <c r="D869" s="4" t="s">
        <v>150</v>
      </c>
      <c r="E869" s="4" t="s">
        <v>25</v>
      </c>
      <c r="F869" s="109">
        <f>SUM('4.ведомст'!G845)</f>
        <v>1567.1</v>
      </c>
      <c r="G869" s="109">
        <f>SUM('4.ведомст'!H845)</f>
        <v>1567.1</v>
      </c>
      <c r="H869" s="7">
        <f t="shared" si="205"/>
        <v>100</v>
      </c>
    </row>
    <row r="870" spans="1:8" ht="31.5" x14ac:dyDescent="0.25">
      <c r="A870" s="103" t="s">
        <v>204</v>
      </c>
      <c r="B870" s="4" t="s">
        <v>626</v>
      </c>
      <c r="C870" s="4" t="s">
        <v>108</v>
      </c>
      <c r="D870" s="4" t="s">
        <v>150</v>
      </c>
      <c r="E870" s="4" t="s">
        <v>32</v>
      </c>
      <c r="F870" s="109">
        <f>SUM('4.ведомст'!G882)</f>
        <v>152.69999999999999</v>
      </c>
      <c r="G870" s="7">
        <f>SUM('4.ведомст'!H882)</f>
        <v>152.69999999999999</v>
      </c>
      <c r="H870" s="7">
        <f t="shared" si="205"/>
        <v>100</v>
      </c>
    </row>
    <row r="871" spans="1:8" ht="47.25" hidden="1" x14ac:dyDescent="0.25">
      <c r="A871" s="95" t="s">
        <v>805</v>
      </c>
      <c r="B871" s="4" t="s">
        <v>629</v>
      </c>
      <c r="C871" s="4"/>
      <c r="D871" s="4"/>
      <c r="E871" s="4"/>
      <c r="F871" s="7">
        <f>SUM(F872)</f>
        <v>0</v>
      </c>
      <c r="G871" s="7">
        <f t="shared" ref="G871" si="216">SUM(G872)</f>
        <v>0</v>
      </c>
      <c r="H871" s="7"/>
    </row>
    <row r="872" spans="1:8" ht="31.5" hidden="1" x14ac:dyDescent="0.25">
      <c r="A872" s="95" t="s">
        <v>204</v>
      </c>
      <c r="B872" s="4" t="s">
        <v>629</v>
      </c>
      <c r="C872" s="4" t="s">
        <v>108</v>
      </c>
      <c r="D872" s="4" t="s">
        <v>150</v>
      </c>
      <c r="E872" s="4" t="s">
        <v>32</v>
      </c>
      <c r="F872" s="7">
        <f>SUM('4.ведомст'!G884)</f>
        <v>0</v>
      </c>
      <c r="G872" s="7">
        <f>SUM('4.ведомст'!H884)</f>
        <v>0</v>
      </c>
      <c r="H872" s="7"/>
    </row>
    <row r="873" spans="1:8" ht="47.25" x14ac:dyDescent="0.25">
      <c r="A873" s="95" t="s">
        <v>970</v>
      </c>
      <c r="B873" s="4" t="s">
        <v>971</v>
      </c>
      <c r="C873" s="4"/>
      <c r="D873" s="4"/>
      <c r="E873" s="4"/>
      <c r="F873" s="7">
        <f>SUM(F874)</f>
        <v>3748.1</v>
      </c>
      <c r="G873" s="7">
        <f t="shared" ref="G873" si="217">SUM(G874)</f>
        <v>3748.1</v>
      </c>
      <c r="H873" s="7">
        <f t="shared" si="205"/>
        <v>100</v>
      </c>
    </row>
    <row r="874" spans="1:8" ht="31.5" x14ac:dyDescent="0.25">
      <c r="A874" s="95" t="s">
        <v>204</v>
      </c>
      <c r="B874" s="4" t="s">
        <v>971</v>
      </c>
      <c r="C874" s="4" t="s">
        <v>108</v>
      </c>
      <c r="D874" s="4" t="s">
        <v>150</v>
      </c>
      <c r="E874" s="4" t="s">
        <v>32</v>
      </c>
      <c r="F874" s="7">
        <f>SUM('4.ведомст'!G886)</f>
        <v>3748.1</v>
      </c>
      <c r="G874" s="7">
        <f>SUM('4.ведомст'!H886)</f>
        <v>3748.1</v>
      </c>
      <c r="H874" s="7">
        <f t="shared" si="205"/>
        <v>100</v>
      </c>
    </row>
    <row r="875" spans="1:8" ht="31.5" x14ac:dyDescent="0.25">
      <c r="A875" s="95" t="s">
        <v>972</v>
      </c>
      <c r="B875" s="4" t="s">
        <v>973</v>
      </c>
      <c r="C875" s="4"/>
      <c r="D875" s="4"/>
      <c r="E875" s="4"/>
      <c r="F875" s="7">
        <f>SUM(F876)</f>
        <v>5131.6000000000004</v>
      </c>
      <c r="G875" s="7">
        <f t="shared" ref="G875" si="218">SUM(G876)</f>
        <v>3954.7</v>
      </c>
      <c r="H875" s="7">
        <f t="shared" si="205"/>
        <v>77.065632551251056</v>
      </c>
    </row>
    <row r="876" spans="1:8" ht="31.5" x14ac:dyDescent="0.25">
      <c r="A876" s="95" t="s">
        <v>204</v>
      </c>
      <c r="B876" s="4" t="s">
        <v>973</v>
      </c>
      <c r="C876" s="4" t="s">
        <v>108</v>
      </c>
      <c r="D876" s="4" t="s">
        <v>150</v>
      </c>
      <c r="E876" s="4" t="s">
        <v>32</v>
      </c>
      <c r="F876" s="7">
        <f>SUM('4.ведомст'!G888)</f>
        <v>5131.6000000000004</v>
      </c>
      <c r="G876" s="7">
        <f>SUM('4.ведомст'!H888)</f>
        <v>3954.7</v>
      </c>
      <c r="H876" s="7">
        <f t="shared" si="205"/>
        <v>77.065632551251056</v>
      </c>
    </row>
    <row r="877" spans="1:8" ht="31.5" x14ac:dyDescent="0.25">
      <c r="A877" s="2" t="s">
        <v>322</v>
      </c>
      <c r="B877" s="31" t="s">
        <v>274</v>
      </c>
      <c r="C877" s="31"/>
      <c r="D877" s="4"/>
      <c r="E877" s="4"/>
      <c r="F877" s="7">
        <f>SUM(F879)+F878</f>
        <v>114387.50000000001</v>
      </c>
      <c r="G877" s="7">
        <f t="shared" ref="G877" si="219">SUM(G879)+G878</f>
        <v>70926.599999999991</v>
      </c>
      <c r="H877" s="7">
        <f t="shared" si="205"/>
        <v>62.005551305868202</v>
      </c>
    </row>
    <row r="878" spans="1:8" ht="31.5" x14ac:dyDescent="0.25">
      <c r="A878" s="2" t="s">
        <v>240</v>
      </c>
      <c r="B878" s="31" t="s">
        <v>274</v>
      </c>
      <c r="C878" s="31">
        <v>400</v>
      </c>
      <c r="D878" s="4" t="s">
        <v>150</v>
      </c>
      <c r="E878" s="4" t="s">
        <v>149</v>
      </c>
      <c r="F878" s="7">
        <f>SUM('4.ведомст'!G553)</f>
        <v>2938.6</v>
      </c>
      <c r="G878" s="7">
        <f>SUM('4.ведомст'!H553)</f>
        <v>2695.2</v>
      </c>
      <c r="H878" s="7">
        <f t="shared" si="205"/>
        <v>91.71714421833525</v>
      </c>
    </row>
    <row r="879" spans="1:8" x14ac:dyDescent="0.25">
      <c r="A879" s="2" t="s">
        <v>778</v>
      </c>
      <c r="B879" s="31" t="s">
        <v>777</v>
      </c>
      <c r="C879" s="31"/>
      <c r="D879" s="4"/>
      <c r="E879" s="4"/>
      <c r="F879" s="7">
        <f>SUM(F880)</f>
        <v>111448.90000000001</v>
      </c>
      <c r="G879" s="7">
        <f t="shared" ref="G879" si="220">SUM(G880)</f>
        <v>68231.399999999994</v>
      </c>
      <c r="H879" s="7">
        <f t="shared" si="205"/>
        <v>61.22213857651353</v>
      </c>
    </row>
    <row r="880" spans="1:8" ht="31.5" x14ac:dyDescent="0.25">
      <c r="A880" s="2" t="s">
        <v>240</v>
      </c>
      <c r="B880" s="31" t="s">
        <v>777</v>
      </c>
      <c r="C880" s="31">
        <v>400</v>
      </c>
      <c r="D880" s="4" t="s">
        <v>150</v>
      </c>
      <c r="E880" s="4" t="s">
        <v>149</v>
      </c>
      <c r="F880" s="7">
        <f>SUM('4.ведомст'!G555)</f>
        <v>111448.90000000001</v>
      </c>
      <c r="G880" s="7">
        <f>SUM('4.ведомст'!H555)</f>
        <v>68231.399999999994</v>
      </c>
      <c r="H880" s="7">
        <f t="shared" si="205"/>
        <v>61.22213857651353</v>
      </c>
    </row>
    <row r="881" spans="1:8" ht="31.5" x14ac:dyDescent="0.25">
      <c r="A881" s="99" t="s">
        <v>875</v>
      </c>
      <c r="B881" s="4" t="s">
        <v>1021</v>
      </c>
      <c r="C881" s="4"/>
      <c r="D881" s="4"/>
      <c r="E881" s="4"/>
      <c r="F881" s="7">
        <f>SUM(F882)</f>
        <v>29629</v>
      </c>
      <c r="G881" s="7">
        <f t="shared" ref="G881" si="221">SUM(G882)</f>
        <v>29629</v>
      </c>
      <c r="H881" s="7">
        <f t="shared" si="205"/>
        <v>100</v>
      </c>
    </row>
    <row r="882" spans="1:8" x14ac:dyDescent="0.25">
      <c r="A882" s="99" t="s">
        <v>230</v>
      </c>
      <c r="B882" s="4" t="s">
        <v>1022</v>
      </c>
      <c r="C882" s="4"/>
      <c r="D882" s="4"/>
      <c r="E882" s="4"/>
      <c r="F882" s="7">
        <f>SUM(F883)</f>
        <v>29629</v>
      </c>
      <c r="G882" s="7">
        <f t="shared" ref="G882" si="222">SUM(G883)</f>
        <v>29629</v>
      </c>
      <c r="H882" s="7">
        <f t="shared" si="205"/>
        <v>100</v>
      </c>
    </row>
    <row r="883" spans="1:8" ht="31.5" x14ac:dyDescent="0.25">
      <c r="A883" s="99" t="s">
        <v>204</v>
      </c>
      <c r="B883" s="4" t="s">
        <v>1022</v>
      </c>
      <c r="C883" s="4" t="s">
        <v>108</v>
      </c>
      <c r="D883" s="4" t="s">
        <v>150</v>
      </c>
      <c r="E883" s="4" t="s">
        <v>25</v>
      </c>
      <c r="F883" s="7">
        <f>SUM('4.ведомст'!G848)</f>
        <v>29629</v>
      </c>
      <c r="G883" s="7">
        <f>SUM('4.ведомст'!H848)</f>
        <v>29629</v>
      </c>
      <c r="H883" s="7">
        <f t="shared" si="205"/>
        <v>100</v>
      </c>
    </row>
    <row r="884" spans="1:8" ht="31.5" x14ac:dyDescent="0.25">
      <c r="A884" s="95" t="s">
        <v>232</v>
      </c>
      <c r="B884" s="4" t="s">
        <v>280</v>
      </c>
      <c r="C884" s="4"/>
      <c r="D884" s="4"/>
      <c r="E884" s="4"/>
      <c r="F884" s="7">
        <f t="shared" ref="F884:G885" si="223">F885</f>
        <v>24024.1</v>
      </c>
      <c r="G884" s="7">
        <f t="shared" si="223"/>
        <v>24024.1</v>
      </c>
      <c r="H884" s="7">
        <f t="shared" si="205"/>
        <v>100</v>
      </c>
    </row>
    <row r="885" spans="1:8" x14ac:dyDescent="0.25">
      <c r="A885" s="95" t="s">
        <v>230</v>
      </c>
      <c r="B885" s="4" t="s">
        <v>281</v>
      </c>
      <c r="C885" s="4"/>
      <c r="D885" s="4"/>
      <c r="E885" s="4"/>
      <c r="F885" s="7">
        <f t="shared" si="223"/>
        <v>24024.1</v>
      </c>
      <c r="G885" s="7">
        <f t="shared" si="223"/>
        <v>24024.1</v>
      </c>
      <c r="H885" s="7">
        <f t="shared" si="205"/>
        <v>100</v>
      </c>
    </row>
    <row r="886" spans="1:8" ht="31.5" x14ac:dyDescent="0.25">
      <c r="A886" s="95" t="s">
        <v>204</v>
      </c>
      <c r="B886" s="4" t="s">
        <v>281</v>
      </c>
      <c r="C886" s="4" t="s">
        <v>108</v>
      </c>
      <c r="D886" s="4" t="s">
        <v>150</v>
      </c>
      <c r="E886" s="4" t="s">
        <v>25</v>
      </c>
      <c r="F886" s="7">
        <f>SUM('4.ведомст'!G851)</f>
        <v>24024.1</v>
      </c>
      <c r="G886" s="7">
        <f>SUM('4.ведомст'!H851)</f>
        <v>24024.1</v>
      </c>
      <c r="H886" s="7">
        <f t="shared" si="205"/>
        <v>100</v>
      </c>
    </row>
    <row r="887" spans="1:8" ht="31.5" x14ac:dyDescent="0.25">
      <c r="A887" s="95" t="s">
        <v>233</v>
      </c>
      <c r="B887" s="4" t="s">
        <v>282</v>
      </c>
      <c r="C887" s="4"/>
      <c r="D887" s="4"/>
      <c r="E887" s="4"/>
      <c r="F887" s="7">
        <f>SUM(F888)</f>
        <v>13865.9</v>
      </c>
      <c r="G887" s="7">
        <f t="shared" ref="G887" si="224">SUM(G888)</f>
        <v>13865.9</v>
      </c>
      <c r="H887" s="7">
        <f t="shared" si="205"/>
        <v>100</v>
      </c>
    </row>
    <row r="888" spans="1:8" x14ac:dyDescent="0.25">
      <c r="A888" s="95" t="s">
        <v>230</v>
      </c>
      <c r="B888" s="4" t="s">
        <v>283</v>
      </c>
      <c r="C888" s="4"/>
      <c r="D888" s="4"/>
      <c r="E888" s="4"/>
      <c r="F888" s="7">
        <f>SUM(F889)</f>
        <v>13865.9</v>
      </c>
      <c r="G888" s="7">
        <f t="shared" ref="G888" si="225">SUM(G889)</f>
        <v>13865.9</v>
      </c>
      <c r="H888" s="7">
        <f t="shared" si="205"/>
        <v>100</v>
      </c>
    </row>
    <row r="889" spans="1:8" ht="31.5" x14ac:dyDescent="0.25">
      <c r="A889" s="95" t="s">
        <v>204</v>
      </c>
      <c r="B889" s="4" t="s">
        <v>283</v>
      </c>
      <c r="C889" s="4" t="s">
        <v>108</v>
      </c>
      <c r="D889" s="4" t="s">
        <v>150</v>
      </c>
      <c r="E889" s="4" t="s">
        <v>32</v>
      </c>
      <c r="F889" s="7">
        <f>SUM('4.ведомст'!G854)</f>
        <v>13865.9</v>
      </c>
      <c r="G889" s="7">
        <f>SUM('4.ведомст'!H854)</f>
        <v>13865.9</v>
      </c>
      <c r="H889" s="7">
        <f t="shared" si="205"/>
        <v>100</v>
      </c>
    </row>
    <row r="890" spans="1:8" ht="31.5" x14ac:dyDescent="0.25">
      <c r="A890" s="95" t="s">
        <v>234</v>
      </c>
      <c r="B890" s="4" t="s">
        <v>284</v>
      </c>
      <c r="C890" s="4"/>
      <c r="D890" s="4"/>
      <c r="E890" s="4"/>
      <c r="F890" s="7">
        <f t="shared" ref="F890:G890" si="226">F891</f>
        <v>3573.7</v>
      </c>
      <c r="G890" s="7">
        <f t="shared" si="226"/>
        <v>3573.7</v>
      </c>
      <c r="H890" s="7">
        <f t="shared" si="205"/>
        <v>100</v>
      </c>
    </row>
    <row r="891" spans="1:8" x14ac:dyDescent="0.25">
      <c r="A891" s="95" t="s">
        <v>230</v>
      </c>
      <c r="B891" s="4" t="s">
        <v>285</v>
      </c>
      <c r="C891" s="4"/>
      <c r="D891" s="4"/>
      <c r="E891" s="4"/>
      <c r="F891" s="7">
        <f>SUM(F892)</f>
        <v>3573.7</v>
      </c>
      <c r="G891" s="7">
        <f t="shared" ref="G891" si="227">SUM(G892)</f>
        <v>3573.7</v>
      </c>
      <c r="H891" s="7">
        <f t="shared" si="205"/>
        <v>100</v>
      </c>
    </row>
    <row r="892" spans="1:8" ht="31.5" x14ac:dyDescent="0.25">
      <c r="A892" s="95" t="s">
        <v>204</v>
      </c>
      <c r="B892" s="4" t="s">
        <v>285</v>
      </c>
      <c r="C892" s="4" t="s">
        <v>108</v>
      </c>
      <c r="D892" s="4" t="s">
        <v>150</v>
      </c>
      <c r="E892" s="4" t="s">
        <v>25</v>
      </c>
      <c r="F892" s="7">
        <f>SUM('4.ведомст'!G857)</f>
        <v>3573.7</v>
      </c>
      <c r="G892" s="7">
        <f>SUM('4.ведомст'!H857)</f>
        <v>3573.7</v>
      </c>
      <c r="H892" s="7">
        <f t="shared" si="205"/>
        <v>100</v>
      </c>
    </row>
    <row r="893" spans="1:8" s="27" customFormat="1" ht="31.5" x14ac:dyDescent="0.25">
      <c r="A893" s="23" t="s">
        <v>516</v>
      </c>
      <c r="B893" s="29" t="s">
        <v>11</v>
      </c>
      <c r="C893" s="29"/>
      <c r="D893" s="38"/>
      <c r="E893" s="38"/>
      <c r="F893" s="10">
        <f>SUM(F894+F922+F927+F941)</f>
        <v>39624.300000000003</v>
      </c>
      <c r="G893" s="10">
        <f>SUM(G894+G922+G927+G941)</f>
        <v>39183.800000000003</v>
      </c>
      <c r="H893" s="26">
        <f t="shared" si="205"/>
        <v>98.888308436994464</v>
      </c>
    </row>
    <row r="894" spans="1:8" ht="47.25" x14ac:dyDescent="0.25">
      <c r="A894" s="95" t="s">
        <v>68</v>
      </c>
      <c r="B894" s="31" t="s">
        <v>12</v>
      </c>
      <c r="C894" s="31"/>
      <c r="D894" s="96"/>
      <c r="E894" s="96"/>
      <c r="F894" s="9">
        <f>F912+F895+F915</f>
        <v>26317.699999999997</v>
      </c>
      <c r="G894" s="9">
        <f>G912+G895+G915</f>
        <v>26085.600000000002</v>
      </c>
      <c r="H894" s="7">
        <f t="shared" si="205"/>
        <v>99.118084027099655</v>
      </c>
    </row>
    <row r="895" spans="1:8" x14ac:dyDescent="0.25">
      <c r="A895" s="95" t="s">
        <v>26</v>
      </c>
      <c r="B895" s="31" t="s">
        <v>27</v>
      </c>
      <c r="C895" s="31"/>
      <c r="D895" s="96"/>
      <c r="E895" s="96"/>
      <c r="F895" s="9">
        <f>SUM(F896)+F898+F909</f>
        <v>26317.699999999997</v>
      </c>
      <c r="G895" s="9">
        <f t="shared" ref="G895" si="228">SUM(G896)+G898+G909</f>
        <v>26085.600000000002</v>
      </c>
      <c r="H895" s="7">
        <f t="shared" si="205"/>
        <v>99.118084027099655</v>
      </c>
    </row>
    <row r="896" spans="1:8" ht="31.5" x14ac:dyDescent="0.25">
      <c r="A896" s="95" t="s">
        <v>29</v>
      </c>
      <c r="B896" s="31" t="s">
        <v>30</v>
      </c>
      <c r="C896" s="31"/>
      <c r="D896" s="96"/>
      <c r="E896" s="96"/>
      <c r="F896" s="9">
        <f t="shared" ref="F896:G896" si="229">F897</f>
        <v>18576.3</v>
      </c>
      <c r="G896" s="9">
        <f t="shared" si="229"/>
        <v>18454.400000000001</v>
      </c>
      <c r="H896" s="7">
        <f t="shared" si="205"/>
        <v>99.343787514198212</v>
      </c>
    </row>
    <row r="897" spans="1:8" x14ac:dyDescent="0.25">
      <c r="A897" s="95" t="s">
        <v>31</v>
      </c>
      <c r="B897" s="31" t="s">
        <v>30</v>
      </c>
      <c r="C897" s="31">
        <v>300</v>
      </c>
      <c r="D897" s="96" t="s">
        <v>22</v>
      </c>
      <c r="E897" s="96" t="s">
        <v>25</v>
      </c>
      <c r="F897" s="9">
        <f>SUM('4.ведомст'!G629)</f>
        <v>18576.3</v>
      </c>
      <c r="G897" s="9">
        <f>SUM('4.ведомст'!H629)</f>
        <v>18454.400000000001</v>
      </c>
      <c r="H897" s="7">
        <f t="shared" si="205"/>
        <v>99.343787514198212</v>
      </c>
    </row>
    <row r="898" spans="1:8" x14ac:dyDescent="0.25">
      <c r="A898" s="95" t="s">
        <v>43</v>
      </c>
      <c r="B898" s="31" t="s">
        <v>44</v>
      </c>
      <c r="C898" s="31"/>
      <c r="D898" s="96"/>
      <c r="E898" s="96"/>
      <c r="F898" s="9">
        <f>F899+F901+F903+F905+F907</f>
        <v>6344.4</v>
      </c>
      <c r="G898" s="9">
        <f t="shared" ref="G898" si="230">G899+G901+G903+G905+G907</f>
        <v>6302.9</v>
      </c>
      <c r="H898" s="7">
        <f t="shared" si="205"/>
        <v>99.345879831032093</v>
      </c>
    </row>
    <row r="899" spans="1:8" x14ac:dyDescent="0.25">
      <c r="A899" s="95" t="s">
        <v>45</v>
      </c>
      <c r="B899" s="31" t="s">
        <v>46</v>
      </c>
      <c r="C899" s="31"/>
      <c r="D899" s="96"/>
      <c r="E899" s="96"/>
      <c r="F899" s="9">
        <f>F900</f>
        <v>2600</v>
      </c>
      <c r="G899" s="9">
        <f>G900</f>
        <v>2581.1999999999998</v>
      </c>
      <c r="H899" s="7">
        <f t="shared" si="205"/>
        <v>99.276923076923069</v>
      </c>
    </row>
    <row r="900" spans="1:8" x14ac:dyDescent="0.25">
      <c r="A900" s="95" t="s">
        <v>31</v>
      </c>
      <c r="B900" s="31" t="s">
        <v>46</v>
      </c>
      <c r="C900" s="31">
        <v>300</v>
      </c>
      <c r="D900" s="96" t="s">
        <v>22</v>
      </c>
      <c r="E900" s="96" t="s">
        <v>42</v>
      </c>
      <c r="F900" s="9">
        <f>SUM('4.ведомст'!G685)</f>
        <v>2600</v>
      </c>
      <c r="G900" s="9">
        <f>SUM('4.ведомст'!H685)</f>
        <v>2581.1999999999998</v>
      </c>
      <c r="H900" s="7">
        <f t="shared" si="205"/>
        <v>99.276923076923069</v>
      </c>
    </row>
    <row r="901" spans="1:8" ht="31.5" x14ac:dyDescent="0.25">
      <c r="A901" s="95" t="s">
        <v>47</v>
      </c>
      <c r="B901" s="31" t="s">
        <v>48</v>
      </c>
      <c r="C901" s="31"/>
      <c r="D901" s="96"/>
      <c r="E901" s="96"/>
      <c r="F901" s="9">
        <f>F902</f>
        <v>2174.4</v>
      </c>
      <c r="G901" s="9">
        <f>G902</f>
        <v>2161.6999999999998</v>
      </c>
      <c r="H901" s="7">
        <f t="shared" si="205"/>
        <v>99.415930831493739</v>
      </c>
    </row>
    <row r="902" spans="1:8" x14ac:dyDescent="0.25">
      <c r="A902" s="95" t="s">
        <v>31</v>
      </c>
      <c r="B902" s="31" t="s">
        <v>48</v>
      </c>
      <c r="C902" s="31">
        <v>300</v>
      </c>
      <c r="D902" s="96" t="s">
        <v>22</v>
      </c>
      <c r="E902" s="96" t="s">
        <v>42</v>
      </c>
      <c r="F902" s="9">
        <f>SUM('4.ведомст'!G687)</f>
        <v>2174.4</v>
      </c>
      <c r="G902" s="9">
        <f>SUM('4.ведомст'!H687)</f>
        <v>2161.6999999999998</v>
      </c>
      <c r="H902" s="7">
        <f t="shared" ref="H902:H965" si="231">SUM(G902/F902*100)</f>
        <v>99.415930831493739</v>
      </c>
    </row>
    <row r="903" spans="1:8" ht="47.25" x14ac:dyDescent="0.25">
      <c r="A903" s="95" t="s">
        <v>385</v>
      </c>
      <c r="B903" s="4" t="s">
        <v>386</v>
      </c>
      <c r="C903" s="96"/>
      <c r="D903" s="96"/>
      <c r="E903" s="96"/>
      <c r="F903" s="9">
        <f>F904</f>
        <v>861.7</v>
      </c>
      <c r="G903" s="9">
        <f>G904</f>
        <v>851.7</v>
      </c>
      <c r="H903" s="7">
        <f t="shared" si="231"/>
        <v>98.839503307415583</v>
      </c>
    </row>
    <row r="904" spans="1:8" x14ac:dyDescent="0.25">
      <c r="A904" s="95" t="s">
        <v>31</v>
      </c>
      <c r="B904" s="4" t="s">
        <v>386</v>
      </c>
      <c r="C904" s="96" t="s">
        <v>85</v>
      </c>
      <c r="D904" s="96" t="s">
        <v>22</v>
      </c>
      <c r="E904" s="96" t="s">
        <v>42</v>
      </c>
      <c r="F904" s="7">
        <f>SUM('4.ведомст'!G689)</f>
        <v>861.7</v>
      </c>
      <c r="G904" s="7">
        <f>SUM('4.ведомст'!H689)</f>
        <v>851.7</v>
      </c>
      <c r="H904" s="7">
        <f t="shared" si="231"/>
        <v>98.839503307415583</v>
      </c>
    </row>
    <row r="905" spans="1:8" ht="47.25" x14ac:dyDescent="0.25">
      <c r="A905" s="95" t="s">
        <v>1019</v>
      </c>
      <c r="B905" s="4" t="s">
        <v>686</v>
      </c>
      <c r="C905" s="96"/>
      <c r="D905" s="96"/>
      <c r="E905" s="96"/>
      <c r="F905" s="7">
        <f>SUM(F906)</f>
        <v>387.8</v>
      </c>
      <c r="G905" s="7">
        <f t="shared" ref="G905" si="232">SUM(G906)</f>
        <v>387.8</v>
      </c>
      <c r="H905" s="7">
        <f t="shared" si="231"/>
        <v>100</v>
      </c>
    </row>
    <row r="906" spans="1:8" x14ac:dyDescent="0.25">
      <c r="A906" s="95" t="s">
        <v>31</v>
      </c>
      <c r="B906" s="4" t="s">
        <v>686</v>
      </c>
      <c r="C906" s="96" t="s">
        <v>85</v>
      </c>
      <c r="D906" s="96" t="s">
        <v>22</v>
      </c>
      <c r="E906" s="96" t="s">
        <v>42</v>
      </c>
      <c r="F906" s="7">
        <f>SUM('4.ведомст'!G691)</f>
        <v>387.8</v>
      </c>
      <c r="G906" s="7">
        <f>SUM('4.ведомст'!H691)</f>
        <v>387.8</v>
      </c>
      <c r="H906" s="7">
        <f t="shared" si="231"/>
        <v>100</v>
      </c>
    </row>
    <row r="907" spans="1:8" ht="47.25" x14ac:dyDescent="0.25">
      <c r="A907" s="95" t="s">
        <v>893</v>
      </c>
      <c r="B907" s="4" t="s">
        <v>892</v>
      </c>
      <c r="C907" s="4"/>
      <c r="D907" s="96"/>
      <c r="E907" s="96"/>
      <c r="F907" s="7">
        <f>SUM(F908)</f>
        <v>320.5</v>
      </c>
      <c r="G907" s="7">
        <f t="shared" ref="G907" si="233">SUM(G908)</f>
        <v>320.5</v>
      </c>
      <c r="H907" s="7">
        <f t="shared" si="231"/>
        <v>100</v>
      </c>
    </row>
    <row r="908" spans="1:8" ht="31.5" x14ac:dyDescent="0.25">
      <c r="A908" s="95" t="s">
        <v>40</v>
      </c>
      <c r="B908" s="4" t="s">
        <v>892</v>
      </c>
      <c r="C908" s="4" t="s">
        <v>77</v>
      </c>
      <c r="D908" s="96" t="s">
        <v>22</v>
      </c>
      <c r="E908" s="96" t="s">
        <v>42</v>
      </c>
      <c r="F908" s="7">
        <f>SUM('4.ведомст'!G693)</f>
        <v>320.5</v>
      </c>
      <c r="G908" s="7">
        <f>SUM('4.ведомст'!H693)</f>
        <v>320.5</v>
      </c>
      <c r="H908" s="7">
        <f t="shared" si="231"/>
        <v>100</v>
      </c>
    </row>
    <row r="909" spans="1:8" x14ac:dyDescent="0.25">
      <c r="A909" s="95" t="s">
        <v>49</v>
      </c>
      <c r="B909" s="31" t="s">
        <v>50</v>
      </c>
      <c r="C909" s="31"/>
      <c r="D909" s="96"/>
      <c r="E909" s="96"/>
      <c r="F909" s="9">
        <f>F910+F911</f>
        <v>1397</v>
      </c>
      <c r="G909" s="9">
        <f>G910+G911</f>
        <v>1328.3</v>
      </c>
      <c r="H909" s="7">
        <f t="shared" si="231"/>
        <v>95.082319255547603</v>
      </c>
    </row>
    <row r="910" spans="1:8" ht="31.5" x14ac:dyDescent="0.25">
      <c r="A910" s="95" t="s">
        <v>40</v>
      </c>
      <c r="B910" s="31" t="s">
        <v>50</v>
      </c>
      <c r="C910" s="31">
        <v>200</v>
      </c>
      <c r="D910" s="96" t="s">
        <v>22</v>
      </c>
      <c r="E910" s="96" t="s">
        <v>42</v>
      </c>
      <c r="F910" s="9">
        <f>SUM('4.ведомст'!G695)</f>
        <v>713</v>
      </c>
      <c r="G910" s="9">
        <f>SUM('4.ведомст'!H695)</f>
        <v>644.29999999999995</v>
      </c>
      <c r="H910" s="7">
        <f t="shared" si="231"/>
        <v>90.364656381486668</v>
      </c>
    </row>
    <row r="911" spans="1:8" x14ac:dyDescent="0.25">
      <c r="A911" s="95" t="s">
        <v>31</v>
      </c>
      <c r="B911" s="31" t="s">
        <v>50</v>
      </c>
      <c r="C911" s="31">
        <v>300</v>
      </c>
      <c r="D911" s="96" t="s">
        <v>22</v>
      </c>
      <c r="E911" s="96" t="s">
        <v>42</v>
      </c>
      <c r="F911" s="9">
        <f>SUM('4.ведомст'!G696)</f>
        <v>684</v>
      </c>
      <c r="G911" s="9">
        <f>SUM('4.ведомст'!H696)</f>
        <v>684</v>
      </c>
      <c r="H911" s="7">
        <f t="shared" si="231"/>
        <v>100</v>
      </c>
    </row>
    <row r="912" spans="1:8" ht="47.25" hidden="1" x14ac:dyDescent="0.25">
      <c r="A912" s="95" t="s">
        <v>13</v>
      </c>
      <c r="B912" s="31" t="s">
        <v>14</v>
      </c>
      <c r="C912" s="31"/>
      <c r="D912" s="96"/>
      <c r="E912" s="96"/>
      <c r="F912" s="9">
        <f>SUM(F913)</f>
        <v>0</v>
      </c>
      <c r="G912" s="9">
        <f>SUM(G913)</f>
        <v>0</v>
      </c>
      <c r="H912" s="7" t="e">
        <f t="shared" si="231"/>
        <v>#DIV/0!</v>
      </c>
    </row>
    <row r="913" spans="1:8" hidden="1" x14ac:dyDescent="0.25">
      <c r="A913" s="95" t="s">
        <v>15</v>
      </c>
      <c r="B913" s="31" t="s">
        <v>16</v>
      </c>
      <c r="C913" s="31"/>
      <c r="D913" s="96"/>
      <c r="E913" s="96"/>
      <c r="F913" s="9">
        <f>F914</f>
        <v>0</v>
      </c>
      <c r="G913" s="9">
        <f>G914</f>
        <v>0</v>
      </c>
      <c r="H913" s="7" t="e">
        <f t="shared" si="231"/>
        <v>#DIV/0!</v>
      </c>
    </row>
    <row r="914" spans="1:8" hidden="1" x14ac:dyDescent="0.25">
      <c r="A914" s="95" t="s">
        <v>17</v>
      </c>
      <c r="B914" s="31" t="s">
        <v>16</v>
      </c>
      <c r="C914" s="31">
        <v>800</v>
      </c>
      <c r="D914" s="96" t="s">
        <v>8</v>
      </c>
      <c r="E914" s="96" t="s">
        <v>10</v>
      </c>
      <c r="F914" s="9">
        <v>0</v>
      </c>
      <c r="G914" s="9">
        <v>0</v>
      </c>
      <c r="H914" s="7" t="e">
        <f t="shared" si="231"/>
        <v>#DIV/0!</v>
      </c>
    </row>
    <row r="915" spans="1:8" ht="31.5" hidden="1" x14ac:dyDescent="0.25">
      <c r="A915" s="95" t="s">
        <v>33</v>
      </c>
      <c r="B915" s="31" t="s">
        <v>34</v>
      </c>
      <c r="C915" s="31"/>
      <c r="D915" s="96"/>
      <c r="E915" s="96"/>
      <c r="F915" s="9">
        <f>SUM(F916)+F919</f>
        <v>0</v>
      </c>
      <c r="G915" s="9">
        <f>SUM(G916)+G919</f>
        <v>0</v>
      </c>
      <c r="H915" s="7" t="e">
        <f t="shared" si="231"/>
        <v>#DIV/0!</v>
      </c>
    </row>
    <row r="916" spans="1:8" hidden="1" x14ac:dyDescent="0.25">
      <c r="A916" s="95" t="s">
        <v>35</v>
      </c>
      <c r="B916" s="31" t="s">
        <v>36</v>
      </c>
      <c r="C916" s="31"/>
      <c r="D916" s="96"/>
      <c r="E916" s="96"/>
      <c r="F916" s="9">
        <f>F917</f>
        <v>0</v>
      </c>
      <c r="G916" s="9">
        <f>G917</f>
        <v>0</v>
      </c>
      <c r="H916" s="7" t="e">
        <f t="shared" si="231"/>
        <v>#DIV/0!</v>
      </c>
    </row>
    <row r="917" spans="1:8" ht="47.25" hidden="1" x14ac:dyDescent="0.25">
      <c r="A917" s="95" t="s">
        <v>37</v>
      </c>
      <c r="B917" s="31" t="s">
        <v>38</v>
      </c>
      <c r="C917" s="31"/>
      <c r="D917" s="96"/>
      <c r="E917" s="96"/>
      <c r="F917" s="9">
        <f>SUM(F918:F918)</f>
        <v>0</v>
      </c>
      <c r="G917" s="9">
        <f>SUM(G918:G918)</f>
        <v>0</v>
      </c>
      <c r="H917" s="7" t="e">
        <f t="shared" si="231"/>
        <v>#DIV/0!</v>
      </c>
    </row>
    <row r="918" spans="1:8" ht="31.5" hidden="1" x14ac:dyDescent="0.25">
      <c r="A918" s="95" t="s">
        <v>40</v>
      </c>
      <c r="B918" s="31" t="s">
        <v>38</v>
      </c>
      <c r="C918" s="31">
        <v>200</v>
      </c>
      <c r="D918" s="96" t="s">
        <v>99</v>
      </c>
      <c r="E918" s="96" t="s">
        <v>149</v>
      </c>
      <c r="F918" s="9">
        <f>SUM('4.ведомст'!G612)</f>
        <v>0</v>
      </c>
      <c r="G918" s="9">
        <f>SUM('4.ведомст'!H612)</f>
        <v>0</v>
      </c>
      <c r="H918" s="7" t="e">
        <f t="shared" si="231"/>
        <v>#DIV/0!</v>
      </c>
    </row>
    <row r="919" spans="1:8" hidden="1" x14ac:dyDescent="0.25">
      <c r="A919" s="95" t="s">
        <v>477</v>
      </c>
      <c r="B919" s="31" t="s">
        <v>476</v>
      </c>
      <c r="C919" s="31"/>
      <c r="D919" s="96"/>
      <c r="E919" s="96"/>
      <c r="F919" s="9">
        <f>SUM(F921)</f>
        <v>0</v>
      </c>
      <c r="G919" s="9">
        <f>SUM(G921)</f>
        <v>0</v>
      </c>
      <c r="H919" s="7" t="e">
        <f t="shared" si="231"/>
        <v>#DIV/0!</v>
      </c>
    </row>
    <row r="920" spans="1:8" ht="47.25" hidden="1" x14ac:dyDescent="0.25">
      <c r="A920" s="95" t="s">
        <v>484</v>
      </c>
      <c r="B920" s="31" t="s">
        <v>483</v>
      </c>
      <c r="C920" s="31"/>
      <c r="D920" s="96"/>
      <c r="E920" s="96"/>
      <c r="F920" s="9">
        <f>SUM(F921)</f>
        <v>0</v>
      </c>
      <c r="G920" s="9">
        <f>SUM(G921)</f>
        <v>0</v>
      </c>
      <c r="H920" s="7" t="e">
        <f t="shared" si="231"/>
        <v>#DIV/0!</v>
      </c>
    </row>
    <row r="921" spans="1:8" ht="31.5" hidden="1" x14ac:dyDescent="0.25">
      <c r="A921" s="95" t="s">
        <v>40</v>
      </c>
      <c r="B921" s="31" t="s">
        <v>483</v>
      </c>
      <c r="C921" s="31">
        <v>200</v>
      </c>
      <c r="D921" s="96" t="s">
        <v>22</v>
      </c>
      <c r="E921" s="96" t="s">
        <v>8</v>
      </c>
      <c r="F921" s="9">
        <f>SUM('4.ведомст'!G745)</f>
        <v>0</v>
      </c>
      <c r="G921" s="9">
        <f>SUM('4.ведомст'!H745)</f>
        <v>0</v>
      </c>
      <c r="H921" s="7" t="e">
        <f t="shared" si="231"/>
        <v>#DIV/0!</v>
      </c>
    </row>
    <row r="922" spans="1:8" x14ac:dyDescent="0.25">
      <c r="A922" s="95" t="s">
        <v>69</v>
      </c>
      <c r="B922" s="31" t="s">
        <v>51</v>
      </c>
      <c r="C922" s="31"/>
      <c r="D922" s="96"/>
      <c r="E922" s="96"/>
      <c r="F922" s="9">
        <f t="shared" ref="F922:G923" si="234">F923</f>
        <v>58.5</v>
      </c>
      <c r="G922" s="9">
        <f t="shared" si="234"/>
        <v>58.5</v>
      </c>
      <c r="H922" s="7">
        <f t="shared" si="231"/>
        <v>100</v>
      </c>
    </row>
    <row r="923" spans="1:8" x14ac:dyDescent="0.25">
      <c r="A923" s="95" t="s">
        <v>26</v>
      </c>
      <c r="B923" s="31" t="s">
        <v>52</v>
      </c>
      <c r="C923" s="31"/>
      <c r="D923" s="96"/>
      <c r="E923" s="96"/>
      <c r="F923" s="9">
        <f t="shared" si="234"/>
        <v>58.5</v>
      </c>
      <c r="G923" s="9">
        <f t="shared" si="234"/>
        <v>58.5</v>
      </c>
      <c r="H923" s="7">
        <f t="shared" si="231"/>
        <v>100</v>
      </c>
    </row>
    <row r="924" spans="1:8" x14ac:dyDescent="0.25">
      <c r="A924" s="95" t="s">
        <v>28</v>
      </c>
      <c r="B924" s="31" t="s">
        <v>53</v>
      </c>
      <c r="C924" s="31"/>
      <c r="D924" s="96"/>
      <c r="E924" s="96"/>
      <c r="F924" s="9">
        <f>F925+F926</f>
        <v>58.5</v>
      </c>
      <c r="G924" s="9">
        <f>G925+G926</f>
        <v>58.5</v>
      </c>
      <c r="H924" s="7">
        <f t="shared" si="231"/>
        <v>100</v>
      </c>
    </row>
    <row r="925" spans="1:8" ht="31.5" x14ac:dyDescent="0.25">
      <c r="A925" s="95" t="s">
        <v>40</v>
      </c>
      <c r="B925" s="31" t="s">
        <v>53</v>
      </c>
      <c r="C925" s="31">
        <v>200</v>
      </c>
      <c r="D925" s="96" t="s">
        <v>22</v>
      </c>
      <c r="E925" s="96" t="s">
        <v>42</v>
      </c>
      <c r="F925" s="9">
        <f>SUM('4.ведомст'!G700)</f>
        <v>58.5</v>
      </c>
      <c r="G925" s="9">
        <f>SUM('4.ведомст'!H700)</f>
        <v>58.5</v>
      </c>
      <c r="H925" s="7">
        <f t="shared" si="231"/>
        <v>100</v>
      </c>
    </row>
    <row r="926" spans="1:8" hidden="1" x14ac:dyDescent="0.25">
      <c r="A926" s="95" t="s">
        <v>31</v>
      </c>
      <c r="B926" s="31" t="s">
        <v>53</v>
      </c>
      <c r="C926" s="31">
        <v>300</v>
      </c>
      <c r="D926" s="96" t="s">
        <v>22</v>
      </c>
      <c r="E926" s="96" t="s">
        <v>42</v>
      </c>
      <c r="F926" s="9"/>
      <c r="G926" s="9"/>
      <c r="H926" s="7" t="e">
        <f t="shared" si="231"/>
        <v>#DIV/0!</v>
      </c>
    </row>
    <row r="927" spans="1:8" x14ac:dyDescent="0.25">
      <c r="A927" s="95" t="s">
        <v>70</v>
      </c>
      <c r="B927" s="31" t="s">
        <v>54</v>
      </c>
      <c r="C927" s="31"/>
      <c r="D927" s="96"/>
      <c r="E927" s="96"/>
      <c r="F927" s="9">
        <f>SUM(F928)</f>
        <v>419.4</v>
      </c>
      <c r="G927" s="9">
        <f>SUM(G928)</f>
        <v>419.4</v>
      </c>
      <c r="H927" s="7">
        <f t="shared" si="231"/>
        <v>100</v>
      </c>
    </row>
    <row r="928" spans="1:8" x14ac:dyDescent="0.25">
      <c r="A928" s="95" t="s">
        <v>26</v>
      </c>
      <c r="B928" s="31" t="s">
        <v>366</v>
      </c>
      <c r="C928" s="31"/>
      <c r="D928" s="37"/>
      <c r="E928" s="37"/>
      <c r="F928" s="9">
        <f>SUM(F933)+F931+F929</f>
        <v>419.4</v>
      </c>
      <c r="G928" s="9">
        <f t="shared" ref="G928" si="235">SUM(G933)+G931+G929</f>
        <v>419.4</v>
      </c>
      <c r="H928" s="7">
        <f t="shared" si="231"/>
        <v>100</v>
      </c>
    </row>
    <row r="929" spans="1:8" ht="47.25" hidden="1" x14ac:dyDescent="0.25">
      <c r="A929" s="95" t="s">
        <v>712</v>
      </c>
      <c r="B929" s="31" t="s">
        <v>572</v>
      </c>
      <c r="C929" s="31"/>
      <c r="D929" s="37"/>
      <c r="E929" s="37"/>
      <c r="F929" s="9">
        <f>SUM(F930)</f>
        <v>0</v>
      </c>
      <c r="G929" s="9">
        <f>SUM(G930)</f>
        <v>0</v>
      </c>
      <c r="H929" s="7" t="e">
        <f t="shared" si="231"/>
        <v>#DIV/0!</v>
      </c>
    </row>
    <row r="930" spans="1:8" ht="31.5" hidden="1" x14ac:dyDescent="0.25">
      <c r="A930" s="95" t="s">
        <v>40</v>
      </c>
      <c r="B930" s="31" t="s">
        <v>572</v>
      </c>
      <c r="C930" s="31">
        <v>200</v>
      </c>
      <c r="D930" s="96" t="s">
        <v>22</v>
      </c>
      <c r="E930" s="96" t="s">
        <v>64</v>
      </c>
      <c r="F930" s="9">
        <f>SUM('4.ведомст'!G778)</f>
        <v>0</v>
      </c>
      <c r="G930" s="9">
        <f>SUM('4.ведомст'!H778)</f>
        <v>0</v>
      </c>
      <c r="H930" s="7" t="e">
        <f t="shared" si="231"/>
        <v>#DIV/0!</v>
      </c>
    </row>
    <row r="931" spans="1:8" ht="63" hidden="1" x14ac:dyDescent="0.25">
      <c r="A931" s="95" t="s">
        <v>765</v>
      </c>
      <c r="B931" s="31" t="s">
        <v>764</v>
      </c>
      <c r="C931" s="31"/>
      <c r="D931" s="37"/>
      <c r="E931" s="37"/>
      <c r="F931" s="9">
        <f>SUM(F932)</f>
        <v>0</v>
      </c>
      <c r="G931" s="9">
        <f t="shared" ref="G931" si="236">SUM(G932)</f>
        <v>0</v>
      </c>
      <c r="H931" s="7" t="e">
        <f t="shared" si="231"/>
        <v>#DIV/0!</v>
      </c>
    </row>
    <row r="932" spans="1:8" ht="31.5" hidden="1" x14ac:dyDescent="0.25">
      <c r="A932" s="95" t="s">
        <v>40</v>
      </c>
      <c r="B932" s="31" t="s">
        <v>764</v>
      </c>
      <c r="C932" s="31">
        <v>200</v>
      </c>
      <c r="D932" s="96" t="s">
        <v>22</v>
      </c>
      <c r="E932" s="96" t="s">
        <v>64</v>
      </c>
      <c r="F932" s="9">
        <f>SUM('4.ведомст'!G776)</f>
        <v>0</v>
      </c>
      <c r="G932" s="9">
        <f>SUM('4.ведомст'!H776)</f>
        <v>0</v>
      </c>
      <c r="H932" s="7" t="e">
        <f t="shared" si="231"/>
        <v>#DIV/0!</v>
      </c>
    </row>
    <row r="933" spans="1:8" x14ac:dyDescent="0.25">
      <c r="A933" s="95" t="s">
        <v>28</v>
      </c>
      <c r="B933" s="31" t="s">
        <v>367</v>
      </c>
      <c r="C933" s="31"/>
      <c r="D933" s="37"/>
      <c r="E933" s="37"/>
      <c r="F933" s="9">
        <f>SUM(F934:F940)</f>
        <v>419.4</v>
      </c>
      <c r="G933" s="9">
        <f>SUM(G934:G940)</f>
        <v>419.4</v>
      </c>
      <c r="H933" s="7">
        <f t="shared" si="231"/>
        <v>100</v>
      </c>
    </row>
    <row r="934" spans="1:8" ht="31.5" x14ac:dyDescent="0.25">
      <c r="A934" s="95" t="s">
        <v>40</v>
      </c>
      <c r="B934" s="31" t="s">
        <v>367</v>
      </c>
      <c r="C934" s="31">
        <v>200</v>
      </c>
      <c r="D934" s="96" t="s">
        <v>99</v>
      </c>
      <c r="E934" s="96" t="s">
        <v>32</v>
      </c>
      <c r="F934" s="9">
        <f>SUM('4.ведомст'!G1101)</f>
        <v>16.8</v>
      </c>
      <c r="G934" s="9">
        <f>SUM('4.ведомст'!H1101)</f>
        <v>16.8</v>
      </c>
      <c r="H934" s="7">
        <f t="shared" si="231"/>
        <v>100</v>
      </c>
    </row>
    <row r="935" spans="1:8" ht="31.5" x14ac:dyDescent="0.25">
      <c r="A935" s="95" t="s">
        <v>40</v>
      </c>
      <c r="B935" s="31" t="s">
        <v>367</v>
      </c>
      <c r="C935" s="31">
        <v>200</v>
      </c>
      <c r="D935" s="96" t="s">
        <v>10</v>
      </c>
      <c r="E935" s="96" t="s">
        <v>25</v>
      </c>
      <c r="F935" s="9">
        <f>SUM('4.ведомст'!G1419)</f>
        <v>136.9</v>
      </c>
      <c r="G935" s="9">
        <f>SUM('4.ведомст'!H1419)</f>
        <v>136.9</v>
      </c>
      <c r="H935" s="7">
        <f t="shared" si="231"/>
        <v>100</v>
      </c>
    </row>
    <row r="936" spans="1:8" ht="31.5" hidden="1" x14ac:dyDescent="0.25">
      <c r="A936" s="95" t="s">
        <v>40</v>
      </c>
      <c r="B936" s="31" t="s">
        <v>367</v>
      </c>
      <c r="C936" s="31">
        <v>200</v>
      </c>
      <c r="D936" s="96" t="s">
        <v>22</v>
      </c>
      <c r="E936" s="96" t="s">
        <v>42</v>
      </c>
      <c r="F936" s="9">
        <f>SUM('4.ведомст'!G705)</f>
        <v>0</v>
      </c>
      <c r="G936" s="9">
        <f>SUM('4.ведомст'!H705)</f>
        <v>0</v>
      </c>
      <c r="H936" s="7"/>
    </row>
    <row r="937" spans="1:8" ht="31.5" hidden="1" x14ac:dyDescent="0.25">
      <c r="A937" s="95" t="s">
        <v>204</v>
      </c>
      <c r="B937" s="31" t="s">
        <v>367</v>
      </c>
      <c r="C937" s="31">
        <v>600</v>
      </c>
      <c r="D937" s="96" t="s">
        <v>99</v>
      </c>
      <c r="E937" s="96" t="s">
        <v>25</v>
      </c>
      <c r="F937" s="9">
        <f>SUM('4.ведомст'!G987)</f>
        <v>0</v>
      </c>
      <c r="G937" s="9">
        <f>SUM('4.ведомст'!H987)</f>
        <v>0</v>
      </c>
      <c r="H937" s="7"/>
    </row>
    <row r="938" spans="1:8" ht="31.5" x14ac:dyDescent="0.25">
      <c r="A938" s="95" t="s">
        <v>204</v>
      </c>
      <c r="B938" s="31" t="s">
        <v>367</v>
      </c>
      <c r="C938" s="31">
        <v>600</v>
      </c>
      <c r="D938" s="96" t="s">
        <v>99</v>
      </c>
      <c r="E938" s="96" t="s">
        <v>32</v>
      </c>
      <c r="F938" s="9">
        <f>SUM('4.ведомст'!G1102)</f>
        <v>13.2</v>
      </c>
      <c r="G938" s="9">
        <f>SUM('4.ведомст'!H1102)</f>
        <v>13.2</v>
      </c>
      <c r="H938" s="7">
        <f t="shared" si="231"/>
        <v>100</v>
      </c>
    </row>
    <row r="939" spans="1:8" ht="31.5" x14ac:dyDescent="0.25">
      <c r="A939" s="117" t="s">
        <v>204</v>
      </c>
      <c r="B939" s="31" t="s">
        <v>367</v>
      </c>
      <c r="C939" s="119">
        <v>600</v>
      </c>
      <c r="D939" s="120" t="s">
        <v>99</v>
      </c>
      <c r="E939" s="120" t="s">
        <v>42</v>
      </c>
      <c r="F939" s="108">
        <f>SUM('4.ведомст'!G1308)</f>
        <v>252.5</v>
      </c>
      <c r="G939" s="9">
        <f>SUM('4.ведомст'!H1308)</f>
        <v>252.5</v>
      </c>
      <c r="H939" s="7">
        <f t="shared" si="231"/>
        <v>100</v>
      </c>
    </row>
    <row r="940" spans="1:8" hidden="1" x14ac:dyDescent="0.25">
      <c r="A940" s="95" t="s">
        <v>17</v>
      </c>
      <c r="B940" s="31" t="s">
        <v>367</v>
      </c>
      <c r="C940" s="31">
        <v>800</v>
      </c>
      <c r="D940" s="96" t="s">
        <v>22</v>
      </c>
      <c r="E940" s="96" t="s">
        <v>42</v>
      </c>
      <c r="F940" s="9">
        <f>SUM('4.ведомст'!G706)</f>
        <v>0</v>
      </c>
      <c r="G940" s="9">
        <f>SUM('4.ведомст'!H706)</f>
        <v>0</v>
      </c>
      <c r="H940" s="7" t="e">
        <f t="shared" si="231"/>
        <v>#DIV/0!</v>
      </c>
    </row>
    <row r="941" spans="1:8" ht="47.25" x14ac:dyDescent="0.25">
      <c r="A941" s="95" t="s">
        <v>523</v>
      </c>
      <c r="B941" s="31" t="s">
        <v>65</v>
      </c>
      <c r="C941" s="31"/>
      <c r="D941" s="96"/>
      <c r="E941" s="96"/>
      <c r="F941" s="9">
        <f>SUM(F942+F945+F947+F949)+F953</f>
        <v>12828.7</v>
      </c>
      <c r="G941" s="9">
        <f t="shared" ref="G941" si="237">SUM(G942+G945+G947+G949)+G953</f>
        <v>12620.3</v>
      </c>
      <c r="H941" s="7">
        <f t="shared" si="231"/>
        <v>98.37551739459181</v>
      </c>
    </row>
    <row r="942" spans="1:8" x14ac:dyDescent="0.25">
      <c r="A942" s="95" t="s">
        <v>66</v>
      </c>
      <c r="B942" s="31" t="s">
        <v>67</v>
      </c>
      <c r="C942" s="31"/>
      <c r="D942" s="96"/>
      <c r="E942" s="96"/>
      <c r="F942" s="9">
        <f>F943+F944</f>
        <v>8708.7000000000007</v>
      </c>
      <c r="G942" s="9">
        <f t="shared" ref="G942" si="238">G943+G944</f>
        <v>8708.7000000000007</v>
      </c>
      <c r="H942" s="7">
        <f t="shared" si="231"/>
        <v>100</v>
      </c>
    </row>
    <row r="943" spans="1:8" ht="63" x14ac:dyDescent="0.25">
      <c r="A943" s="95" t="s">
        <v>39</v>
      </c>
      <c r="B943" s="31" t="s">
        <v>67</v>
      </c>
      <c r="C943" s="31">
        <v>100</v>
      </c>
      <c r="D943" s="96" t="s">
        <v>22</v>
      </c>
      <c r="E943" s="96" t="s">
        <v>64</v>
      </c>
      <c r="F943" s="9">
        <f>SUM('4.ведомст'!G781)</f>
        <v>8702</v>
      </c>
      <c r="G943" s="9">
        <f>SUM('4.ведомст'!H781)</f>
        <v>8702</v>
      </c>
      <c r="H943" s="7">
        <f t="shared" si="231"/>
        <v>100</v>
      </c>
    </row>
    <row r="944" spans="1:8" ht="31.5" x14ac:dyDescent="0.25">
      <c r="A944" s="95" t="s">
        <v>40</v>
      </c>
      <c r="B944" s="31" t="s">
        <v>67</v>
      </c>
      <c r="C944" s="31">
        <v>200</v>
      </c>
      <c r="D944" s="96" t="s">
        <v>22</v>
      </c>
      <c r="E944" s="96" t="s">
        <v>64</v>
      </c>
      <c r="F944" s="9">
        <f>SUM('4.ведомст'!G782)</f>
        <v>6.7</v>
      </c>
      <c r="G944" s="9">
        <f>SUM('4.ведомст'!H782)</f>
        <v>6.7</v>
      </c>
      <c r="H944" s="7">
        <f t="shared" si="231"/>
        <v>100</v>
      </c>
    </row>
    <row r="945" spans="1:8" x14ac:dyDescent="0.25">
      <c r="A945" s="95" t="s">
        <v>81</v>
      </c>
      <c r="B945" s="31" t="s">
        <v>411</v>
      </c>
      <c r="C945" s="41"/>
      <c r="D945" s="96"/>
      <c r="E945" s="96"/>
      <c r="F945" s="9">
        <f>F946</f>
        <v>602.6</v>
      </c>
      <c r="G945" s="9">
        <f>G946</f>
        <v>428.4</v>
      </c>
      <c r="H945" s="7">
        <f t="shared" si="231"/>
        <v>71.091934948556244</v>
      </c>
    </row>
    <row r="946" spans="1:8" ht="31.5" x14ac:dyDescent="0.25">
      <c r="A946" s="95" t="s">
        <v>40</v>
      </c>
      <c r="B946" s="31" t="s">
        <v>411</v>
      </c>
      <c r="C946" s="31">
        <v>200</v>
      </c>
      <c r="D946" s="96" t="s">
        <v>22</v>
      </c>
      <c r="E946" s="96" t="s">
        <v>64</v>
      </c>
      <c r="F946" s="9">
        <f>SUM('4.ведомст'!G784)</f>
        <v>602.6</v>
      </c>
      <c r="G946" s="9">
        <f>SUM('4.ведомст'!H784)</f>
        <v>428.4</v>
      </c>
      <c r="H946" s="7">
        <f t="shared" si="231"/>
        <v>71.091934948556244</v>
      </c>
    </row>
    <row r="947" spans="1:8" ht="31.5" x14ac:dyDescent="0.25">
      <c r="A947" s="95" t="s">
        <v>83</v>
      </c>
      <c r="B947" s="31" t="s">
        <v>412</v>
      </c>
      <c r="C947" s="31"/>
      <c r="D947" s="96"/>
      <c r="E947" s="96"/>
      <c r="F947" s="9">
        <f>F948</f>
        <v>1253.2</v>
      </c>
      <c r="G947" s="9">
        <f>G948</f>
        <v>1226.4000000000001</v>
      </c>
      <c r="H947" s="7">
        <f t="shared" si="231"/>
        <v>97.86147462496011</v>
      </c>
    </row>
    <row r="948" spans="1:8" ht="31.5" x14ac:dyDescent="0.25">
      <c r="A948" s="95" t="s">
        <v>40</v>
      </c>
      <c r="B948" s="31" t="s">
        <v>412</v>
      </c>
      <c r="C948" s="31">
        <v>200</v>
      </c>
      <c r="D948" s="96" t="s">
        <v>22</v>
      </c>
      <c r="E948" s="96" t="s">
        <v>64</v>
      </c>
      <c r="F948" s="9">
        <f>SUM('4.ведомст'!G786)</f>
        <v>1253.2</v>
      </c>
      <c r="G948" s="9">
        <f>SUM('4.ведомст'!H786)</f>
        <v>1226.4000000000001</v>
      </c>
      <c r="H948" s="7">
        <f t="shared" si="231"/>
        <v>97.86147462496011</v>
      </c>
    </row>
    <row r="949" spans="1:8" ht="31.5" x14ac:dyDescent="0.25">
      <c r="A949" s="95" t="s">
        <v>84</v>
      </c>
      <c r="B949" s="31" t="s">
        <v>413</v>
      </c>
      <c r="C949" s="31"/>
      <c r="D949" s="96"/>
      <c r="E949" s="96"/>
      <c r="F949" s="9">
        <f>F951+F952+F950</f>
        <v>2237.6999999999998</v>
      </c>
      <c r="G949" s="9">
        <f t="shared" ref="G949" si="239">G951+G952+G950</f>
        <v>2230.2999999999997</v>
      </c>
      <c r="H949" s="7">
        <f t="shared" si="231"/>
        <v>99.669303302498093</v>
      </c>
    </row>
    <row r="950" spans="1:8" ht="31.5" hidden="1" x14ac:dyDescent="0.25">
      <c r="A950" s="95" t="s">
        <v>40</v>
      </c>
      <c r="B950" s="31" t="s">
        <v>413</v>
      </c>
      <c r="C950" s="31">
        <v>200</v>
      </c>
      <c r="D950" s="96" t="s">
        <v>99</v>
      </c>
      <c r="E950" s="96" t="s">
        <v>149</v>
      </c>
      <c r="F950" s="9">
        <f>SUM('4.ведомст'!G615)</f>
        <v>0</v>
      </c>
      <c r="G950" s="9">
        <f>SUM('4.ведомст'!H615)</f>
        <v>0</v>
      </c>
      <c r="H950" s="7" t="e">
        <f t="shared" si="231"/>
        <v>#DIV/0!</v>
      </c>
    </row>
    <row r="951" spans="1:8" ht="31.5" x14ac:dyDescent="0.25">
      <c r="A951" s="95" t="s">
        <v>40</v>
      </c>
      <c r="B951" s="31" t="s">
        <v>413</v>
      </c>
      <c r="C951" s="31">
        <v>200</v>
      </c>
      <c r="D951" s="96" t="s">
        <v>22</v>
      </c>
      <c r="E951" s="96" t="s">
        <v>64</v>
      </c>
      <c r="F951" s="9">
        <f>SUM('4.ведомст'!G788)</f>
        <v>2156.6</v>
      </c>
      <c r="G951" s="9">
        <f>SUM('4.ведомст'!H788)</f>
        <v>2149.1999999999998</v>
      </c>
      <c r="H951" s="7">
        <f t="shared" si="231"/>
        <v>99.656867291106366</v>
      </c>
    </row>
    <row r="952" spans="1:8" x14ac:dyDescent="0.25">
      <c r="A952" s="95" t="s">
        <v>17</v>
      </c>
      <c r="B952" s="31" t="s">
        <v>413</v>
      </c>
      <c r="C952" s="31">
        <v>800</v>
      </c>
      <c r="D952" s="96" t="s">
        <v>22</v>
      </c>
      <c r="E952" s="96" t="s">
        <v>64</v>
      </c>
      <c r="F952" s="9">
        <f>SUM('4.ведомст'!G789)</f>
        <v>81.099999999999994</v>
      </c>
      <c r="G952" s="9">
        <f>SUM('4.ведомст'!H789)</f>
        <v>81.099999999999994</v>
      </c>
      <c r="H952" s="7">
        <f t="shared" si="231"/>
        <v>100</v>
      </c>
    </row>
    <row r="953" spans="1:8" ht="31.5" x14ac:dyDescent="0.25">
      <c r="A953" s="95" t="s">
        <v>964</v>
      </c>
      <c r="B953" s="31" t="s">
        <v>963</v>
      </c>
      <c r="C953" s="31"/>
      <c r="D953" s="96"/>
      <c r="E953" s="96"/>
      <c r="F953" s="9">
        <f>SUM(F954)</f>
        <v>26.5</v>
      </c>
      <c r="G953" s="9">
        <f t="shared" ref="G953" si="240">SUM(G954)</f>
        <v>26.5</v>
      </c>
      <c r="H953" s="7">
        <f t="shared" si="231"/>
        <v>100</v>
      </c>
    </row>
    <row r="954" spans="1:8" ht="63" x14ac:dyDescent="0.25">
      <c r="A954" s="95" t="s">
        <v>39</v>
      </c>
      <c r="B954" s="31" t="s">
        <v>963</v>
      </c>
      <c r="C954" s="31">
        <v>100</v>
      </c>
      <c r="D954" s="96" t="s">
        <v>22</v>
      </c>
      <c r="E954" s="96" t="s">
        <v>64</v>
      </c>
      <c r="F954" s="9">
        <f>SUM('4.ведомст'!G791)</f>
        <v>26.5</v>
      </c>
      <c r="G954" s="9">
        <f>SUM('4.ведомст'!H791)</f>
        <v>26.5</v>
      </c>
      <c r="H954" s="7">
        <f t="shared" si="231"/>
        <v>100</v>
      </c>
    </row>
    <row r="955" spans="1:8" s="27" customFormat="1" ht="63" x14ac:dyDescent="0.25">
      <c r="A955" s="23" t="s">
        <v>519</v>
      </c>
      <c r="B955" s="29" t="s">
        <v>59</v>
      </c>
      <c r="C955" s="29"/>
      <c r="D955" s="38"/>
      <c r="E955" s="38"/>
      <c r="F955" s="10">
        <f>F956</f>
        <v>3662</v>
      </c>
      <c r="G955" s="10">
        <f>G956</f>
        <v>3569.9</v>
      </c>
      <c r="H955" s="26">
        <f t="shared" si="231"/>
        <v>97.484980884762422</v>
      </c>
    </row>
    <row r="956" spans="1:8" x14ac:dyDescent="0.25">
      <c r="A956" s="95" t="s">
        <v>26</v>
      </c>
      <c r="B956" s="31" t="s">
        <v>60</v>
      </c>
      <c r="C956" s="31"/>
      <c r="D956" s="96"/>
      <c r="E956" s="96"/>
      <c r="F956" s="9">
        <f>SUM(F957)</f>
        <v>3662</v>
      </c>
      <c r="G956" s="9">
        <f>SUM(G957)</f>
        <v>3569.9</v>
      </c>
      <c r="H956" s="7">
        <f t="shared" si="231"/>
        <v>97.484980884762422</v>
      </c>
    </row>
    <row r="957" spans="1:8" ht="31.5" x14ac:dyDescent="0.25">
      <c r="A957" s="95" t="s">
        <v>61</v>
      </c>
      <c r="B957" s="31" t="s">
        <v>62</v>
      </c>
      <c r="C957" s="31"/>
      <c r="D957" s="96"/>
      <c r="E957" s="96"/>
      <c r="F957" s="9">
        <f>F958</f>
        <v>3662</v>
      </c>
      <c r="G957" s="9">
        <f>G958</f>
        <v>3569.9</v>
      </c>
      <c r="H957" s="7">
        <f t="shared" si="231"/>
        <v>97.484980884762422</v>
      </c>
    </row>
    <row r="958" spans="1:8" ht="31.5" x14ac:dyDescent="0.25">
      <c r="A958" s="95" t="s">
        <v>40</v>
      </c>
      <c r="B958" s="31" t="s">
        <v>62</v>
      </c>
      <c r="C958" s="31">
        <v>200</v>
      </c>
      <c r="D958" s="96" t="s">
        <v>22</v>
      </c>
      <c r="E958" s="96" t="s">
        <v>42</v>
      </c>
      <c r="F958" s="9">
        <f>SUM('4.ведомст'!G714)</f>
        <v>3662</v>
      </c>
      <c r="G958" s="9">
        <f>SUM('4.ведомст'!H714)</f>
        <v>3569.9</v>
      </c>
      <c r="H958" s="7">
        <f t="shared" si="231"/>
        <v>97.484980884762422</v>
      </c>
    </row>
    <row r="959" spans="1:8" s="27" customFormat="1" ht="31.5" x14ac:dyDescent="0.25">
      <c r="A959" s="23" t="s">
        <v>753</v>
      </c>
      <c r="B959" s="29" t="s">
        <v>200</v>
      </c>
      <c r="C959" s="29"/>
      <c r="D959" s="38"/>
      <c r="E959" s="38"/>
      <c r="F959" s="10">
        <f>SUM(F960)</f>
        <v>220.3</v>
      </c>
      <c r="G959" s="10">
        <f t="shared" ref="G959" si="241">SUM(G960)</f>
        <v>220.3</v>
      </c>
      <c r="H959" s="26">
        <f t="shared" si="231"/>
        <v>100</v>
      </c>
    </row>
    <row r="960" spans="1:8" ht="31.5" x14ac:dyDescent="0.25">
      <c r="A960" s="95" t="s">
        <v>84</v>
      </c>
      <c r="B960" s="31" t="s">
        <v>441</v>
      </c>
      <c r="C960" s="31"/>
      <c r="D960" s="96"/>
      <c r="E960" s="96"/>
      <c r="F960" s="9">
        <f>SUM(F961:F962)</f>
        <v>220.3</v>
      </c>
      <c r="G960" s="9">
        <f>SUM(G961:G962)</f>
        <v>220.3</v>
      </c>
      <c r="H960" s="7">
        <f t="shared" si="231"/>
        <v>100</v>
      </c>
    </row>
    <row r="961" spans="1:8" ht="31.5" x14ac:dyDescent="0.25">
      <c r="A961" s="95" t="s">
        <v>40</v>
      </c>
      <c r="B961" s="31" t="s">
        <v>441</v>
      </c>
      <c r="C961" s="31">
        <v>200</v>
      </c>
      <c r="D961" s="96" t="s">
        <v>25</v>
      </c>
      <c r="E961" s="96">
        <v>13</v>
      </c>
      <c r="F961" s="9">
        <f>SUM('4.ведомст'!G115)</f>
        <v>70.3</v>
      </c>
      <c r="G961" s="9">
        <f>SUM('4.ведомст'!H115)</f>
        <v>70.3</v>
      </c>
      <c r="H961" s="7">
        <f t="shared" si="231"/>
        <v>100</v>
      </c>
    </row>
    <row r="962" spans="1:8" x14ac:dyDescent="0.25">
      <c r="A962" s="95" t="s">
        <v>31</v>
      </c>
      <c r="B962" s="31" t="s">
        <v>441</v>
      </c>
      <c r="C962" s="31">
        <v>300</v>
      </c>
      <c r="D962" s="96" t="s">
        <v>25</v>
      </c>
      <c r="E962" s="96">
        <v>13</v>
      </c>
      <c r="F962" s="9">
        <f>SUM('4.ведомст'!G116)</f>
        <v>150</v>
      </c>
      <c r="G962" s="9">
        <f>SUM('4.ведомст'!H116)</f>
        <v>150</v>
      </c>
      <c r="H962" s="7">
        <f t="shared" si="231"/>
        <v>100</v>
      </c>
    </row>
    <row r="963" spans="1:8" s="27" customFormat="1" ht="47.25" x14ac:dyDescent="0.25">
      <c r="A963" s="23" t="s">
        <v>488</v>
      </c>
      <c r="B963" s="29" t="s">
        <v>173</v>
      </c>
      <c r="C963" s="29"/>
      <c r="D963" s="38"/>
      <c r="E963" s="38"/>
      <c r="F963" s="10">
        <f>SUM(F966+F969+F972+F974)+F964</f>
        <v>47944.6</v>
      </c>
      <c r="G963" s="10">
        <f t="shared" ref="G963" si="242">SUM(G966+G969+G972+G974)+G964</f>
        <v>47884.5</v>
      </c>
      <c r="H963" s="26">
        <f t="shared" si="231"/>
        <v>99.874646988399121</v>
      </c>
    </row>
    <row r="964" spans="1:8" s="27" customFormat="1" hidden="1" x14ac:dyDescent="0.25">
      <c r="A964" s="95" t="s">
        <v>691</v>
      </c>
      <c r="B964" s="31" t="s">
        <v>692</v>
      </c>
      <c r="C964" s="31"/>
      <c r="D964" s="96"/>
      <c r="E964" s="96"/>
      <c r="F964" s="9">
        <f>SUM(F965)</f>
        <v>0</v>
      </c>
      <c r="G964" s="9">
        <f t="shared" ref="G964" si="243">SUM(G965)</f>
        <v>0</v>
      </c>
      <c r="H964" s="7" t="e">
        <f t="shared" si="231"/>
        <v>#DIV/0!</v>
      </c>
    </row>
    <row r="965" spans="1:8" s="27" customFormat="1" hidden="1" x14ac:dyDescent="0.25">
      <c r="A965" s="95" t="s">
        <v>693</v>
      </c>
      <c r="B965" s="31" t="s">
        <v>692</v>
      </c>
      <c r="C965" s="31">
        <v>700</v>
      </c>
      <c r="D965" s="96" t="s">
        <v>80</v>
      </c>
      <c r="E965" s="96" t="s">
        <v>25</v>
      </c>
      <c r="F965" s="9">
        <f>SUM('4.ведомст'!G599)</f>
        <v>0</v>
      </c>
      <c r="G965" s="9">
        <f>SUM('4.ведомст'!H599)</f>
        <v>0</v>
      </c>
      <c r="H965" s="7" t="e">
        <f t="shared" si="231"/>
        <v>#DIV/0!</v>
      </c>
    </row>
    <row r="966" spans="1:8" x14ac:dyDescent="0.25">
      <c r="A966" s="95" t="s">
        <v>66</v>
      </c>
      <c r="B966" s="96" t="s">
        <v>174</v>
      </c>
      <c r="C966" s="96"/>
      <c r="D966" s="96"/>
      <c r="E966" s="96"/>
      <c r="F966" s="9">
        <f>SUM(F967:F968)</f>
        <v>40841.5</v>
      </c>
      <c r="G966" s="9">
        <f>SUM(G967:G968)</f>
        <v>41217.4</v>
      </c>
      <c r="H966" s="7">
        <f t="shared" ref="H966:H1029" si="244">SUM(G966/F966*100)</f>
        <v>100.9203873511012</v>
      </c>
    </row>
    <row r="967" spans="1:8" ht="63" x14ac:dyDescent="0.25">
      <c r="A967" s="95" t="s">
        <v>39</v>
      </c>
      <c r="B967" s="96" t="s">
        <v>174</v>
      </c>
      <c r="C967" s="96" t="s">
        <v>75</v>
      </c>
      <c r="D967" s="96" t="s">
        <v>25</v>
      </c>
      <c r="E967" s="96" t="s">
        <v>64</v>
      </c>
      <c r="F967" s="9">
        <f>SUM('4.ведомст'!G561)</f>
        <v>40826.1</v>
      </c>
      <c r="G967" s="9">
        <f>SUM('4.ведомст'!H561)</f>
        <v>41202</v>
      </c>
      <c r="H967" s="7">
        <f t="shared" si="244"/>
        <v>100.92073453011676</v>
      </c>
    </row>
    <row r="968" spans="1:8" ht="31.5" x14ac:dyDescent="0.25">
      <c r="A968" s="95" t="s">
        <v>40</v>
      </c>
      <c r="B968" s="96" t="s">
        <v>174</v>
      </c>
      <c r="C968" s="96" t="s">
        <v>77</v>
      </c>
      <c r="D968" s="96" t="s">
        <v>25</v>
      </c>
      <c r="E968" s="96" t="s">
        <v>64</v>
      </c>
      <c r="F968" s="9">
        <f>SUM('4.ведомст'!G562)</f>
        <v>15.4</v>
      </c>
      <c r="G968" s="9">
        <f>SUM('4.ведомст'!H562)</f>
        <v>15.4</v>
      </c>
      <c r="H968" s="7">
        <f t="shared" si="244"/>
        <v>100</v>
      </c>
    </row>
    <row r="969" spans="1:8" x14ac:dyDescent="0.25">
      <c r="A969" s="95" t="s">
        <v>81</v>
      </c>
      <c r="B969" s="31" t="s">
        <v>176</v>
      </c>
      <c r="C969" s="31"/>
      <c r="D969" s="96"/>
      <c r="E969" s="96"/>
      <c r="F969" s="9">
        <f>SUM(F970:F971)</f>
        <v>188.6</v>
      </c>
      <c r="G969" s="9">
        <f>SUM(G970:G971)</f>
        <v>171.70000000000002</v>
      </c>
      <c r="H969" s="7">
        <f t="shared" si="244"/>
        <v>91.039236479321332</v>
      </c>
    </row>
    <row r="970" spans="1:8" ht="31.5" x14ac:dyDescent="0.25">
      <c r="A970" s="95" t="s">
        <v>40</v>
      </c>
      <c r="B970" s="31" t="s">
        <v>176</v>
      </c>
      <c r="C970" s="31">
        <v>200</v>
      </c>
      <c r="D970" s="96" t="s">
        <v>25</v>
      </c>
      <c r="E970" s="96" t="s">
        <v>80</v>
      </c>
      <c r="F970" s="9">
        <f>SUM('4.ведомст'!G570)</f>
        <v>187.2</v>
      </c>
      <c r="G970" s="9">
        <f>SUM('4.ведомст'!H570)</f>
        <v>170.3</v>
      </c>
      <c r="H970" s="7">
        <f t="shared" si="244"/>
        <v>90.972222222222229</v>
      </c>
    </row>
    <row r="971" spans="1:8" x14ac:dyDescent="0.25">
      <c r="A971" s="95" t="s">
        <v>17</v>
      </c>
      <c r="B971" s="31" t="s">
        <v>176</v>
      </c>
      <c r="C971" s="31">
        <v>800</v>
      </c>
      <c r="D971" s="96" t="s">
        <v>25</v>
      </c>
      <c r="E971" s="96" t="s">
        <v>80</v>
      </c>
      <c r="F971" s="9">
        <f>SUM('4.ведомст'!G571)</f>
        <v>1.4</v>
      </c>
      <c r="G971" s="9">
        <f>SUM('4.ведомст'!H571)</f>
        <v>1.4</v>
      </c>
      <c r="H971" s="7">
        <f t="shared" si="244"/>
        <v>100</v>
      </c>
    </row>
    <row r="972" spans="1:8" ht="31.5" x14ac:dyDescent="0.25">
      <c r="A972" s="95" t="s">
        <v>83</v>
      </c>
      <c r="B972" s="31" t="s">
        <v>177</v>
      </c>
      <c r="C972" s="31"/>
      <c r="D972" s="96"/>
      <c r="E972" s="96"/>
      <c r="F972" s="9">
        <f>SUM(F973)</f>
        <v>211.3</v>
      </c>
      <c r="G972" s="9">
        <f>SUM(G973)</f>
        <v>201.8</v>
      </c>
      <c r="H972" s="7">
        <f t="shared" si="244"/>
        <v>95.504022716516801</v>
      </c>
    </row>
    <row r="973" spans="1:8" ht="31.5" x14ac:dyDescent="0.25">
      <c r="A973" s="95" t="s">
        <v>40</v>
      </c>
      <c r="B973" s="31" t="s">
        <v>177</v>
      </c>
      <c r="C973" s="31">
        <v>200</v>
      </c>
      <c r="D973" s="96" t="s">
        <v>25</v>
      </c>
      <c r="E973" s="96" t="s">
        <v>80</v>
      </c>
      <c r="F973" s="9">
        <f>SUM('4.ведомст'!G573)</f>
        <v>211.3</v>
      </c>
      <c r="G973" s="9">
        <f>SUM('4.ведомст'!H573)</f>
        <v>201.8</v>
      </c>
      <c r="H973" s="7">
        <f t="shared" si="244"/>
        <v>95.504022716516801</v>
      </c>
    </row>
    <row r="974" spans="1:8" ht="31.5" x14ac:dyDescent="0.25">
      <c r="A974" s="95" t="s">
        <v>84</v>
      </c>
      <c r="B974" s="31" t="s">
        <v>178</v>
      </c>
      <c r="C974" s="31"/>
      <c r="D974" s="96"/>
      <c r="E974" s="96"/>
      <c r="F974" s="9">
        <f>SUM(F975:F977)</f>
        <v>6703.2</v>
      </c>
      <c r="G974" s="9">
        <f>SUM(G975:G977)</f>
        <v>6293.5999999999995</v>
      </c>
      <c r="H974" s="7">
        <f t="shared" si="244"/>
        <v>93.889485618808919</v>
      </c>
    </row>
    <row r="975" spans="1:8" ht="31.5" x14ac:dyDescent="0.25">
      <c r="A975" s="95" t="s">
        <v>40</v>
      </c>
      <c r="B975" s="31" t="s">
        <v>178</v>
      </c>
      <c r="C975" s="31">
        <v>200</v>
      </c>
      <c r="D975" s="96" t="s">
        <v>25</v>
      </c>
      <c r="E975" s="96" t="s">
        <v>80</v>
      </c>
      <c r="F975" s="9">
        <f>SUM('4.ведомст'!G575)</f>
        <v>6578.5</v>
      </c>
      <c r="G975" s="9">
        <f>SUM('4.ведомст'!H575)</f>
        <v>6168.9</v>
      </c>
      <c r="H975" s="7">
        <f t="shared" si="244"/>
        <v>93.773656608649375</v>
      </c>
    </row>
    <row r="976" spans="1:8" ht="31.5" x14ac:dyDescent="0.25">
      <c r="A976" s="95" t="s">
        <v>40</v>
      </c>
      <c r="B976" s="31" t="s">
        <v>178</v>
      </c>
      <c r="C976" s="31">
        <v>200</v>
      </c>
      <c r="D976" s="96" t="s">
        <v>99</v>
      </c>
      <c r="E976" s="96" t="s">
        <v>149</v>
      </c>
      <c r="F976" s="9">
        <f>SUM('4.ведомст'!G589)</f>
        <v>124.7</v>
      </c>
      <c r="G976" s="9">
        <f>SUM('4.ведомст'!H589)</f>
        <v>124.7</v>
      </c>
      <c r="H976" s="7">
        <f t="shared" si="244"/>
        <v>100</v>
      </c>
    </row>
    <row r="977" spans="1:8" hidden="1" x14ac:dyDescent="0.25">
      <c r="A977" s="95" t="s">
        <v>17</v>
      </c>
      <c r="B977" s="31" t="s">
        <v>178</v>
      </c>
      <c r="C977" s="31">
        <v>800</v>
      </c>
      <c r="D977" s="96" t="s">
        <v>25</v>
      </c>
      <c r="E977" s="96" t="s">
        <v>80</v>
      </c>
      <c r="F977" s="9">
        <f>SUM('4.ведомст'!G576)</f>
        <v>0</v>
      </c>
      <c r="G977" s="9">
        <f>SUM('4.ведомст'!H576)</f>
        <v>0</v>
      </c>
      <c r="H977" s="7" t="e">
        <f t="shared" si="244"/>
        <v>#DIV/0!</v>
      </c>
    </row>
    <row r="978" spans="1:8" s="27" customFormat="1" ht="31.5" x14ac:dyDescent="0.25">
      <c r="A978" s="23" t="s">
        <v>746</v>
      </c>
      <c r="B978" s="29" t="s">
        <v>201</v>
      </c>
      <c r="C978" s="29"/>
      <c r="D978" s="38"/>
      <c r="E978" s="38"/>
      <c r="F978" s="10">
        <f>SUM(F979)</f>
        <v>272.60000000000002</v>
      </c>
      <c r="G978" s="10">
        <f>SUM(G979)</f>
        <v>272.60000000000002</v>
      </c>
      <c r="H978" s="26">
        <f t="shared" si="244"/>
        <v>100</v>
      </c>
    </row>
    <row r="979" spans="1:8" x14ac:dyDescent="0.25">
      <c r="A979" s="95" t="s">
        <v>26</v>
      </c>
      <c r="B979" s="31" t="s">
        <v>526</v>
      </c>
      <c r="C979" s="31"/>
      <c r="D979" s="96"/>
      <c r="E979" s="96"/>
      <c r="F979" s="9">
        <f>SUM('4.ведомст'!G118)</f>
        <v>272.60000000000002</v>
      </c>
      <c r="G979" s="9">
        <f>SUM('4.ведомст'!H118)</f>
        <v>272.60000000000002</v>
      </c>
      <c r="H979" s="7">
        <f t="shared" si="244"/>
        <v>100</v>
      </c>
    </row>
    <row r="980" spans="1:8" ht="31.5" x14ac:dyDescent="0.25">
      <c r="A980" s="95" t="s">
        <v>40</v>
      </c>
      <c r="B980" s="31" t="s">
        <v>201</v>
      </c>
      <c r="C980" s="31">
        <v>200</v>
      </c>
      <c r="D980" s="96" t="s">
        <v>25</v>
      </c>
      <c r="E980" s="96">
        <v>13</v>
      </c>
      <c r="F980" s="9">
        <f>SUM('4.ведомст'!G119)</f>
        <v>272.60000000000002</v>
      </c>
      <c r="G980" s="9">
        <f>SUM('4.ведомст'!H119)</f>
        <v>272.60000000000002</v>
      </c>
      <c r="H980" s="7">
        <f t="shared" si="244"/>
        <v>100</v>
      </c>
    </row>
    <row r="981" spans="1:8" s="27" customFormat="1" ht="47.25" x14ac:dyDescent="0.25">
      <c r="A981" s="23" t="s">
        <v>524</v>
      </c>
      <c r="B981" s="29" t="s">
        <v>202</v>
      </c>
      <c r="C981" s="29"/>
      <c r="D981" s="38"/>
      <c r="E981" s="38"/>
      <c r="F981" s="10">
        <f>SUM(F982+F984)+F986</f>
        <v>6849</v>
      </c>
      <c r="G981" s="10">
        <f>SUM(G982+G984)+G986</f>
        <v>6849</v>
      </c>
      <c r="H981" s="26">
        <f t="shared" si="244"/>
        <v>100</v>
      </c>
    </row>
    <row r="982" spans="1:8" ht="47.25" x14ac:dyDescent="0.25">
      <c r="A982" s="95" t="s">
        <v>316</v>
      </c>
      <c r="B982" s="31" t="s">
        <v>436</v>
      </c>
      <c r="C982" s="31"/>
      <c r="D982" s="96"/>
      <c r="E982" s="96"/>
      <c r="F982" s="9">
        <f>SUM(F983)</f>
        <v>236.4</v>
      </c>
      <c r="G982" s="9">
        <f>SUM(G983)</f>
        <v>236.4</v>
      </c>
      <c r="H982" s="7">
        <f t="shared" si="244"/>
        <v>100</v>
      </c>
    </row>
    <row r="983" spans="1:8" ht="31.5" x14ac:dyDescent="0.25">
      <c r="A983" s="95" t="s">
        <v>204</v>
      </c>
      <c r="B983" s="31" t="s">
        <v>436</v>
      </c>
      <c r="C983" s="31">
        <v>600</v>
      </c>
      <c r="D983" s="96" t="s">
        <v>25</v>
      </c>
      <c r="E983" s="96">
        <v>13</v>
      </c>
      <c r="F983" s="9">
        <f>SUM('4.ведомст'!G122)</f>
        <v>236.4</v>
      </c>
      <c r="G983" s="9">
        <f>SUM('4.ведомст'!H122)</f>
        <v>236.4</v>
      </c>
      <c r="H983" s="7">
        <f t="shared" si="244"/>
        <v>100</v>
      </c>
    </row>
    <row r="984" spans="1:8" ht="47.25" x14ac:dyDescent="0.25">
      <c r="A984" s="95" t="s">
        <v>20</v>
      </c>
      <c r="B984" s="31" t="s">
        <v>203</v>
      </c>
      <c r="C984" s="31"/>
      <c r="D984" s="96"/>
      <c r="E984" s="96"/>
      <c r="F984" s="9">
        <f>SUM(F985)</f>
        <v>6612.6</v>
      </c>
      <c r="G984" s="9">
        <f>SUM(G985)</f>
        <v>6612.6</v>
      </c>
      <c r="H984" s="7">
        <f t="shared" si="244"/>
        <v>100</v>
      </c>
    </row>
    <row r="985" spans="1:8" ht="31.5" x14ac:dyDescent="0.25">
      <c r="A985" s="95" t="s">
        <v>204</v>
      </c>
      <c r="B985" s="31" t="s">
        <v>203</v>
      </c>
      <c r="C985" s="31">
        <v>600</v>
      </c>
      <c r="D985" s="96" t="s">
        <v>25</v>
      </c>
      <c r="E985" s="96">
        <v>13</v>
      </c>
      <c r="F985" s="9">
        <f>SUM('4.ведомст'!G124)</f>
        <v>6612.6</v>
      </c>
      <c r="G985" s="9">
        <f>SUM('4.ведомст'!H124)</f>
        <v>6612.6</v>
      </c>
      <c r="H985" s="7">
        <f t="shared" si="244"/>
        <v>100</v>
      </c>
    </row>
    <row r="986" spans="1:8" hidden="1" x14ac:dyDescent="0.25">
      <c r="A986" s="95" t="s">
        <v>132</v>
      </c>
      <c r="B986" s="31" t="s">
        <v>378</v>
      </c>
      <c r="C986" s="96"/>
      <c r="D986" s="96"/>
      <c r="E986" s="31"/>
      <c r="F986" s="9">
        <f t="shared" ref="F986:G987" si="245">SUM(F987)</f>
        <v>0</v>
      </c>
      <c r="G986" s="9">
        <f t="shared" si="245"/>
        <v>0</v>
      </c>
      <c r="H986" s="7" t="e">
        <f t="shared" si="244"/>
        <v>#DIV/0!</v>
      </c>
    </row>
    <row r="987" spans="1:8" ht="31.5" hidden="1" x14ac:dyDescent="0.25">
      <c r="A987" s="95" t="s">
        <v>361</v>
      </c>
      <c r="B987" s="31" t="s">
        <v>379</v>
      </c>
      <c r="C987" s="96"/>
      <c r="D987" s="96"/>
      <c r="E987" s="31"/>
      <c r="F987" s="9">
        <f t="shared" si="245"/>
        <v>0</v>
      </c>
      <c r="G987" s="9">
        <f t="shared" si="245"/>
        <v>0</v>
      </c>
      <c r="H987" s="7" t="e">
        <f t="shared" si="244"/>
        <v>#DIV/0!</v>
      </c>
    </row>
    <row r="988" spans="1:8" ht="31.5" hidden="1" x14ac:dyDescent="0.25">
      <c r="A988" s="95" t="s">
        <v>204</v>
      </c>
      <c r="B988" s="31" t="s">
        <v>379</v>
      </c>
      <c r="C988" s="31">
        <v>600</v>
      </c>
      <c r="D988" s="96" t="s">
        <v>25</v>
      </c>
      <c r="E988" s="96">
        <v>13</v>
      </c>
      <c r="F988" s="9"/>
      <c r="G988" s="9"/>
      <c r="H988" s="7" t="e">
        <f t="shared" si="244"/>
        <v>#DIV/0!</v>
      </c>
    </row>
    <row r="989" spans="1:8" s="27" customFormat="1" ht="47.25" x14ac:dyDescent="0.25">
      <c r="A989" s="23" t="s">
        <v>515</v>
      </c>
      <c r="B989" s="29" t="s">
        <v>373</v>
      </c>
      <c r="C989" s="29"/>
      <c r="D989" s="38"/>
      <c r="E989" s="38"/>
      <c r="F989" s="10">
        <f>SUM(F990)</f>
        <v>9000</v>
      </c>
      <c r="G989" s="10">
        <f t="shared" ref="G989" si="246">SUM(G990)</f>
        <v>9000</v>
      </c>
      <c r="H989" s="26">
        <f t="shared" si="244"/>
        <v>100</v>
      </c>
    </row>
    <row r="990" spans="1:8" ht="63" x14ac:dyDescent="0.25">
      <c r="A990" s="95" t="s">
        <v>761</v>
      </c>
      <c r="B990" s="31" t="s">
        <v>376</v>
      </c>
      <c r="C990" s="31"/>
      <c r="D990" s="96"/>
      <c r="E990" s="96"/>
      <c r="F990" s="9">
        <f>SUM(F991)</f>
        <v>9000</v>
      </c>
      <c r="G990" s="9">
        <f>SUM(G991)</f>
        <v>9000</v>
      </c>
      <c r="H990" s="7">
        <f t="shared" si="244"/>
        <v>100</v>
      </c>
    </row>
    <row r="991" spans="1:8" x14ac:dyDescent="0.25">
      <c r="A991" s="95" t="s">
        <v>31</v>
      </c>
      <c r="B991" s="31" t="s">
        <v>376</v>
      </c>
      <c r="C991" s="31">
        <v>300</v>
      </c>
      <c r="D991" s="96" t="s">
        <v>22</v>
      </c>
      <c r="E991" s="96" t="s">
        <v>42</v>
      </c>
      <c r="F991" s="9">
        <f>SUM('4.ведомст'!G719)</f>
        <v>9000</v>
      </c>
      <c r="G991" s="9">
        <f>SUM('4.ведомст'!H719)</f>
        <v>9000</v>
      </c>
      <c r="H991" s="7">
        <f t="shared" si="244"/>
        <v>100</v>
      </c>
    </row>
    <row r="992" spans="1:8" ht="47.25" x14ac:dyDescent="0.25">
      <c r="A992" s="23" t="s">
        <v>832</v>
      </c>
      <c r="B992" s="29" t="s">
        <v>714</v>
      </c>
      <c r="C992" s="4"/>
      <c r="D992" s="96"/>
      <c r="E992" s="96"/>
      <c r="F992" s="10">
        <f>SUM(F993)</f>
        <v>70</v>
      </c>
      <c r="G992" s="10">
        <f t="shared" ref="G992" si="247">SUM(G993)</f>
        <v>70</v>
      </c>
      <c r="H992" s="26">
        <f t="shared" si="244"/>
        <v>100</v>
      </c>
    </row>
    <row r="993" spans="1:8" x14ac:dyDescent="0.25">
      <c r="A993" s="95" t="s">
        <v>26</v>
      </c>
      <c r="B993" s="31" t="s">
        <v>715</v>
      </c>
      <c r="C993" s="4"/>
      <c r="D993" s="96"/>
      <c r="E993" s="96"/>
      <c r="F993" s="9">
        <f>SUM(F994)</f>
        <v>70</v>
      </c>
      <c r="G993" s="9">
        <f t="shared" ref="G993" si="248">SUM(G994)</f>
        <v>70</v>
      </c>
      <c r="H993" s="7">
        <f t="shared" si="244"/>
        <v>100</v>
      </c>
    </row>
    <row r="994" spans="1:8" ht="31.5" x14ac:dyDescent="0.25">
      <c r="A994" s="95" t="s">
        <v>40</v>
      </c>
      <c r="B994" s="31" t="s">
        <v>715</v>
      </c>
      <c r="C994" s="4" t="s">
        <v>77</v>
      </c>
      <c r="D994" s="96" t="s">
        <v>99</v>
      </c>
      <c r="E994" s="96" t="s">
        <v>152</v>
      </c>
      <c r="F994" s="9">
        <f>SUM('4.ведомст'!G1231)</f>
        <v>70</v>
      </c>
      <c r="G994" s="9">
        <f>SUM('4.ведомст'!H1231)</f>
        <v>70</v>
      </c>
      <c r="H994" s="7">
        <f t="shared" si="244"/>
        <v>100</v>
      </c>
    </row>
    <row r="995" spans="1:8" s="27" customFormat="1" ht="47.25" x14ac:dyDescent="0.25">
      <c r="A995" s="23" t="s">
        <v>635</v>
      </c>
      <c r="B995" s="29" t="s">
        <v>408</v>
      </c>
      <c r="C995" s="38"/>
      <c r="D995" s="38"/>
      <c r="E995" s="38"/>
      <c r="F995" s="10">
        <f>SUM(F996)+F999</f>
        <v>3297.4</v>
      </c>
      <c r="G995" s="10">
        <f t="shared" ref="G995" si="249">SUM(G996)+G999</f>
        <v>3287.4</v>
      </c>
      <c r="H995" s="26">
        <f t="shared" si="244"/>
        <v>99.69673075756657</v>
      </c>
    </row>
    <row r="996" spans="1:8" ht="31.5" x14ac:dyDescent="0.25">
      <c r="A996" s="95" t="s">
        <v>55</v>
      </c>
      <c r="B996" s="31" t="s">
        <v>409</v>
      </c>
      <c r="C996" s="96"/>
      <c r="D996" s="96"/>
      <c r="E996" s="96"/>
      <c r="F996" s="9">
        <f>SUM(F997)</f>
        <v>1647.4</v>
      </c>
      <c r="G996" s="9">
        <f t="shared" ref="F996:G997" si="250">SUM(G997)</f>
        <v>1637.4</v>
      </c>
      <c r="H996" s="7">
        <f t="shared" si="244"/>
        <v>99.39298288211728</v>
      </c>
    </row>
    <row r="997" spans="1:8" x14ac:dyDescent="0.25">
      <c r="A997" s="95" t="s">
        <v>28</v>
      </c>
      <c r="B997" s="31" t="s">
        <v>410</v>
      </c>
      <c r="C997" s="96"/>
      <c r="D997" s="96"/>
      <c r="E997" s="96"/>
      <c r="F997" s="9">
        <f t="shared" si="250"/>
        <v>1647.4</v>
      </c>
      <c r="G997" s="9">
        <f t="shared" si="250"/>
        <v>1637.4</v>
      </c>
      <c r="H997" s="7">
        <f t="shared" si="244"/>
        <v>99.39298288211728</v>
      </c>
    </row>
    <row r="998" spans="1:8" ht="31.5" x14ac:dyDescent="0.25">
      <c r="A998" s="95" t="s">
        <v>204</v>
      </c>
      <c r="B998" s="31" t="s">
        <v>410</v>
      </c>
      <c r="C998" s="96" t="s">
        <v>108</v>
      </c>
      <c r="D998" s="96" t="s">
        <v>22</v>
      </c>
      <c r="E998" s="96" t="s">
        <v>42</v>
      </c>
      <c r="F998" s="9">
        <f>SUM('4.ведомст'!G723)+'4.ведомст'!G812</f>
        <v>1647.4</v>
      </c>
      <c r="G998" s="9">
        <f>SUM('4.ведомст'!H723)+'4.ведомст'!H812</f>
        <v>1637.4</v>
      </c>
      <c r="H998" s="7">
        <f t="shared" si="244"/>
        <v>99.39298288211728</v>
      </c>
    </row>
    <row r="999" spans="1:8" ht="31.5" x14ac:dyDescent="0.25">
      <c r="A999" s="95" t="s">
        <v>635</v>
      </c>
      <c r="B999" s="31" t="s">
        <v>408</v>
      </c>
      <c r="C999" s="31"/>
      <c r="D999" s="96"/>
      <c r="E999" s="96"/>
      <c r="F999" s="9">
        <f>SUM(F1000)</f>
        <v>1650</v>
      </c>
      <c r="G999" s="9">
        <f>SUM(G1000)</f>
        <v>1650</v>
      </c>
      <c r="H999" s="7">
        <f t="shared" si="244"/>
        <v>100</v>
      </c>
    </row>
    <row r="1000" spans="1:8" ht="31.5" x14ac:dyDescent="0.25">
      <c r="A1000" s="95" t="s">
        <v>55</v>
      </c>
      <c r="B1000" s="31" t="s">
        <v>409</v>
      </c>
      <c r="C1000" s="31"/>
      <c r="D1000" s="96"/>
      <c r="E1000" s="96"/>
      <c r="F1000" s="9">
        <f>SUM(F1001)</f>
        <v>1650</v>
      </c>
      <c r="G1000" s="9">
        <f t="shared" ref="G1000" si="251">SUM(G1001)</f>
        <v>1650</v>
      </c>
      <c r="H1000" s="7">
        <f t="shared" si="244"/>
        <v>100</v>
      </c>
    </row>
    <row r="1001" spans="1:8" ht="31.5" x14ac:dyDescent="0.25">
      <c r="A1001" s="2" t="s">
        <v>960</v>
      </c>
      <c r="B1001" s="31" t="s">
        <v>410</v>
      </c>
      <c r="C1001" s="31"/>
      <c r="D1001" s="96"/>
      <c r="E1001" s="96"/>
      <c r="F1001" s="9">
        <f>SUM(F1002)</f>
        <v>1650</v>
      </c>
      <c r="G1001" s="9">
        <f t="shared" ref="G1001" si="252">SUM(G1002)</f>
        <v>1650</v>
      </c>
      <c r="H1001" s="7">
        <f t="shared" si="244"/>
        <v>100</v>
      </c>
    </row>
    <row r="1002" spans="1:8" ht="31.5" x14ac:dyDescent="0.25">
      <c r="A1002" s="34" t="s">
        <v>204</v>
      </c>
      <c r="B1002" s="31" t="s">
        <v>410</v>
      </c>
      <c r="C1002" s="31">
        <v>600</v>
      </c>
      <c r="D1002" s="96" t="s">
        <v>22</v>
      </c>
      <c r="E1002" s="96" t="s">
        <v>64</v>
      </c>
      <c r="F1002" s="9">
        <f>SUM('4.ведомст'!G540)</f>
        <v>1650</v>
      </c>
      <c r="G1002" s="9">
        <f>SUM('4.ведомст'!H540)</f>
        <v>1650</v>
      </c>
      <c r="H1002" s="7">
        <f t="shared" si="244"/>
        <v>100</v>
      </c>
    </row>
    <row r="1003" spans="1:8" ht="47.25" x14ac:dyDescent="0.25">
      <c r="A1003" s="23" t="s">
        <v>664</v>
      </c>
      <c r="B1003" s="29" t="s">
        <v>558</v>
      </c>
      <c r="C1003" s="38"/>
      <c r="D1003" s="38"/>
      <c r="E1003" s="38"/>
      <c r="F1003" s="10">
        <f>SUM(F1006)+F1004</f>
        <v>882</v>
      </c>
      <c r="G1003" s="10">
        <f t="shared" ref="G1003" si="253">SUM(G1006)+G1004</f>
        <v>882</v>
      </c>
      <c r="H1003" s="26">
        <f t="shared" si="244"/>
        <v>100</v>
      </c>
    </row>
    <row r="1004" spans="1:8" ht="31.5" hidden="1" x14ac:dyDescent="0.25">
      <c r="A1004" s="95" t="s">
        <v>671</v>
      </c>
      <c r="B1004" s="31" t="s">
        <v>669</v>
      </c>
      <c r="C1004" s="96"/>
      <c r="D1004" s="96"/>
      <c r="E1004" s="96"/>
      <c r="F1004" s="9">
        <f>SUM(F1005)</f>
        <v>0</v>
      </c>
      <c r="G1004" s="9">
        <f t="shared" ref="G1004" si="254">SUM(G1005)</f>
        <v>0</v>
      </c>
      <c r="H1004" s="7" t="e">
        <f t="shared" si="244"/>
        <v>#DIV/0!</v>
      </c>
    </row>
    <row r="1005" spans="1:8" ht="31.5" hidden="1" x14ac:dyDescent="0.25">
      <c r="A1005" s="95" t="s">
        <v>204</v>
      </c>
      <c r="B1005" s="31" t="s">
        <v>669</v>
      </c>
      <c r="C1005" s="96" t="s">
        <v>108</v>
      </c>
      <c r="D1005" s="96" t="s">
        <v>8</v>
      </c>
      <c r="E1005" s="96" t="s">
        <v>19</v>
      </c>
      <c r="F1005" s="9">
        <f>SUM('4.ведомст'!G285)</f>
        <v>0</v>
      </c>
      <c r="G1005" s="9"/>
      <c r="H1005" s="7" t="e">
        <f t="shared" si="244"/>
        <v>#DIV/0!</v>
      </c>
    </row>
    <row r="1006" spans="1:8" ht="47.25" x14ac:dyDescent="0.25">
      <c r="A1006" s="95" t="s">
        <v>665</v>
      </c>
      <c r="B1006" s="31" t="s">
        <v>670</v>
      </c>
      <c r="C1006" s="96"/>
      <c r="D1006" s="96"/>
      <c r="E1006" s="96"/>
      <c r="F1006" s="9">
        <f t="shared" ref="F1006:G1006" si="255">SUM(F1007)</f>
        <v>882</v>
      </c>
      <c r="G1006" s="9">
        <f t="shared" si="255"/>
        <v>882</v>
      </c>
      <c r="H1006" s="7">
        <f t="shared" si="244"/>
        <v>100</v>
      </c>
    </row>
    <row r="1007" spans="1:8" ht="31.5" x14ac:dyDescent="0.25">
      <c r="A1007" s="34" t="s">
        <v>204</v>
      </c>
      <c r="B1007" s="31" t="s">
        <v>670</v>
      </c>
      <c r="C1007" s="96" t="s">
        <v>108</v>
      </c>
      <c r="D1007" s="96" t="s">
        <v>8</v>
      </c>
      <c r="E1007" s="96" t="s">
        <v>19</v>
      </c>
      <c r="F1007" s="9">
        <f>SUM('4.ведомст'!G287)</f>
        <v>882</v>
      </c>
      <c r="G1007" s="9">
        <f>SUM('4.ведомст'!H287)</f>
        <v>882</v>
      </c>
      <c r="H1007" s="7">
        <f t="shared" si="244"/>
        <v>100</v>
      </c>
    </row>
    <row r="1008" spans="1:8" ht="31.5" x14ac:dyDescent="0.25">
      <c r="A1008" s="65" t="s">
        <v>552</v>
      </c>
      <c r="B1008" s="29" t="s">
        <v>550</v>
      </c>
      <c r="C1008" s="38"/>
      <c r="D1008" s="38"/>
      <c r="E1008" s="38"/>
      <c r="F1008" s="10">
        <f>SUM(F1009)+F1012+F1015</f>
        <v>14946.1</v>
      </c>
      <c r="G1008" s="10">
        <f t="shared" ref="G1008" si="256">SUM(G1009)+G1012+G1015</f>
        <v>14905.6</v>
      </c>
      <c r="H1008" s="26">
        <f t="shared" si="244"/>
        <v>99.729026301175566</v>
      </c>
    </row>
    <row r="1009" spans="1:8" ht="31.5" x14ac:dyDescent="0.25">
      <c r="A1009" s="95" t="s">
        <v>84</v>
      </c>
      <c r="B1009" s="31" t="s">
        <v>551</v>
      </c>
      <c r="C1009" s="96"/>
      <c r="D1009" s="96"/>
      <c r="E1009" s="96"/>
      <c r="F1009" s="9">
        <f>SUM(F1010:F1011)</f>
        <v>13877.7</v>
      </c>
      <c r="G1009" s="9">
        <f t="shared" ref="G1009" si="257">SUM(G1010:G1011)</f>
        <v>13840.6</v>
      </c>
      <c r="H1009" s="7">
        <f t="shared" si="244"/>
        <v>99.732664634629657</v>
      </c>
    </row>
    <row r="1010" spans="1:8" ht="31.5" x14ac:dyDescent="0.25">
      <c r="A1010" s="2" t="s">
        <v>40</v>
      </c>
      <c r="B1010" s="31" t="s">
        <v>551</v>
      </c>
      <c r="C1010" s="96" t="s">
        <v>77</v>
      </c>
      <c r="D1010" s="96" t="s">
        <v>25</v>
      </c>
      <c r="E1010" s="96" t="s">
        <v>80</v>
      </c>
      <c r="F1010" s="9">
        <f>SUM('4.ведомст'!G130)</f>
        <v>13877.7</v>
      </c>
      <c r="G1010" s="9">
        <f>SUM('4.ведомст'!H130)</f>
        <v>13840.6</v>
      </c>
      <c r="H1010" s="7">
        <f t="shared" si="244"/>
        <v>99.732664634629657</v>
      </c>
    </row>
    <row r="1011" spans="1:8" ht="31.5" hidden="1" x14ac:dyDescent="0.25">
      <c r="A1011" s="95" t="s">
        <v>40</v>
      </c>
      <c r="B1011" s="31" t="s">
        <v>551</v>
      </c>
      <c r="C1011" s="31">
        <v>200</v>
      </c>
      <c r="D1011" s="96" t="s">
        <v>99</v>
      </c>
      <c r="E1011" s="96" t="s">
        <v>149</v>
      </c>
      <c r="F1011" s="9">
        <f>SUM('4.ведомст'!G497)</f>
        <v>0</v>
      </c>
      <c r="G1011" s="9">
        <f>SUM('4.ведомст'!H497)</f>
        <v>0</v>
      </c>
      <c r="H1011" s="7" t="e">
        <f t="shared" si="244"/>
        <v>#DIV/0!</v>
      </c>
    </row>
    <row r="1012" spans="1:8" x14ac:dyDescent="0.25">
      <c r="A1012" s="95" t="s">
        <v>955</v>
      </c>
      <c r="B1012" s="31" t="s">
        <v>956</v>
      </c>
      <c r="C1012" s="31"/>
      <c r="D1012" s="96"/>
      <c r="E1012" s="96"/>
      <c r="F1012" s="9">
        <f>SUM(F1013)</f>
        <v>615.1</v>
      </c>
      <c r="G1012" s="9">
        <f t="shared" ref="G1012" si="258">SUM(G1013)</f>
        <v>615.1</v>
      </c>
      <c r="H1012" s="7">
        <f t="shared" si="244"/>
        <v>100</v>
      </c>
    </row>
    <row r="1013" spans="1:8" ht="63" x14ac:dyDescent="0.25">
      <c r="A1013" s="95" t="s">
        <v>958</v>
      </c>
      <c r="B1013" s="31" t="s">
        <v>957</v>
      </c>
      <c r="C1013" s="31"/>
      <c r="D1013" s="96"/>
      <c r="E1013" s="96"/>
      <c r="F1013" s="9">
        <f>SUM(F1014)</f>
        <v>615.1</v>
      </c>
      <c r="G1013" s="9">
        <f t="shared" ref="G1013" si="259">SUM(G1014)</f>
        <v>615.1</v>
      </c>
      <c r="H1013" s="7">
        <f t="shared" si="244"/>
        <v>100</v>
      </c>
    </row>
    <row r="1014" spans="1:8" ht="31.5" x14ac:dyDescent="0.25">
      <c r="A1014" s="95" t="s">
        <v>40</v>
      </c>
      <c r="B1014" s="31" t="s">
        <v>957</v>
      </c>
      <c r="C1014" s="31">
        <v>200</v>
      </c>
      <c r="D1014" s="96" t="s">
        <v>22</v>
      </c>
      <c r="E1014" s="96" t="s">
        <v>64</v>
      </c>
      <c r="F1014" s="9">
        <f>SUM('4.ведомст'!G795)</f>
        <v>615.1</v>
      </c>
      <c r="G1014" s="9">
        <f>SUM('4.ведомст'!H795)</f>
        <v>615.1</v>
      </c>
      <c r="H1014" s="7">
        <f t="shared" si="244"/>
        <v>100</v>
      </c>
    </row>
    <row r="1015" spans="1:8" x14ac:dyDescent="0.25">
      <c r="A1015" s="95" t="s">
        <v>966</v>
      </c>
      <c r="B1015" s="31" t="s">
        <v>967</v>
      </c>
      <c r="C1015" s="31"/>
      <c r="D1015" s="96"/>
      <c r="E1015" s="96"/>
      <c r="F1015" s="9">
        <f>SUM(F1016)</f>
        <v>453.3</v>
      </c>
      <c r="G1015" s="9">
        <f t="shared" ref="G1015" si="260">SUM(G1016)</f>
        <v>449.9</v>
      </c>
      <c r="H1015" s="7">
        <f t="shared" si="244"/>
        <v>99.249944848885946</v>
      </c>
    </row>
    <row r="1016" spans="1:8" ht="31.5" x14ac:dyDescent="0.25">
      <c r="A1016" s="95" t="s">
        <v>968</v>
      </c>
      <c r="B1016" s="31" t="s">
        <v>969</v>
      </c>
      <c r="C1016" s="31"/>
      <c r="D1016" s="96"/>
      <c r="E1016" s="96"/>
      <c r="F1016" s="9">
        <f>SUM(F1017)</f>
        <v>453.3</v>
      </c>
      <c r="G1016" s="9">
        <f t="shared" ref="G1016" si="261">SUM(G1017)</f>
        <v>449.9</v>
      </c>
      <c r="H1016" s="7">
        <f t="shared" si="244"/>
        <v>99.249944848885946</v>
      </c>
    </row>
    <row r="1017" spans="1:8" ht="31.5" x14ac:dyDescent="0.25">
      <c r="A1017" s="95" t="s">
        <v>40</v>
      </c>
      <c r="B1017" s="31" t="s">
        <v>969</v>
      </c>
      <c r="C1017" s="31">
        <v>200</v>
      </c>
      <c r="D1017" s="96" t="s">
        <v>22</v>
      </c>
      <c r="E1017" s="96" t="s">
        <v>64</v>
      </c>
      <c r="F1017" s="9">
        <f>SUM('4.ведомст'!G798)</f>
        <v>453.3</v>
      </c>
      <c r="G1017" s="9">
        <f>SUM('4.ведомст'!H798)</f>
        <v>449.9</v>
      </c>
      <c r="H1017" s="7">
        <f t="shared" si="244"/>
        <v>99.249944848885946</v>
      </c>
    </row>
    <row r="1018" spans="1:8" ht="47.25" x14ac:dyDescent="0.25">
      <c r="A1018" s="23" t="s">
        <v>749</v>
      </c>
      <c r="B1018" s="29" t="s">
        <v>750</v>
      </c>
      <c r="C1018" s="31"/>
      <c r="D1018" s="96"/>
      <c r="E1018" s="96"/>
      <c r="F1018" s="10">
        <f>SUM(F1019+F1023)</f>
        <v>4570.1000000000004</v>
      </c>
      <c r="G1018" s="10">
        <f t="shared" ref="G1018" si="262">SUM(G1019+G1023)</f>
        <v>4570.1000000000004</v>
      </c>
      <c r="H1018" s="26">
        <f t="shared" si="244"/>
        <v>100</v>
      </c>
    </row>
    <row r="1019" spans="1:8" ht="31.5" x14ac:dyDescent="0.25">
      <c r="A1019" s="95" t="s">
        <v>433</v>
      </c>
      <c r="B1019" s="31" t="s">
        <v>751</v>
      </c>
      <c r="C1019" s="31"/>
      <c r="D1019" s="96"/>
      <c r="E1019" s="96"/>
      <c r="F1019" s="9">
        <f>SUM(F1020+F1021)+F1022</f>
        <v>4390.1000000000004</v>
      </c>
      <c r="G1019" s="9">
        <f t="shared" ref="G1019" si="263">SUM(G1020+G1021)+G1022</f>
        <v>4390.1000000000004</v>
      </c>
      <c r="H1019" s="7">
        <f t="shared" si="244"/>
        <v>100</v>
      </c>
    </row>
    <row r="1020" spans="1:8" ht="63" x14ac:dyDescent="0.25">
      <c r="A1020" s="2" t="s">
        <v>39</v>
      </c>
      <c r="B1020" s="31" t="s">
        <v>751</v>
      </c>
      <c r="C1020" s="31">
        <v>100</v>
      </c>
      <c r="D1020" s="96" t="s">
        <v>25</v>
      </c>
      <c r="E1020" s="96" t="s">
        <v>8</v>
      </c>
      <c r="F1020" s="9">
        <f>SUM('4.ведомст'!G74)</f>
        <v>4136.6000000000004</v>
      </c>
      <c r="G1020" s="9">
        <f>SUM('4.ведомст'!H74)</f>
        <v>4136.6000000000004</v>
      </c>
      <c r="H1020" s="7">
        <f t="shared" si="244"/>
        <v>100</v>
      </c>
    </row>
    <row r="1021" spans="1:8" ht="31.5" x14ac:dyDescent="0.25">
      <c r="A1021" s="95" t="s">
        <v>40</v>
      </c>
      <c r="B1021" s="31" t="s">
        <v>751</v>
      </c>
      <c r="C1021" s="31">
        <v>200</v>
      </c>
      <c r="D1021" s="96" t="s">
        <v>25</v>
      </c>
      <c r="E1021" s="96" t="s">
        <v>8</v>
      </c>
      <c r="F1021" s="9">
        <f>SUM('4.ведомст'!G75)</f>
        <v>253.5</v>
      </c>
      <c r="G1021" s="9">
        <f>SUM('4.ведомст'!H75)</f>
        <v>253.5</v>
      </c>
      <c r="H1021" s="7">
        <f t="shared" si="244"/>
        <v>100</v>
      </c>
    </row>
    <row r="1022" spans="1:8" ht="31.5" hidden="1" x14ac:dyDescent="0.25">
      <c r="A1022" s="95" t="s">
        <v>40</v>
      </c>
      <c r="B1022" s="31" t="s">
        <v>751</v>
      </c>
      <c r="C1022" s="31">
        <v>200</v>
      </c>
      <c r="D1022" s="96" t="s">
        <v>99</v>
      </c>
      <c r="E1022" s="96" t="s">
        <v>149</v>
      </c>
      <c r="F1022" s="9">
        <f>SUM('4.ведомст'!G502)</f>
        <v>0</v>
      </c>
      <c r="G1022" s="9">
        <f>SUM('4.ведомст'!H502)</f>
        <v>0</v>
      </c>
      <c r="H1022" s="7" t="e">
        <f t="shared" si="244"/>
        <v>#DIV/0!</v>
      </c>
    </row>
    <row r="1023" spans="1:8" ht="31.5" x14ac:dyDescent="0.25">
      <c r="A1023" s="95" t="s">
        <v>84</v>
      </c>
      <c r="B1023" s="31" t="s">
        <v>752</v>
      </c>
      <c r="C1023" s="31"/>
      <c r="D1023" s="96"/>
      <c r="E1023" s="96"/>
      <c r="F1023" s="9">
        <f>SUM(F1024:F1025)</f>
        <v>180</v>
      </c>
      <c r="G1023" s="9">
        <f>SUM(G1024:G1025)</f>
        <v>180</v>
      </c>
      <c r="H1023" s="7">
        <f t="shared" si="244"/>
        <v>100</v>
      </c>
    </row>
    <row r="1024" spans="1:8" ht="31.5" x14ac:dyDescent="0.25">
      <c r="A1024" s="95" t="s">
        <v>40</v>
      </c>
      <c r="B1024" s="31" t="s">
        <v>752</v>
      </c>
      <c r="C1024" s="31">
        <v>200</v>
      </c>
      <c r="D1024" s="96" t="s">
        <v>25</v>
      </c>
      <c r="E1024" s="96">
        <v>13</v>
      </c>
      <c r="F1024" s="9">
        <f>SUM('4.ведомст'!G133)</f>
        <v>180</v>
      </c>
      <c r="G1024" s="9">
        <f>SUM('4.ведомст'!H133)</f>
        <v>180</v>
      </c>
      <c r="H1024" s="7">
        <f t="shared" si="244"/>
        <v>100</v>
      </c>
    </row>
    <row r="1025" spans="1:8" hidden="1" x14ac:dyDescent="0.25">
      <c r="A1025" s="95" t="s">
        <v>31</v>
      </c>
      <c r="B1025" s="31" t="s">
        <v>752</v>
      </c>
      <c r="C1025" s="31">
        <v>300</v>
      </c>
      <c r="D1025" s="96" t="s">
        <v>25</v>
      </c>
      <c r="E1025" s="96">
        <v>13</v>
      </c>
      <c r="F1025" s="9">
        <f>SUM('4.ведомст'!G134)</f>
        <v>0</v>
      </c>
      <c r="G1025" s="9">
        <f>SUM('4.ведомст'!H134)</f>
        <v>0</v>
      </c>
      <c r="H1025" s="7" t="e">
        <f t="shared" si="244"/>
        <v>#DIV/0!</v>
      </c>
    </row>
    <row r="1026" spans="1:8" s="27" customFormat="1" x14ac:dyDescent="0.25">
      <c r="A1026" s="23" t="s">
        <v>170</v>
      </c>
      <c r="B1026" s="24" t="s">
        <v>171</v>
      </c>
      <c r="C1026" s="24"/>
      <c r="D1026" s="24"/>
      <c r="E1026" s="24"/>
      <c r="F1026" s="26">
        <f>SUM(F1027+F1062+F1033+F1065+F1074+F1037+F1042+F1046+F1048+F1051+F1053+F1055)+F1072+F1067+F1035+F1077+F1029+F1079+F1031</f>
        <v>58611.700000000004</v>
      </c>
      <c r="G1026" s="26">
        <f>SUM(G1027+G1062+G1033+G1065+G1074+G1037+G1042+G1046+G1048+G1051+G1053+G1055)+G1072+G1067+G1035+G1077+G1029+G1079+G1031</f>
        <v>43847.099999999991</v>
      </c>
      <c r="H1026" s="26">
        <f t="shared" si="244"/>
        <v>74.809466369342616</v>
      </c>
    </row>
    <row r="1027" spans="1:8" ht="31.5" x14ac:dyDescent="0.25">
      <c r="A1027" s="95" t="s">
        <v>762</v>
      </c>
      <c r="B1027" s="31" t="s">
        <v>180</v>
      </c>
      <c r="C1027" s="31"/>
      <c r="D1027" s="96"/>
      <c r="E1027" s="96"/>
      <c r="F1027" s="9">
        <f>SUM(F1028)</f>
        <v>229.4</v>
      </c>
      <c r="G1027" s="9">
        <f>SUM(G1028)</f>
        <v>0</v>
      </c>
      <c r="H1027" s="7">
        <f t="shared" si="244"/>
        <v>0</v>
      </c>
    </row>
    <row r="1028" spans="1:8" x14ac:dyDescent="0.25">
      <c r="A1028" s="95" t="s">
        <v>17</v>
      </c>
      <c r="B1028" s="31" t="s">
        <v>180</v>
      </c>
      <c r="C1028" s="31">
        <v>800</v>
      </c>
      <c r="D1028" s="96">
        <v>10</v>
      </c>
      <c r="E1028" s="96" t="s">
        <v>64</v>
      </c>
      <c r="F1028" s="9">
        <f>SUM('4.ведомст'!G594)</f>
        <v>229.4</v>
      </c>
      <c r="G1028" s="9">
        <f>SUM('4.ведомст'!H594)</f>
        <v>0</v>
      </c>
      <c r="H1028" s="7">
        <f t="shared" si="244"/>
        <v>0</v>
      </c>
    </row>
    <row r="1029" spans="1:8" ht="47.25" x14ac:dyDescent="0.25">
      <c r="A1029" s="95" t="s">
        <v>763</v>
      </c>
      <c r="B1029" s="31" t="s">
        <v>179</v>
      </c>
      <c r="C1029" s="31"/>
      <c r="D1029" s="96"/>
      <c r="E1029" s="96"/>
      <c r="F1029" s="9">
        <f>SUM(F1030)</f>
        <v>30.3</v>
      </c>
      <c r="G1029" s="9">
        <f t="shared" ref="G1029" si="264">SUM(G1030)</f>
        <v>0</v>
      </c>
      <c r="H1029" s="7">
        <f t="shared" si="244"/>
        <v>0</v>
      </c>
    </row>
    <row r="1030" spans="1:8" x14ac:dyDescent="0.25">
      <c r="A1030" s="95" t="s">
        <v>17</v>
      </c>
      <c r="B1030" s="31" t="s">
        <v>179</v>
      </c>
      <c r="C1030" s="31">
        <v>800</v>
      </c>
      <c r="D1030" s="96" t="s">
        <v>25</v>
      </c>
      <c r="E1030" s="96" t="s">
        <v>80</v>
      </c>
      <c r="F1030" s="9">
        <f>SUM('4.ведомст'!G579)</f>
        <v>30.3</v>
      </c>
      <c r="G1030" s="9">
        <f>SUM('4.ведомст'!H579)</f>
        <v>0</v>
      </c>
      <c r="H1030" s="7">
        <f t="shared" ref="H1030:H1084" si="265">SUM(G1030/F1030*100)</f>
        <v>0</v>
      </c>
    </row>
    <row r="1031" spans="1:8" x14ac:dyDescent="0.25">
      <c r="A1031" s="95" t="s">
        <v>1014</v>
      </c>
      <c r="B1031" s="96" t="s">
        <v>1013</v>
      </c>
      <c r="C1031" s="31"/>
      <c r="D1031" s="96"/>
      <c r="E1031" s="96"/>
      <c r="F1031" s="9">
        <f>SUM(F1032)</f>
        <v>13913.300000000001</v>
      </c>
      <c r="G1031" s="9">
        <f t="shared" ref="G1031" si="266">SUM(G1032)</f>
        <v>0</v>
      </c>
      <c r="H1031" s="7">
        <f t="shared" si="265"/>
        <v>0</v>
      </c>
    </row>
    <row r="1032" spans="1:8" x14ac:dyDescent="0.25">
      <c r="A1032" s="95" t="s">
        <v>17</v>
      </c>
      <c r="B1032" s="96" t="s">
        <v>1013</v>
      </c>
      <c r="C1032" s="31">
        <v>800</v>
      </c>
      <c r="D1032" s="96" t="s">
        <v>64</v>
      </c>
      <c r="E1032" s="96" t="s">
        <v>149</v>
      </c>
      <c r="F1032" s="9">
        <f>SUM('4.ведомст'!G584)</f>
        <v>13913.300000000001</v>
      </c>
      <c r="G1032" s="9">
        <f>SUM('4.ведомст'!H584)</f>
        <v>0</v>
      </c>
      <c r="H1032" s="7">
        <f t="shared" si="265"/>
        <v>0</v>
      </c>
    </row>
    <row r="1033" spans="1:8" x14ac:dyDescent="0.25">
      <c r="A1033" s="95" t="s">
        <v>797</v>
      </c>
      <c r="B1033" s="96" t="s">
        <v>175</v>
      </c>
      <c r="C1033" s="31"/>
      <c r="D1033" s="96"/>
      <c r="E1033" s="96"/>
      <c r="F1033" s="9">
        <f>SUM(F1034)</f>
        <v>1200</v>
      </c>
      <c r="G1033" s="9">
        <f>SUM(G1034)</f>
        <v>0</v>
      </c>
      <c r="H1033" s="7">
        <f t="shared" si="265"/>
        <v>0</v>
      </c>
    </row>
    <row r="1034" spans="1:8" x14ac:dyDescent="0.25">
      <c r="A1034" s="95" t="s">
        <v>17</v>
      </c>
      <c r="B1034" s="96" t="s">
        <v>175</v>
      </c>
      <c r="C1034" s="31">
        <v>800</v>
      </c>
      <c r="D1034" s="96" t="s">
        <v>25</v>
      </c>
      <c r="E1034" s="96" t="s">
        <v>150</v>
      </c>
      <c r="F1034" s="9">
        <f>SUM('4.ведомст'!G566)</f>
        <v>1200</v>
      </c>
      <c r="G1034" s="9">
        <f>SUM('4.ведомст'!H566)</f>
        <v>0</v>
      </c>
      <c r="H1034" s="7">
        <f t="shared" si="265"/>
        <v>0</v>
      </c>
    </row>
    <row r="1035" spans="1:8" ht="31.5" x14ac:dyDescent="0.25">
      <c r="A1035" s="2" t="s">
        <v>275</v>
      </c>
      <c r="B1035" s="4" t="s">
        <v>276</v>
      </c>
      <c r="C1035" s="4"/>
      <c r="D1035" s="4"/>
      <c r="E1035" s="4"/>
      <c r="F1035" s="7">
        <f t="shared" ref="F1035:G1035" si="267">SUM(F1036)</f>
        <v>500</v>
      </c>
      <c r="G1035" s="7">
        <f t="shared" si="267"/>
        <v>0</v>
      </c>
      <c r="H1035" s="7">
        <f t="shared" si="265"/>
        <v>0</v>
      </c>
    </row>
    <row r="1036" spans="1:8" ht="31.5" x14ac:dyDescent="0.25">
      <c r="A1036" s="2" t="s">
        <v>40</v>
      </c>
      <c r="B1036" s="4" t="s">
        <v>276</v>
      </c>
      <c r="C1036" s="4" t="s">
        <v>77</v>
      </c>
      <c r="D1036" s="4" t="s">
        <v>42</v>
      </c>
      <c r="E1036" s="4" t="s">
        <v>22</v>
      </c>
      <c r="F1036" s="7">
        <f>SUM('4.ведомст'!G177)</f>
        <v>500</v>
      </c>
      <c r="G1036" s="7">
        <f>SUM('4.ведомст'!H177)</f>
        <v>0</v>
      </c>
      <c r="H1036" s="7">
        <f t="shared" si="265"/>
        <v>0</v>
      </c>
    </row>
    <row r="1037" spans="1:8" x14ac:dyDescent="0.25">
      <c r="A1037" s="95" t="s">
        <v>66</v>
      </c>
      <c r="B1037" s="4" t="s">
        <v>90</v>
      </c>
      <c r="C1037" s="4"/>
      <c r="D1037" s="4"/>
      <c r="E1037" s="4"/>
      <c r="F1037" s="7">
        <f>SUM(F1038+F1040)+F1041+F1039</f>
        <v>20772.5</v>
      </c>
      <c r="G1037" s="7">
        <f t="shared" ref="G1037" si="268">SUM(G1038+G1040)+G1041+G1039</f>
        <v>20696.2</v>
      </c>
      <c r="H1037" s="7">
        <f t="shared" si="265"/>
        <v>99.632687447346257</v>
      </c>
    </row>
    <row r="1038" spans="1:8" ht="63" x14ac:dyDescent="0.25">
      <c r="A1038" s="95" t="s">
        <v>39</v>
      </c>
      <c r="B1038" s="4" t="s">
        <v>90</v>
      </c>
      <c r="C1038" s="4" t="s">
        <v>75</v>
      </c>
      <c r="D1038" s="4" t="s">
        <v>25</v>
      </c>
      <c r="E1038" s="4" t="s">
        <v>42</v>
      </c>
      <c r="F1038" s="7">
        <f>SUM('4.ведомст'!G12)</f>
        <v>20090.599999999999</v>
      </c>
      <c r="G1038" s="7">
        <f>SUM('4.ведомст'!H12)</f>
        <v>20014.3</v>
      </c>
      <c r="H1038" s="7">
        <f t="shared" si="265"/>
        <v>99.620220401580838</v>
      </c>
    </row>
    <row r="1039" spans="1:8" ht="63" x14ac:dyDescent="0.25">
      <c r="A1039" s="101" t="s">
        <v>39</v>
      </c>
      <c r="B1039" s="4" t="s">
        <v>90</v>
      </c>
      <c r="C1039" s="4" t="s">
        <v>75</v>
      </c>
      <c r="D1039" s="4" t="s">
        <v>42</v>
      </c>
      <c r="E1039" s="4" t="s">
        <v>8</v>
      </c>
      <c r="F1039" s="7">
        <f>SUM('4.ведомст'!G143)</f>
        <v>672.2</v>
      </c>
      <c r="G1039" s="7">
        <f>SUM('4.ведомст'!H143)</f>
        <v>672.2</v>
      </c>
      <c r="H1039" s="7">
        <f t="shared" si="265"/>
        <v>100</v>
      </c>
    </row>
    <row r="1040" spans="1:8" x14ac:dyDescent="0.25">
      <c r="A1040" s="95" t="s">
        <v>76</v>
      </c>
      <c r="B1040" s="4" t="s">
        <v>90</v>
      </c>
      <c r="C1040" s="4" t="s">
        <v>77</v>
      </c>
      <c r="D1040" s="4" t="s">
        <v>25</v>
      </c>
      <c r="E1040" s="4" t="s">
        <v>42</v>
      </c>
      <c r="F1040" s="9">
        <f>SUM('4.ведомст'!G13)</f>
        <v>9.6999999999999993</v>
      </c>
      <c r="G1040" s="9">
        <f>SUM('4.ведомст'!H13)</f>
        <v>9.6999999999999993</v>
      </c>
      <c r="H1040" s="7">
        <f t="shared" si="265"/>
        <v>100</v>
      </c>
    </row>
    <row r="1041" spans="1:8" hidden="1" x14ac:dyDescent="0.25">
      <c r="A1041" s="95" t="s">
        <v>31</v>
      </c>
      <c r="B1041" s="4" t="s">
        <v>90</v>
      </c>
      <c r="C1041" s="4" t="s">
        <v>85</v>
      </c>
      <c r="D1041" s="4" t="s">
        <v>25</v>
      </c>
      <c r="E1041" s="4" t="s">
        <v>42</v>
      </c>
      <c r="F1041" s="9">
        <f>SUM('4.ведомст'!G14)</f>
        <v>0</v>
      </c>
      <c r="G1041" s="9">
        <f>SUM('4.ведомст'!H14)</f>
        <v>0</v>
      </c>
      <c r="H1041" s="7" t="e">
        <f t="shared" si="265"/>
        <v>#DIV/0!</v>
      </c>
    </row>
    <row r="1042" spans="1:8" ht="31.5" x14ac:dyDescent="0.25">
      <c r="A1042" s="95" t="s">
        <v>172</v>
      </c>
      <c r="B1042" s="4" t="s">
        <v>95</v>
      </c>
      <c r="C1042" s="4"/>
      <c r="D1042" s="4"/>
      <c r="E1042" s="4"/>
      <c r="F1042" s="7">
        <f>SUM(F1043:F1045)</f>
        <v>2923.1</v>
      </c>
      <c r="G1042" s="7">
        <f t="shared" ref="G1042" si="269">SUM(G1043:G1045)</f>
        <v>2923.1</v>
      </c>
      <c r="H1042" s="7">
        <f t="shared" si="265"/>
        <v>100</v>
      </c>
    </row>
    <row r="1043" spans="1:8" ht="63" x14ac:dyDescent="0.25">
      <c r="A1043" s="95" t="s">
        <v>39</v>
      </c>
      <c r="B1043" s="4" t="s">
        <v>95</v>
      </c>
      <c r="C1043" s="4" t="s">
        <v>75</v>
      </c>
      <c r="D1043" s="4" t="s">
        <v>25</v>
      </c>
      <c r="E1043" s="4" t="s">
        <v>64</v>
      </c>
      <c r="F1043" s="7">
        <f>SUM('4.ведомст'!G38)</f>
        <v>2732.2</v>
      </c>
      <c r="G1043" s="7">
        <f>SUM('4.ведомст'!H38)</f>
        <v>2732.2</v>
      </c>
      <c r="H1043" s="7">
        <f t="shared" si="265"/>
        <v>100</v>
      </c>
    </row>
    <row r="1044" spans="1:8" ht="31.5" hidden="1" x14ac:dyDescent="0.25">
      <c r="A1044" s="95" t="s">
        <v>40</v>
      </c>
      <c r="B1044" s="4" t="s">
        <v>95</v>
      </c>
      <c r="C1044" s="4" t="s">
        <v>77</v>
      </c>
      <c r="D1044" s="4" t="s">
        <v>25</v>
      </c>
      <c r="E1044" s="4" t="s">
        <v>64</v>
      </c>
      <c r="F1044" s="7">
        <f>SUM('4.ведомст'!G39)</f>
        <v>0</v>
      </c>
      <c r="G1044" s="7">
        <f>SUM('4.ведомст'!H39)</f>
        <v>0</v>
      </c>
      <c r="H1044" s="7" t="e">
        <f t="shared" si="265"/>
        <v>#DIV/0!</v>
      </c>
    </row>
    <row r="1045" spans="1:8" x14ac:dyDescent="0.25">
      <c r="A1045" s="95" t="s">
        <v>31</v>
      </c>
      <c r="B1045" s="4" t="s">
        <v>95</v>
      </c>
      <c r="C1045" s="4" t="s">
        <v>85</v>
      </c>
      <c r="D1045" s="4" t="s">
        <v>25</v>
      </c>
      <c r="E1045" s="4" t="s">
        <v>64</v>
      </c>
      <c r="F1045" s="7">
        <f>SUM('4.ведомст'!G40)</f>
        <v>190.9</v>
      </c>
      <c r="G1045" s="7">
        <f>SUM('4.ведомст'!H40)</f>
        <v>190.9</v>
      </c>
      <c r="H1045" s="7">
        <f t="shared" si="265"/>
        <v>100</v>
      </c>
    </row>
    <row r="1046" spans="1:8" x14ac:dyDescent="0.25">
      <c r="A1046" s="95" t="s">
        <v>78</v>
      </c>
      <c r="B1046" s="4" t="s">
        <v>91</v>
      </c>
      <c r="C1046" s="4"/>
      <c r="D1046" s="4"/>
      <c r="E1046" s="4"/>
      <c r="F1046" s="7">
        <f>SUM(F1047)</f>
        <v>1927.5</v>
      </c>
      <c r="G1046" s="7">
        <f>SUM(G1047)</f>
        <v>1927.5</v>
      </c>
      <c r="H1046" s="7">
        <f t="shared" si="265"/>
        <v>100</v>
      </c>
    </row>
    <row r="1047" spans="1:8" ht="63" x14ac:dyDescent="0.25">
      <c r="A1047" s="95" t="s">
        <v>39</v>
      </c>
      <c r="B1047" s="4" t="s">
        <v>91</v>
      </c>
      <c r="C1047" s="4" t="s">
        <v>75</v>
      </c>
      <c r="D1047" s="4" t="s">
        <v>25</v>
      </c>
      <c r="E1047" s="4" t="s">
        <v>42</v>
      </c>
      <c r="F1047" s="7">
        <f>SUM('4.ведомст'!G16)</f>
        <v>1927.5</v>
      </c>
      <c r="G1047" s="7">
        <f>SUM('4.ведомст'!H16)</f>
        <v>1927.5</v>
      </c>
      <c r="H1047" s="7">
        <f t="shared" si="265"/>
        <v>100</v>
      </c>
    </row>
    <row r="1048" spans="1:8" x14ac:dyDescent="0.25">
      <c r="A1048" s="95" t="s">
        <v>81</v>
      </c>
      <c r="B1048" s="4" t="s">
        <v>92</v>
      </c>
      <c r="C1048" s="4"/>
      <c r="D1048" s="4"/>
      <c r="E1048" s="4"/>
      <c r="F1048" s="9">
        <f>SUM(F1049:F1050)</f>
        <v>385.40000000000003</v>
      </c>
      <c r="G1048" s="9">
        <f>SUM(G1049:G1050)</f>
        <v>373.8</v>
      </c>
      <c r="H1048" s="7">
        <f t="shared" si="265"/>
        <v>96.99014011416709</v>
      </c>
    </row>
    <row r="1049" spans="1:8" ht="31.5" x14ac:dyDescent="0.25">
      <c r="A1049" s="95" t="s">
        <v>40</v>
      </c>
      <c r="B1049" s="4" t="s">
        <v>92</v>
      </c>
      <c r="C1049" s="4" t="s">
        <v>77</v>
      </c>
      <c r="D1049" s="4" t="s">
        <v>25</v>
      </c>
      <c r="E1049" s="4" t="s">
        <v>80</v>
      </c>
      <c r="F1049" s="9">
        <f>SUM('4.ведомст'!G20+'4.ведомст'!G46)</f>
        <v>375.6</v>
      </c>
      <c r="G1049" s="9">
        <f>SUM('4.ведомст'!H20+'4.ведомст'!H46)</f>
        <v>364</v>
      </c>
      <c r="H1049" s="7">
        <f t="shared" si="265"/>
        <v>96.911608093716723</v>
      </c>
    </row>
    <row r="1050" spans="1:8" x14ac:dyDescent="0.25">
      <c r="A1050" s="95" t="s">
        <v>17</v>
      </c>
      <c r="B1050" s="4" t="s">
        <v>92</v>
      </c>
      <c r="C1050" s="4" t="s">
        <v>82</v>
      </c>
      <c r="D1050" s="4" t="s">
        <v>25</v>
      </c>
      <c r="E1050" s="4" t="s">
        <v>80</v>
      </c>
      <c r="F1050" s="9">
        <f>SUM('4.ведомст'!G47+'4.ведомст'!G21)</f>
        <v>9.8000000000000007</v>
      </c>
      <c r="G1050" s="9">
        <f>SUM('4.ведомст'!H47+'4.ведомст'!H21)</f>
        <v>9.8000000000000007</v>
      </c>
      <c r="H1050" s="7">
        <f t="shared" si="265"/>
        <v>100</v>
      </c>
    </row>
    <row r="1051" spans="1:8" ht="31.5" x14ac:dyDescent="0.25">
      <c r="A1051" s="95" t="s">
        <v>83</v>
      </c>
      <c r="B1051" s="4" t="s">
        <v>93</v>
      </c>
      <c r="C1051" s="4"/>
      <c r="D1051" s="4"/>
      <c r="E1051" s="4"/>
      <c r="F1051" s="9">
        <f>SUM(F1052)</f>
        <v>521.70000000000005</v>
      </c>
      <c r="G1051" s="9">
        <f>SUM(G1052)</f>
        <v>518.30000000000007</v>
      </c>
      <c r="H1051" s="7">
        <f t="shared" si="265"/>
        <v>99.348284454667436</v>
      </c>
    </row>
    <row r="1052" spans="1:8" ht="31.5" x14ac:dyDescent="0.25">
      <c r="A1052" s="95" t="s">
        <v>40</v>
      </c>
      <c r="B1052" s="4" t="s">
        <v>93</v>
      </c>
      <c r="C1052" s="4" t="s">
        <v>77</v>
      </c>
      <c r="D1052" s="4" t="s">
        <v>25</v>
      </c>
      <c r="E1052" s="4" t="s">
        <v>80</v>
      </c>
      <c r="F1052" s="9">
        <f>SUM('4.ведомст'!G23+'4.ведомст'!G49)</f>
        <v>521.70000000000005</v>
      </c>
      <c r="G1052" s="9">
        <f>SUM('4.ведомст'!H23+'4.ведомст'!H49)</f>
        <v>518.30000000000007</v>
      </c>
      <c r="H1052" s="7">
        <f t="shared" si="265"/>
        <v>99.348284454667436</v>
      </c>
    </row>
    <row r="1053" spans="1:8" ht="31.5" x14ac:dyDescent="0.25">
      <c r="A1053" s="95" t="s">
        <v>89</v>
      </c>
      <c r="B1053" s="4" t="s">
        <v>96</v>
      </c>
      <c r="C1053" s="4"/>
      <c r="D1053" s="4"/>
      <c r="E1053" s="4"/>
      <c r="F1053" s="7">
        <f>SUM(F1054)</f>
        <v>88.6</v>
      </c>
      <c r="G1053" s="7">
        <f>SUM(G1054)</f>
        <v>88.6</v>
      </c>
      <c r="H1053" s="7">
        <f t="shared" si="265"/>
        <v>100</v>
      </c>
    </row>
    <row r="1054" spans="1:8" ht="63" x14ac:dyDescent="0.25">
      <c r="A1054" s="95" t="s">
        <v>39</v>
      </c>
      <c r="B1054" s="4" t="s">
        <v>96</v>
      </c>
      <c r="C1054" s="4" t="s">
        <v>75</v>
      </c>
      <c r="D1054" s="4" t="s">
        <v>25</v>
      </c>
      <c r="E1054" s="4" t="s">
        <v>64</v>
      </c>
      <c r="F1054" s="7">
        <f>SUM('4.ведомст'!G42)</f>
        <v>88.6</v>
      </c>
      <c r="G1054" s="7">
        <f>SUM('4.ведомст'!H42)</f>
        <v>88.6</v>
      </c>
      <c r="H1054" s="7">
        <f t="shared" si="265"/>
        <v>100</v>
      </c>
    </row>
    <row r="1055" spans="1:8" ht="31.5" x14ac:dyDescent="0.25">
      <c r="A1055" s="95" t="s">
        <v>84</v>
      </c>
      <c r="B1055" s="4" t="s">
        <v>94</v>
      </c>
      <c r="C1055" s="4"/>
      <c r="D1055" s="4"/>
      <c r="E1055" s="4"/>
      <c r="F1055" s="7">
        <f>SUM(F1056:F1061)</f>
        <v>10546.9</v>
      </c>
      <c r="G1055" s="7">
        <f>SUM(G1056:G1061)</f>
        <v>11746.599999999999</v>
      </c>
      <c r="H1055" s="7">
        <f t="shared" si="265"/>
        <v>111.37490637059229</v>
      </c>
    </row>
    <row r="1056" spans="1:8" ht="31.5" x14ac:dyDescent="0.25">
      <c r="A1056" s="95" t="s">
        <v>40</v>
      </c>
      <c r="B1056" s="4" t="s">
        <v>94</v>
      </c>
      <c r="C1056" s="4" t="s">
        <v>77</v>
      </c>
      <c r="D1056" s="4" t="s">
        <v>25</v>
      </c>
      <c r="E1056" s="4" t="s">
        <v>80</v>
      </c>
      <c r="F1056" s="7">
        <f>SUM('4.ведомст'!G51+'4.ведомст'!G25)+'4.ведомст'!G137</f>
        <v>3174.7999999999997</v>
      </c>
      <c r="G1056" s="7">
        <f>SUM('4.ведомст'!H51+'4.ведомст'!H25)+'4.ведомст'!H137</f>
        <v>3169.5</v>
      </c>
      <c r="H1056" s="7">
        <f t="shared" si="265"/>
        <v>99.833060350258293</v>
      </c>
    </row>
    <row r="1057" spans="1:8" ht="31.5" x14ac:dyDescent="0.25">
      <c r="A1057" s="95" t="s">
        <v>40</v>
      </c>
      <c r="B1057" s="4" t="s">
        <v>94</v>
      </c>
      <c r="C1057" s="4" t="s">
        <v>77</v>
      </c>
      <c r="D1057" s="4" t="s">
        <v>99</v>
      </c>
      <c r="E1057" s="4" t="s">
        <v>149</v>
      </c>
      <c r="F1057" s="7">
        <f>SUM('4.ведомст'!G32)</f>
        <v>5</v>
      </c>
      <c r="G1057" s="7">
        <f>SUM('4.ведомст'!H32)</f>
        <v>5</v>
      </c>
      <c r="H1057" s="7">
        <f t="shared" si="265"/>
        <v>100</v>
      </c>
    </row>
    <row r="1058" spans="1:8" x14ac:dyDescent="0.25">
      <c r="A1058" s="95" t="s">
        <v>31</v>
      </c>
      <c r="B1058" s="4" t="s">
        <v>94</v>
      </c>
      <c r="C1058" s="4" t="s">
        <v>85</v>
      </c>
      <c r="D1058" s="4" t="s">
        <v>25</v>
      </c>
      <c r="E1058" s="4" t="s">
        <v>80</v>
      </c>
      <c r="F1058" s="7">
        <f>SUM('4.ведомст'!G26)</f>
        <v>1002.5</v>
      </c>
      <c r="G1058" s="7">
        <f>SUM('4.ведомст'!H26)</f>
        <v>1002.5</v>
      </c>
      <c r="H1058" s="7">
        <f t="shared" si="265"/>
        <v>100</v>
      </c>
    </row>
    <row r="1059" spans="1:8" hidden="1" x14ac:dyDescent="0.25">
      <c r="A1059" s="95" t="s">
        <v>17</v>
      </c>
      <c r="B1059" s="4" t="s">
        <v>94</v>
      </c>
      <c r="C1059" s="4" t="s">
        <v>82</v>
      </c>
      <c r="D1059" s="4" t="s">
        <v>25</v>
      </c>
      <c r="E1059" s="4" t="s">
        <v>99</v>
      </c>
      <c r="F1059" s="7">
        <f>SUM('4.ведомст'!G89)</f>
        <v>0</v>
      </c>
      <c r="G1059" s="7">
        <f>SUM('4.ведомст'!H89)</f>
        <v>0</v>
      </c>
      <c r="H1059" s="7" t="e">
        <f t="shared" si="265"/>
        <v>#DIV/0!</v>
      </c>
    </row>
    <row r="1060" spans="1:8" x14ac:dyDescent="0.25">
      <c r="A1060" s="95" t="s">
        <v>17</v>
      </c>
      <c r="B1060" s="4" t="s">
        <v>94</v>
      </c>
      <c r="C1060" s="4" t="s">
        <v>82</v>
      </c>
      <c r="D1060" s="4" t="s">
        <v>25</v>
      </c>
      <c r="E1060" s="4" t="s">
        <v>80</v>
      </c>
      <c r="F1060" s="7">
        <f>SUM('4.ведомст'!G27+'4.ведомст'!G52+'4.ведомст'!G138)</f>
        <v>3925.6</v>
      </c>
      <c r="G1060" s="7">
        <f>SUM('4.ведомст'!H27+'4.ведомст'!H52+'4.ведомст'!H138)</f>
        <v>3932.4</v>
      </c>
      <c r="H1060" s="7">
        <f t="shared" si="265"/>
        <v>100.17322192785815</v>
      </c>
    </row>
    <row r="1061" spans="1:8" x14ac:dyDescent="0.25">
      <c r="A1061" s="95" t="s">
        <v>17</v>
      </c>
      <c r="B1061" s="4" t="s">
        <v>94</v>
      </c>
      <c r="C1061" s="4" t="s">
        <v>82</v>
      </c>
      <c r="D1061" s="4" t="s">
        <v>8</v>
      </c>
      <c r="E1061" s="4" t="s">
        <v>10</v>
      </c>
      <c r="F1061" s="7">
        <f>SUM('4.ведомст'!G209)</f>
        <v>2439</v>
      </c>
      <c r="G1061" s="7">
        <f>SUM('4.ведомст'!H209)</f>
        <v>3637.2</v>
      </c>
      <c r="H1061" s="7">
        <f t="shared" si="265"/>
        <v>149.12669126691267</v>
      </c>
    </row>
    <row r="1062" spans="1:8" ht="47.25" hidden="1" x14ac:dyDescent="0.25">
      <c r="A1062" s="95" t="s">
        <v>393</v>
      </c>
      <c r="B1062" s="31" t="s">
        <v>394</v>
      </c>
      <c r="C1062" s="4"/>
      <c r="D1062" s="4"/>
      <c r="E1062" s="4"/>
      <c r="F1062" s="7">
        <f>SUM(F1063)</f>
        <v>0</v>
      </c>
      <c r="G1062" s="7">
        <f>SUM(G1063)</f>
        <v>0</v>
      </c>
      <c r="H1062" s="7" t="e">
        <f t="shared" si="265"/>
        <v>#DIV/0!</v>
      </c>
    </row>
    <row r="1063" spans="1:8" ht="31.5" hidden="1" x14ac:dyDescent="0.25">
      <c r="A1063" s="95" t="s">
        <v>204</v>
      </c>
      <c r="B1063" s="31" t="s">
        <v>394</v>
      </c>
      <c r="C1063" s="4" t="s">
        <v>108</v>
      </c>
      <c r="D1063" s="4" t="s">
        <v>8</v>
      </c>
      <c r="E1063" s="4" t="s">
        <v>19</v>
      </c>
      <c r="F1063" s="7"/>
      <c r="G1063" s="7"/>
      <c r="H1063" s="7" t="e">
        <f t="shared" si="265"/>
        <v>#DIV/0!</v>
      </c>
    </row>
    <row r="1064" spans="1:8" ht="31.5" hidden="1" x14ac:dyDescent="0.25">
      <c r="A1064" s="95" t="s">
        <v>40</v>
      </c>
      <c r="B1064" s="96" t="s">
        <v>188</v>
      </c>
      <c r="C1064" s="96" t="s">
        <v>77</v>
      </c>
      <c r="D1064" s="96" t="s">
        <v>25</v>
      </c>
      <c r="E1064" s="96" t="s">
        <v>8</v>
      </c>
      <c r="F1064" s="9"/>
      <c r="G1064" s="9"/>
      <c r="H1064" s="7" t="e">
        <f t="shared" si="265"/>
        <v>#DIV/0!</v>
      </c>
    </row>
    <row r="1065" spans="1:8" ht="47.25" x14ac:dyDescent="0.25">
      <c r="A1065" s="95" t="s">
        <v>190</v>
      </c>
      <c r="B1065" s="96" t="s">
        <v>432</v>
      </c>
      <c r="C1065" s="96"/>
      <c r="D1065" s="96"/>
      <c r="E1065" s="96"/>
      <c r="F1065" s="9">
        <f>SUM(F1066)</f>
        <v>3</v>
      </c>
      <c r="G1065" s="9">
        <f>SUM(G1066)</f>
        <v>3</v>
      </c>
      <c r="H1065" s="7">
        <f t="shared" si="265"/>
        <v>100</v>
      </c>
    </row>
    <row r="1066" spans="1:8" x14ac:dyDescent="0.25">
      <c r="A1066" s="95" t="s">
        <v>76</v>
      </c>
      <c r="B1066" s="96" t="s">
        <v>432</v>
      </c>
      <c r="C1066" s="96" t="s">
        <v>77</v>
      </c>
      <c r="D1066" s="96" t="s">
        <v>25</v>
      </c>
      <c r="E1066" s="96" t="s">
        <v>149</v>
      </c>
      <c r="F1066" s="9">
        <f>SUM('4.ведомст'!G85)</f>
        <v>3</v>
      </c>
      <c r="G1066" s="9">
        <f>SUM('4.ведомст'!H85)</f>
        <v>3</v>
      </c>
      <c r="H1066" s="7">
        <f t="shared" si="265"/>
        <v>100</v>
      </c>
    </row>
    <row r="1067" spans="1:8" ht="31.5" x14ac:dyDescent="0.25">
      <c r="A1067" s="95" t="s">
        <v>206</v>
      </c>
      <c r="B1067" s="96" t="s">
        <v>559</v>
      </c>
      <c r="C1067" s="96"/>
      <c r="D1067" s="96"/>
      <c r="E1067" s="96"/>
      <c r="F1067" s="9">
        <f>SUM(F1068:F1071)</f>
        <v>5276.3</v>
      </c>
      <c r="G1067" s="9">
        <f>SUM(G1068:G1071)</f>
        <v>5276.3</v>
      </c>
      <c r="H1067" s="7">
        <f t="shared" si="265"/>
        <v>100</v>
      </c>
    </row>
    <row r="1068" spans="1:8" ht="63" x14ac:dyDescent="0.25">
      <c r="A1068" s="2" t="s">
        <v>39</v>
      </c>
      <c r="B1068" s="96" t="s">
        <v>559</v>
      </c>
      <c r="C1068" s="96" t="s">
        <v>75</v>
      </c>
      <c r="D1068" s="96" t="s">
        <v>42</v>
      </c>
      <c r="E1068" s="96" t="s">
        <v>8</v>
      </c>
      <c r="F1068" s="9">
        <f>SUM('4.ведомст'!G145)</f>
        <v>4610.5</v>
      </c>
      <c r="G1068" s="9">
        <f>SUM('4.ведомст'!H145)</f>
        <v>4610.5</v>
      </c>
      <c r="H1068" s="7">
        <f t="shared" si="265"/>
        <v>100</v>
      </c>
    </row>
    <row r="1069" spans="1:8" ht="31.5" x14ac:dyDescent="0.25">
      <c r="A1069" s="95" t="s">
        <v>40</v>
      </c>
      <c r="B1069" s="96" t="s">
        <v>559</v>
      </c>
      <c r="C1069" s="96" t="s">
        <v>77</v>
      </c>
      <c r="D1069" s="96" t="s">
        <v>42</v>
      </c>
      <c r="E1069" s="96" t="s">
        <v>8</v>
      </c>
      <c r="F1069" s="9">
        <f>SUM('4.ведомст'!G146)</f>
        <v>665.8</v>
      </c>
      <c r="G1069" s="9">
        <f>SUM('4.ведомст'!H146)</f>
        <v>665.8</v>
      </c>
      <c r="H1069" s="7">
        <f t="shared" si="265"/>
        <v>100</v>
      </c>
    </row>
    <row r="1070" spans="1:8" ht="31.5" hidden="1" x14ac:dyDescent="0.25">
      <c r="A1070" s="95" t="s">
        <v>40</v>
      </c>
      <c r="B1070" s="96" t="s">
        <v>559</v>
      </c>
      <c r="C1070" s="96" t="s">
        <v>77</v>
      </c>
      <c r="D1070" s="96" t="s">
        <v>99</v>
      </c>
      <c r="E1070" s="96" t="s">
        <v>149</v>
      </c>
      <c r="F1070" s="9">
        <f>SUM('4.ведомст'!G504)</f>
        <v>0</v>
      </c>
      <c r="G1070" s="9">
        <f>SUM('4.ведомст'!H504)</f>
        <v>0</v>
      </c>
      <c r="H1070" s="7" t="e">
        <f t="shared" si="265"/>
        <v>#DIV/0!</v>
      </c>
    </row>
    <row r="1071" spans="1:8" hidden="1" x14ac:dyDescent="0.25">
      <c r="A1071" s="95" t="s">
        <v>17</v>
      </c>
      <c r="B1071" s="96" t="s">
        <v>559</v>
      </c>
      <c r="C1071" s="96" t="s">
        <v>82</v>
      </c>
      <c r="D1071" s="96" t="s">
        <v>42</v>
      </c>
      <c r="E1071" s="96" t="s">
        <v>8</v>
      </c>
      <c r="F1071" s="9">
        <f>SUM('4.ведомст'!G147)</f>
        <v>0</v>
      </c>
      <c r="G1071" s="9">
        <f>SUM('4.ведомст'!H147)</f>
        <v>0</v>
      </c>
      <c r="H1071" s="7" t="e">
        <f t="shared" si="265"/>
        <v>#DIV/0!</v>
      </c>
    </row>
    <row r="1072" spans="1:8" ht="236.25" x14ac:dyDescent="0.25">
      <c r="A1072" s="95" t="s">
        <v>434</v>
      </c>
      <c r="B1072" s="96" t="s">
        <v>435</v>
      </c>
      <c r="C1072" s="31"/>
      <c r="D1072" s="96"/>
      <c r="E1072" s="96"/>
      <c r="F1072" s="9">
        <f>SUM('4.ведомст'!G77)</f>
        <v>124.2</v>
      </c>
      <c r="G1072" s="9">
        <f>SUM('4.ведомст'!H77)</f>
        <v>124.2</v>
      </c>
      <c r="H1072" s="7">
        <f t="shared" si="265"/>
        <v>100</v>
      </c>
    </row>
    <row r="1073" spans="1:8" ht="63" x14ac:dyDescent="0.25">
      <c r="A1073" s="95" t="s">
        <v>39</v>
      </c>
      <c r="B1073" s="96" t="s">
        <v>435</v>
      </c>
      <c r="C1073" s="96" t="s">
        <v>75</v>
      </c>
      <c r="D1073" s="96" t="s">
        <v>25</v>
      </c>
      <c r="E1073" s="96" t="s">
        <v>8</v>
      </c>
      <c r="F1073" s="9">
        <f>SUM('4.ведомст'!G78)</f>
        <v>124.2</v>
      </c>
      <c r="G1073" s="9">
        <f>SUM('4.ведомст'!H78)</f>
        <v>124.2</v>
      </c>
      <c r="H1073" s="7">
        <f t="shared" si="265"/>
        <v>100</v>
      </c>
    </row>
    <row r="1074" spans="1:8" ht="47.25" x14ac:dyDescent="0.25">
      <c r="A1074" s="95" t="s">
        <v>315</v>
      </c>
      <c r="B1074" s="96" t="s">
        <v>439</v>
      </c>
      <c r="C1074" s="31"/>
      <c r="D1074" s="96"/>
      <c r="E1074" s="96"/>
      <c r="F1074" s="9">
        <f>SUM(F1075:F1076)</f>
        <v>161.30000000000001</v>
      </c>
      <c r="G1074" s="9">
        <f>SUM(G1075:G1076)</f>
        <v>161.30000000000001</v>
      </c>
      <c r="H1074" s="7">
        <f t="shared" si="265"/>
        <v>100</v>
      </c>
    </row>
    <row r="1075" spans="1:8" ht="63" x14ac:dyDescent="0.25">
      <c r="A1075" s="95" t="s">
        <v>39</v>
      </c>
      <c r="B1075" s="96" t="s">
        <v>439</v>
      </c>
      <c r="C1075" s="96" t="s">
        <v>75</v>
      </c>
      <c r="D1075" s="96" t="s">
        <v>149</v>
      </c>
      <c r="E1075" s="96" t="s">
        <v>149</v>
      </c>
      <c r="F1075" s="9">
        <f>SUM('4.ведомст'!G451)</f>
        <v>151.80000000000001</v>
      </c>
      <c r="G1075" s="9">
        <f>SUM('4.ведомст'!H451)</f>
        <v>151.80000000000001</v>
      </c>
      <c r="H1075" s="7">
        <f t="shared" si="265"/>
        <v>100</v>
      </c>
    </row>
    <row r="1076" spans="1:8" x14ac:dyDescent="0.25">
      <c r="A1076" s="95" t="s">
        <v>76</v>
      </c>
      <c r="B1076" s="96" t="s">
        <v>439</v>
      </c>
      <c r="C1076" s="96" t="s">
        <v>77</v>
      </c>
      <c r="D1076" s="96" t="s">
        <v>149</v>
      </c>
      <c r="E1076" s="96" t="s">
        <v>149</v>
      </c>
      <c r="F1076" s="9">
        <f>SUM('4.ведомст'!G452)</f>
        <v>9.5</v>
      </c>
      <c r="G1076" s="9">
        <f>SUM('4.ведомст'!H452)</f>
        <v>9.5</v>
      </c>
      <c r="H1076" s="7">
        <f t="shared" si="265"/>
        <v>100</v>
      </c>
    </row>
    <row r="1077" spans="1:8" hidden="1" x14ac:dyDescent="0.25">
      <c r="A1077" s="95"/>
      <c r="B1077" s="96" t="s">
        <v>739</v>
      </c>
      <c r="C1077" s="96"/>
      <c r="D1077" s="96"/>
      <c r="E1077" s="96"/>
      <c r="F1077" s="9">
        <f>SUM(F1078)</f>
        <v>0</v>
      </c>
      <c r="G1077" s="9">
        <f t="shared" ref="G1077" si="270">SUM(G1078)</f>
        <v>0</v>
      </c>
      <c r="H1077" s="7" t="e">
        <f t="shared" si="265"/>
        <v>#DIV/0!</v>
      </c>
    </row>
    <row r="1078" spans="1:8" ht="63" hidden="1" x14ac:dyDescent="0.25">
      <c r="A1078" s="95" t="s">
        <v>39</v>
      </c>
      <c r="B1078" s="96" t="s">
        <v>739</v>
      </c>
      <c r="C1078" s="96" t="s">
        <v>75</v>
      </c>
      <c r="D1078" s="96" t="s">
        <v>25</v>
      </c>
      <c r="E1078" s="96" t="s">
        <v>8</v>
      </c>
      <c r="F1078" s="9">
        <f>SUM('4.ведомст'!G81)</f>
        <v>0</v>
      </c>
      <c r="G1078" s="9">
        <f>SUM('4.ведомст'!H81)</f>
        <v>0</v>
      </c>
      <c r="H1078" s="7" t="e">
        <f t="shared" si="265"/>
        <v>#DIV/0!</v>
      </c>
    </row>
    <row r="1079" spans="1:8" ht="31.5" x14ac:dyDescent="0.25">
      <c r="A1079" s="95" t="s">
        <v>33</v>
      </c>
      <c r="B1079" s="31" t="s">
        <v>383</v>
      </c>
      <c r="C1079" s="96"/>
      <c r="D1079" s="96"/>
      <c r="E1079" s="96"/>
      <c r="F1079" s="9">
        <f>SUM(F1080)</f>
        <v>8.1999999999999993</v>
      </c>
      <c r="G1079" s="9">
        <f t="shared" ref="G1079" si="271">SUM(G1080)</f>
        <v>8.1999999999999993</v>
      </c>
      <c r="H1079" s="7">
        <f t="shared" si="265"/>
        <v>100</v>
      </c>
    </row>
    <row r="1080" spans="1:8" x14ac:dyDescent="0.25">
      <c r="A1080" s="95" t="s">
        <v>17</v>
      </c>
      <c r="B1080" s="31" t="s">
        <v>383</v>
      </c>
      <c r="C1080" s="96" t="s">
        <v>82</v>
      </c>
      <c r="D1080" s="96" t="s">
        <v>8</v>
      </c>
      <c r="E1080" s="96" t="s">
        <v>19</v>
      </c>
      <c r="F1080" s="9">
        <f>SUM('4.ведомст'!G290)</f>
        <v>8.1999999999999993</v>
      </c>
      <c r="G1080" s="9">
        <f>SUM('4.ведомст'!H290)</f>
        <v>8.1999999999999993</v>
      </c>
      <c r="H1080" s="7">
        <f t="shared" si="265"/>
        <v>100</v>
      </c>
    </row>
    <row r="1081" spans="1:8" hidden="1" x14ac:dyDescent="0.25">
      <c r="A1081" s="95"/>
      <c r="B1081" s="31"/>
      <c r="C1081" s="31"/>
      <c r="D1081" s="37"/>
      <c r="E1081" s="37"/>
      <c r="F1081" s="9"/>
      <c r="G1081" s="9"/>
      <c r="H1081" s="7" t="e">
        <f t="shared" si="265"/>
        <v>#DIV/0!</v>
      </c>
    </row>
    <row r="1082" spans="1:8" hidden="1" x14ac:dyDescent="0.25">
      <c r="A1082" s="95"/>
      <c r="B1082" s="31"/>
      <c r="C1082" s="31"/>
      <c r="D1082" s="96"/>
      <c r="E1082" s="96"/>
      <c r="F1082" s="9"/>
      <c r="G1082" s="69"/>
      <c r="H1082" s="7" t="e">
        <f t="shared" si="265"/>
        <v>#DIV/0!</v>
      </c>
    </row>
    <row r="1083" spans="1:8" x14ac:dyDescent="0.25">
      <c r="A1083" s="70" t="s">
        <v>620</v>
      </c>
      <c r="B1083" s="31"/>
      <c r="C1083" s="96"/>
      <c r="D1083" s="96"/>
      <c r="E1083" s="96"/>
      <c r="F1083" s="9"/>
      <c r="G1083" s="10"/>
      <c r="H1083" s="7"/>
    </row>
    <row r="1084" spans="1:8" s="27" customFormat="1" x14ac:dyDescent="0.25">
      <c r="A1084" s="23" t="s">
        <v>169</v>
      </c>
      <c r="B1084" s="24"/>
      <c r="C1084" s="24"/>
      <c r="D1084" s="24"/>
      <c r="E1084" s="24"/>
      <c r="F1084" s="26">
        <f>SUM(F6+F12+F22+F110+F117+F129+F133+F137+F157+F167+F174+F179+F193+F198+F217+F249+F258+F290+F303+F312+F326+F346+F372+F396+F400+F537+F546+F559+F564+F569+F572+F582+F806+F893+F955+F959+F963+F978+F981+F989+F995+F1026)+F1008+F1003+F379+F992+F1083+F1018+F534+F171</f>
        <v>7927734.9999999981</v>
      </c>
      <c r="G1084" s="26">
        <f>SUM(G6+G12+G22+G110+G117+G129+G133+G137+G157+G167+G174+G179+G193+G198+G217+G249+G258+G290+G303+G312+G326+G346+G372+G396+G400+G537+G546+G559+G564+G569+G572+G582+G806+G893+G955+G959+G963+G978+G981+G989+G995+G1026)+G1008+G1003+G379+G992+G1083+G1018+G534+G171</f>
        <v>7701264.5000000009</v>
      </c>
      <c r="H1084" s="26">
        <f t="shared" si="265"/>
        <v>97.143313947804799</v>
      </c>
    </row>
  </sheetData>
  <mergeCells count="1">
    <mergeCell ref="A3:H3"/>
  </mergeCells>
  <pageMargins left="0.70866141732283472" right="0.11811023622047245" top="0.39370078740157483" bottom="0" header="0.11811023622047245" footer="0"/>
  <pageSetup paperSize="9" scale="82" fitToHeight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489"/>
  <sheetViews>
    <sheetView topLeftCell="A580" zoomScale="90" zoomScaleNormal="90" workbookViewId="0">
      <selection activeCell="K606" sqref="K606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8" width="20.140625" style="18" customWidth="1"/>
    <col min="9" max="9" width="11.140625" style="18" customWidth="1"/>
    <col min="10" max="16384" width="9.140625" style="8"/>
  </cols>
  <sheetData>
    <row r="1" spans="1:9" x14ac:dyDescent="0.25">
      <c r="A1" s="12"/>
      <c r="F1" s="1"/>
      <c r="H1" s="1" t="s">
        <v>965</v>
      </c>
      <c r="I1" s="1"/>
    </row>
    <row r="2" spans="1:9" x14ac:dyDescent="0.25">
      <c r="A2" s="16"/>
      <c r="F2" s="1"/>
      <c r="H2" s="1" t="s">
        <v>1045</v>
      </c>
      <c r="I2" s="1"/>
    </row>
    <row r="3" spans="1:9" ht="36.75" customHeight="1" x14ac:dyDescent="0.25">
      <c r="B3" s="19" t="s">
        <v>1046</v>
      </c>
      <c r="C3" s="18"/>
      <c r="D3" s="18"/>
      <c r="E3" s="18"/>
      <c r="F3" s="18"/>
      <c r="H3" s="1"/>
      <c r="I3" s="1"/>
    </row>
    <row r="4" spans="1:9" x14ac:dyDescent="0.25">
      <c r="B4" s="20"/>
      <c r="H4" s="18" t="s">
        <v>420</v>
      </c>
    </row>
    <row r="5" spans="1:9" x14ac:dyDescent="0.25">
      <c r="A5" s="233" t="s">
        <v>0</v>
      </c>
      <c r="B5" s="234" t="s">
        <v>1</v>
      </c>
      <c r="C5" s="234"/>
      <c r="D5" s="234"/>
      <c r="E5" s="234"/>
      <c r="F5" s="234"/>
      <c r="G5" s="7"/>
      <c r="H5" s="7"/>
      <c r="I5" s="31"/>
    </row>
    <row r="6" spans="1:9" ht="63" x14ac:dyDescent="0.25">
      <c r="A6" s="233"/>
      <c r="B6" s="4" t="s">
        <v>2</v>
      </c>
      <c r="C6" s="22" t="s">
        <v>3</v>
      </c>
      <c r="D6" s="22" t="s">
        <v>4</v>
      </c>
      <c r="E6" s="22" t="s">
        <v>5</v>
      </c>
      <c r="F6" s="22" t="s">
        <v>142</v>
      </c>
      <c r="G6" s="7" t="s">
        <v>1041</v>
      </c>
      <c r="H6" s="7" t="s">
        <v>1042</v>
      </c>
      <c r="I6" s="31" t="s">
        <v>1040</v>
      </c>
    </row>
    <row r="7" spans="1:9" s="27" customFormat="1" x14ac:dyDescent="0.25">
      <c r="A7" s="23" t="s">
        <v>71</v>
      </c>
      <c r="B7" s="24" t="s">
        <v>72</v>
      </c>
      <c r="C7" s="25"/>
      <c r="D7" s="25"/>
      <c r="E7" s="25"/>
      <c r="F7" s="25"/>
      <c r="G7" s="26">
        <f>SUM(G8)+G29</f>
        <v>26933</v>
      </c>
      <c r="H7" s="26">
        <f t="shared" ref="H7" si="0">SUM(H8)+H29</f>
        <v>26836.400000000001</v>
      </c>
      <c r="I7" s="26">
        <f>SUM(H7/G7*100)</f>
        <v>99.641332194705384</v>
      </c>
    </row>
    <row r="8" spans="1:9" x14ac:dyDescent="0.25">
      <c r="A8" s="95" t="s">
        <v>73</v>
      </c>
      <c r="B8" s="4"/>
      <c r="C8" s="4" t="s">
        <v>25</v>
      </c>
      <c r="D8" s="4"/>
      <c r="E8" s="4"/>
      <c r="F8" s="4"/>
      <c r="G8" s="7">
        <f>SUM(G9+G17)</f>
        <v>26928</v>
      </c>
      <c r="H8" s="7">
        <f>SUM(H9+H17)</f>
        <v>26831.4</v>
      </c>
      <c r="I8" s="7">
        <f t="shared" ref="I8:I71" si="1">SUM(H8/G8*100)</f>
        <v>99.64126559714795</v>
      </c>
    </row>
    <row r="9" spans="1:9" ht="47.25" x14ac:dyDescent="0.25">
      <c r="A9" s="95" t="s">
        <v>74</v>
      </c>
      <c r="B9" s="4"/>
      <c r="C9" s="4" t="s">
        <v>25</v>
      </c>
      <c r="D9" s="4" t="s">
        <v>42</v>
      </c>
      <c r="E9" s="4"/>
      <c r="F9" s="4"/>
      <c r="G9" s="7">
        <f>SUM(G10)</f>
        <v>22027.8</v>
      </c>
      <c r="H9" s="7">
        <f>SUM(H10)</f>
        <v>21951.5</v>
      </c>
      <c r="I9" s="7">
        <f t="shared" si="1"/>
        <v>99.653619517155605</v>
      </c>
    </row>
    <row r="10" spans="1:9" x14ac:dyDescent="0.25">
      <c r="A10" s="95" t="s">
        <v>170</v>
      </c>
      <c r="B10" s="4"/>
      <c r="C10" s="4" t="s">
        <v>25</v>
      </c>
      <c r="D10" s="4" t="s">
        <v>42</v>
      </c>
      <c r="E10" s="4" t="s">
        <v>171</v>
      </c>
      <c r="F10" s="4"/>
      <c r="G10" s="7">
        <f>SUM(G11)+G15</f>
        <v>22027.8</v>
      </c>
      <c r="H10" s="7">
        <f>SUM(H11)+H15</f>
        <v>21951.5</v>
      </c>
      <c r="I10" s="7">
        <f t="shared" si="1"/>
        <v>99.653619517155605</v>
      </c>
    </row>
    <row r="11" spans="1:9" x14ac:dyDescent="0.25">
      <c r="A11" s="95" t="s">
        <v>66</v>
      </c>
      <c r="B11" s="4"/>
      <c r="C11" s="4" t="s">
        <v>25</v>
      </c>
      <c r="D11" s="4" t="s">
        <v>42</v>
      </c>
      <c r="E11" s="4" t="s">
        <v>90</v>
      </c>
      <c r="F11" s="4"/>
      <c r="G11" s="7">
        <f>SUM(G12+G13)+G14</f>
        <v>20100.3</v>
      </c>
      <c r="H11" s="7">
        <f>SUM(H12+H13)+H14</f>
        <v>20024</v>
      </c>
      <c r="I11" s="7">
        <f t="shared" si="1"/>
        <v>99.620403675567033</v>
      </c>
    </row>
    <row r="12" spans="1:9" ht="47.25" x14ac:dyDescent="0.25">
      <c r="A12" s="2" t="s">
        <v>39</v>
      </c>
      <c r="B12" s="4"/>
      <c r="C12" s="4" t="s">
        <v>25</v>
      </c>
      <c r="D12" s="4" t="s">
        <v>42</v>
      </c>
      <c r="E12" s="4" t="s">
        <v>90</v>
      </c>
      <c r="F12" s="4" t="s">
        <v>75</v>
      </c>
      <c r="G12" s="7">
        <v>20090.599999999999</v>
      </c>
      <c r="H12" s="7">
        <v>20014.3</v>
      </c>
      <c r="I12" s="7">
        <f t="shared" si="1"/>
        <v>99.620220401580838</v>
      </c>
    </row>
    <row r="13" spans="1:9" ht="31.5" x14ac:dyDescent="0.25">
      <c r="A13" s="95" t="s">
        <v>40</v>
      </c>
      <c r="B13" s="4"/>
      <c r="C13" s="4" t="s">
        <v>25</v>
      </c>
      <c r="D13" s="4" t="s">
        <v>42</v>
      </c>
      <c r="E13" s="4" t="s">
        <v>90</v>
      </c>
      <c r="F13" s="4" t="s">
        <v>77</v>
      </c>
      <c r="G13" s="9">
        <v>9.6999999999999993</v>
      </c>
      <c r="H13" s="9">
        <v>9.6999999999999993</v>
      </c>
      <c r="I13" s="7">
        <f t="shared" si="1"/>
        <v>100</v>
      </c>
    </row>
    <row r="14" spans="1:9" hidden="1" x14ac:dyDescent="0.25">
      <c r="A14" s="95" t="s">
        <v>31</v>
      </c>
      <c r="B14" s="4"/>
      <c r="C14" s="4" t="s">
        <v>25</v>
      </c>
      <c r="D14" s="4" t="s">
        <v>42</v>
      </c>
      <c r="E14" s="4" t="s">
        <v>90</v>
      </c>
      <c r="F14" s="4" t="s">
        <v>85</v>
      </c>
      <c r="G14" s="9"/>
      <c r="H14" s="9"/>
      <c r="I14" s="7" t="e">
        <f t="shared" si="1"/>
        <v>#DIV/0!</v>
      </c>
    </row>
    <row r="15" spans="1:9" x14ac:dyDescent="0.25">
      <c r="A15" s="95" t="s">
        <v>78</v>
      </c>
      <c r="B15" s="4"/>
      <c r="C15" s="4" t="s">
        <v>25</v>
      </c>
      <c r="D15" s="4" t="s">
        <v>42</v>
      </c>
      <c r="E15" s="4" t="s">
        <v>91</v>
      </c>
      <c r="F15" s="4"/>
      <c r="G15" s="7">
        <f>SUM(G16)</f>
        <v>1927.5</v>
      </c>
      <c r="H15" s="7">
        <f>SUM(H16)</f>
        <v>1927.5</v>
      </c>
      <c r="I15" s="7">
        <f t="shared" si="1"/>
        <v>100</v>
      </c>
    </row>
    <row r="16" spans="1:9" ht="47.25" x14ac:dyDescent="0.25">
      <c r="A16" s="2" t="s">
        <v>39</v>
      </c>
      <c r="B16" s="4"/>
      <c r="C16" s="4" t="s">
        <v>25</v>
      </c>
      <c r="D16" s="4" t="s">
        <v>42</v>
      </c>
      <c r="E16" s="4" t="s">
        <v>91</v>
      </c>
      <c r="F16" s="4" t="s">
        <v>75</v>
      </c>
      <c r="G16" s="7">
        <v>1927.5</v>
      </c>
      <c r="H16" s="7">
        <v>1927.5</v>
      </c>
      <c r="I16" s="7">
        <f t="shared" si="1"/>
        <v>100</v>
      </c>
    </row>
    <row r="17" spans="1:9" x14ac:dyDescent="0.25">
      <c r="A17" s="95" t="s">
        <v>79</v>
      </c>
      <c r="B17" s="4"/>
      <c r="C17" s="4" t="s">
        <v>25</v>
      </c>
      <c r="D17" s="4" t="s">
        <v>80</v>
      </c>
      <c r="E17" s="4"/>
      <c r="F17" s="4"/>
      <c r="G17" s="7">
        <f>SUM(G18)</f>
        <v>4900.2</v>
      </c>
      <c r="H17" s="7">
        <f>SUM(H18)</f>
        <v>4879.9000000000005</v>
      </c>
      <c r="I17" s="7">
        <f t="shared" si="1"/>
        <v>99.585731194645135</v>
      </c>
    </row>
    <row r="18" spans="1:9" x14ac:dyDescent="0.25">
      <c r="A18" s="95" t="s">
        <v>170</v>
      </c>
      <c r="B18" s="4"/>
      <c r="C18" s="4" t="s">
        <v>25</v>
      </c>
      <c r="D18" s="4" t="s">
        <v>80</v>
      </c>
      <c r="E18" s="4" t="s">
        <v>171</v>
      </c>
      <c r="F18" s="4"/>
      <c r="G18" s="7">
        <f>SUM(G19+G22+G24)</f>
        <v>4900.2</v>
      </c>
      <c r="H18" s="7">
        <f>SUM(H19+H22+H24)</f>
        <v>4879.9000000000005</v>
      </c>
      <c r="I18" s="7">
        <f t="shared" si="1"/>
        <v>99.585731194645135</v>
      </c>
    </row>
    <row r="19" spans="1:9" x14ac:dyDescent="0.25">
      <c r="A19" s="95" t="s">
        <v>81</v>
      </c>
      <c r="B19" s="4"/>
      <c r="C19" s="4" t="s">
        <v>25</v>
      </c>
      <c r="D19" s="4" t="s">
        <v>80</v>
      </c>
      <c r="E19" s="4" t="s">
        <v>92</v>
      </c>
      <c r="F19" s="4"/>
      <c r="G19" s="9">
        <f>SUM(G20:G21)</f>
        <v>366.1</v>
      </c>
      <c r="H19" s="9">
        <f>SUM(H20:H21)</f>
        <v>354.5</v>
      </c>
      <c r="I19" s="7">
        <f t="shared" si="1"/>
        <v>96.831466812346349</v>
      </c>
    </row>
    <row r="20" spans="1:9" ht="31.5" x14ac:dyDescent="0.25">
      <c r="A20" s="95" t="s">
        <v>40</v>
      </c>
      <c r="B20" s="4"/>
      <c r="C20" s="4" t="s">
        <v>25</v>
      </c>
      <c r="D20" s="4" t="s">
        <v>80</v>
      </c>
      <c r="E20" s="4" t="s">
        <v>92</v>
      </c>
      <c r="F20" s="4" t="s">
        <v>77</v>
      </c>
      <c r="G20" s="9">
        <v>357.1</v>
      </c>
      <c r="H20" s="9">
        <v>345.5</v>
      </c>
      <c r="I20" s="7">
        <f t="shared" si="1"/>
        <v>96.751610193223186</v>
      </c>
    </row>
    <row r="21" spans="1:9" x14ac:dyDescent="0.25">
      <c r="A21" s="95" t="s">
        <v>17</v>
      </c>
      <c r="B21" s="4"/>
      <c r="C21" s="4" t="s">
        <v>25</v>
      </c>
      <c r="D21" s="4" t="s">
        <v>80</v>
      </c>
      <c r="E21" s="4" t="s">
        <v>92</v>
      </c>
      <c r="F21" s="4" t="s">
        <v>82</v>
      </c>
      <c r="G21" s="9">
        <v>9</v>
      </c>
      <c r="H21" s="9">
        <v>9</v>
      </c>
      <c r="I21" s="7">
        <f t="shared" si="1"/>
        <v>100</v>
      </c>
    </row>
    <row r="22" spans="1:9" ht="31.5" x14ac:dyDescent="0.25">
      <c r="A22" s="95" t="s">
        <v>83</v>
      </c>
      <c r="B22" s="4"/>
      <c r="C22" s="4" t="s">
        <v>25</v>
      </c>
      <c r="D22" s="4" t="s">
        <v>80</v>
      </c>
      <c r="E22" s="4" t="s">
        <v>93</v>
      </c>
      <c r="F22" s="4"/>
      <c r="G22" s="9">
        <f>SUM(G23)</f>
        <v>456.5</v>
      </c>
      <c r="H22" s="9">
        <f>SUM(H23)</f>
        <v>453.1</v>
      </c>
      <c r="I22" s="7">
        <f t="shared" si="1"/>
        <v>99.255202628696608</v>
      </c>
    </row>
    <row r="23" spans="1:9" ht="31.5" x14ac:dyDescent="0.25">
      <c r="A23" s="95" t="s">
        <v>40</v>
      </c>
      <c r="B23" s="4"/>
      <c r="C23" s="4" t="s">
        <v>25</v>
      </c>
      <c r="D23" s="4" t="s">
        <v>80</v>
      </c>
      <c r="E23" s="4" t="s">
        <v>93</v>
      </c>
      <c r="F23" s="4" t="s">
        <v>77</v>
      </c>
      <c r="G23" s="9">
        <v>456.5</v>
      </c>
      <c r="H23" s="9">
        <v>453.1</v>
      </c>
      <c r="I23" s="7">
        <f t="shared" si="1"/>
        <v>99.255202628696608</v>
      </c>
    </row>
    <row r="24" spans="1:9" ht="31.5" x14ac:dyDescent="0.25">
      <c r="A24" s="95" t="s">
        <v>84</v>
      </c>
      <c r="B24" s="4"/>
      <c r="C24" s="4" t="s">
        <v>25</v>
      </c>
      <c r="D24" s="4" t="s">
        <v>80</v>
      </c>
      <c r="E24" s="4" t="s">
        <v>94</v>
      </c>
      <c r="F24" s="4"/>
      <c r="G24" s="7">
        <f>SUM(G25:G27)</f>
        <v>4077.6</v>
      </c>
      <c r="H24" s="7">
        <f>SUM(H25:H27)</f>
        <v>4072.3</v>
      </c>
      <c r="I24" s="7">
        <f t="shared" si="1"/>
        <v>99.870021581322348</v>
      </c>
    </row>
    <row r="25" spans="1:9" ht="28.5" customHeight="1" x14ac:dyDescent="0.25">
      <c r="A25" s="95" t="s">
        <v>40</v>
      </c>
      <c r="B25" s="4"/>
      <c r="C25" s="4" t="s">
        <v>25</v>
      </c>
      <c r="D25" s="4" t="s">
        <v>80</v>
      </c>
      <c r="E25" s="4" t="s">
        <v>94</v>
      </c>
      <c r="F25" s="4" t="s">
        <v>77</v>
      </c>
      <c r="G25" s="7">
        <v>3075.1</v>
      </c>
      <c r="H25" s="7">
        <v>3069.8</v>
      </c>
      <c r="I25" s="7">
        <f t="shared" si="1"/>
        <v>99.827647881369714</v>
      </c>
    </row>
    <row r="26" spans="1:9" ht="21" customHeight="1" x14ac:dyDescent="0.25">
      <c r="A26" s="95" t="s">
        <v>31</v>
      </c>
      <c r="B26" s="4"/>
      <c r="C26" s="4" t="s">
        <v>25</v>
      </c>
      <c r="D26" s="4" t="s">
        <v>80</v>
      </c>
      <c r="E26" s="4" t="s">
        <v>94</v>
      </c>
      <c r="F26" s="4" t="s">
        <v>85</v>
      </c>
      <c r="G26" s="7">
        <v>1002.5</v>
      </c>
      <c r="H26" s="7">
        <v>1002.5</v>
      </c>
      <c r="I26" s="7">
        <f t="shared" si="1"/>
        <v>100</v>
      </c>
    </row>
    <row r="27" spans="1:9" ht="22.5" hidden="1" customHeight="1" x14ac:dyDescent="0.25">
      <c r="A27" s="95" t="s">
        <v>17</v>
      </c>
      <c r="B27" s="4"/>
      <c r="C27" s="4" t="s">
        <v>25</v>
      </c>
      <c r="D27" s="4" t="s">
        <v>80</v>
      </c>
      <c r="E27" s="4" t="s">
        <v>94</v>
      </c>
      <c r="F27" s="4" t="s">
        <v>82</v>
      </c>
      <c r="G27" s="7"/>
      <c r="H27" s="7"/>
      <c r="I27" s="7" t="e">
        <f t="shared" si="1"/>
        <v>#DIV/0!</v>
      </c>
    </row>
    <row r="28" spans="1:9" ht="22.5" customHeight="1" x14ac:dyDescent="0.25">
      <c r="A28" s="95" t="s">
        <v>98</v>
      </c>
      <c r="B28" s="4"/>
      <c r="C28" s="4" t="s">
        <v>99</v>
      </c>
      <c r="D28" s="4"/>
      <c r="E28" s="4"/>
      <c r="F28" s="4"/>
      <c r="G28" s="7">
        <f t="shared" ref="G28:H31" si="2">SUM(G29)</f>
        <v>5</v>
      </c>
      <c r="H28" s="7">
        <f t="shared" si="2"/>
        <v>5</v>
      </c>
      <c r="I28" s="7">
        <f t="shared" si="1"/>
        <v>100</v>
      </c>
    </row>
    <row r="29" spans="1:9" ht="22.5" customHeight="1" x14ac:dyDescent="0.25">
      <c r="A29" s="2" t="s">
        <v>672</v>
      </c>
      <c r="B29" s="22"/>
      <c r="C29" s="96" t="s">
        <v>99</v>
      </c>
      <c r="D29" s="96" t="s">
        <v>149</v>
      </c>
      <c r="E29" s="4"/>
      <c r="F29" s="4"/>
      <c r="G29" s="7">
        <f t="shared" si="2"/>
        <v>5</v>
      </c>
      <c r="H29" s="7">
        <f t="shared" si="2"/>
        <v>5</v>
      </c>
      <c r="I29" s="7">
        <f t="shared" si="1"/>
        <v>100</v>
      </c>
    </row>
    <row r="30" spans="1:9" ht="22.5" customHeight="1" x14ac:dyDescent="0.25">
      <c r="A30" s="95" t="s">
        <v>170</v>
      </c>
      <c r="B30" s="4"/>
      <c r="C30" s="96" t="s">
        <v>99</v>
      </c>
      <c r="D30" s="96" t="s">
        <v>149</v>
      </c>
      <c r="E30" s="4" t="s">
        <v>171</v>
      </c>
      <c r="F30" s="4"/>
      <c r="G30" s="7">
        <f t="shared" si="2"/>
        <v>5</v>
      </c>
      <c r="H30" s="7">
        <f t="shared" si="2"/>
        <v>5</v>
      </c>
      <c r="I30" s="7">
        <f t="shared" si="1"/>
        <v>100</v>
      </c>
    </row>
    <row r="31" spans="1:9" ht="31.5" customHeight="1" x14ac:dyDescent="0.25">
      <c r="A31" s="95" t="s">
        <v>84</v>
      </c>
      <c r="B31" s="4"/>
      <c r="C31" s="96" t="s">
        <v>99</v>
      </c>
      <c r="D31" s="96" t="s">
        <v>149</v>
      </c>
      <c r="E31" s="4" t="s">
        <v>94</v>
      </c>
      <c r="F31" s="4"/>
      <c r="G31" s="7">
        <f t="shared" si="2"/>
        <v>5</v>
      </c>
      <c r="H31" s="7">
        <f t="shared" si="2"/>
        <v>5</v>
      </c>
      <c r="I31" s="7">
        <f t="shared" si="1"/>
        <v>100</v>
      </c>
    </row>
    <row r="32" spans="1:9" ht="29.25" customHeight="1" x14ac:dyDescent="0.25">
      <c r="A32" s="95" t="s">
        <v>40</v>
      </c>
      <c r="B32" s="4"/>
      <c r="C32" s="96" t="s">
        <v>99</v>
      </c>
      <c r="D32" s="96" t="s">
        <v>149</v>
      </c>
      <c r="E32" s="4" t="s">
        <v>94</v>
      </c>
      <c r="F32" s="4" t="s">
        <v>77</v>
      </c>
      <c r="G32" s="7">
        <v>5</v>
      </c>
      <c r="H32" s="7">
        <v>5</v>
      </c>
      <c r="I32" s="7">
        <f t="shared" si="1"/>
        <v>100</v>
      </c>
    </row>
    <row r="33" spans="1:9" s="27" customFormat="1" x14ac:dyDescent="0.25">
      <c r="A33" s="23" t="s">
        <v>86</v>
      </c>
      <c r="B33" s="24" t="s">
        <v>87</v>
      </c>
      <c r="C33" s="24"/>
      <c r="D33" s="24"/>
      <c r="E33" s="24"/>
      <c r="F33" s="24"/>
      <c r="G33" s="26">
        <f>SUM(G34)</f>
        <v>3190.7999999999997</v>
      </c>
      <c r="H33" s="26">
        <f>SUM(H34)</f>
        <v>3190.7999999999997</v>
      </c>
      <c r="I33" s="26">
        <f t="shared" si="1"/>
        <v>100</v>
      </c>
    </row>
    <row r="34" spans="1:9" x14ac:dyDescent="0.25">
      <c r="A34" s="95" t="s">
        <v>73</v>
      </c>
      <c r="B34" s="4"/>
      <c r="C34" s="4" t="s">
        <v>25</v>
      </c>
      <c r="D34" s="4"/>
      <c r="E34" s="4"/>
      <c r="F34" s="4"/>
      <c r="G34" s="7">
        <f>SUM(G35)+G43</f>
        <v>3190.7999999999997</v>
      </c>
      <c r="H34" s="7">
        <f>SUM(H35)+H43</f>
        <v>3190.7999999999997</v>
      </c>
      <c r="I34" s="7">
        <f t="shared" si="1"/>
        <v>100</v>
      </c>
    </row>
    <row r="35" spans="1:9" ht="31.5" x14ac:dyDescent="0.25">
      <c r="A35" s="95" t="s">
        <v>88</v>
      </c>
      <c r="B35" s="4"/>
      <c r="C35" s="4" t="s">
        <v>25</v>
      </c>
      <c r="D35" s="4" t="s">
        <v>64</v>
      </c>
      <c r="E35" s="4"/>
      <c r="F35" s="4"/>
      <c r="G35" s="7">
        <f>SUM(G36)</f>
        <v>3011.7</v>
      </c>
      <c r="H35" s="7">
        <f>SUM(H36)</f>
        <v>3011.7</v>
      </c>
      <c r="I35" s="7">
        <f t="shared" si="1"/>
        <v>100</v>
      </c>
    </row>
    <row r="36" spans="1:9" x14ac:dyDescent="0.25">
      <c r="A36" s="95" t="s">
        <v>170</v>
      </c>
      <c r="B36" s="4"/>
      <c r="C36" s="4" t="s">
        <v>25</v>
      </c>
      <c r="D36" s="4" t="s">
        <v>64</v>
      </c>
      <c r="E36" s="4" t="s">
        <v>171</v>
      </c>
      <c r="F36" s="4"/>
      <c r="G36" s="7">
        <f>SUM(G37+G41)</f>
        <v>3011.7</v>
      </c>
      <c r="H36" s="7">
        <f>SUM(H37+H41)</f>
        <v>3011.7</v>
      </c>
      <c r="I36" s="7">
        <f t="shared" si="1"/>
        <v>100</v>
      </c>
    </row>
    <row r="37" spans="1:9" ht="31.5" x14ac:dyDescent="0.25">
      <c r="A37" s="95" t="s">
        <v>172</v>
      </c>
      <c r="B37" s="4"/>
      <c r="C37" s="4" t="s">
        <v>25</v>
      </c>
      <c r="D37" s="4" t="s">
        <v>64</v>
      </c>
      <c r="E37" s="4" t="s">
        <v>95</v>
      </c>
      <c r="F37" s="4"/>
      <c r="G37" s="7">
        <f>SUM(G38:G40)</f>
        <v>2923.1</v>
      </c>
      <c r="H37" s="7">
        <f t="shared" ref="H37" si="3">SUM(H38:H40)</f>
        <v>2923.1</v>
      </c>
      <c r="I37" s="7">
        <f t="shared" si="1"/>
        <v>100</v>
      </c>
    </row>
    <row r="38" spans="1:9" ht="47.25" x14ac:dyDescent="0.25">
      <c r="A38" s="2" t="s">
        <v>39</v>
      </c>
      <c r="B38" s="4"/>
      <c r="C38" s="4" t="s">
        <v>25</v>
      </c>
      <c r="D38" s="4" t="s">
        <v>64</v>
      </c>
      <c r="E38" s="4" t="s">
        <v>95</v>
      </c>
      <c r="F38" s="4" t="s">
        <v>75</v>
      </c>
      <c r="G38" s="7">
        <v>2732.2</v>
      </c>
      <c r="H38" s="7">
        <v>2732.2</v>
      </c>
      <c r="I38" s="7">
        <f t="shared" si="1"/>
        <v>100</v>
      </c>
    </row>
    <row r="39" spans="1:9" ht="31.5" hidden="1" x14ac:dyDescent="0.25">
      <c r="A39" s="95" t="s">
        <v>40</v>
      </c>
      <c r="B39" s="4"/>
      <c r="C39" s="4" t="s">
        <v>25</v>
      </c>
      <c r="D39" s="4" t="s">
        <v>64</v>
      </c>
      <c r="E39" s="4" t="s">
        <v>95</v>
      </c>
      <c r="F39" s="4" t="s">
        <v>77</v>
      </c>
      <c r="G39" s="9">
        <v>0</v>
      </c>
      <c r="H39" s="9"/>
      <c r="I39" s="7" t="e">
        <f t="shared" si="1"/>
        <v>#DIV/0!</v>
      </c>
    </row>
    <row r="40" spans="1:9" x14ac:dyDescent="0.25">
      <c r="A40" s="95" t="s">
        <v>31</v>
      </c>
      <c r="B40" s="4"/>
      <c r="C40" s="4" t="s">
        <v>25</v>
      </c>
      <c r="D40" s="4" t="s">
        <v>64</v>
      </c>
      <c r="E40" s="4" t="s">
        <v>95</v>
      </c>
      <c r="F40" s="4" t="s">
        <v>85</v>
      </c>
      <c r="G40" s="9">
        <v>190.9</v>
      </c>
      <c r="H40" s="9">
        <v>190.9</v>
      </c>
      <c r="I40" s="7">
        <f t="shared" si="1"/>
        <v>100</v>
      </c>
    </row>
    <row r="41" spans="1:9" ht="31.5" x14ac:dyDescent="0.25">
      <c r="A41" s="95" t="s">
        <v>89</v>
      </c>
      <c r="B41" s="4"/>
      <c r="C41" s="4" t="s">
        <v>25</v>
      </c>
      <c r="D41" s="4" t="s">
        <v>64</v>
      </c>
      <c r="E41" s="4" t="s">
        <v>96</v>
      </c>
      <c r="F41" s="4"/>
      <c r="G41" s="7">
        <f>SUM(G42)</f>
        <v>88.6</v>
      </c>
      <c r="H41" s="7">
        <f>SUM(H42)</f>
        <v>88.6</v>
      </c>
      <c r="I41" s="7">
        <f t="shared" si="1"/>
        <v>100</v>
      </c>
    </row>
    <row r="42" spans="1:9" ht="47.25" x14ac:dyDescent="0.25">
      <c r="A42" s="2" t="s">
        <v>39</v>
      </c>
      <c r="B42" s="4"/>
      <c r="C42" s="4" t="s">
        <v>25</v>
      </c>
      <c r="D42" s="4" t="s">
        <v>64</v>
      </c>
      <c r="E42" s="4" t="s">
        <v>96</v>
      </c>
      <c r="F42" s="4" t="s">
        <v>75</v>
      </c>
      <c r="G42" s="7">
        <v>88.6</v>
      </c>
      <c r="H42" s="7">
        <v>88.6</v>
      </c>
      <c r="I42" s="7">
        <f t="shared" si="1"/>
        <v>100</v>
      </c>
    </row>
    <row r="43" spans="1:9" x14ac:dyDescent="0.25">
      <c r="A43" s="95" t="s">
        <v>79</v>
      </c>
      <c r="B43" s="4"/>
      <c r="C43" s="4" t="s">
        <v>25</v>
      </c>
      <c r="D43" s="4" t="s">
        <v>80</v>
      </c>
      <c r="E43" s="4"/>
      <c r="F43" s="4"/>
      <c r="G43" s="7">
        <f>SUM(G44)</f>
        <v>179.1</v>
      </c>
      <c r="H43" s="7">
        <f>SUM(H44)</f>
        <v>179.1</v>
      </c>
      <c r="I43" s="7">
        <f t="shared" si="1"/>
        <v>100</v>
      </c>
    </row>
    <row r="44" spans="1:9" x14ac:dyDescent="0.25">
      <c r="A44" s="95" t="s">
        <v>170</v>
      </c>
      <c r="B44" s="4"/>
      <c r="C44" s="4" t="s">
        <v>25</v>
      </c>
      <c r="D44" s="4" t="s">
        <v>80</v>
      </c>
      <c r="E44" s="4" t="s">
        <v>171</v>
      </c>
      <c r="F44" s="4"/>
      <c r="G44" s="7">
        <f>SUM(G45+G48+G50)</f>
        <v>179.1</v>
      </c>
      <c r="H44" s="7">
        <f>SUM(H45+H48+H50)</f>
        <v>179.1</v>
      </c>
      <c r="I44" s="7">
        <f t="shared" si="1"/>
        <v>100</v>
      </c>
    </row>
    <row r="45" spans="1:9" x14ac:dyDescent="0.25">
      <c r="A45" s="95" t="s">
        <v>81</v>
      </c>
      <c r="B45" s="4"/>
      <c r="C45" s="4" t="s">
        <v>25</v>
      </c>
      <c r="D45" s="4" t="s">
        <v>80</v>
      </c>
      <c r="E45" s="4" t="s">
        <v>92</v>
      </c>
      <c r="F45" s="4"/>
      <c r="G45" s="9">
        <f>SUM(G46:G47)</f>
        <v>19.3</v>
      </c>
      <c r="H45" s="9">
        <f>SUM(H46:H47)</f>
        <v>19.3</v>
      </c>
      <c r="I45" s="7">
        <f t="shared" si="1"/>
        <v>100</v>
      </c>
    </row>
    <row r="46" spans="1:9" ht="31.5" x14ac:dyDescent="0.25">
      <c r="A46" s="95" t="s">
        <v>40</v>
      </c>
      <c r="B46" s="4"/>
      <c r="C46" s="4" t="s">
        <v>25</v>
      </c>
      <c r="D46" s="4" t="s">
        <v>80</v>
      </c>
      <c r="E46" s="4" t="s">
        <v>92</v>
      </c>
      <c r="F46" s="4" t="s">
        <v>77</v>
      </c>
      <c r="G46" s="9">
        <v>18.5</v>
      </c>
      <c r="H46" s="9">
        <v>18.5</v>
      </c>
      <c r="I46" s="7">
        <f t="shared" si="1"/>
        <v>100</v>
      </c>
    </row>
    <row r="47" spans="1:9" x14ac:dyDescent="0.25">
      <c r="A47" s="95" t="s">
        <v>17</v>
      </c>
      <c r="B47" s="4"/>
      <c r="C47" s="4" t="s">
        <v>25</v>
      </c>
      <c r="D47" s="4" t="s">
        <v>80</v>
      </c>
      <c r="E47" s="4" t="s">
        <v>92</v>
      </c>
      <c r="F47" s="4" t="s">
        <v>82</v>
      </c>
      <c r="G47" s="9">
        <v>0.8</v>
      </c>
      <c r="H47" s="9">
        <v>0.8</v>
      </c>
      <c r="I47" s="7">
        <f t="shared" si="1"/>
        <v>100</v>
      </c>
    </row>
    <row r="48" spans="1:9" ht="31.5" x14ac:dyDescent="0.25">
      <c r="A48" s="95" t="s">
        <v>83</v>
      </c>
      <c r="B48" s="4"/>
      <c r="C48" s="4" t="s">
        <v>25</v>
      </c>
      <c r="D48" s="4" t="s">
        <v>80</v>
      </c>
      <c r="E48" s="4" t="s">
        <v>93</v>
      </c>
      <c r="F48" s="4"/>
      <c r="G48" s="9">
        <f>SUM(G49)</f>
        <v>65.2</v>
      </c>
      <c r="H48" s="9">
        <f>SUM(H49)</f>
        <v>65.2</v>
      </c>
      <c r="I48" s="7">
        <f t="shared" si="1"/>
        <v>100</v>
      </c>
    </row>
    <row r="49" spans="1:9" ht="31.5" x14ac:dyDescent="0.25">
      <c r="A49" s="95" t="s">
        <v>40</v>
      </c>
      <c r="B49" s="4"/>
      <c r="C49" s="4" t="s">
        <v>25</v>
      </c>
      <c r="D49" s="4" t="s">
        <v>80</v>
      </c>
      <c r="E49" s="4" t="s">
        <v>93</v>
      </c>
      <c r="F49" s="4" t="s">
        <v>77</v>
      </c>
      <c r="G49" s="7">
        <v>65.2</v>
      </c>
      <c r="H49" s="7">
        <v>65.2</v>
      </c>
      <c r="I49" s="7">
        <f t="shared" si="1"/>
        <v>100</v>
      </c>
    </row>
    <row r="50" spans="1:9" ht="31.5" x14ac:dyDescent="0.25">
      <c r="A50" s="95" t="s">
        <v>84</v>
      </c>
      <c r="B50" s="4"/>
      <c r="C50" s="4" t="s">
        <v>25</v>
      </c>
      <c r="D50" s="4" t="s">
        <v>80</v>
      </c>
      <c r="E50" s="4" t="s">
        <v>94</v>
      </c>
      <c r="F50" s="4"/>
      <c r="G50" s="7">
        <f>SUM(G51:G52)</f>
        <v>94.6</v>
      </c>
      <c r="H50" s="7">
        <f>SUM(H51:H52)</f>
        <v>94.6</v>
      </c>
      <c r="I50" s="7">
        <f t="shared" si="1"/>
        <v>100</v>
      </c>
    </row>
    <row r="51" spans="1:9" ht="31.5" x14ac:dyDescent="0.25">
      <c r="A51" s="95" t="s">
        <v>40</v>
      </c>
      <c r="B51" s="4"/>
      <c r="C51" s="4" t="s">
        <v>25</v>
      </c>
      <c r="D51" s="4" t="s">
        <v>80</v>
      </c>
      <c r="E51" s="4" t="s">
        <v>94</v>
      </c>
      <c r="F51" s="4" t="s">
        <v>77</v>
      </c>
      <c r="G51" s="7">
        <v>89.6</v>
      </c>
      <c r="H51" s="7">
        <v>89.6</v>
      </c>
      <c r="I51" s="7">
        <f t="shared" si="1"/>
        <v>100</v>
      </c>
    </row>
    <row r="52" spans="1:9" x14ac:dyDescent="0.25">
      <c r="A52" s="95" t="s">
        <v>17</v>
      </c>
      <c r="B52" s="4"/>
      <c r="C52" s="4" t="s">
        <v>25</v>
      </c>
      <c r="D52" s="4" t="s">
        <v>80</v>
      </c>
      <c r="E52" s="4" t="s">
        <v>94</v>
      </c>
      <c r="F52" s="4" t="s">
        <v>82</v>
      </c>
      <c r="G52" s="7">
        <v>5</v>
      </c>
      <c r="H52" s="7">
        <v>5</v>
      </c>
      <c r="I52" s="7">
        <f t="shared" si="1"/>
        <v>100</v>
      </c>
    </row>
    <row r="53" spans="1:9" s="27" customFormat="1" x14ac:dyDescent="0.25">
      <c r="A53" s="23" t="s">
        <v>182</v>
      </c>
      <c r="B53" s="25">
        <v>283</v>
      </c>
      <c r="C53" s="29"/>
      <c r="D53" s="29"/>
      <c r="E53" s="29"/>
      <c r="F53" s="29"/>
      <c r="G53" s="30">
        <f>SUM(G54+G139+G180+G453+G520)+G291+G541+G509+G474</f>
        <v>2349369.2000000007</v>
      </c>
      <c r="H53" s="30">
        <f>SUM(H54+H139+H180+H453+H520)+H291+H541+H509+H474</f>
        <v>2180536.9000000008</v>
      </c>
      <c r="I53" s="26">
        <f t="shared" si="1"/>
        <v>92.813717826895854</v>
      </c>
    </row>
    <row r="54" spans="1:9" x14ac:dyDescent="0.25">
      <c r="A54" s="95" t="s">
        <v>73</v>
      </c>
      <c r="B54" s="22"/>
      <c r="C54" s="96" t="s">
        <v>25</v>
      </c>
      <c r="D54" s="96"/>
      <c r="E54" s="96"/>
      <c r="F54" s="31"/>
      <c r="G54" s="9">
        <f>SUM(G55+G59)+G82+G90+G86</f>
        <v>270277.40000000002</v>
      </c>
      <c r="H54" s="9">
        <f>SUM(H55+H59)+H82+H90+H86</f>
        <v>266089.5</v>
      </c>
      <c r="I54" s="7">
        <f t="shared" si="1"/>
        <v>98.450517875338434</v>
      </c>
    </row>
    <row r="55" spans="1:9" ht="31.5" x14ac:dyDescent="0.25">
      <c r="A55" s="95" t="s">
        <v>145</v>
      </c>
      <c r="B55" s="22"/>
      <c r="C55" s="96" t="s">
        <v>25</v>
      </c>
      <c r="D55" s="96" t="s">
        <v>32</v>
      </c>
      <c r="E55" s="96"/>
      <c r="F55" s="31"/>
      <c r="G55" s="9">
        <f t="shared" ref="G55:H57" si="4">SUM(G56)</f>
        <v>6012.4</v>
      </c>
      <c r="H55" s="9">
        <f t="shared" si="4"/>
        <v>5980.6</v>
      </c>
      <c r="I55" s="7">
        <f t="shared" si="1"/>
        <v>99.471093074313103</v>
      </c>
    </row>
    <row r="56" spans="1:9" ht="31.5" x14ac:dyDescent="0.25">
      <c r="A56" s="95" t="s">
        <v>803</v>
      </c>
      <c r="B56" s="22"/>
      <c r="C56" s="96" t="s">
        <v>25</v>
      </c>
      <c r="D56" s="96" t="s">
        <v>32</v>
      </c>
      <c r="E56" s="31" t="s">
        <v>183</v>
      </c>
      <c r="F56" s="31"/>
      <c r="G56" s="9">
        <f t="shared" si="4"/>
        <v>6012.4</v>
      </c>
      <c r="H56" s="9">
        <f t="shared" si="4"/>
        <v>5980.6</v>
      </c>
      <c r="I56" s="7">
        <f t="shared" si="1"/>
        <v>99.471093074313103</v>
      </c>
    </row>
    <row r="57" spans="1:9" x14ac:dyDescent="0.25">
      <c r="A57" s="95" t="s">
        <v>184</v>
      </c>
      <c r="B57" s="22"/>
      <c r="C57" s="96" t="s">
        <v>25</v>
      </c>
      <c r="D57" s="96" t="s">
        <v>32</v>
      </c>
      <c r="E57" s="96" t="s">
        <v>185</v>
      </c>
      <c r="F57" s="96"/>
      <c r="G57" s="9">
        <f t="shared" si="4"/>
        <v>6012.4</v>
      </c>
      <c r="H57" s="9">
        <f t="shared" si="4"/>
        <v>5980.6</v>
      </c>
      <c r="I57" s="7">
        <f t="shared" si="1"/>
        <v>99.471093074313103</v>
      </c>
    </row>
    <row r="58" spans="1:9" ht="47.25" x14ac:dyDescent="0.25">
      <c r="A58" s="2" t="s">
        <v>39</v>
      </c>
      <c r="B58" s="22"/>
      <c r="C58" s="96" t="s">
        <v>25</v>
      </c>
      <c r="D58" s="96" t="s">
        <v>32</v>
      </c>
      <c r="E58" s="96" t="s">
        <v>185</v>
      </c>
      <c r="F58" s="96" t="s">
        <v>75</v>
      </c>
      <c r="G58" s="9">
        <v>6012.4</v>
      </c>
      <c r="H58" s="9">
        <v>5980.6</v>
      </c>
      <c r="I58" s="7">
        <f t="shared" si="1"/>
        <v>99.471093074313103</v>
      </c>
    </row>
    <row r="59" spans="1:9" ht="31.5" x14ac:dyDescent="0.25">
      <c r="A59" s="95" t="s">
        <v>224</v>
      </c>
      <c r="B59" s="22"/>
      <c r="C59" s="96" t="s">
        <v>25</v>
      </c>
      <c r="D59" s="96" t="s">
        <v>8</v>
      </c>
      <c r="E59" s="31"/>
      <c r="F59" s="31"/>
      <c r="G59" s="9">
        <f>SUM(G64)+G60+G76+G72</f>
        <v>192158.90000000002</v>
      </c>
      <c r="H59" s="9">
        <f>SUM(H64)+H60+H76+H72</f>
        <v>192130.50000000003</v>
      </c>
      <c r="I59" s="7">
        <f t="shared" si="1"/>
        <v>99.985220564855453</v>
      </c>
    </row>
    <row r="60" spans="1:9" ht="31.5" x14ac:dyDescent="0.25">
      <c r="A60" s="95" t="s">
        <v>487</v>
      </c>
      <c r="B60" s="31"/>
      <c r="C60" s="96" t="s">
        <v>25</v>
      </c>
      <c r="D60" s="96" t="s">
        <v>8</v>
      </c>
      <c r="E60" s="96" t="s">
        <v>191</v>
      </c>
      <c r="F60" s="31"/>
      <c r="G60" s="9">
        <f>SUM(G61)</f>
        <v>731.90000000000009</v>
      </c>
      <c r="H60" s="9">
        <f>SUM(H61)</f>
        <v>671.6</v>
      </c>
      <c r="I60" s="7">
        <f t="shared" si="1"/>
        <v>91.76116955868288</v>
      </c>
    </row>
    <row r="61" spans="1:9" x14ac:dyDescent="0.25">
      <c r="A61" s="95" t="s">
        <v>431</v>
      </c>
      <c r="B61" s="31"/>
      <c r="C61" s="96" t="s">
        <v>25</v>
      </c>
      <c r="D61" s="96" t="s">
        <v>8</v>
      </c>
      <c r="E61" s="31" t="s">
        <v>689</v>
      </c>
      <c r="F61" s="31"/>
      <c r="G61" s="9">
        <f>SUM(G62:G63)</f>
        <v>731.90000000000009</v>
      </c>
      <c r="H61" s="9">
        <f>SUM(H62:H63)</f>
        <v>671.6</v>
      </c>
      <c r="I61" s="7">
        <f t="shared" si="1"/>
        <v>91.76116955868288</v>
      </c>
    </row>
    <row r="62" spans="1:9" ht="47.25" x14ac:dyDescent="0.25">
      <c r="A62" s="2" t="s">
        <v>39</v>
      </c>
      <c r="B62" s="31"/>
      <c r="C62" s="96" t="s">
        <v>25</v>
      </c>
      <c r="D62" s="96" t="s">
        <v>8</v>
      </c>
      <c r="E62" s="31" t="s">
        <v>689</v>
      </c>
      <c r="F62" s="31">
        <v>100</v>
      </c>
      <c r="G62" s="9">
        <v>636.70000000000005</v>
      </c>
      <c r="H62" s="9">
        <v>636.70000000000005</v>
      </c>
      <c r="I62" s="7">
        <f t="shared" si="1"/>
        <v>100</v>
      </c>
    </row>
    <row r="63" spans="1:9" ht="31.5" x14ac:dyDescent="0.25">
      <c r="A63" s="95" t="s">
        <v>40</v>
      </c>
      <c r="B63" s="31"/>
      <c r="C63" s="96" t="s">
        <v>25</v>
      </c>
      <c r="D63" s="96" t="s">
        <v>8</v>
      </c>
      <c r="E63" s="31" t="s">
        <v>689</v>
      </c>
      <c r="F63" s="96" t="s">
        <v>77</v>
      </c>
      <c r="G63" s="9">
        <v>95.2</v>
      </c>
      <c r="H63" s="9">
        <v>34.9</v>
      </c>
      <c r="I63" s="7">
        <f t="shared" si="1"/>
        <v>36.659663865546214</v>
      </c>
    </row>
    <row r="64" spans="1:9" ht="31.5" x14ac:dyDescent="0.25">
      <c r="A64" s="95" t="s">
        <v>744</v>
      </c>
      <c r="B64" s="22"/>
      <c r="C64" s="96" t="s">
        <v>25</v>
      </c>
      <c r="D64" s="96" t="s">
        <v>8</v>
      </c>
      <c r="E64" s="31" t="s">
        <v>183</v>
      </c>
      <c r="F64" s="31"/>
      <c r="G64" s="9">
        <f>SUM(G65)+G69</f>
        <v>186912.7</v>
      </c>
      <c r="H64" s="9">
        <f t="shared" ref="H64" si="5">SUM(H65)+H69</f>
        <v>186944.6</v>
      </c>
      <c r="I64" s="7">
        <f t="shared" si="1"/>
        <v>100.01706679107411</v>
      </c>
    </row>
    <row r="65" spans="1:9" x14ac:dyDescent="0.25">
      <c r="A65" s="95" t="s">
        <v>66</v>
      </c>
      <c r="B65" s="22"/>
      <c r="C65" s="96" t="s">
        <v>25</v>
      </c>
      <c r="D65" s="96" t="s">
        <v>8</v>
      </c>
      <c r="E65" s="96" t="s">
        <v>187</v>
      </c>
      <c r="F65" s="96"/>
      <c r="G65" s="9">
        <f>SUM(G66:G68)</f>
        <v>185062.6</v>
      </c>
      <c r="H65" s="9">
        <f>SUM(H66:H68)</f>
        <v>185094.5</v>
      </c>
      <c r="I65" s="7">
        <f t="shared" si="1"/>
        <v>100.01723741047624</v>
      </c>
    </row>
    <row r="66" spans="1:9" ht="47.25" x14ac:dyDescent="0.25">
      <c r="A66" s="2" t="s">
        <v>39</v>
      </c>
      <c r="B66" s="22"/>
      <c r="C66" s="96" t="s">
        <v>25</v>
      </c>
      <c r="D66" s="96" t="s">
        <v>8</v>
      </c>
      <c r="E66" s="96" t="s">
        <v>187</v>
      </c>
      <c r="F66" s="96" t="s">
        <v>75</v>
      </c>
      <c r="G66" s="9">
        <f>184238.1+800</f>
        <v>185038.1</v>
      </c>
      <c r="H66" s="9">
        <v>185070</v>
      </c>
      <c r="I66" s="7">
        <f t="shared" si="1"/>
        <v>100.01723969279841</v>
      </c>
    </row>
    <row r="67" spans="1:9" ht="33.75" customHeight="1" x14ac:dyDescent="0.25">
      <c r="A67" s="95" t="s">
        <v>40</v>
      </c>
      <c r="B67" s="22"/>
      <c r="C67" s="96" t="s">
        <v>25</v>
      </c>
      <c r="D67" s="96" t="s">
        <v>8</v>
      </c>
      <c r="E67" s="96" t="s">
        <v>187</v>
      </c>
      <c r="F67" s="96" t="s">
        <v>77</v>
      </c>
      <c r="G67" s="9">
        <v>18.8</v>
      </c>
      <c r="H67" s="9">
        <v>18.8</v>
      </c>
      <c r="I67" s="7">
        <f t="shared" si="1"/>
        <v>100</v>
      </c>
    </row>
    <row r="68" spans="1:9" ht="27.75" customHeight="1" x14ac:dyDescent="0.25">
      <c r="A68" s="95" t="s">
        <v>31</v>
      </c>
      <c r="B68" s="22"/>
      <c r="C68" s="96" t="s">
        <v>25</v>
      </c>
      <c r="D68" s="96" t="s">
        <v>8</v>
      </c>
      <c r="E68" s="96" t="s">
        <v>187</v>
      </c>
      <c r="F68" s="96" t="s">
        <v>85</v>
      </c>
      <c r="G68" s="9">
        <v>5.7</v>
      </c>
      <c r="H68" s="9">
        <v>5.7</v>
      </c>
      <c r="I68" s="7">
        <f t="shared" si="1"/>
        <v>100</v>
      </c>
    </row>
    <row r="69" spans="1:9" ht="27.75" customHeight="1" x14ac:dyDescent="0.25">
      <c r="A69" s="2" t="s">
        <v>1024</v>
      </c>
      <c r="B69" s="22"/>
      <c r="C69" s="104" t="s">
        <v>25</v>
      </c>
      <c r="D69" s="104" t="s">
        <v>8</v>
      </c>
      <c r="E69" s="104" t="s">
        <v>1025</v>
      </c>
      <c r="F69" s="104"/>
      <c r="G69" s="9">
        <f>SUM(G70:G71)</f>
        <v>1850.1</v>
      </c>
      <c r="H69" s="9">
        <f>SUM(H70:H71)</f>
        <v>1850.1</v>
      </c>
      <c r="I69" s="7">
        <f t="shared" si="1"/>
        <v>100</v>
      </c>
    </row>
    <row r="70" spans="1:9" ht="47.25" x14ac:dyDescent="0.25">
      <c r="A70" s="2" t="s">
        <v>39</v>
      </c>
      <c r="B70" s="22"/>
      <c r="C70" s="104" t="s">
        <v>25</v>
      </c>
      <c r="D70" s="104" t="s">
        <v>8</v>
      </c>
      <c r="E70" s="104" t="s">
        <v>1025</v>
      </c>
      <c r="F70" s="104" t="s">
        <v>75</v>
      </c>
      <c r="G70" s="9">
        <v>1289.8</v>
      </c>
      <c r="H70" s="9">
        <v>1289.8</v>
      </c>
      <c r="I70" s="7">
        <f t="shared" si="1"/>
        <v>100</v>
      </c>
    </row>
    <row r="71" spans="1:9" ht="27.75" customHeight="1" x14ac:dyDescent="0.25">
      <c r="A71" s="103" t="s">
        <v>31</v>
      </c>
      <c r="B71" s="22"/>
      <c r="C71" s="104" t="s">
        <v>25</v>
      </c>
      <c r="D71" s="104" t="s">
        <v>8</v>
      </c>
      <c r="E71" s="104" t="s">
        <v>1025</v>
      </c>
      <c r="F71" s="104" t="s">
        <v>85</v>
      </c>
      <c r="G71" s="9">
        <v>560.29999999999995</v>
      </c>
      <c r="H71" s="9">
        <v>560.29999999999995</v>
      </c>
      <c r="I71" s="7">
        <f t="shared" si="1"/>
        <v>100</v>
      </c>
    </row>
    <row r="72" spans="1:9" ht="31.5" x14ac:dyDescent="0.25">
      <c r="A72" s="95" t="s">
        <v>754</v>
      </c>
      <c r="B72" s="22"/>
      <c r="C72" s="96" t="s">
        <v>25</v>
      </c>
      <c r="D72" s="96" t="s">
        <v>8</v>
      </c>
      <c r="E72" s="96" t="s">
        <v>750</v>
      </c>
      <c r="F72" s="96"/>
      <c r="G72" s="9">
        <f>SUM(G73)</f>
        <v>4390.1000000000004</v>
      </c>
      <c r="H72" s="9">
        <f>SUM(H73)</f>
        <v>4390.1000000000004</v>
      </c>
      <c r="I72" s="7">
        <f t="shared" ref="I72:I135" si="6">SUM(H72/G72*100)</f>
        <v>100</v>
      </c>
    </row>
    <row r="73" spans="1:9" ht="31.5" x14ac:dyDescent="0.25">
      <c r="A73" s="95" t="s">
        <v>433</v>
      </c>
      <c r="B73" s="22"/>
      <c r="C73" s="96" t="s">
        <v>25</v>
      </c>
      <c r="D73" s="96" t="s">
        <v>8</v>
      </c>
      <c r="E73" s="96" t="s">
        <v>751</v>
      </c>
      <c r="F73" s="96"/>
      <c r="G73" s="9">
        <f>SUM(G74:G75)</f>
        <v>4390.1000000000004</v>
      </c>
      <c r="H73" s="9">
        <f>SUM(H74:H75)</f>
        <v>4390.1000000000004</v>
      </c>
      <c r="I73" s="7">
        <f t="shared" si="6"/>
        <v>100</v>
      </c>
    </row>
    <row r="74" spans="1:9" ht="47.25" x14ac:dyDescent="0.25">
      <c r="A74" s="2" t="s">
        <v>39</v>
      </c>
      <c r="B74" s="22"/>
      <c r="C74" s="96" t="s">
        <v>25</v>
      </c>
      <c r="D74" s="96" t="s">
        <v>8</v>
      </c>
      <c r="E74" s="96" t="s">
        <v>751</v>
      </c>
      <c r="F74" s="31">
        <v>100</v>
      </c>
      <c r="G74" s="9">
        <v>4136.6000000000004</v>
      </c>
      <c r="H74" s="9">
        <v>4136.6000000000004</v>
      </c>
      <c r="I74" s="7">
        <f t="shared" si="6"/>
        <v>100</v>
      </c>
    </row>
    <row r="75" spans="1:9" ht="31.5" x14ac:dyDescent="0.25">
      <c r="A75" s="95" t="s">
        <v>40</v>
      </c>
      <c r="B75" s="22"/>
      <c r="C75" s="96" t="s">
        <v>25</v>
      </c>
      <c r="D75" s="96" t="s">
        <v>8</v>
      </c>
      <c r="E75" s="96" t="s">
        <v>751</v>
      </c>
      <c r="F75" s="96" t="s">
        <v>77</v>
      </c>
      <c r="G75" s="9">
        <v>253.5</v>
      </c>
      <c r="H75" s="9">
        <v>253.5</v>
      </c>
      <c r="I75" s="7">
        <f t="shared" si="6"/>
        <v>100</v>
      </c>
    </row>
    <row r="76" spans="1:9" x14ac:dyDescent="0.25">
      <c r="A76" s="95" t="s">
        <v>170</v>
      </c>
      <c r="B76" s="22"/>
      <c r="C76" s="96" t="s">
        <v>25</v>
      </c>
      <c r="D76" s="96" t="s">
        <v>8</v>
      </c>
      <c r="E76" s="96" t="s">
        <v>171</v>
      </c>
      <c r="F76" s="96"/>
      <c r="G76" s="9">
        <f>SUM(G77)+G80</f>
        <v>124.2</v>
      </c>
      <c r="H76" s="9">
        <f t="shared" ref="H76" si="7">SUM(H77)+H80</f>
        <v>124.2</v>
      </c>
      <c r="I76" s="7">
        <f t="shared" si="6"/>
        <v>100</v>
      </c>
    </row>
    <row r="77" spans="1:9" ht="189.75" customHeight="1" x14ac:dyDescent="0.25">
      <c r="A77" s="95" t="s">
        <v>434</v>
      </c>
      <c r="B77" s="22"/>
      <c r="C77" s="96" t="s">
        <v>25</v>
      </c>
      <c r="D77" s="96" t="s">
        <v>8</v>
      </c>
      <c r="E77" s="96" t="s">
        <v>435</v>
      </c>
      <c r="F77" s="31"/>
      <c r="G77" s="9">
        <f>SUM(G78:G79)</f>
        <v>124.2</v>
      </c>
      <c r="H77" s="9">
        <f>SUM(H78:H79)</f>
        <v>124.2</v>
      </c>
      <c r="I77" s="7">
        <f t="shared" si="6"/>
        <v>100</v>
      </c>
    </row>
    <row r="78" spans="1:9" ht="47.25" x14ac:dyDescent="0.25">
      <c r="A78" s="2" t="s">
        <v>39</v>
      </c>
      <c r="B78" s="22"/>
      <c r="C78" s="96" t="s">
        <v>25</v>
      </c>
      <c r="D78" s="96" t="s">
        <v>8</v>
      </c>
      <c r="E78" s="96" t="s">
        <v>435</v>
      </c>
      <c r="F78" s="96" t="s">
        <v>75</v>
      </c>
      <c r="G78" s="9">
        <v>124.2</v>
      </c>
      <c r="H78" s="9">
        <v>124.2</v>
      </c>
      <c r="I78" s="7">
        <f t="shared" si="6"/>
        <v>100</v>
      </c>
    </row>
    <row r="79" spans="1:9" ht="27.75" hidden="1" customHeight="1" x14ac:dyDescent="0.25">
      <c r="A79" s="95" t="s">
        <v>40</v>
      </c>
      <c r="B79" s="22"/>
      <c r="C79" s="96" t="s">
        <v>25</v>
      </c>
      <c r="D79" s="96" t="s">
        <v>8</v>
      </c>
      <c r="E79" s="96"/>
      <c r="F79" s="96" t="s">
        <v>77</v>
      </c>
      <c r="G79" s="9"/>
      <c r="H79" s="9"/>
      <c r="I79" s="7" t="e">
        <f t="shared" si="6"/>
        <v>#DIV/0!</v>
      </c>
    </row>
    <row r="80" spans="1:9" hidden="1" x14ac:dyDescent="0.25">
      <c r="A80" s="95"/>
      <c r="B80" s="96"/>
      <c r="C80" s="96" t="s">
        <v>25</v>
      </c>
      <c r="D80" s="96" t="s">
        <v>8</v>
      </c>
      <c r="E80" s="96" t="s">
        <v>739</v>
      </c>
      <c r="F80" s="31"/>
      <c r="G80" s="9">
        <f>SUM(G81:G81)</f>
        <v>0</v>
      </c>
      <c r="H80" s="9">
        <f>SUM(H81:H81)</f>
        <v>0</v>
      </c>
      <c r="I80" s="7" t="e">
        <f t="shared" si="6"/>
        <v>#DIV/0!</v>
      </c>
    </row>
    <row r="81" spans="1:9" ht="47.25" hidden="1" x14ac:dyDescent="0.25">
      <c r="A81" s="2" t="s">
        <v>39</v>
      </c>
      <c r="B81" s="96"/>
      <c r="C81" s="96" t="s">
        <v>25</v>
      </c>
      <c r="D81" s="96" t="s">
        <v>8</v>
      </c>
      <c r="E81" s="96" t="s">
        <v>739</v>
      </c>
      <c r="F81" s="96" t="s">
        <v>75</v>
      </c>
      <c r="G81" s="9"/>
      <c r="H81" s="9"/>
      <c r="I81" s="7" t="e">
        <f t="shared" si="6"/>
        <v>#DIV/0!</v>
      </c>
    </row>
    <row r="82" spans="1:9" x14ac:dyDescent="0.25">
      <c r="A82" s="95" t="s">
        <v>148</v>
      </c>
      <c r="B82" s="22"/>
      <c r="C82" s="96" t="s">
        <v>25</v>
      </c>
      <c r="D82" s="96" t="s">
        <v>149</v>
      </c>
      <c r="E82" s="96"/>
      <c r="F82" s="96"/>
      <c r="G82" s="9">
        <f t="shared" ref="G82:H84" si="8">SUM(G83)</f>
        <v>3</v>
      </c>
      <c r="H82" s="9">
        <f t="shared" si="8"/>
        <v>3</v>
      </c>
      <c r="I82" s="7">
        <f t="shared" si="6"/>
        <v>100</v>
      </c>
    </row>
    <row r="83" spans="1:9" x14ac:dyDescent="0.25">
      <c r="A83" s="95" t="s">
        <v>429</v>
      </c>
      <c r="B83" s="22"/>
      <c r="C83" s="96" t="s">
        <v>25</v>
      </c>
      <c r="D83" s="96" t="s">
        <v>149</v>
      </c>
      <c r="E83" s="96" t="s">
        <v>171</v>
      </c>
      <c r="F83" s="96"/>
      <c r="G83" s="9">
        <f t="shared" si="8"/>
        <v>3</v>
      </c>
      <c r="H83" s="9">
        <f t="shared" si="8"/>
        <v>3</v>
      </c>
      <c r="I83" s="7">
        <f t="shared" si="6"/>
        <v>100</v>
      </c>
    </row>
    <row r="84" spans="1:9" ht="47.25" x14ac:dyDescent="0.25">
      <c r="A84" s="95" t="s">
        <v>190</v>
      </c>
      <c r="B84" s="22"/>
      <c r="C84" s="96" t="s">
        <v>25</v>
      </c>
      <c r="D84" s="96" t="s">
        <v>149</v>
      </c>
      <c r="E84" s="96" t="s">
        <v>432</v>
      </c>
      <c r="F84" s="96"/>
      <c r="G84" s="9">
        <f t="shared" si="8"/>
        <v>3</v>
      </c>
      <c r="H84" s="9">
        <f t="shared" si="8"/>
        <v>3</v>
      </c>
      <c r="I84" s="7">
        <f t="shared" si="6"/>
        <v>100</v>
      </c>
    </row>
    <row r="85" spans="1:9" ht="31.5" x14ac:dyDescent="0.25">
      <c r="A85" s="95" t="s">
        <v>40</v>
      </c>
      <c r="B85" s="22"/>
      <c r="C85" s="96" t="s">
        <v>25</v>
      </c>
      <c r="D85" s="96" t="s">
        <v>149</v>
      </c>
      <c r="E85" s="96" t="s">
        <v>432</v>
      </c>
      <c r="F85" s="96" t="s">
        <v>77</v>
      </c>
      <c r="G85" s="9">
        <v>3</v>
      </c>
      <c r="H85" s="9">
        <v>3</v>
      </c>
      <c r="I85" s="7">
        <f t="shared" si="6"/>
        <v>100</v>
      </c>
    </row>
    <row r="86" spans="1:9" hidden="1" x14ac:dyDescent="0.25">
      <c r="A86" s="95" t="s">
        <v>482</v>
      </c>
      <c r="B86" s="22"/>
      <c r="C86" s="96" t="s">
        <v>25</v>
      </c>
      <c r="D86" s="96" t="s">
        <v>99</v>
      </c>
      <c r="E86" s="96"/>
      <c r="F86" s="96"/>
      <c r="G86" s="9">
        <f t="shared" ref="G86:H88" si="9">SUM(G87)</f>
        <v>0</v>
      </c>
      <c r="H86" s="9">
        <f t="shared" si="9"/>
        <v>0</v>
      </c>
      <c r="I86" s="7" t="e">
        <f t="shared" si="6"/>
        <v>#DIV/0!</v>
      </c>
    </row>
    <row r="87" spans="1:9" hidden="1" x14ac:dyDescent="0.25">
      <c r="A87" s="95" t="s">
        <v>170</v>
      </c>
      <c r="B87" s="22"/>
      <c r="C87" s="96" t="s">
        <v>25</v>
      </c>
      <c r="D87" s="96" t="s">
        <v>99</v>
      </c>
      <c r="E87" s="96" t="s">
        <v>171</v>
      </c>
      <c r="F87" s="96"/>
      <c r="G87" s="9">
        <f t="shared" si="9"/>
        <v>0</v>
      </c>
      <c r="H87" s="9">
        <f t="shared" si="9"/>
        <v>0</v>
      </c>
      <c r="I87" s="7" t="e">
        <f t="shared" si="6"/>
        <v>#DIV/0!</v>
      </c>
    </row>
    <row r="88" spans="1:9" ht="31.5" hidden="1" x14ac:dyDescent="0.25">
      <c r="A88" s="95" t="s">
        <v>84</v>
      </c>
      <c r="B88" s="22"/>
      <c r="C88" s="96" t="s">
        <v>25</v>
      </c>
      <c r="D88" s="96" t="s">
        <v>99</v>
      </c>
      <c r="E88" s="96" t="s">
        <v>94</v>
      </c>
      <c r="F88" s="96"/>
      <c r="G88" s="9">
        <f t="shared" si="9"/>
        <v>0</v>
      </c>
      <c r="H88" s="9">
        <f t="shared" si="9"/>
        <v>0</v>
      </c>
      <c r="I88" s="7" t="e">
        <f t="shared" si="6"/>
        <v>#DIV/0!</v>
      </c>
    </row>
    <row r="89" spans="1:9" hidden="1" x14ac:dyDescent="0.25">
      <c r="A89" s="95" t="s">
        <v>17</v>
      </c>
      <c r="B89" s="22"/>
      <c r="C89" s="96" t="s">
        <v>25</v>
      </c>
      <c r="D89" s="96" t="s">
        <v>99</v>
      </c>
      <c r="E89" s="96" t="s">
        <v>94</v>
      </c>
      <c r="F89" s="96" t="s">
        <v>82</v>
      </c>
      <c r="G89" s="9"/>
      <c r="H89" s="9"/>
      <c r="I89" s="7" t="e">
        <f t="shared" si="6"/>
        <v>#DIV/0!</v>
      </c>
    </row>
    <row r="90" spans="1:9" x14ac:dyDescent="0.25">
      <c r="A90" s="95" t="s">
        <v>79</v>
      </c>
      <c r="B90" s="22"/>
      <c r="C90" s="96" t="s">
        <v>25</v>
      </c>
      <c r="D90" s="96" t="s">
        <v>80</v>
      </c>
      <c r="E90" s="96"/>
      <c r="F90" s="31"/>
      <c r="G90" s="9">
        <f>SUM(G91+G94+G104+G113+G117+G120+G135)+G128+G131</f>
        <v>72103.099999999991</v>
      </c>
      <c r="H90" s="9">
        <f>SUM(H91+H94+H104+H113+H117+H120+H135)+H128+H131</f>
        <v>67975.399999999994</v>
      </c>
      <c r="I90" s="7">
        <f t="shared" si="6"/>
        <v>94.275280813168933</v>
      </c>
    </row>
    <row r="91" spans="1:9" ht="31.5" x14ac:dyDescent="0.25">
      <c r="A91" s="95" t="s">
        <v>634</v>
      </c>
      <c r="B91" s="22"/>
      <c r="C91" s="96" t="s">
        <v>25</v>
      </c>
      <c r="D91" s="96" t="s">
        <v>80</v>
      </c>
      <c r="E91" s="96" t="s">
        <v>192</v>
      </c>
      <c r="F91" s="31"/>
      <c r="G91" s="9">
        <f t="shared" ref="G91:H92" si="10">SUM(G92)</f>
        <v>45.7</v>
      </c>
      <c r="H91" s="9">
        <f t="shared" si="10"/>
        <v>45.7</v>
      </c>
      <c r="I91" s="7">
        <f t="shared" si="6"/>
        <v>100</v>
      </c>
    </row>
    <row r="92" spans="1:9" ht="25.5" customHeight="1" x14ac:dyDescent="0.25">
      <c r="A92" s="95" t="s">
        <v>84</v>
      </c>
      <c r="B92" s="22"/>
      <c r="C92" s="96" t="s">
        <v>25</v>
      </c>
      <c r="D92" s="96" t="s">
        <v>80</v>
      </c>
      <c r="E92" s="31" t="s">
        <v>525</v>
      </c>
      <c r="F92" s="31"/>
      <c r="G92" s="9">
        <f t="shared" si="10"/>
        <v>45.7</v>
      </c>
      <c r="H92" s="9">
        <f t="shared" si="10"/>
        <v>45.7</v>
      </c>
      <c r="I92" s="7">
        <f t="shared" si="6"/>
        <v>100</v>
      </c>
    </row>
    <row r="93" spans="1:9" ht="30.75" customHeight="1" x14ac:dyDescent="0.25">
      <c r="A93" s="95" t="s">
        <v>40</v>
      </c>
      <c r="B93" s="22"/>
      <c r="C93" s="96" t="s">
        <v>25</v>
      </c>
      <c r="D93" s="96" t="s">
        <v>80</v>
      </c>
      <c r="E93" s="31" t="s">
        <v>525</v>
      </c>
      <c r="F93" s="31">
        <v>200</v>
      </c>
      <c r="G93" s="9">
        <v>45.7</v>
      </c>
      <c r="H93" s="9">
        <v>45.7</v>
      </c>
      <c r="I93" s="7">
        <f t="shared" si="6"/>
        <v>100</v>
      </c>
    </row>
    <row r="94" spans="1:9" ht="31.5" x14ac:dyDescent="0.25">
      <c r="A94" s="95" t="s">
        <v>744</v>
      </c>
      <c r="B94" s="22"/>
      <c r="C94" s="96" t="s">
        <v>25</v>
      </c>
      <c r="D94" s="96" t="s">
        <v>80</v>
      </c>
      <c r="E94" s="31" t="s">
        <v>183</v>
      </c>
      <c r="F94" s="31"/>
      <c r="G94" s="9">
        <f>SUM(G95+G98+G100)</f>
        <v>40665.5</v>
      </c>
      <c r="H94" s="9">
        <f>SUM(H95+H98+H100)</f>
        <v>37059.199999999997</v>
      </c>
      <c r="I94" s="7">
        <f t="shared" si="6"/>
        <v>91.131794764603896</v>
      </c>
    </row>
    <row r="95" spans="1:9" x14ac:dyDescent="0.25">
      <c r="A95" s="95" t="s">
        <v>81</v>
      </c>
      <c r="B95" s="22"/>
      <c r="C95" s="96" t="s">
        <v>25</v>
      </c>
      <c r="D95" s="96" t="s">
        <v>80</v>
      </c>
      <c r="E95" s="31" t="s">
        <v>193</v>
      </c>
      <c r="F95" s="31"/>
      <c r="G95" s="9">
        <f>SUM(G96:G97)</f>
        <v>4122.1000000000004</v>
      </c>
      <c r="H95" s="9">
        <f>SUM(H96:H97)</f>
        <v>3915.5</v>
      </c>
      <c r="I95" s="7">
        <f t="shared" si="6"/>
        <v>94.987991557701164</v>
      </c>
    </row>
    <row r="96" spans="1:9" ht="31.5" x14ac:dyDescent="0.25">
      <c r="A96" s="95" t="s">
        <v>40</v>
      </c>
      <c r="B96" s="22"/>
      <c r="C96" s="96" t="s">
        <v>25</v>
      </c>
      <c r="D96" s="96" t="s">
        <v>80</v>
      </c>
      <c r="E96" s="31" t="s">
        <v>193</v>
      </c>
      <c r="F96" s="31">
        <v>200</v>
      </c>
      <c r="G96" s="9">
        <v>4044.5</v>
      </c>
      <c r="H96" s="9">
        <v>3837.9</v>
      </c>
      <c r="I96" s="7">
        <f t="shared" si="6"/>
        <v>94.891828408950431</v>
      </c>
    </row>
    <row r="97" spans="1:9" x14ac:dyDescent="0.25">
      <c r="A97" s="95" t="s">
        <v>17</v>
      </c>
      <c r="B97" s="22"/>
      <c r="C97" s="96" t="s">
        <v>25</v>
      </c>
      <c r="D97" s="96" t="s">
        <v>80</v>
      </c>
      <c r="E97" s="31" t="s">
        <v>193</v>
      </c>
      <c r="F97" s="31">
        <v>800</v>
      </c>
      <c r="G97" s="9">
        <v>77.599999999999994</v>
      </c>
      <c r="H97" s="9">
        <v>77.599999999999994</v>
      </c>
      <c r="I97" s="7">
        <f t="shared" si="6"/>
        <v>100</v>
      </c>
    </row>
    <row r="98" spans="1:9" ht="31.5" x14ac:dyDescent="0.25">
      <c r="A98" s="95" t="s">
        <v>83</v>
      </c>
      <c r="B98" s="22"/>
      <c r="C98" s="96" t="s">
        <v>25</v>
      </c>
      <c r="D98" s="96" t="s">
        <v>80</v>
      </c>
      <c r="E98" s="31" t="s">
        <v>194</v>
      </c>
      <c r="F98" s="31"/>
      <c r="G98" s="9">
        <f>SUM(G99)</f>
        <v>24185.9</v>
      </c>
      <c r="H98" s="9">
        <f>SUM(H99)</f>
        <v>20784.8</v>
      </c>
      <c r="I98" s="7">
        <f t="shared" si="6"/>
        <v>85.937674430143176</v>
      </c>
    </row>
    <row r="99" spans="1:9" ht="31.5" x14ac:dyDescent="0.25">
      <c r="A99" s="95" t="s">
        <v>40</v>
      </c>
      <c r="B99" s="22"/>
      <c r="C99" s="96" t="s">
        <v>25</v>
      </c>
      <c r="D99" s="96" t="s">
        <v>80</v>
      </c>
      <c r="E99" s="31" t="s">
        <v>194</v>
      </c>
      <c r="F99" s="31">
        <v>200</v>
      </c>
      <c r="G99" s="9">
        <v>24185.9</v>
      </c>
      <c r="H99" s="9">
        <v>20784.8</v>
      </c>
      <c r="I99" s="7">
        <f t="shared" si="6"/>
        <v>85.937674430143176</v>
      </c>
    </row>
    <row r="100" spans="1:9" ht="31.5" x14ac:dyDescent="0.25">
      <c r="A100" s="95" t="s">
        <v>84</v>
      </c>
      <c r="B100" s="22"/>
      <c r="C100" s="96" t="s">
        <v>25</v>
      </c>
      <c r="D100" s="96" t="s">
        <v>80</v>
      </c>
      <c r="E100" s="31" t="s">
        <v>195</v>
      </c>
      <c r="F100" s="31"/>
      <c r="G100" s="9">
        <f>SUM(G101:G103)</f>
        <v>12357.5</v>
      </c>
      <c r="H100" s="9">
        <f>SUM(H101:H103)</f>
        <v>12358.9</v>
      </c>
      <c r="I100" s="7">
        <f t="shared" si="6"/>
        <v>100.01132915233664</v>
      </c>
    </row>
    <row r="101" spans="1:9" ht="33" customHeight="1" x14ac:dyDescent="0.25">
      <c r="A101" s="95" t="s">
        <v>40</v>
      </c>
      <c r="B101" s="22"/>
      <c r="C101" s="96" t="s">
        <v>25</v>
      </c>
      <c r="D101" s="96" t="s">
        <v>80</v>
      </c>
      <c r="E101" s="31" t="s">
        <v>195</v>
      </c>
      <c r="F101" s="31">
        <v>200</v>
      </c>
      <c r="G101" s="9">
        <v>9090</v>
      </c>
      <c r="H101" s="9">
        <v>9081</v>
      </c>
      <c r="I101" s="7">
        <f t="shared" si="6"/>
        <v>99.900990099009903</v>
      </c>
    </row>
    <row r="102" spans="1:9" x14ac:dyDescent="0.25">
      <c r="A102" s="95" t="s">
        <v>31</v>
      </c>
      <c r="B102" s="22"/>
      <c r="C102" s="96" t="s">
        <v>25</v>
      </c>
      <c r="D102" s="96" t="s">
        <v>80</v>
      </c>
      <c r="E102" s="31" t="s">
        <v>195</v>
      </c>
      <c r="F102" s="31">
        <v>300</v>
      </c>
      <c r="G102" s="9">
        <f>600+130</f>
        <v>730</v>
      </c>
      <c r="H102" s="9">
        <v>740.4</v>
      </c>
      <c r="I102" s="7">
        <f t="shared" si="6"/>
        <v>101.42465753424656</v>
      </c>
    </row>
    <row r="103" spans="1:9" x14ac:dyDescent="0.25">
      <c r="A103" s="95" t="s">
        <v>17</v>
      </c>
      <c r="B103" s="22"/>
      <c r="C103" s="96" t="s">
        <v>25</v>
      </c>
      <c r="D103" s="96" t="s">
        <v>80</v>
      </c>
      <c r="E103" s="31" t="s">
        <v>195</v>
      </c>
      <c r="F103" s="31">
        <v>800</v>
      </c>
      <c r="G103" s="9">
        <v>2537.5</v>
      </c>
      <c r="H103" s="9">
        <v>2537.5</v>
      </c>
      <c r="I103" s="7">
        <f t="shared" si="6"/>
        <v>100</v>
      </c>
    </row>
    <row r="104" spans="1:9" ht="31.5" x14ac:dyDescent="0.25">
      <c r="A104" s="95" t="s">
        <v>489</v>
      </c>
      <c r="B104" s="22"/>
      <c r="C104" s="96" t="s">
        <v>25</v>
      </c>
      <c r="D104" s="96" t="s">
        <v>80</v>
      </c>
      <c r="E104" s="31" t="s">
        <v>196</v>
      </c>
      <c r="F104" s="31"/>
      <c r="G104" s="9">
        <f>SUM(G105)+G109</f>
        <v>6061.6</v>
      </c>
      <c r="H104" s="9">
        <f>SUM(H105)+H109</f>
        <v>5570.5</v>
      </c>
      <c r="I104" s="7">
        <f t="shared" si="6"/>
        <v>91.898178698693414</v>
      </c>
    </row>
    <row r="105" spans="1:9" ht="47.25" x14ac:dyDescent="0.25">
      <c r="A105" s="95" t="s">
        <v>490</v>
      </c>
      <c r="B105" s="22"/>
      <c r="C105" s="96" t="s">
        <v>25</v>
      </c>
      <c r="D105" s="96" t="s">
        <v>80</v>
      </c>
      <c r="E105" s="31" t="s">
        <v>197</v>
      </c>
      <c r="F105" s="31"/>
      <c r="G105" s="9">
        <f>SUM(G106)</f>
        <v>6061.6</v>
      </c>
      <c r="H105" s="9">
        <f>SUM(H106)</f>
        <v>5570.5</v>
      </c>
      <c r="I105" s="7">
        <f t="shared" si="6"/>
        <v>91.898178698693414</v>
      </c>
    </row>
    <row r="106" spans="1:9" ht="31.5" x14ac:dyDescent="0.25">
      <c r="A106" s="95" t="s">
        <v>398</v>
      </c>
      <c r="B106" s="22"/>
      <c r="C106" s="96" t="s">
        <v>25</v>
      </c>
      <c r="D106" s="96" t="s">
        <v>80</v>
      </c>
      <c r="E106" s="31" t="s">
        <v>198</v>
      </c>
      <c r="F106" s="31"/>
      <c r="G106" s="9">
        <f>SUM(G107:G108)</f>
        <v>6061.6</v>
      </c>
      <c r="H106" s="9">
        <f>SUM(H107:H108)</f>
        <v>5570.5</v>
      </c>
      <c r="I106" s="7">
        <f t="shared" si="6"/>
        <v>91.898178698693414</v>
      </c>
    </row>
    <row r="107" spans="1:9" ht="31.5" x14ac:dyDescent="0.25">
      <c r="A107" s="95" t="s">
        <v>40</v>
      </c>
      <c r="B107" s="22"/>
      <c r="C107" s="96" t="s">
        <v>25</v>
      </c>
      <c r="D107" s="96" t="s">
        <v>80</v>
      </c>
      <c r="E107" s="31" t="s">
        <v>198</v>
      </c>
      <c r="F107" s="31">
        <v>200</v>
      </c>
      <c r="G107" s="9">
        <v>6041.6</v>
      </c>
      <c r="H107" s="9">
        <v>5570.5</v>
      </c>
      <c r="I107" s="7">
        <f t="shared" si="6"/>
        <v>92.202396716101688</v>
      </c>
    </row>
    <row r="108" spans="1:9" x14ac:dyDescent="0.25">
      <c r="A108" s="95" t="s">
        <v>17</v>
      </c>
      <c r="B108" s="22"/>
      <c r="C108" s="96" t="s">
        <v>25</v>
      </c>
      <c r="D108" s="96" t="s">
        <v>80</v>
      </c>
      <c r="E108" s="31" t="s">
        <v>198</v>
      </c>
      <c r="F108" s="31">
        <v>800</v>
      </c>
      <c r="G108" s="9">
        <v>20</v>
      </c>
      <c r="H108" s="9">
        <v>0</v>
      </c>
      <c r="I108" s="7">
        <f t="shared" si="6"/>
        <v>0</v>
      </c>
    </row>
    <row r="109" spans="1:9" ht="31.5" hidden="1" x14ac:dyDescent="0.25">
      <c r="A109" s="95" t="s">
        <v>491</v>
      </c>
      <c r="B109" s="22"/>
      <c r="C109" s="96" t="s">
        <v>25</v>
      </c>
      <c r="D109" s="96" t="s">
        <v>80</v>
      </c>
      <c r="E109" s="31" t="s">
        <v>210</v>
      </c>
      <c r="F109" s="31"/>
      <c r="G109" s="9">
        <f>SUM(G110)</f>
        <v>0</v>
      </c>
      <c r="H109" s="9">
        <f>SUM(H110)</f>
        <v>0</v>
      </c>
      <c r="I109" s="7" t="e">
        <f t="shared" si="6"/>
        <v>#DIV/0!</v>
      </c>
    </row>
    <row r="110" spans="1:9" ht="45" hidden="1" customHeight="1" x14ac:dyDescent="0.25">
      <c r="A110" s="95" t="s">
        <v>398</v>
      </c>
      <c r="B110" s="22"/>
      <c r="C110" s="96" t="s">
        <v>25</v>
      </c>
      <c r="D110" s="96" t="s">
        <v>80</v>
      </c>
      <c r="E110" s="31" t="s">
        <v>509</v>
      </c>
      <c r="F110" s="31"/>
      <c r="G110" s="9">
        <f>SUM(G111:G112)</f>
        <v>0</v>
      </c>
      <c r="H110" s="9">
        <f>SUM(H111:H112)</f>
        <v>0</v>
      </c>
      <c r="I110" s="7" t="e">
        <f t="shared" si="6"/>
        <v>#DIV/0!</v>
      </c>
    </row>
    <row r="111" spans="1:9" ht="28.5" hidden="1" customHeight="1" x14ac:dyDescent="0.25">
      <c r="A111" s="95" t="s">
        <v>40</v>
      </c>
      <c r="B111" s="22"/>
      <c r="C111" s="96" t="s">
        <v>25</v>
      </c>
      <c r="D111" s="96" t="s">
        <v>80</v>
      </c>
      <c r="E111" s="31" t="s">
        <v>509</v>
      </c>
      <c r="F111" s="31">
        <v>200</v>
      </c>
      <c r="G111" s="9"/>
      <c r="H111" s="9">
        <v>0</v>
      </c>
      <c r="I111" s="7" t="e">
        <f t="shared" si="6"/>
        <v>#DIV/0!</v>
      </c>
    </row>
    <row r="112" spans="1:9" hidden="1" x14ac:dyDescent="0.25">
      <c r="A112" s="95" t="s">
        <v>17</v>
      </c>
      <c r="B112" s="22"/>
      <c r="C112" s="96" t="s">
        <v>25</v>
      </c>
      <c r="D112" s="96" t="s">
        <v>80</v>
      </c>
      <c r="E112" s="31" t="s">
        <v>509</v>
      </c>
      <c r="F112" s="31">
        <v>800</v>
      </c>
      <c r="G112" s="9">
        <v>0</v>
      </c>
      <c r="H112" s="9"/>
      <c r="I112" s="7" t="e">
        <f t="shared" si="6"/>
        <v>#DIV/0!</v>
      </c>
    </row>
    <row r="113" spans="1:9" ht="39.75" customHeight="1" x14ac:dyDescent="0.25">
      <c r="A113" s="95" t="s">
        <v>745</v>
      </c>
      <c r="B113" s="22"/>
      <c r="C113" s="96" t="s">
        <v>25</v>
      </c>
      <c r="D113" s="96" t="s">
        <v>80</v>
      </c>
      <c r="E113" s="31" t="s">
        <v>200</v>
      </c>
      <c r="F113" s="31"/>
      <c r="G113" s="9">
        <f>SUM(G114)</f>
        <v>220.3</v>
      </c>
      <c r="H113" s="9">
        <f>SUM(H114)</f>
        <v>220.3</v>
      </c>
      <c r="I113" s="7">
        <f t="shared" si="6"/>
        <v>100</v>
      </c>
    </row>
    <row r="114" spans="1:9" ht="42.75" customHeight="1" x14ac:dyDescent="0.25">
      <c r="A114" s="95" t="s">
        <v>84</v>
      </c>
      <c r="B114" s="22"/>
      <c r="C114" s="96" t="s">
        <v>25</v>
      </c>
      <c r="D114" s="96" t="s">
        <v>80</v>
      </c>
      <c r="E114" s="31" t="s">
        <v>441</v>
      </c>
      <c r="F114" s="31"/>
      <c r="G114" s="9">
        <f>SUM(G115:G116)</f>
        <v>220.3</v>
      </c>
      <c r="H114" s="9">
        <f>SUM(H115:H116)</f>
        <v>220.3</v>
      </c>
      <c r="I114" s="7">
        <f t="shared" si="6"/>
        <v>100</v>
      </c>
    </row>
    <row r="115" spans="1:9" ht="31.5" x14ac:dyDescent="0.25">
      <c r="A115" s="95" t="s">
        <v>40</v>
      </c>
      <c r="B115" s="22"/>
      <c r="C115" s="96" t="s">
        <v>25</v>
      </c>
      <c r="D115" s="96" t="s">
        <v>80</v>
      </c>
      <c r="E115" s="31" t="s">
        <v>441</v>
      </c>
      <c r="F115" s="31">
        <v>200</v>
      </c>
      <c r="G115" s="9">
        <v>70.3</v>
      </c>
      <c r="H115" s="9">
        <v>70.3</v>
      </c>
      <c r="I115" s="7">
        <f t="shared" si="6"/>
        <v>100</v>
      </c>
    </row>
    <row r="116" spans="1:9" x14ac:dyDescent="0.25">
      <c r="A116" s="95" t="s">
        <v>31</v>
      </c>
      <c r="B116" s="22"/>
      <c r="C116" s="96" t="s">
        <v>25</v>
      </c>
      <c r="D116" s="96" t="s">
        <v>80</v>
      </c>
      <c r="E116" s="31" t="s">
        <v>441</v>
      </c>
      <c r="F116" s="31">
        <v>300</v>
      </c>
      <c r="G116" s="9">
        <v>150</v>
      </c>
      <c r="H116" s="9">
        <v>150</v>
      </c>
      <c r="I116" s="7">
        <f t="shared" si="6"/>
        <v>100</v>
      </c>
    </row>
    <row r="117" spans="1:9" ht="31.5" x14ac:dyDescent="0.25">
      <c r="A117" s="95" t="s">
        <v>746</v>
      </c>
      <c r="B117" s="22"/>
      <c r="C117" s="96" t="s">
        <v>25</v>
      </c>
      <c r="D117" s="96" t="s">
        <v>80</v>
      </c>
      <c r="E117" s="31" t="s">
        <v>201</v>
      </c>
      <c r="F117" s="31"/>
      <c r="G117" s="9">
        <f t="shared" ref="G117:H118" si="11">SUM(G118)</f>
        <v>272.60000000000002</v>
      </c>
      <c r="H117" s="9">
        <f t="shared" si="11"/>
        <v>272.60000000000002</v>
      </c>
      <c r="I117" s="7">
        <f t="shared" si="6"/>
        <v>100</v>
      </c>
    </row>
    <row r="118" spans="1:9" x14ac:dyDescent="0.25">
      <c r="A118" s="2" t="s">
        <v>26</v>
      </c>
      <c r="B118" s="22"/>
      <c r="C118" s="96" t="s">
        <v>25</v>
      </c>
      <c r="D118" s="96" t="s">
        <v>80</v>
      </c>
      <c r="E118" s="31" t="s">
        <v>526</v>
      </c>
      <c r="F118" s="31"/>
      <c r="G118" s="9">
        <f t="shared" si="11"/>
        <v>272.60000000000002</v>
      </c>
      <c r="H118" s="9">
        <f t="shared" si="11"/>
        <v>272.60000000000002</v>
      </c>
      <c r="I118" s="7">
        <f t="shared" si="6"/>
        <v>100</v>
      </c>
    </row>
    <row r="119" spans="1:9" ht="31.5" x14ac:dyDescent="0.25">
      <c r="A119" s="95" t="s">
        <v>40</v>
      </c>
      <c r="B119" s="22"/>
      <c r="C119" s="96" t="s">
        <v>25</v>
      </c>
      <c r="D119" s="96" t="s">
        <v>80</v>
      </c>
      <c r="E119" s="31" t="s">
        <v>526</v>
      </c>
      <c r="F119" s="31">
        <v>200</v>
      </c>
      <c r="G119" s="9">
        <v>272.60000000000002</v>
      </c>
      <c r="H119" s="9">
        <v>272.60000000000002</v>
      </c>
      <c r="I119" s="7">
        <f t="shared" si="6"/>
        <v>100</v>
      </c>
    </row>
    <row r="120" spans="1:9" ht="31.5" x14ac:dyDescent="0.25">
      <c r="A120" s="95" t="s">
        <v>492</v>
      </c>
      <c r="B120" s="22"/>
      <c r="C120" s="96" t="s">
        <v>25</v>
      </c>
      <c r="D120" s="96" t="s">
        <v>80</v>
      </c>
      <c r="E120" s="31" t="s">
        <v>202</v>
      </c>
      <c r="F120" s="31"/>
      <c r="G120" s="9">
        <f>SUM(G121)+G123</f>
        <v>6849</v>
      </c>
      <c r="H120" s="9">
        <f>SUM(H121)+H123</f>
        <v>6849</v>
      </c>
      <c r="I120" s="7">
        <f t="shared" si="6"/>
        <v>100</v>
      </c>
    </row>
    <row r="121" spans="1:9" ht="31.5" x14ac:dyDescent="0.25">
      <c r="A121" s="95" t="s">
        <v>316</v>
      </c>
      <c r="B121" s="22"/>
      <c r="C121" s="96" t="s">
        <v>25</v>
      </c>
      <c r="D121" s="96" t="s">
        <v>80</v>
      </c>
      <c r="E121" s="31" t="s">
        <v>436</v>
      </c>
      <c r="F121" s="31"/>
      <c r="G121" s="9">
        <f>SUM(G122)</f>
        <v>236.4</v>
      </c>
      <c r="H121" s="9">
        <f>SUM(H122)</f>
        <v>236.4</v>
      </c>
      <c r="I121" s="7">
        <f t="shared" si="6"/>
        <v>100</v>
      </c>
    </row>
    <row r="122" spans="1:9" ht="31.5" x14ac:dyDescent="0.25">
      <c r="A122" s="95" t="s">
        <v>204</v>
      </c>
      <c r="B122" s="22"/>
      <c r="C122" s="96" t="s">
        <v>25</v>
      </c>
      <c r="D122" s="96" t="s">
        <v>80</v>
      </c>
      <c r="E122" s="31" t="s">
        <v>436</v>
      </c>
      <c r="F122" s="31">
        <v>600</v>
      </c>
      <c r="G122" s="9">
        <v>236.4</v>
      </c>
      <c r="H122" s="9">
        <v>236.4</v>
      </c>
      <c r="I122" s="7">
        <f t="shared" si="6"/>
        <v>100</v>
      </c>
    </row>
    <row r="123" spans="1:9" ht="47.25" x14ac:dyDescent="0.25">
      <c r="A123" s="95" t="s">
        <v>20</v>
      </c>
      <c r="B123" s="22"/>
      <c r="C123" s="96" t="s">
        <v>25</v>
      </c>
      <c r="D123" s="96" t="s">
        <v>80</v>
      </c>
      <c r="E123" s="31" t="s">
        <v>203</v>
      </c>
      <c r="F123" s="31"/>
      <c r="G123" s="9">
        <f>SUM(G124)</f>
        <v>6612.6</v>
      </c>
      <c r="H123" s="9">
        <f>SUM(H124)</f>
        <v>6612.6</v>
      </c>
      <c r="I123" s="7">
        <f t="shared" si="6"/>
        <v>100</v>
      </c>
    </row>
    <row r="124" spans="1:9" ht="31.5" x14ac:dyDescent="0.25">
      <c r="A124" s="95" t="s">
        <v>204</v>
      </c>
      <c r="B124" s="22"/>
      <c r="C124" s="96" t="s">
        <v>25</v>
      </c>
      <c r="D124" s="96" t="s">
        <v>80</v>
      </c>
      <c r="E124" s="31" t="s">
        <v>203</v>
      </c>
      <c r="F124" s="31">
        <v>600</v>
      </c>
      <c r="G124" s="9">
        <f>6356.5+256.1</f>
        <v>6612.6</v>
      </c>
      <c r="H124" s="9">
        <v>6612.6</v>
      </c>
      <c r="I124" s="7">
        <f t="shared" si="6"/>
        <v>100</v>
      </c>
    </row>
    <row r="125" spans="1:9" hidden="1" x14ac:dyDescent="0.25">
      <c r="A125" s="95" t="s">
        <v>132</v>
      </c>
      <c r="B125" s="22"/>
      <c r="C125" s="96" t="s">
        <v>25</v>
      </c>
      <c r="D125" s="96" t="s">
        <v>80</v>
      </c>
      <c r="E125" s="31" t="s">
        <v>378</v>
      </c>
      <c r="F125" s="31"/>
      <c r="G125" s="9">
        <f t="shared" ref="G125:H126" si="12">SUM(G126)</f>
        <v>0</v>
      </c>
      <c r="H125" s="9">
        <f t="shared" si="12"/>
        <v>0</v>
      </c>
      <c r="I125" s="7" t="e">
        <f t="shared" si="6"/>
        <v>#DIV/0!</v>
      </c>
    </row>
    <row r="126" spans="1:9" hidden="1" x14ac:dyDescent="0.25">
      <c r="A126" s="95" t="s">
        <v>361</v>
      </c>
      <c r="B126" s="22"/>
      <c r="C126" s="96" t="s">
        <v>25</v>
      </c>
      <c r="D126" s="96" t="s">
        <v>80</v>
      </c>
      <c r="E126" s="31" t="s">
        <v>379</v>
      </c>
      <c r="F126" s="31"/>
      <c r="G126" s="9">
        <f t="shared" si="12"/>
        <v>0</v>
      </c>
      <c r="H126" s="9">
        <f t="shared" si="12"/>
        <v>0</v>
      </c>
      <c r="I126" s="7" t="e">
        <f t="shared" si="6"/>
        <v>#DIV/0!</v>
      </c>
    </row>
    <row r="127" spans="1:9" ht="31.5" hidden="1" x14ac:dyDescent="0.25">
      <c r="A127" s="95" t="s">
        <v>204</v>
      </c>
      <c r="B127" s="22"/>
      <c r="C127" s="96" t="s">
        <v>25</v>
      </c>
      <c r="D127" s="96" t="s">
        <v>80</v>
      </c>
      <c r="E127" s="31" t="s">
        <v>379</v>
      </c>
      <c r="F127" s="31">
        <v>600</v>
      </c>
      <c r="G127" s="9"/>
      <c r="H127" s="9"/>
      <c r="I127" s="7" t="e">
        <f t="shared" si="6"/>
        <v>#DIV/0!</v>
      </c>
    </row>
    <row r="128" spans="1:9" ht="31.5" x14ac:dyDescent="0.25">
      <c r="A128" s="2" t="s">
        <v>552</v>
      </c>
      <c r="B128" s="22"/>
      <c r="C128" s="96" t="s">
        <v>25</v>
      </c>
      <c r="D128" s="96" t="s">
        <v>80</v>
      </c>
      <c r="E128" s="31" t="s">
        <v>550</v>
      </c>
      <c r="F128" s="31"/>
      <c r="G128" s="9">
        <f t="shared" ref="G128:H129" si="13">SUM(G129)</f>
        <v>13877.7</v>
      </c>
      <c r="H128" s="9">
        <f t="shared" si="13"/>
        <v>13840.6</v>
      </c>
      <c r="I128" s="7">
        <f t="shared" si="6"/>
        <v>99.732664634629657</v>
      </c>
    </row>
    <row r="129" spans="1:9" ht="31.5" x14ac:dyDescent="0.25">
      <c r="A129" s="95" t="s">
        <v>84</v>
      </c>
      <c r="B129" s="22"/>
      <c r="C129" s="96" t="s">
        <v>25</v>
      </c>
      <c r="D129" s="96" t="s">
        <v>80</v>
      </c>
      <c r="E129" s="31" t="s">
        <v>551</v>
      </c>
      <c r="F129" s="31"/>
      <c r="G129" s="9">
        <f t="shared" si="13"/>
        <v>13877.7</v>
      </c>
      <c r="H129" s="9">
        <f t="shared" si="13"/>
        <v>13840.6</v>
      </c>
      <c r="I129" s="7">
        <f t="shared" si="6"/>
        <v>99.732664634629657</v>
      </c>
    </row>
    <row r="130" spans="1:9" ht="31.5" x14ac:dyDescent="0.25">
      <c r="A130" s="2" t="s">
        <v>40</v>
      </c>
      <c r="B130" s="22"/>
      <c r="C130" s="96" t="s">
        <v>25</v>
      </c>
      <c r="D130" s="96" t="s">
        <v>80</v>
      </c>
      <c r="E130" s="31" t="s">
        <v>551</v>
      </c>
      <c r="F130" s="31">
        <v>200</v>
      </c>
      <c r="G130" s="9">
        <v>13877.7</v>
      </c>
      <c r="H130" s="9">
        <v>13840.6</v>
      </c>
      <c r="I130" s="7">
        <f t="shared" si="6"/>
        <v>99.732664634629657</v>
      </c>
    </row>
    <row r="131" spans="1:9" ht="31.5" x14ac:dyDescent="0.25">
      <c r="A131" s="2" t="s">
        <v>749</v>
      </c>
      <c r="B131" s="22"/>
      <c r="C131" s="96" t="s">
        <v>25</v>
      </c>
      <c r="D131" s="96" t="s">
        <v>80</v>
      </c>
      <c r="E131" s="31" t="s">
        <v>750</v>
      </c>
      <c r="F131" s="31"/>
      <c r="G131" s="9">
        <f>SUM(G132)</f>
        <v>180</v>
      </c>
      <c r="H131" s="9">
        <f t="shared" ref="H131:H132" si="14">SUM(H132)</f>
        <v>180</v>
      </c>
      <c r="I131" s="7">
        <f t="shared" si="6"/>
        <v>100</v>
      </c>
    </row>
    <row r="132" spans="1:9" ht="31.5" x14ac:dyDescent="0.25">
      <c r="A132" s="2" t="s">
        <v>84</v>
      </c>
      <c r="B132" s="22"/>
      <c r="C132" s="96" t="s">
        <v>25</v>
      </c>
      <c r="D132" s="96" t="s">
        <v>80</v>
      </c>
      <c r="E132" s="31" t="s">
        <v>752</v>
      </c>
      <c r="F132" s="31"/>
      <c r="G132" s="9">
        <f>SUM(G133:G134)</f>
        <v>180</v>
      </c>
      <c r="H132" s="9">
        <f t="shared" si="14"/>
        <v>180</v>
      </c>
      <c r="I132" s="7">
        <f t="shared" si="6"/>
        <v>100</v>
      </c>
    </row>
    <row r="133" spans="1:9" ht="31.5" x14ac:dyDescent="0.25">
      <c r="A133" s="2" t="s">
        <v>40</v>
      </c>
      <c r="B133" s="22"/>
      <c r="C133" s="96" t="s">
        <v>25</v>
      </c>
      <c r="D133" s="96" t="s">
        <v>80</v>
      </c>
      <c r="E133" s="31" t="s">
        <v>752</v>
      </c>
      <c r="F133" s="31">
        <v>200</v>
      </c>
      <c r="G133" s="9">
        <v>180</v>
      </c>
      <c r="H133" s="9">
        <v>180</v>
      </c>
      <c r="I133" s="7">
        <f t="shared" si="6"/>
        <v>100</v>
      </c>
    </row>
    <row r="134" spans="1:9" hidden="1" x14ac:dyDescent="0.25">
      <c r="A134" s="2" t="s">
        <v>31</v>
      </c>
      <c r="B134" s="22"/>
      <c r="C134" s="96" t="s">
        <v>25</v>
      </c>
      <c r="D134" s="96" t="s">
        <v>80</v>
      </c>
      <c r="E134" s="31" t="s">
        <v>752</v>
      </c>
      <c r="F134" s="31">
        <v>300</v>
      </c>
      <c r="G134" s="9"/>
      <c r="H134" s="9"/>
      <c r="I134" s="7" t="e">
        <f t="shared" si="6"/>
        <v>#DIV/0!</v>
      </c>
    </row>
    <row r="135" spans="1:9" x14ac:dyDescent="0.25">
      <c r="A135" s="95" t="s">
        <v>170</v>
      </c>
      <c r="B135" s="22"/>
      <c r="C135" s="96" t="s">
        <v>25</v>
      </c>
      <c r="D135" s="96" t="s">
        <v>80</v>
      </c>
      <c r="E135" s="31" t="s">
        <v>171</v>
      </c>
      <c r="F135" s="31"/>
      <c r="G135" s="9">
        <f>G136</f>
        <v>3930.7</v>
      </c>
      <c r="H135" s="9">
        <f t="shared" ref="H135" si="15">H136</f>
        <v>3937.5</v>
      </c>
      <c r="I135" s="7">
        <f t="shared" si="6"/>
        <v>100.17299717607551</v>
      </c>
    </row>
    <row r="136" spans="1:9" ht="31.5" x14ac:dyDescent="0.25">
      <c r="A136" s="95" t="s">
        <v>84</v>
      </c>
      <c r="B136" s="22"/>
      <c r="C136" s="96" t="s">
        <v>25</v>
      </c>
      <c r="D136" s="96" t="s">
        <v>80</v>
      </c>
      <c r="E136" s="31" t="s">
        <v>94</v>
      </c>
      <c r="F136" s="31"/>
      <c r="G136" s="9">
        <f>G138+G137</f>
        <v>3930.7</v>
      </c>
      <c r="H136" s="9">
        <f t="shared" ref="H136" si="16">H138+H137</f>
        <v>3937.5</v>
      </c>
      <c r="I136" s="7">
        <f t="shared" ref="I136:I199" si="17">SUM(H136/G136*100)</f>
        <v>100.17299717607551</v>
      </c>
    </row>
    <row r="137" spans="1:9" ht="30" customHeight="1" x14ac:dyDescent="0.25">
      <c r="A137" s="2" t="s">
        <v>40</v>
      </c>
      <c r="B137" s="22"/>
      <c r="C137" s="96" t="s">
        <v>25</v>
      </c>
      <c r="D137" s="96" t="s">
        <v>80</v>
      </c>
      <c r="E137" s="31" t="s">
        <v>94</v>
      </c>
      <c r="F137" s="31">
        <v>200</v>
      </c>
      <c r="G137" s="9">
        <v>10.1</v>
      </c>
      <c r="H137" s="9">
        <v>10.1</v>
      </c>
      <c r="I137" s="7">
        <f t="shared" si="17"/>
        <v>100</v>
      </c>
    </row>
    <row r="138" spans="1:9" x14ac:dyDescent="0.25">
      <c r="A138" s="95" t="s">
        <v>17</v>
      </c>
      <c r="B138" s="22"/>
      <c r="C138" s="96" t="s">
        <v>25</v>
      </c>
      <c r="D138" s="96" t="s">
        <v>80</v>
      </c>
      <c r="E138" s="31" t="s">
        <v>94</v>
      </c>
      <c r="F138" s="31">
        <v>800</v>
      </c>
      <c r="G138" s="9">
        <v>3920.6</v>
      </c>
      <c r="H138" s="9">
        <v>3927.4</v>
      </c>
      <c r="I138" s="7">
        <f t="shared" si="17"/>
        <v>100.17344284038158</v>
      </c>
    </row>
    <row r="139" spans="1:9" x14ac:dyDescent="0.25">
      <c r="A139" s="95" t="s">
        <v>205</v>
      </c>
      <c r="B139" s="22"/>
      <c r="C139" s="96" t="s">
        <v>42</v>
      </c>
      <c r="D139" s="96"/>
      <c r="E139" s="96"/>
      <c r="F139" s="96"/>
      <c r="G139" s="9">
        <f>SUM(G140)+G148+G158</f>
        <v>33745.9</v>
      </c>
      <c r="H139" s="9">
        <f t="shared" ref="H139" si="18">SUM(H140)+H148+H158</f>
        <v>33035.600000000006</v>
      </c>
      <c r="I139" s="7">
        <f t="shared" si="17"/>
        <v>97.895151707318533</v>
      </c>
    </row>
    <row r="140" spans="1:9" x14ac:dyDescent="0.25">
      <c r="A140" s="33" t="s">
        <v>151</v>
      </c>
      <c r="B140" s="31"/>
      <c r="C140" s="96" t="s">
        <v>42</v>
      </c>
      <c r="D140" s="96" t="s">
        <v>8</v>
      </c>
      <c r="E140" s="96"/>
      <c r="F140" s="96"/>
      <c r="G140" s="9">
        <f t="shared" ref="G140:H140" si="19">SUM(G141)</f>
        <v>5948.5</v>
      </c>
      <c r="H140" s="9">
        <f t="shared" si="19"/>
        <v>5948.5</v>
      </c>
      <c r="I140" s="7">
        <f t="shared" si="17"/>
        <v>100</v>
      </c>
    </row>
    <row r="141" spans="1:9" x14ac:dyDescent="0.25">
      <c r="A141" s="95" t="s">
        <v>170</v>
      </c>
      <c r="B141" s="22"/>
      <c r="C141" s="96" t="s">
        <v>42</v>
      </c>
      <c r="D141" s="96" t="s">
        <v>8</v>
      </c>
      <c r="E141" s="31" t="s">
        <v>171</v>
      </c>
      <c r="F141" s="96"/>
      <c r="G141" s="9">
        <f>SUM(G144)+G142</f>
        <v>5948.5</v>
      </c>
      <c r="H141" s="9">
        <f>SUM(H144)+H142</f>
        <v>5948.5</v>
      </c>
      <c r="I141" s="7">
        <f t="shared" si="17"/>
        <v>100</v>
      </c>
    </row>
    <row r="142" spans="1:9" x14ac:dyDescent="0.25">
      <c r="A142" s="33" t="s">
        <v>66</v>
      </c>
      <c r="B142" s="31"/>
      <c r="C142" s="102" t="s">
        <v>42</v>
      </c>
      <c r="D142" s="102" t="s">
        <v>8</v>
      </c>
      <c r="E142" s="102" t="s">
        <v>90</v>
      </c>
      <c r="F142" s="102"/>
      <c r="G142" s="9">
        <f>SUM(G143)</f>
        <v>672.2</v>
      </c>
      <c r="H142" s="9">
        <f>SUM(H143)</f>
        <v>672.2</v>
      </c>
      <c r="I142" s="7">
        <f t="shared" si="17"/>
        <v>100</v>
      </c>
    </row>
    <row r="143" spans="1:9" ht="47.25" x14ac:dyDescent="0.25">
      <c r="A143" s="2" t="s">
        <v>39</v>
      </c>
      <c r="B143" s="31"/>
      <c r="C143" s="102" t="s">
        <v>42</v>
      </c>
      <c r="D143" s="102" t="s">
        <v>8</v>
      </c>
      <c r="E143" s="102" t="s">
        <v>90</v>
      </c>
      <c r="F143" s="102" t="s">
        <v>75</v>
      </c>
      <c r="G143" s="9">
        <v>672.2</v>
      </c>
      <c r="H143" s="9">
        <v>672.2</v>
      </c>
      <c r="I143" s="7">
        <f t="shared" si="17"/>
        <v>100</v>
      </c>
    </row>
    <row r="144" spans="1:9" ht="31.5" x14ac:dyDescent="0.25">
      <c r="A144" s="95" t="s">
        <v>206</v>
      </c>
      <c r="B144" s="22"/>
      <c r="C144" s="96" t="s">
        <v>42</v>
      </c>
      <c r="D144" s="96" t="s">
        <v>8</v>
      </c>
      <c r="E144" s="96" t="s">
        <v>559</v>
      </c>
      <c r="F144" s="96"/>
      <c r="G144" s="9">
        <f>SUM(G145:G147)</f>
        <v>5276.3</v>
      </c>
      <c r="H144" s="9">
        <f>SUM(H145:H147)</f>
        <v>5276.3</v>
      </c>
      <c r="I144" s="7">
        <f t="shared" si="17"/>
        <v>100</v>
      </c>
    </row>
    <row r="145" spans="1:9" ht="47.25" x14ac:dyDescent="0.25">
      <c r="A145" s="2" t="s">
        <v>39</v>
      </c>
      <c r="B145" s="22"/>
      <c r="C145" s="96" t="s">
        <v>42</v>
      </c>
      <c r="D145" s="96" t="s">
        <v>8</v>
      </c>
      <c r="E145" s="96" t="s">
        <v>559</v>
      </c>
      <c r="F145" s="96" t="s">
        <v>75</v>
      </c>
      <c r="G145" s="9">
        <v>4610.5</v>
      </c>
      <c r="H145" s="9">
        <v>4610.5</v>
      </c>
      <c r="I145" s="7">
        <f t="shared" si="17"/>
        <v>100</v>
      </c>
    </row>
    <row r="146" spans="1:9" ht="31.5" x14ac:dyDescent="0.25">
      <c r="A146" s="95" t="s">
        <v>40</v>
      </c>
      <c r="B146" s="22"/>
      <c r="C146" s="96" t="s">
        <v>42</v>
      </c>
      <c r="D146" s="96" t="s">
        <v>8</v>
      </c>
      <c r="E146" s="96" t="s">
        <v>559</v>
      </c>
      <c r="F146" s="96" t="s">
        <v>77</v>
      </c>
      <c r="G146" s="9">
        <v>665.8</v>
      </c>
      <c r="H146" s="9">
        <v>665.8</v>
      </c>
      <c r="I146" s="7">
        <f t="shared" si="17"/>
        <v>100</v>
      </c>
    </row>
    <row r="147" spans="1:9" x14ac:dyDescent="0.25">
      <c r="A147" s="95" t="s">
        <v>17</v>
      </c>
      <c r="B147" s="22"/>
      <c r="C147" s="96" t="s">
        <v>42</v>
      </c>
      <c r="D147" s="96" t="s">
        <v>8</v>
      </c>
      <c r="E147" s="96" t="s">
        <v>559</v>
      </c>
      <c r="F147" s="96" t="s">
        <v>82</v>
      </c>
      <c r="G147" s="9"/>
      <c r="H147" s="9"/>
      <c r="I147" s="7"/>
    </row>
    <row r="148" spans="1:9" x14ac:dyDescent="0.25">
      <c r="A148" s="2" t="s">
        <v>702</v>
      </c>
      <c r="B148" s="4"/>
      <c r="C148" s="4" t="s">
        <v>42</v>
      </c>
      <c r="D148" s="4" t="s">
        <v>152</v>
      </c>
      <c r="E148" s="4"/>
      <c r="F148" s="4"/>
      <c r="G148" s="7">
        <f>SUM(G149)</f>
        <v>23266.800000000003</v>
      </c>
      <c r="H148" s="7">
        <f t="shared" ref="H148" si="20">SUM(H149)</f>
        <v>23138.100000000006</v>
      </c>
      <c r="I148" s="7">
        <f t="shared" si="17"/>
        <v>99.446851307442373</v>
      </c>
    </row>
    <row r="149" spans="1:9" ht="31.5" x14ac:dyDescent="0.25">
      <c r="A149" s="2" t="s">
        <v>493</v>
      </c>
      <c r="B149" s="4"/>
      <c r="C149" s="4" t="s">
        <v>42</v>
      </c>
      <c r="D149" s="4" t="s">
        <v>152</v>
      </c>
      <c r="E149" s="4" t="s">
        <v>246</v>
      </c>
      <c r="F149" s="4"/>
      <c r="G149" s="7">
        <f>SUM(G150)</f>
        <v>23266.800000000003</v>
      </c>
      <c r="H149" s="7">
        <f t="shared" ref="H149" si="21">SUM(H150)</f>
        <v>23138.100000000006</v>
      </c>
      <c r="I149" s="7">
        <f t="shared" si="17"/>
        <v>99.446851307442373</v>
      </c>
    </row>
    <row r="150" spans="1:9" ht="31.5" x14ac:dyDescent="0.25">
      <c r="A150" s="2" t="s">
        <v>494</v>
      </c>
      <c r="B150" s="4"/>
      <c r="C150" s="4" t="s">
        <v>42</v>
      </c>
      <c r="D150" s="4" t="s">
        <v>152</v>
      </c>
      <c r="E150" s="4" t="s">
        <v>247</v>
      </c>
      <c r="F150" s="4"/>
      <c r="G150" s="7">
        <f>SUM(G151,G154)</f>
        <v>23266.800000000003</v>
      </c>
      <c r="H150" s="7">
        <f>SUM(H151,H154)</f>
        <v>23138.100000000006</v>
      </c>
      <c r="I150" s="7">
        <f t="shared" si="17"/>
        <v>99.446851307442373</v>
      </c>
    </row>
    <row r="151" spans="1:9" x14ac:dyDescent="0.25">
      <c r="A151" s="2" t="s">
        <v>26</v>
      </c>
      <c r="B151" s="4"/>
      <c r="C151" s="4" t="s">
        <v>42</v>
      </c>
      <c r="D151" s="4" t="s">
        <v>152</v>
      </c>
      <c r="E151" s="4" t="s">
        <v>248</v>
      </c>
      <c r="F151" s="4"/>
      <c r="G151" s="7">
        <f>SUM(G152)</f>
        <v>39.4</v>
      </c>
      <c r="H151" s="7">
        <f t="shared" ref="H151" si="22">SUM(H152)</f>
        <v>39.4</v>
      </c>
      <c r="I151" s="7">
        <f t="shared" si="17"/>
        <v>100</v>
      </c>
    </row>
    <row r="152" spans="1:9" ht="31.5" x14ac:dyDescent="0.25">
      <c r="A152" s="2" t="s">
        <v>244</v>
      </c>
      <c r="B152" s="4"/>
      <c r="C152" s="4" t="s">
        <v>42</v>
      </c>
      <c r="D152" s="4" t="s">
        <v>152</v>
      </c>
      <c r="E152" s="4" t="s">
        <v>250</v>
      </c>
      <c r="F152" s="4"/>
      <c r="G152" s="7">
        <f>SUM(G153)</f>
        <v>39.4</v>
      </c>
      <c r="H152" s="7">
        <f>SUM(H153)</f>
        <v>39.4</v>
      </c>
      <c r="I152" s="7">
        <f t="shared" si="17"/>
        <v>100</v>
      </c>
    </row>
    <row r="153" spans="1:9" ht="31.5" x14ac:dyDescent="0.25">
      <c r="A153" s="2" t="s">
        <v>40</v>
      </c>
      <c r="B153" s="4"/>
      <c r="C153" s="4" t="s">
        <v>42</v>
      </c>
      <c r="D153" s="4" t="s">
        <v>152</v>
      </c>
      <c r="E153" s="4" t="s">
        <v>250</v>
      </c>
      <c r="F153" s="4" t="s">
        <v>77</v>
      </c>
      <c r="G153" s="7">
        <v>39.4</v>
      </c>
      <c r="H153" s="7">
        <v>39.4</v>
      </c>
      <c r="I153" s="7">
        <f t="shared" si="17"/>
        <v>100</v>
      </c>
    </row>
    <row r="154" spans="1:9" ht="31.5" x14ac:dyDescent="0.25">
      <c r="A154" s="2" t="s">
        <v>33</v>
      </c>
      <c r="B154" s="4"/>
      <c r="C154" s="4" t="s">
        <v>42</v>
      </c>
      <c r="D154" s="4" t="s">
        <v>152</v>
      </c>
      <c r="E154" s="4" t="s">
        <v>251</v>
      </c>
      <c r="F154" s="4"/>
      <c r="G154" s="7">
        <f>SUM(G155:G157)</f>
        <v>23227.4</v>
      </c>
      <c r="H154" s="7">
        <f>SUM(H155:H157)</f>
        <v>23098.700000000004</v>
      </c>
      <c r="I154" s="7">
        <f t="shared" si="17"/>
        <v>99.445913016523605</v>
      </c>
    </row>
    <row r="155" spans="1:9" ht="47.25" x14ac:dyDescent="0.25">
      <c r="A155" s="2" t="s">
        <v>39</v>
      </c>
      <c r="B155" s="4"/>
      <c r="C155" s="4" t="s">
        <v>42</v>
      </c>
      <c r="D155" s="4" t="s">
        <v>152</v>
      </c>
      <c r="E155" s="4" t="s">
        <v>251</v>
      </c>
      <c r="F155" s="4" t="s">
        <v>75</v>
      </c>
      <c r="G155" s="7">
        <v>19618.900000000001</v>
      </c>
      <c r="H155" s="7">
        <v>19618.900000000001</v>
      </c>
      <c r="I155" s="7">
        <f t="shared" si="17"/>
        <v>100</v>
      </c>
    </row>
    <row r="156" spans="1:9" ht="31.5" x14ac:dyDescent="0.25">
      <c r="A156" s="2" t="s">
        <v>40</v>
      </c>
      <c r="B156" s="4"/>
      <c r="C156" s="4" t="s">
        <v>42</v>
      </c>
      <c r="D156" s="4" t="s">
        <v>152</v>
      </c>
      <c r="E156" s="4" t="s">
        <v>251</v>
      </c>
      <c r="F156" s="4" t="s">
        <v>77</v>
      </c>
      <c r="G156" s="7">
        <v>3562.6</v>
      </c>
      <c r="H156" s="7">
        <v>3433.9</v>
      </c>
      <c r="I156" s="7">
        <f t="shared" si="17"/>
        <v>96.387469825408417</v>
      </c>
    </row>
    <row r="157" spans="1:9" x14ac:dyDescent="0.25">
      <c r="A157" s="2" t="s">
        <v>17</v>
      </c>
      <c r="B157" s="4"/>
      <c r="C157" s="4" t="s">
        <v>42</v>
      </c>
      <c r="D157" s="4" t="s">
        <v>152</v>
      </c>
      <c r="E157" s="4" t="s">
        <v>251</v>
      </c>
      <c r="F157" s="4" t="s">
        <v>82</v>
      </c>
      <c r="G157" s="7">
        <v>45.9</v>
      </c>
      <c r="H157" s="7">
        <v>45.9</v>
      </c>
      <c r="I157" s="7">
        <f t="shared" si="17"/>
        <v>100</v>
      </c>
    </row>
    <row r="158" spans="1:9" ht="31.5" x14ac:dyDescent="0.25">
      <c r="A158" s="2" t="s">
        <v>703</v>
      </c>
      <c r="B158" s="4"/>
      <c r="C158" s="4" t="s">
        <v>42</v>
      </c>
      <c r="D158" s="4" t="s">
        <v>22</v>
      </c>
      <c r="E158" s="4"/>
      <c r="F158" s="4"/>
      <c r="G158" s="7">
        <f>SUM(G159)+G175+G171</f>
        <v>4530.6000000000004</v>
      </c>
      <c r="H158" s="7">
        <f t="shared" ref="H158" si="23">SUM(H159)+H175+H171</f>
        <v>3949</v>
      </c>
      <c r="I158" s="7">
        <f t="shared" si="17"/>
        <v>87.162848187877984</v>
      </c>
    </row>
    <row r="159" spans="1:9" ht="31.5" x14ac:dyDescent="0.25">
      <c r="A159" s="2" t="s">
        <v>493</v>
      </c>
      <c r="B159" s="4"/>
      <c r="C159" s="4" t="s">
        <v>42</v>
      </c>
      <c r="D159" s="4" t="s">
        <v>22</v>
      </c>
      <c r="E159" s="4" t="s">
        <v>246</v>
      </c>
      <c r="F159" s="4"/>
      <c r="G159" s="7">
        <f>SUM(G160+G164)+G168</f>
        <v>4018.6000000000004</v>
      </c>
      <c r="H159" s="7">
        <f t="shared" ref="H159" si="24">SUM(H160+H164)+H168</f>
        <v>3949</v>
      </c>
      <c r="I159" s="7">
        <f t="shared" si="17"/>
        <v>98.268053550987901</v>
      </c>
    </row>
    <row r="160" spans="1:9" ht="31.5" x14ac:dyDescent="0.25">
      <c r="A160" s="2" t="s">
        <v>494</v>
      </c>
      <c r="B160" s="4"/>
      <c r="C160" s="4" t="s">
        <v>42</v>
      </c>
      <c r="D160" s="4" t="s">
        <v>22</v>
      </c>
      <c r="E160" s="4" t="s">
        <v>247</v>
      </c>
      <c r="F160" s="4"/>
      <c r="G160" s="7">
        <f>SUM(G161)</f>
        <v>985.3</v>
      </c>
      <c r="H160" s="7">
        <f t="shared" ref="H160:H161" si="25">SUM(H161)</f>
        <v>985.3</v>
      </c>
      <c r="I160" s="7">
        <f t="shared" si="17"/>
        <v>100</v>
      </c>
    </row>
    <row r="161" spans="1:9" x14ac:dyDescent="0.25">
      <c r="A161" s="2" t="s">
        <v>26</v>
      </c>
      <c r="B161" s="4"/>
      <c r="C161" s="4" t="s">
        <v>42</v>
      </c>
      <c r="D161" s="4" t="s">
        <v>22</v>
      </c>
      <c r="E161" s="4" t="s">
        <v>248</v>
      </c>
      <c r="F161" s="4"/>
      <c r="G161" s="7">
        <f>SUM(G162)</f>
        <v>985.3</v>
      </c>
      <c r="H161" s="7">
        <f t="shared" si="25"/>
        <v>985.3</v>
      </c>
      <c r="I161" s="7">
        <f t="shared" si="17"/>
        <v>100</v>
      </c>
    </row>
    <row r="162" spans="1:9" ht="31.5" x14ac:dyDescent="0.25">
      <c r="A162" s="2" t="s">
        <v>243</v>
      </c>
      <c r="B162" s="4"/>
      <c r="C162" s="4" t="s">
        <v>42</v>
      </c>
      <c r="D162" s="4" t="s">
        <v>22</v>
      </c>
      <c r="E162" s="4" t="s">
        <v>249</v>
      </c>
      <c r="F162" s="4"/>
      <c r="G162" s="7">
        <f>SUM(G163)</f>
        <v>985.3</v>
      </c>
      <c r="H162" s="7">
        <f t="shared" ref="H162" si="26">SUM(H163)</f>
        <v>985.3</v>
      </c>
      <c r="I162" s="7">
        <f t="shared" si="17"/>
        <v>100</v>
      </c>
    </row>
    <row r="163" spans="1:9" ht="31.5" x14ac:dyDescent="0.25">
      <c r="A163" s="2" t="s">
        <v>40</v>
      </c>
      <c r="B163" s="4"/>
      <c r="C163" s="4" t="s">
        <v>42</v>
      </c>
      <c r="D163" s="4" t="s">
        <v>22</v>
      </c>
      <c r="E163" s="4" t="s">
        <v>249</v>
      </c>
      <c r="F163" s="4" t="s">
        <v>77</v>
      </c>
      <c r="G163" s="7">
        <v>985.3</v>
      </c>
      <c r="H163" s="7">
        <v>985.3</v>
      </c>
      <c r="I163" s="7">
        <f t="shared" si="17"/>
        <v>100</v>
      </c>
    </row>
    <row r="164" spans="1:9" ht="47.25" x14ac:dyDescent="0.25">
      <c r="A164" s="2" t="s">
        <v>245</v>
      </c>
      <c r="B164" s="4"/>
      <c r="C164" s="4" t="s">
        <v>42</v>
      </c>
      <c r="D164" s="4" t="s">
        <v>22</v>
      </c>
      <c r="E164" s="4" t="s">
        <v>252</v>
      </c>
      <c r="F164" s="4"/>
      <c r="G164" s="7">
        <f t="shared" ref="G164:H166" si="27">SUM(G165)</f>
        <v>2799.5</v>
      </c>
      <c r="H164" s="7">
        <f t="shared" si="27"/>
        <v>2739.4</v>
      </c>
      <c r="I164" s="7">
        <f t="shared" si="17"/>
        <v>97.853188069298085</v>
      </c>
    </row>
    <row r="165" spans="1:9" x14ac:dyDescent="0.25">
      <c r="A165" s="2" t="s">
        <v>26</v>
      </c>
      <c r="B165" s="4"/>
      <c r="C165" s="4" t="s">
        <v>42</v>
      </c>
      <c r="D165" s="4" t="s">
        <v>22</v>
      </c>
      <c r="E165" s="4" t="s">
        <v>253</v>
      </c>
      <c r="F165" s="4"/>
      <c r="G165" s="7">
        <f t="shared" si="27"/>
        <v>2799.5</v>
      </c>
      <c r="H165" s="7">
        <f t="shared" si="27"/>
        <v>2739.4</v>
      </c>
      <c r="I165" s="7">
        <f t="shared" si="17"/>
        <v>97.853188069298085</v>
      </c>
    </row>
    <row r="166" spans="1:9" ht="31.5" x14ac:dyDescent="0.25">
      <c r="A166" s="2" t="s">
        <v>244</v>
      </c>
      <c r="B166" s="4"/>
      <c r="C166" s="4" t="s">
        <v>42</v>
      </c>
      <c r="D166" s="4" t="s">
        <v>22</v>
      </c>
      <c r="E166" s="4" t="s">
        <v>254</v>
      </c>
      <c r="F166" s="4"/>
      <c r="G166" s="7">
        <f t="shared" si="27"/>
        <v>2799.5</v>
      </c>
      <c r="H166" s="7">
        <f t="shared" si="27"/>
        <v>2739.4</v>
      </c>
      <c r="I166" s="7">
        <f t="shared" si="17"/>
        <v>97.853188069298085</v>
      </c>
    </row>
    <row r="167" spans="1:9" ht="31.5" x14ac:dyDescent="0.25">
      <c r="A167" s="2" t="s">
        <v>40</v>
      </c>
      <c r="B167" s="4"/>
      <c r="C167" s="4" t="s">
        <v>42</v>
      </c>
      <c r="D167" s="4" t="s">
        <v>22</v>
      </c>
      <c r="E167" s="4" t="s">
        <v>254</v>
      </c>
      <c r="F167" s="4" t="s">
        <v>77</v>
      </c>
      <c r="G167" s="7">
        <v>2799.5</v>
      </c>
      <c r="H167" s="7">
        <v>2739.4</v>
      </c>
      <c r="I167" s="7">
        <f t="shared" si="17"/>
        <v>97.853188069298085</v>
      </c>
    </row>
    <row r="168" spans="1:9" ht="31.5" x14ac:dyDescent="0.25">
      <c r="A168" s="2" t="s">
        <v>495</v>
      </c>
      <c r="B168" s="4"/>
      <c r="C168" s="4" t="s">
        <v>42</v>
      </c>
      <c r="D168" s="4" t="s">
        <v>22</v>
      </c>
      <c r="E168" s="4" t="s">
        <v>255</v>
      </c>
      <c r="F168" s="4"/>
      <c r="G168" s="7">
        <f t="shared" ref="G168:H169" si="28">SUM(G169)</f>
        <v>233.8</v>
      </c>
      <c r="H168" s="7">
        <f t="shared" si="28"/>
        <v>224.3</v>
      </c>
      <c r="I168" s="7">
        <f t="shared" si="17"/>
        <v>95.936698032506413</v>
      </c>
    </row>
    <row r="169" spans="1:9" x14ac:dyDescent="0.25">
      <c r="A169" s="2" t="s">
        <v>26</v>
      </c>
      <c r="B169" s="4"/>
      <c r="C169" s="4" t="s">
        <v>42</v>
      </c>
      <c r="D169" s="4" t="s">
        <v>22</v>
      </c>
      <c r="E169" s="4" t="s">
        <v>256</v>
      </c>
      <c r="F169" s="4"/>
      <c r="G169" s="7">
        <f>SUM(G170)</f>
        <v>233.8</v>
      </c>
      <c r="H169" s="7">
        <f t="shared" si="28"/>
        <v>224.3</v>
      </c>
      <c r="I169" s="7">
        <f t="shared" si="17"/>
        <v>95.936698032506413</v>
      </c>
    </row>
    <row r="170" spans="1:9" ht="31.5" x14ac:dyDescent="0.25">
      <c r="A170" s="2" t="s">
        <v>40</v>
      </c>
      <c r="B170" s="4"/>
      <c r="C170" s="4" t="s">
        <v>42</v>
      </c>
      <c r="D170" s="4" t="s">
        <v>22</v>
      </c>
      <c r="E170" s="4" t="s">
        <v>256</v>
      </c>
      <c r="F170" s="4" t="s">
        <v>77</v>
      </c>
      <c r="G170" s="7">
        <v>233.8</v>
      </c>
      <c r="H170" s="7">
        <v>224.3</v>
      </c>
      <c r="I170" s="7">
        <f t="shared" si="17"/>
        <v>95.936698032506413</v>
      </c>
    </row>
    <row r="171" spans="1:9" ht="31.5" x14ac:dyDescent="0.25">
      <c r="A171" s="95" t="s">
        <v>748</v>
      </c>
      <c r="B171" s="4"/>
      <c r="C171" s="4" t="s">
        <v>42</v>
      </c>
      <c r="D171" s="4" t="s">
        <v>22</v>
      </c>
      <c r="E171" s="4" t="s">
        <v>216</v>
      </c>
      <c r="F171" s="4"/>
      <c r="G171" s="7">
        <f>SUM(G173)</f>
        <v>12</v>
      </c>
      <c r="H171" s="7">
        <f t="shared" ref="H171" si="29">SUM(H173)</f>
        <v>0</v>
      </c>
      <c r="I171" s="7">
        <f t="shared" si="17"/>
        <v>0</v>
      </c>
    </row>
    <row r="172" spans="1:9" ht="31.5" x14ac:dyDescent="0.25">
      <c r="A172" s="95" t="s">
        <v>40</v>
      </c>
      <c r="B172" s="4"/>
      <c r="C172" s="4" t="s">
        <v>42</v>
      </c>
      <c r="D172" s="4" t="s">
        <v>22</v>
      </c>
      <c r="E172" s="4" t="s">
        <v>223</v>
      </c>
      <c r="F172" s="4"/>
      <c r="G172" s="7">
        <f>SUM(G173)</f>
        <v>12</v>
      </c>
      <c r="H172" s="7">
        <f t="shared" ref="H172:H173" si="30">SUM(H173)</f>
        <v>0</v>
      </c>
      <c r="I172" s="7">
        <f t="shared" si="17"/>
        <v>0</v>
      </c>
    </row>
    <row r="173" spans="1:9" ht="157.5" x14ac:dyDescent="0.25">
      <c r="A173" s="95" t="s">
        <v>824</v>
      </c>
      <c r="B173" s="4"/>
      <c r="C173" s="4" t="s">
        <v>42</v>
      </c>
      <c r="D173" s="4" t="s">
        <v>22</v>
      </c>
      <c r="E173" s="4" t="s">
        <v>823</v>
      </c>
      <c r="F173" s="4"/>
      <c r="G173" s="7">
        <f>SUM(G174)</f>
        <v>12</v>
      </c>
      <c r="H173" s="7">
        <f t="shared" si="30"/>
        <v>0</v>
      </c>
      <c r="I173" s="7">
        <f t="shared" si="17"/>
        <v>0</v>
      </c>
    </row>
    <row r="174" spans="1:9" ht="47.25" x14ac:dyDescent="0.25">
      <c r="A174" s="2" t="s">
        <v>39</v>
      </c>
      <c r="B174" s="4"/>
      <c r="C174" s="4" t="s">
        <v>42</v>
      </c>
      <c r="D174" s="4" t="s">
        <v>22</v>
      </c>
      <c r="E174" s="4" t="s">
        <v>823</v>
      </c>
      <c r="F174" s="4" t="s">
        <v>75</v>
      </c>
      <c r="G174" s="7">
        <v>12</v>
      </c>
      <c r="H174" s="7">
        <v>0</v>
      </c>
      <c r="I174" s="7">
        <f t="shared" si="17"/>
        <v>0</v>
      </c>
    </row>
    <row r="175" spans="1:9" x14ac:dyDescent="0.25">
      <c r="A175" s="2" t="s">
        <v>170</v>
      </c>
      <c r="B175" s="4"/>
      <c r="C175" s="4" t="s">
        <v>42</v>
      </c>
      <c r="D175" s="4" t="s">
        <v>22</v>
      </c>
      <c r="E175" s="4" t="s">
        <v>171</v>
      </c>
      <c r="F175" s="4"/>
      <c r="G175" s="7">
        <f>SUM(G176)</f>
        <v>500</v>
      </c>
      <c r="H175" s="7">
        <f t="shared" ref="H175" si="31">SUM(H176)</f>
        <v>0</v>
      </c>
      <c r="I175" s="7">
        <f t="shared" si="17"/>
        <v>0</v>
      </c>
    </row>
    <row r="176" spans="1:9" ht="31.5" x14ac:dyDescent="0.25">
      <c r="A176" s="2" t="s">
        <v>275</v>
      </c>
      <c r="B176" s="4"/>
      <c r="C176" s="4" t="s">
        <v>42</v>
      </c>
      <c r="D176" s="4" t="s">
        <v>22</v>
      </c>
      <c r="E176" s="4" t="s">
        <v>276</v>
      </c>
      <c r="F176" s="4"/>
      <c r="G176" s="7">
        <f>SUM(G177)</f>
        <v>500</v>
      </c>
      <c r="H176" s="7">
        <f>SUM(H177)</f>
        <v>0</v>
      </c>
      <c r="I176" s="7">
        <f t="shared" si="17"/>
        <v>0</v>
      </c>
    </row>
    <row r="177" spans="1:9" ht="29.25" customHeight="1" x14ac:dyDescent="0.25">
      <c r="A177" s="2" t="s">
        <v>40</v>
      </c>
      <c r="B177" s="4"/>
      <c r="C177" s="4" t="s">
        <v>42</v>
      </c>
      <c r="D177" s="4" t="s">
        <v>22</v>
      </c>
      <c r="E177" s="4" t="s">
        <v>276</v>
      </c>
      <c r="F177" s="4" t="s">
        <v>77</v>
      </c>
      <c r="G177" s="7">
        <v>500</v>
      </c>
      <c r="H177" s="7">
        <v>0</v>
      </c>
      <c r="I177" s="7">
        <f t="shared" si="17"/>
        <v>0</v>
      </c>
    </row>
    <row r="178" spans="1:9" ht="31.5" hidden="1" x14ac:dyDescent="0.25">
      <c r="A178" s="95" t="s">
        <v>84</v>
      </c>
      <c r="B178" s="22"/>
      <c r="C178" s="4" t="s">
        <v>42</v>
      </c>
      <c r="D178" s="4" t="s">
        <v>152</v>
      </c>
      <c r="E178" s="31" t="s">
        <v>383</v>
      </c>
      <c r="F178" s="31"/>
      <c r="G178" s="9">
        <f>G179</f>
        <v>0</v>
      </c>
      <c r="H178" s="9">
        <f>H179</f>
        <v>0</v>
      </c>
      <c r="I178" s="7" t="e">
        <f t="shared" si="17"/>
        <v>#DIV/0!</v>
      </c>
    </row>
    <row r="179" spans="1:9" hidden="1" x14ac:dyDescent="0.25">
      <c r="A179" s="95" t="s">
        <v>17</v>
      </c>
      <c r="B179" s="22"/>
      <c r="C179" s="4" t="s">
        <v>42</v>
      </c>
      <c r="D179" s="4" t="s">
        <v>152</v>
      </c>
      <c r="E179" s="31" t="s">
        <v>383</v>
      </c>
      <c r="F179" s="31">
        <v>800</v>
      </c>
      <c r="G179" s="9"/>
      <c r="H179" s="9"/>
      <c r="I179" s="7" t="e">
        <f t="shared" si="17"/>
        <v>#DIV/0!</v>
      </c>
    </row>
    <row r="180" spans="1:9" x14ac:dyDescent="0.25">
      <c r="A180" s="95" t="s">
        <v>7</v>
      </c>
      <c r="B180" s="22"/>
      <c r="C180" s="96" t="s">
        <v>8</v>
      </c>
      <c r="D180" s="31"/>
      <c r="E180" s="31"/>
      <c r="F180" s="31"/>
      <c r="G180" s="9">
        <f>SUM(G245)+G181+G210</f>
        <v>1197944.1000000001</v>
      </c>
      <c r="H180" s="9">
        <f>SUM(H245)+H181+H210</f>
        <v>1132323.6000000001</v>
      </c>
      <c r="I180" s="7">
        <f t="shared" si="17"/>
        <v>94.522240228070743</v>
      </c>
    </row>
    <row r="181" spans="1:9" x14ac:dyDescent="0.25">
      <c r="A181" s="2" t="s">
        <v>9</v>
      </c>
      <c r="B181" s="4"/>
      <c r="C181" s="4" t="s">
        <v>8</v>
      </c>
      <c r="D181" s="4" t="s">
        <v>10</v>
      </c>
      <c r="E181" s="4"/>
      <c r="F181" s="4"/>
      <c r="G181" s="7">
        <f>SUM(G182)+G196+G207</f>
        <v>469535.7</v>
      </c>
      <c r="H181" s="7">
        <f>SUM(H182)+H196+H207</f>
        <v>409833.4</v>
      </c>
      <c r="I181" s="7">
        <f t="shared" si="17"/>
        <v>87.284822006079622</v>
      </c>
    </row>
    <row r="182" spans="1:9" ht="31.5" x14ac:dyDescent="0.25">
      <c r="A182" s="34" t="s">
        <v>527</v>
      </c>
      <c r="B182" s="4"/>
      <c r="C182" s="4" t="s">
        <v>8</v>
      </c>
      <c r="D182" s="4" t="s">
        <v>10</v>
      </c>
      <c r="E182" s="4" t="s">
        <v>257</v>
      </c>
      <c r="F182" s="4"/>
      <c r="G182" s="7">
        <f>SUM(G183)+G191</f>
        <v>328282.90000000002</v>
      </c>
      <c r="H182" s="7">
        <f t="shared" ref="H182" si="32">SUM(H183)+H191</f>
        <v>327418.40000000002</v>
      </c>
      <c r="I182" s="7">
        <f t="shared" si="17"/>
        <v>99.736660057529647</v>
      </c>
    </row>
    <row r="183" spans="1:9" x14ac:dyDescent="0.25">
      <c r="A183" s="34" t="s">
        <v>26</v>
      </c>
      <c r="B183" s="4"/>
      <c r="C183" s="4" t="s">
        <v>8</v>
      </c>
      <c r="D183" s="4" t="s">
        <v>10</v>
      </c>
      <c r="E183" s="5" t="s">
        <v>548</v>
      </c>
      <c r="F183" s="4"/>
      <c r="G183" s="7">
        <f>SUM(G184+G185+G187+G189)</f>
        <v>314221.40000000002</v>
      </c>
      <c r="H183" s="7">
        <f t="shared" ref="H183" si="33">SUM(H184+H185+H187+H189)</f>
        <v>313356.90000000002</v>
      </c>
      <c r="I183" s="7">
        <f t="shared" si="17"/>
        <v>99.724875517708213</v>
      </c>
    </row>
    <row r="184" spans="1:9" ht="31.5" x14ac:dyDescent="0.25">
      <c r="A184" s="34" t="s">
        <v>40</v>
      </c>
      <c r="B184" s="4"/>
      <c r="C184" s="4" t="s">
        <v>8</v>
      </c>
      <c r="D184" s="4" t="s">
        <v>10</v>
      </c>
      <c r="E184" s="5" t="s">
        <v>548</v>
      </c>
      <c r="F184" s="4" t="s">
        <v>77</v>
      </c>
      <c r="G184" s="7">
        <v>7597.3</v>
      </c>
      <c r="H184" s="7">
        <v>7597.3</v>
      </c>
      <c r="I184" s="7">
        <f t="shared" si="17"/>
        <v>100</v>
      </c>
    </row>
    <row r="185" spans="1:9" x14ac:dyDescent="0.25">
      <c r="A185" s="2" t="s">
        <v>15</v>
      </c>
      <c r="B185" s="4"/>
      <c r="C185" s="4" t="s">
        <v>8</v>
      </c>
      <c r="D185" s="4" t="s">
        <v>10</v>
      </c>
      <c r="E185" s="4" t="s">
        <v>840</v>
      </c>
      <c r="F185" s="4"/>
      <c r="G185" s="7">
        <f>SUM(G186)</f>
        <v>118817.3</v>
      </c>
      <c r="H185" s="7">
        <f>SUM(H186)</f>
        <v>117952.8</v>
      </c>
      <c r="I185" s="7">
        <f t="shared" si="17"/>
        <v>99.272412350726697</v>
      </c>
    </row>
    <row r="186" spans="1:9" ht="31.5" x14ac:dyDescent="0.25">
      <c r="A186" s="34" t="s">
        <v>40</v>
      </c>
      <c r="B186" s="4"/>
      <c r="C186" s="4" t="s">
        <v>8</v>
      </c>
      <c r="D186" s="4" t="s">
        <v>10</v>
      </c>
      <c r="E186" s="4" t="s">
        <v>840</v>
      </c>
      <c r="F186" s="4" t="s">
        <v>77</v>
      </c>
      <c r="G186" s="7">
        <v>118817.3</v>
      </c>
      <c r="H186" s="7">
        <v>117952.8</v>
      </c>
      <c r="I186" s="7">
        <f t="shared" si="17"/>
        <v>99.272412350726697</v>
      </c>
    </row>
    <row r="187" spans="1:9" ht="47.25" x14ac:dyDescent="0.25">
      <c r="A187" s="2" t="s">
        <v>843</v>
      </c>
      <c r="B187" s="4"/>
      <c r="C187" s="4" t="s">
        <v>8</v>
      </c>
      <c r="D187" s="4" t="s">
        <v>10</v>
      </c>
      <c r="E187" s="4" t="s">
        <v>842</v>
      </c>
      <c r="F187" s="4"/>
      <c r="G187" s="7">
        <f>SUM(G188)</f>
        <v>7700</v>
      </c>
      <c r="H187" s="7">
        <f>SUM(H188)</f>
        <v>7700</v>
      </c>
      <c r="I187" s="7">
        <f t="shared" si="17"/>
        <v>100</v>
      </c>
    </row>
    <row r="188" spans="1:9" ht="31.5" x14ac:dyDescent="0.25">
      <c r="A188" s="34" t="s">
        <v>40</v>
      </c>
      <c r="B188" s="4"/>
      <c r="C188" s="4" t="s">
        <v>8</v>
      </c>
      <c r="D188" s="4" t="s">
        <v>10</v>
      </c>
      <c r="E188" s="4" t="s">
        <v>842</v>
      </c>
      <c r="F188" s="4" t="s">
        <v>77</v>
      </c>
      <c r="G188" s="7">
        <f>2700+5000</f>
        <v>7700</v>
      </c>
      <c r="H188" s="7">
        <v>7700</v>
      </c>
      <c r="I188" s="7">
        <f t="shared" si="17"/>
        <v>100</v>
      </c>
    </row>
    <row r="189" spans="1:9" ht="47.25" x14ac:dyDescent="0.25">
      <c r="A189" s="2" t="s">
        <v>772</v>
      </c>
      <c r="B189" s="4"/>
      <c r="C189" s="4" t="s">
        <v>8</v>
      </c>
      <c r="D189" s="4" t="s">
        <v>10</v>
      </c>
      <c r="E189" s="4" t="s">
        <v>841</v>
      </c>
      <c r="F189" s="4"/>
      <c r="G189" s="7">
        <f>SUM(G190)</f>
        <v>180106.8</v>
      </c>
      <c r="H189" s="7">
        <f t="shared" ref="H189" si="34">SUM(H190)</f>
        <v>180106.8</v>
      </c>
      <c r="I189" s="7">
        <f t="shared" si="17"/>
        <v>100</v>
      </c>
    </row>
    <row r="190" spans="1:9" ht="31.5" x14ac:dyDescent="0.25">
      <c r="A190" s="34" t="s">
        <v>40</v>
      </c>
      <c r="B190" s="4"/>
      <c r="C190" s="4" t="s">
        <v>8</v>
      </c>
      <c r="D190" s="4" t="s">
        <v>10</v>
      </c>
      <c r="E190" s="4" t="s">
        <v>841</v>
      </c>
      <c r="F190" s="4" t="s">
        <v>77</v>
      </c>
      <c r="G190" s="7">
        <v>180106.8</v>
      </c>
      <c r="H190" s="7">
        <v>180106.8</v>
      </c>
      <c r="I190" s="7">
        <f t="shared" si="17"/>
        <v>100</v>
      </c>
    </row>
    <row r="191" spans="1:9" ht="47.25" x14ac:dyDescent="0.25">
      <c r="A191" s="2" t="s">
        <v>13</v>
      </c>
      <c r="B191" s="4"/>
      <c r="C191" s="4" t="s">
        <v>8</v>
      </c>
      <c r="D191" s="4" t="s">
        <v>10</v>
      </c>
      <c r="E191" s="4" t="s">
        <v>528</v>
      </c>
      <c r="F191" s="4"/>
      <c r="G191" s="7">
        <f>SUM(G192+G194)</f>
        <v>14061.5</v>
      </c>
      <c r="H191" s="7">
        <f t="shared" ref="H191" si="35">SUM(H192+H194)</f>
        <v>14061.5</v>
      </c>
      <c r="I191" s="7">
        <f t="shared" si="17"/>
        <v>100</v>
      </c>
    </row>
    <row r="192" spans="1:9" x14ac:dyDescent="0.25">
      <c r="A192" s="2" t="s">
        <v>15</v>
      </c>
      <c r="B192" s="4"/>
      <c r="C192" s="4" t="s">
        <v>8</v>
      </c>
      <c r="D192" s="4" t="s">
        <v>10</v>
      </c>
      <c r="E192" s="4" t="s">
        <v>529</v>
      </c>
      <c r="F192" s="4"/>
      <c r="G192" s="7">
        <f>SUM(G193)</f>
        <v>6977.2</v>
      </c>
      <c r="H192" s="7">
        <f t="shared" ref="H192" si="36">SUM(H193)</f>
        <v>6977.2</v>
      </c>
      <c r="I192" s="7">
        <f t="shared" si="17"/>
        <v>100</v>
      </c>
    </row>
    <row r="193" spans="1:9" x14ac:dyDescent="0.25">
      <c r="A193" s="2" t="s">
        <v>17</v>
      </c>
      <c r="B193" s="4"/>
      <c r="C193" s="4" t="s">
        <v>8</v>
      </c>
      <c r="D193" s="4" t="s">
        <v>10</v>
      </c>
      <c r="E193" s="4" t="s">
        <v>529</v>
      </c>
      <c r="F193" s="4" t="s">
        <v>82</v>
      </c>
      <c r="G193" s="7">
        <v>6977.2</v>
      </c>
      <c r="H193" s="7">
        <v>6977.2</v>
      </c>
      <c r="I193" s="7">
        <f t="shared" si="17"/>
        <v>100</v>
      </c>
    </row>
    <row r="194" spans="1:9" ht="47.25" x14ac:dyDescent="0.25">
      <c r="A194" s="2" t="s">
        <v>772</v>
      </c>
      <c r="B194" s="4"/>
      <c r="C194" s="4" t="s">
        <v>8</v>
      </c>
      <c r="D194" s="4" t="s">
        <v>10</v>
      </c>
      <c r="E194" s="4" t="s">
        <v>771</v>
      </c>
      <c r="F194" s="4"/>
      <c r="G194" s="7">
        <f>SUM(G195)</f>
        <v>7084.3</v>
      </c>
      <c r="H194" s="7">
        <f t="shared" ref="H194" si="37">SUM(H195)</f>
        <v>7084.3</v>
      </c>
      <c r="I194" s="7">
        <f t="shared" si="17"/>
        <v>100</v>
      </c>
    </row>
    <row r="195" spans="1:9" x14ac:dyDescent="0.25">
      <c r="A195" s="2" t="s">
        <v>17</v>
      </c>
      <c r="B195" s="4"/>
      <c r="C195" s="4" t="s">
        <v>8</v>
      </c>
      <c r="D195" s="4" t="s">
        <v>10</v>
      </c>
      <c r="E195" s="4" t="s">
        <v>771</v>
      </c>
      <c r="F195" s="4" t="s">
        <v>82</v>
      </c>
      <c r="G195" s="7">
        <v>7084.3</v>
      </c>
      <c r="H195" s="7">
        <v>7084.3</v>
      </c>
      <c r="I195" s="7">
        <f t="shared" si="17"/>
        <v>100</v>
      </c>
    </row>
    <row r="196" spans="1:9" ht="31.5" x14ac:dyDescent="0.25">
      <c r="A196" s="2" t="s">
        <v>489</v>
      </c>
      <c r="B196" s="4"/>
      <c r="C196" s="4" t="s">
        <v>8</v>
      </c>
      <c r="D196" s="4" t="s">
        <v>10</v>
      </c>
      <c r="E196" s="4" t="s">
        <v>196</v>
      </c>
      <c r="F196" s="4"/>
      <c r="G196" s="7">
        <f>SUM(G197)</f>
        <v>138813.79999999999</v>
      </c>
      <c r="H196" s="7">
        <f>SUM(H197)</f>
        <v>78777.8</v>
      </c>
      <c r="I196" s="7">
        <f t="shared" si="17"/>
        <v>56.750697697203023</v>
      </c>
    </row>
    <row r="197" spans="1:9" ht="47.25" x14ac:dyDescent="0.25">
      <c r="A197" s="2" t="s">
        <v>490</v>
      </c>
      <c r="B197" s="4"/>
      <c r="C197" s="4" t="s">
        <v>8</v>
      </c>
      <c r="D197" s="4" t="s">
        <v>10</v>
      </c>
      <c r="E197" s="4" t="s">
        <v>197</v>
      </c>
      <c r="F197" s="4"/>
      <c r="G197" s="7">
        <f>SUM(G200)+G198+G202</f>
        <v>138813.79999999999</v>
      </c>
      <c r="H197" s="7">
        <f>SUM(H200)+H198+H202</f>
        <v>78777.8</v>
      </c>
      <c r="I197" s="7">
        <f t="shared" si="17"/>
        <v>56.750697697203023</v>
      </c>
    </row>
    <row r="198" spans="1:9" ht="31.5" x14ac:dyDescent="0.25">
      <c r="A198" s="2" t="s">
        <v>1003</v>
      </c>
      <c r="B198" s="4"/>
      <c r="C198" s="4" t="s">
        <v>8</v>
      </c>
      <c r="D198" s="4" t="s">
        <v>10</v>
      </c>
      <c r="E198" s="4" t="s">
        <v>1002</v>
      </c>
      <c r="F198" s="4"/>
      <c r="G198" s="7">
        <f>SUM(G199)</f>
        <v>17570.2</v>
      </c>
      <c r="H198" s="7">
        <f t="shared" ref="H198" si="38">SUM(H199)</f>
        <v>17570.2</v>
      </c>
      <c r="I198" s="7">
        <f t="shared" si="17"/>
        <v>100</v>
      </c>
    </row>
    <row r="199" spans="1:9" x14ac:dyDescent="0.25">
      <c r="A199" s="2" t="s">
        <v>17</v>
      </c>
      <c r="B199" s="4"/>
      <c r="C199" s="4" t="s">
        <v>8</v>
      </c>
      <c r="D199" s="4" t="s">
        <v>10</v>
      </c>
      <c r="E199" s="4" t="s">
        <v>1002</v>
      </c>
      <c r="F199" s="4" t="s">
        <v>82</v>
      </c>
      <c r="G199" s="7">
        <v>17570.2</v>
      </c>
      <c r="H199" s="7">
        <v>17570.2</v>
      </c>
      <c r="I199" s="7">
        <f t="shared" si="17"/>
        <v>100</v>
      </c>
    </row>
    <row r="200" spans="1:9" ht="31.5" x14ac:dyDescent="0.25">
      <c r="A200" s="2" t="s">
        <v>398</v>
      </c>
      <c r="B200" s="4"/>
      <c r="C200" s="4" t="s">
        <v>8</v>
      </c>
      <c r="D200" s="4" t="s">
        <v>10</v>
      </c>
      <c r="E200" s="4" t="s">
        <v>198</v>
      </c>
      <c r="F200" s="4"/>
      <c r="G200" s="7">
        <f>SUM(G201)</f>
        <v>1243.5999999999999</v>
      </c>
      <c r="H200" s="7">
        <f t="shared" ref="H200" si="39">SUM(H201)</f>
        <v>1243.5999999999999</v>
      </c>
      <c r="I200" s="7">
        <f t="shared" ref="I200:I263" si="40">SUM(H200/G200*100)</f>
        <v>100</v>
      </c>
    </row>
    <row r="201" spans="1:9" ht="31.5" x14ac:dyDescent="0.25">
      <c r="A201" s="2" t="s">
        <v>40</v>
      </c>
      <c r="B201" s="4"/>
      <c r="C201" s="4" t="s">
        <v>8</v>
      </c>
      <c r="D201" s="4" t="s">
        <v>10</v>
      </c>
      <c r="E201" s="4" t="s">
        <v>198</v>
      </c>
      <c r="F201" s="4">
        <v>200</v>
      </c>
      <c r="G201" s="7">
        <v>1243.5999999999999</v>
      </c>
      <c r="H201" s="7">
        <v>1243.5999999999999</v>
      </c>
      <c r="I201" s="7">
        <f t="shared" si="40"/>
        <v>100</v>
      </c>
    </row>
    <row r="202" spans="1:9" ht="31.5" x14ac:dyDescent="0.25">
      <c r="A202" s="2" t="s">
        <v>1036</v>
      </c>
      <c r="B202" s="4"/>
      <c r="C202" s="4" t="s">
        <v>8</v>
      </c>
      <c r="D202" s="4" t="s">
        <v>10</v>
      </c>
      <c r="E202" s="4" t="s">
        <v>1035</v>
      </c>
      <c r="F202" s="4"/>
      <c r="G202" s="7">
        <f>SUM(G203)</f>
        <v>120000</v>
      </c>
      <c r="H202" s="7">
        <f>SUM(H203)</f>
        <v>59964</v>
      </c>
      <c r="I202" s="7">
        <f t="shared" si="40"/>
        <v>49.97</v>
      </c>
    </row>
    <row r="203" spans="1:9" ht="31.5" x14ac:dyDescent="0.25">
      <c r="A203" s="2" t="s">
        <v>40</v>
      </c>
      <c r="B203" s="4"/>
      <c r="C203" s="4" t="s">
        <v>8</v>
      </c>
      <c r="D203" s="4" t="s">
        <v>10</v>
      </c>
      <c r="E203" s="4" t="s">
        <v>1035</v>
      </c>
      <c r="F203" s="4" t="s">
        <v>77</v>
      </c>
      <c r="G203" s="7">
        <v>120000</v>
      </c>
      <c r="H203" s="7">
        <v>59964</v>
      </c>
      <c r="I203" s="7">
        <f t="shared" si="40"/>
        <v>49.97</v>
      </c>
    </row>
    <row r="204" spans="1:9" ht="31.5" hidden="1" x14ac:dyDescent="0.25">
      <c r="A204" s="95" t="s">
        <v>491</v>
      </c>
      <c r="B204" s="4"/>
      <c r="C204" s="4" t="s">
        <v>8</v>
      </c>
      <c r="D204" s="4" t="s">
        <v>10</v>
      </c>
      <c r="E204" s="4" t="s">
        <v>210</v>
      </c>
      <c r="F204" s="4"/>
      <c r="G204" s="7">
        <f>SUM(G205)</f>
        <v>0</v>
      </c>
      <c r="H204" s="7">
        <f t="shared" ref="H204" si="41">SUM(H205)</f>
        <v>0</v>
      </c>
      <c r="I204" s="7" t="e">
        <f t="shared" si="40"/>
        <v>#DIV/0!</v>
      </c>
    </row>
    <row r="205" spans="1:9" ht="31.5" hidden="1" x14ac:dyDescent="0.25">
      <c r="A205" s="2" t="s">
        <v>398</v>
      </c>
      <c r="B205" s="4"/>
      <c r="C205" s="4" t="s">
        <v>8</v>
      </c>
      <c r="D205" s="4" t="s">
        <v>10</v>
      </c>
      <c r="E205" s="4" t="s">
        <v>509</v>
      </c>
      <c r="F205" s="4"/>
      <c r="G205" s="7">
        <f>SUM(G206)</f>
        <v>0</v>
      </c>
      <c r="H205" s="7">
        <f t="shared" ref="H205" si="42">SUM(H206)</f>
        <v>0</v>
      </c>
      <c r="I205" s="7" t="e">
        <f t="shared" si="40"/>
        <v>#DIV/0!</v>
      </c>
    </row>
    <row r="206" spans="1:9" hidden="1" x14ac:dyDescent="0.25">
      <c r="A206" s="2" t="s">
        <v>17</v>
      </c>
      <c r="B206" s="4"/>
      <c r="C206" s="4" t="s">
        <v>8</v>
      </c>
      <c r="D206" s="4" t="s">
        <v>10</v>
      </c>
      <c r="E206" s="4" t="s">
        <v>509</v>
      </c>
      <c r="F206" s="4" t="s">
        <v>82</v>
      </c>
      <c r="G206" s="7"/>
      <c r="H206" s="7"/>
      <c r="I206" s="7" t="e">
        <f t="shared" si="40"/>
        <v>#DIV/0!</v>
      </c>
    </row>
    <row r="207" spans="1:9" x14ac:dyDescent="0.25">
      <c r="A207" s="2" t="s">
        <v>170</v>
      </c>
      <c r="B207" s="4"/>
      <c r="C207" s="4" t="s">
        <v>8</v>
      </c>
      <c r="D207" s="4" t="s">
        <v>10</v>
      </c>
      <c r="E207" s="4" t="s">
        <v>171</v>
      </c>
      <c r="F207" s="4"/>
      <c r="G207" s="7">
        <f>SUM(G208)</f>
        <v>2439</v>
      </c>
      <c r="H207" s="7">
        <f>SUM(H208)</f>
        <v>3637.2</v>
      </c>
      <c r="I207" s="7">
        <f t="shared" si="40"/>
        <v>149.12669126691267</v>
      </c>
    </row>
    <row r="208" spans="1:9" ht="31.5" x14ac:dyDescent="0.25">
      <c r="A208" s="95" t="s">
        <v>84</v>
      </c>
      <c r="B208" s="4"/>
      <c r="C208" s="4" t="s">
        <v>8</v>
      </c>
      <c r="D208" s="4" t="s">
        <v>10</v>
      </c>
      <c r="E208" s="31" t="s">
        <v>94</v>
      </c>
      <c r="F208" s="4"/>
      <c r="G208" s="7">
        <f>SUM(G209)</f>
        <v>2439</v>
      </c>
      <c r="H208" s="7">
        <f>SUM(H209)</f>
        <v>3637.2</v>
      </c>
      <c r="I208" s="7">
        <f t="shared" si="40"/>
        <v>149.12669126691267</v>
      </c>
    </row>
    <row r="209" spans="1:9" x14ac:dyDescent="0.25">
      <c r="A209" s="95" t="s">
        <v>17</v>
      </c>
      <c r="B209" s="22"/>
      <c r="C209" s="4" t="s">
        <v>8</v>
      </c>
      <c r="D209" s="4" t="s">
        <v>10</v>
      </c>
      <c r="E209" s="31" t="s">
        <v>94</v>
      </c>
      <c r="F209" s="31">
        <v>800</v>
      </c>
      <c r="G209" s="7">
        <f>823.3+1615.7</f>
        <v>2439</v>
      </c>
      <c r="H209" s="7">
        <v>3637.2</v>
      </c>
      <c r="I209" s="7">
        <f t="shared" si="40"/>
        <v>149.12669126691267</v>
      </c>
    </row>
    <row r="210" spans="1:9" ht="17.25" customHeight="1" x14ac:dyDescent="0.25">
      <c r="A210" s="2" t="s">
        <v>237</v>
      </c>
      <c r="B210" s="4"/>
      <c r="C210" s="4" t="s">
        <v>8</v>
      </c>
      <c r="D210" s="4" t="s">
        <v>152</v>
      </c>
      <c r="E210" s="4"/>
      <c r="F210" s="4"/>
      <c r="G210" s="7">
        <f>SUM(G214+G236)+G211+G219</f>
        <v>701717.4</v>
      </c>
      <c r="H210" s="7">
        <f>SUM(H214+H236)+H211+H219</f>
        <v>695833.5</v>
      </c>
      <c r="I210" s="7">
        <f t="shared" si="40"/>
        <v>99.16150005686049</v>
      </c>
    </row>
    <row r="211" spans="1:9" ht="30.75" customHeight="1" x14ac:dyDescent="0.25">
      <c r="A211" s="35" t="s">
        <v>512</v>
      </c>
      <c r="B211" s="4"/>
      <c r="C211" s="4" t="s">
        <v>8</v>
      </c>
      <c r="D211" s="4" t="s">
        <v>152</v>
      </c>
      <c r="E211" s="4" t="s">
        <v>271</v>
      </c>
      <c r="F211" s="4"/>
      <c r="G211" s="7">
        <f>SUM(G212)</f>
        <v>32715.599999999999</v>
      </c>
      <c r="H211" s="7">
        <f t="shared" ref="H211:H212" si="43">SUM(H212)</f>
        <v>32715.3</v>
      </c>
      <c r="I211" s="7">
        <f t="shared" si="40"/>
        <v>99.999083006272244</v>
      </c>
    </row>
    <row r="212" spans="1:9" ht="17.25" customHeight="1" x14ac:dyDescent="0.25">
      <c r="A212" s="2" t="s">
        <v>26</v>
      </c>
      <c r="B212" s="4"/>
      <c r="C212" s="4" t="s">
        <v>8</v>
      </c>
      <c r="D212" s="4" t="s">
        <v>152</v>
      </c>
      <c r="E212" s="4" t="s">
        <v>272</v>
      </c>
      <c r="F212" s="4"/>
      <c r="G212" s="7">
        <f>SUM(G213)</f>
        <v>32715.599999999999</v>
      </c>
      <c r="H212" s="7">
        <f t="shared" si="43"/>
        <v>32715.3</v>
      </c>
      <c r="I212" s="7">
        <f t="shared" si="40"/>
        <v>99.999083006272244</v>
      </c>
    </row>
    <row r="213" spans="1:9" ht="30" customHeight="1" x14ac:dyDescent="0.25">
      <c r="A213" s="2" t="s">
        <v>40</v>
      </c>
      <c r="B213" s="4"/>
      <c r="C213" s="4" t="s">
        <v>8</v>
      </c>
      <c r="D213" s="4" t="s">
        <v>152</v>
      </c>
      <c r="E213" s="4" t="s">
        <v>272</v>
      </c>
      <c r="F213" s="4" t="s">
        <v>77</v>
      </c>
      <c r="G213" s="7">
        <v>32715.599999999999</v>
      </c>
      <c r="H213" s="7">
        <v>32715.3</v>
      </c>
      <c r="I213" s="7">
        <f t="shared" si="40"/>
        <v>99.999083006272244</v>
      </c>
    </row>
    <row r="214" spans="1:9" ht="31.5" x14ac:dyDescent="0.25">
      <c r="A214" s="34" t="s">
        <v>496</v>
      </c>
      <c r="B214" s="4"/>
      <c r="C214" s="4" t="s">
        <v>8</v>
      </c>
      <c r="D214" s="4" t="s">
        <v>152</v>
      </c>
      <c r="E214" s="4" t="s">
        <v>258</v>
      </c>
      <c r="F214" s="4"/>
      <c r="G214" s="7">
        <f>SUM(G215)+G217</f>
        <v>48710.2</v>
      </c>
      <c r="H214" s="7">
        <f t="shared" ref="H214" si="44">SUM(H215)+H217</f>
        <v>47692.2</v>
      </c>
      <c r="I214" s="7">
        <f t="shared" si="40"/>
        <v>97.910088646731069</v>
      </c>
    </row>
    <row r="215" spans="1:9" ht="20.25" customHeight="1" x14ac:dyDescent="0.25">
      <c r="A215" s="34" t="s">
        <v>26</v>
      </c>
      <c r="B215" s="4"/>
      <c r="C215" s="4" t="s">
        <v>8</v>
      </c>
      <c r="D215" s="4" t="s">
        <v>152</v>
      </c>
      <c r="E215" s="4" t="s">
        <v>259</v>
      </c>
      <c r="F215" s="4"/>
      <c r="G215" s="7">
        <f>SUM(G216)</f>
        <v>42962</v>
      </c>
      <c r="H215" s="7">
        <f>SUM(H216)</f>
        <v>41944</v>
      </c>
      <c r="I215" s="7">
        <f t="shared" si="40"/>
        <v>97.630464131092594</v>
      </c>
    </row>
    <row r="216" spans="1:9" ht="30" customHeight="1" x14ac:dyDescent="0.25">
      <c r="A216" s="34" t="s">
        <v>40</v>
      </c>
      <c r="B216" s="4"/>
      <c r="C216" s="4" t="s">
        <v>8</v>
      </c>
      <c r="D216" s="4" t="s">
        <v>152</v>
      </c>
      <c r="E216" s="4" t="s">
        <v>259</v>
      </c>
      <c r="F216" s="4" t="s">
        <v>77</v>
      </c>
      <c r="G216" s="7">
        <v>42962</v>
      </c>
      <c r="H216" s="7">
        <v>41944</v>
      </c>
      <c r="I216" s="7">
        <f t="shared" si="40"/>
        <v>97.630464131092594</v>
      </c>
    </row>
    <row r="217" spans="1:9" ht="30" customHeight="1" x14ac:dyDescent="0.25">
      <c r="A217" s="34" t="s">
        <v>792</v>
      </c>
      <c r="B217" s="4"/>
      <c r="C217" s="4" t="s">
        <v>8</v>
      </c>
      <c r="D217" s="4" t="s">
        <v>152</v>
      </c>
      <c r="E217" s="5" t="s">
        <v>673</v>
      </c>
      <c r="F217" s="4"/>
      <c r="G217" s="7">
        <f>SUM(G218)</f>
        <v>5748.2</v>
      </c>
      <c r="H217" s="7">
        <f>SUM(H218)</f>
        <v>5748.2</v>
      </c>
      <c r="I217" s="7">
        <f t="shared" si="40"/>
        <v>100</v>
      </c>
    </row>
    <row r="218" spans="1:9" ht="30" customHeight="1" x14ac:dyDescent="0.25">
      <c r="A218" s="34" t="s">
        <v>40</v>
      </c>
      <c r="B218" s="4"/>
      <c r="C218" s="4" t="s">
        <v>8</v>
      </c>
      <c r="D218" s="4" t="s">
        <v>152</v>
      </c>
      <c r="E218" s="5" t="s">
        <v>673</v>
      </c>
      <c r="F218" s="4" t="s">
        <v>77</v>
      </c>
      <c r="G218" s="7">
        <v>5748.2</v>
      </c>
      <c r="H218" s="7">
        <v>5748.2</v>
      </c>
      <c r="I218" s="7">
        <f t="shared" si="40"/>
        <v>100</v>
      </c>
    </row>
    <row r="219" spans="1:9" ht="30" customHeight="1" x14ac:dyDescent="0.25">
      <c r="A219" s="34" t="s">
        <v>481</v>
      </c>
      <c r="B219" s="4"/>
      <c r="C219" s="4" t="s">
        <v>8</v>
      </c>
      <c r="D219" s="4" t="s">
        <v>152</v>
      </c>
      <c r="E219" s="5" t="s">
        <v>396</v>
      </c>
      <c r="F219" s="4"/>
      <c r="G219" s="7">
        <f>SUM(G220)+G233</f>
        <v>64513.8</v>
      </c>
      <c r="H219" s="7">
        <f t="shared" ref="H219" si="45">SUM(H220)+H233</f>
        <v>62020.700000000004</v>
      </c>
      <c r="I219" s="7">
        <f t="shared" si="40"/>
        <v>96.135555493553312</v>
      </c>
    </row>
    <row r="220" spans="1:9" ht="30" customHeight="1" x14ac:dyDescent="0.25">
      <c r="A220" s="34" t="s">
        <v>26</v>
      </c>
      <c r="B220" s="4"/>
      <c r="C220" s="4" t="s">
        <v>8</v>
      </c>
      <c r="D220" s="4" t="s">
        <v>152</v>
      </c>
      <c r="E220" s="5" t="s">
        <v>571</v>
      </c>
      <c r="F220" s="4"/>
      <c r="G220" s="7">
        <f>SUM(G221)+G222</f>
        <v>64513.8</v>
      </c>
      <c r="H220" s="7">
        <f t="shared" ref="H220" si="46">SUM(H221)+H222</f>
        <v>62020.700000000004</v>
      </c>
      <c r="I220" s="7">
        <f t="shared" si="40"/>
        <v>96.135555493553312</v>
      </c>
    </row>
    <row r="221" spans="1:9" ht="30" customHeight="1" x14ac:dyDescent="0.25">
      <c r="A221" s="34" t="s">
        <v>40</v>
      </c>
      <c r="B221" s="4"/>
      <c r="C221" s="4" t="s">
        <v>8</v>
      </c>
      <c r="D221" s="4" t="s">
        <v>152</v>
      </c>
      <c r="E221" s="5" t="s">
        <v>571</v>
      </c>
      <c r="F221" s="4" t="s">
        <v>77</v>
      </c>
      <c r="G221" s="7">
        <v>54810.8</v>
      </c>
      <c r="H221" s="7">
        <v>54810.8</v>
      </c>
      <c r="I221" s="7">
        <f t="shared" si="40"/>
        <v>100</v>
      </c>
    </row>
    <row r="222" spans="1:9" ht="30" customHeight="1" x14ac:dyDescent="0.25">
      <c r="A222" s="34" t="s">
        <v>796</v>
      </c>
      <c r="B222" s="4"/>
      <c r="C222" s="4" t="s">
        <v>8</v>
      </c>
      <c r="D222" s="4" t="s">
        <v>152</v>
      </c>
      <c r="E222" s="4" t="s">
        <v>701</v>
      </c>
      <c r="F222" s="4"/>
      <c r="G222" s="7">
        <f>SUM(G225+G227+G229+G231)+G223</f>
        <v>9703</v>
      </c>
      <c r="H222" s="7">
        <f t="shared" ref="H222" si="47">SUM(H225+H227+H229+H231)+H223</f>
        <v>7209.9</v>
      </c>
      <c r="I222" s="7">
        <f t="shared" si="40"/>
        <v>74.305884777903742</v>
      </c>
    </row>
    <row r="223" spans="1:9" ht="30" customHeight="1" x14ac:dyDescent="0.25">
      <c r="A223" s="2" t="s">
        <v>1001</v>
      </c>
      <c r="B223" s="4"/>
      <c r="C223" s="4" t="s">
        <v>8</v>
      </c>
      <c r="D223" s="4" t="s">
        <v>152</v>
      </c>
      <c r="E223" s="4" t="s">
        <v>1000</v>
      </c>
      <c r="F223" s="4"/>
      <c r="G223" s="7">
        <f>SUM(G224)</f>
        <v>4.4000000000000004</v>
      </c>
      <c r="H223" s="7">
        <f t="shared" ref="H223" si="48">SUM(H224)</f>
        <v>0</v>
      </c>
      <c r="I223" s="7">
        <f t="shared" si="40"/>
        <v>0</v>
      </c>
    </row>
    <row r="224" spans="1:9" ht="30" customHeight="1" x14ac:dyDescent="0.25">
      <c r="A224" s="2" t="s">
        <v>40</v>
      </c>
      <c r="B224" s="4"/>
      <c r="C224" s="4" t="s">
        <v>8</v>
      </c>
      <c r="D224" s="4" t="s">
        <v>152</v>
      </c>
      <c r="E224" s="4" t="s">
        <v>1000</v>
      </c>
      <c r="F224" s="4" t="s">
        <v>77</v>
      </c>
      <c r="G224" s="7">
        <v>4.4000000000000004</v>
      </c>
      <c r="H224" s="7">
        <v>0</v>
      </c>
      <c r="I224" s="7">
        <f t="shared" si="40"/>
        <v>0</v>
      </c>
    </row>
    <row r="225" spans="1:9" ht="30" customHeight="1" x14ac:dyDescent="0.25">
      <c r="A225" s="2" t="s">
        <v>987</v>
      </c>
      <c r="B225" s="4"/>
      <c r="C225" s="4" t="s">
        <v>8</v>
      </c>
      <c r="D225" s="4" t="s">
        <v>152</v>
      </c>
      <c r="E225" s="4" t="s">
        <v>984</v>
      </c>
      <c r="F225" s="4"/>
      <c r="G225" s="7">
        <f>SUM(G226)</f>
        <v>3236.3</v>
      </c>
      <c r="H225" s="7">
        <f t="shared" ref="H225" si="49">SUM(H226)</f>
        <v>2360.6999999999998</v>
      </c>
      <c r="I225" s="7">
        <f t="shared" si="40"/>
        <v>72.944411828322458</v>
      </c>
    </row>
    <row r="226" spans="1:9" ht="30" customHeight="1" x14ac:dyDescent="0.25">
      <c r="A226" s="2" t="s">
        <v>40</v>
      </c>
      <c r="B226" s="4"/>
      <c r="C226" s="4" t="s">
        <v>8</v>
      </c>
      <c r="D226" s="4" t="s">
        <v>152</v>
      </c>
      <c r="E226" s="4" t="s">
        <v>984</v>
      </c>
      <c r="F226" s="4" t="s">
        <v>77</v>
      </c>
      <c r="G226" s="7">
        <v>3236.3</v>
      </c>
      <c r="H226" s="7">
        <v>2360.6999999999998</v>
      </c>
      <c r="I226" s="7">
        <f t="shared" si="40"/>
        <v>72.944411828322458</v>
      </c>
    </row>
    <row r="227" spans="1:9" ht="30" customHeight="1" x14ac:dyDescent="0.25">
      <c r="A227" s="2" t="s">
        <v>988</v>
      </c>
      <c r="B227" s="4"/>
      <c r="C227" s="4" t="s">
        <v>8</v>
      </c>
      <c r="D227" s="4" t="s">
        <v>152</v>
      </c>
      <c r="E227" s="4" t="s">
        <v>985</v>
      </c>
      <c r="F227" s="4"/>
      <c r="G227" s="7">
        <f>SUM(G228)</f>
        <v>3701.4</v>
      </c>
      <c r="H227" s="7">
        <f t="shared" ref="H227" si="50">SUM(H228)</f>
        <v>2343.3000000000002</v>
      </c>
      <c r="I227" s="7">
        <f t="shared" si="40"/>
        <v>63.308477873237159</v>
      </c>
    </row>
    <row r="228" spans="1:9" ht="30" customHeight="1" x14ac:dyDescent="0.25">
      <c r="A228" s="2" t="s">
        <v>40</v>
      </c>
      <c r="B228" s="4"/>
      <c r="C228" s="4" t="s">
        <v>8</v>
      </c>
      <c r="D228" s="4" t="s">
        <v>152</v>
      </c>
      <c r="E228" s="4" t="s">
        <v>985</v>
      </c>
      <c r="F228" s="4" t="s">
        <v>77</v>
      </c>
      <c r="G228" s="7">
        <v>3701.4</v>
      </c>
      <c r="H228" s="7">
        <v>2343.3000000000002</v>
      </c>
      <c r="I228" s="7">
        <f t="shared" si="40"/>
        <v>63.308477873237159</v>
      </c>
    </row>
    <row r="229" spans="1:9" ht="30" customHeight="1" x14ac:dyDescent="0.25">
      <c r="A229" s="2" t="s">
        <v>989</v>
      </c>
      <c r="B229" s="4"/>
      <c r="C229" s="4" t="s">
        <v>8</v>
      </c>
      <c r="D229" s="4" t="s">
        <v>152</v>
      </c>
      <c r="E229" s="4" t="s">
        <v>986</v>
      </c>
      <c r="F229" s="4"/>
      <c r="G229" s="7">
        <f>SUM(G230)</f>
        <v>2365.5</v>
      </c>
      <c r="H229" s="7">
        <f t="shared" ref="H229" si="51">SUM(H230)</f>
        <v>2110.5</v>
      </c>
      <c r="I229" s="7">
        <f t="shared" si="40"/>
        <v>89.220038046924543</v>
      </c>
    </row>
    <row r="230" spans="1:9" ht="30" customHeight="1" x14ac:dyDescent="0.25">
      <c r="A230" s="2" t="s">
        <v>40</v>
      </c>
      <c r="B230" s="4"/>
      <c r="C230" s="4" t="s">
        <v>8</v>
      </c>
      <c r="D230" s="4" t="s">
        <v>152</v>
      </c>
      <c r="E230" s="4" t="s">
        <v>986</v>
      </c>
      <c r="F230" s="4" t="s">
        <v>77</v>
      </c>
      <c r="G230" s="7">
        <v>2365.5</v>
      </c>
      <c r="H230" s="7">
        <v>2110.5</v>
      </c>
      <c r="I230" s="7">
        <f t="shared" si="40"/>
        <v>89.220038046924543</v>
      </c>
    </row>
    <row r="231" spans="1:9" ht="30" customHeight="1" x14ac:dyDescent="0.25">
      <c r="A231" s="2" t="s">
        <v>992</v>
      </c>
      <c r="B231" s="4"/>
      <c r="C231" s="4" t="s">
        <v>8</v>
      </c>
      <c r="D231" s="4" t="s">
        <v>152</v>
      </c>
      <c r="E231" s="4" t="s">
        <v>991</v>
      </c>
      <c r="F231" s="4"/>
      <c r="G231" s="7">
        <f>SUM(G232)</f>
        <v>395.4</v>
      </c>
      <c r="H231" s="7">
        <f t="shared" ref="H231" si="52">SUM(H232)</f>
        <v>395.4</v>
      </c>
      <c r="I231" s="7">
        <f t="shared" si="40"/>
        <v>100</v>
      </c>
    </row>
    <row r="232" spans="1:9" ht="30" customHeight="1" x14ac:dyDescent="0.25">
      <c r="A232" s="2" t="s">
        <v>40</v>
      </c>
      <c r="B232" s="4"/>
      <c r="C232" s="4" t="s">
        <v>8</v>
      </c>
      <c r="D232" s="4" t="s">
        <v>152</v>
      </c>
      <c r="E232" s="4" t="s">
        <v>991</v>
      </c>
      <c r="F232" s="4" t="s">
        <v>77</v>
      </c>
      <c r="G232" s="7">
        <v>395.4</v>
      </c>
      <c r="H232" s="7">
        <v>395.4</v>
      </c>
      <c r="I232" s="7">
        <f t="shared" si="40"/>
        <v>100</v>
      </c>
    </row>
    <row r="233" spans="1:9" ht="30" hidden="1" customHeight="1" x14ac:dyDescent="0.25">
      <c r="A233" s="34" t="s">
        <v>729</v>
      </c>
      <c r="B233" s="4"/>
      <c r="C233" s="4" t="s">
        <v>8</v>
      </c>
      <c r="D233" s="4" t="s">
        <v>152</v>
      </c>
      <c r="E233" s="4" t="s">
        <v>560</v>
      </c>
      <c r="F233" s="4"/>
      <c r="G233" s="7">
        <f>SUM(G234)</f>
        <v>0</v>
      </c>
      <c r="H233" s="7">
        <f t="shared" ref="H233" si="53">SUM(H234)</f>
        <v>0</v>
      </c>
      <c r="I233" s="7"/>
    </row>
    <row r="234" spans="1:9" ht="30" hidden="1" customHeight="1" x14ac:dyDescent="0.25">
      <c r="A234" s="2" t="s">
        <v>440</v>
      </c>
      <c r="B234" s="4"/>
      <c r="C234" s="4" t="s">
        <v>8</v>
      </c>
      <c r="D234" s="4" t="s">
        <v>152</v>
      </c>
      <c r="E234" s="4" t="s">
        <v>561</v>
      </c>
      <c r="F234" s="4"/>
      <c r="G234" s="7">
        <f>SUM(G235)</f>
        <v>0</v>
      </c>
      <c r="H234" s="7">
        <f>SUM(H235)</f>
        <v>0</v>
      </c>
      <c r="I234" s="7"/>
    </row>
    <row r="235" spans="1:9" ht="30" hidden="1" customHeight="1" x14ac:dyDescent="0.25">
      <c r="A235" s="2" t="s">
        <v>40</v>
      </c>
      <c r="B235" s="4"/>
      <c r="C235" s="4" t="s">
        <v>8</v>
      </c>
      <c r="D235" s="4" t="s">
        <v>152</v>
      </c>
      <c r="E235" s="4" t="s">
        <v>561</v>
      </c>
      <c r="F235" s="4" t="s">
        <v>77</v>
      </c>
      <c r="G235" s="7"/>
      <c r="H235" s="7"/>
      <c r="I235" s="7"/>
    </row>
    <row r="236" spans="1:9" ht="31.5" x14ac:dyDescent="0.25">
      <c r="A236" s="34" t="s">
        <v>652</v>
      </c>
      <c r="B236" s="4"/>
      <c r="C236" s="4" t="s">
        <v>8</v>
      </c>
      <c r="D236" s="4" t="s">
        <v>152</v>
      </c>
      <c r="E236" s="4" t="s">
        <v>530</v>
      </c>
      <c r="F236" s="4"/>
      <c r="G236" s="7">
        <f>SUM(G237)+G241</f>
        <v>555777.80000000005</v>
      </c>
      <c r="H236" s="7">
        <f>SUM(H237)+H241</f>
        <v>553405.30000000005</v>
      </c>
      <c r="I236" s="7">
        <f t="shared" si="40"/>
        <v>99.573120768767666</v>
      </c>
    </row>
    <row r="237" spans="1:9" x14ac:dyDescent="0.25">
      <c r="A237" s="34" t="s">
        <v>26</v>
      </c>
      <c r="B237" s="4"/>
      <c r="C237" s="4" t="s">
        <v>8</v>
      </c>
      <c r="D237" s="4" t="s">
        <v>152</v>
      </c>
      <c r="E237" s="4" t="s">
        <v>531</v>
      </c>
      <c r="F237" s="4"/>
      <c r="G237" s="7">
        <f>SUM(G238)+G239</f>
        <v>482299</v>
      </c>
      <c r="H237" s="7">
        <f t="shared" ref="H237" si="54">SUM(H238)+H239</f>
        <v>482231.8</v>
      </c>
      <c r="I237" s="7">
        <f t="shared" si="40"/>
        <v>99.986066734536038</v>
      </c>
    </row>
    <row r="238" spans="1:9" ht="31.5" x14ac:dyDescent="0.25">
      <c r="A238" s="34" t="s">
        <v>40</v>
      </c>
      <c r="B238" s="4"/>
      <c r="C238" s="4" t="s">
        <v>8</v>
      </c>
      <c r="D238" s="4" t="s">
        <v>152</v>
      </c>
      <c r="E238" s="4" t="s">
        <v>531</v>
      </c>
      <c r="F238" s="4" t="s">
        <v>77</v>
      </c>
      <c r="G238" s="7">
        <v>171687.5</v>
      </c>
      <c r="H238" s="7">
        <v>171620.3</v>
      </c>
      <c r="I238" s="7">
        <f t="shared" si="40"/>
        <v>99.960859119038943</v>
      </c>
    </row>
    <row r="239" spans="1:9" ht="31.5" x14ac:dyDescent="0.25">
      <c r="A239" s="34" t="s">
        <v>792</v>
      </c>
      <c r="B239" s="4"/>
      <c r="C239" s="4" t="s">
        <v>8</v>
      </c>
      <c r="D239" s="4" t="s">
        <v>152</v>
      </c>
      <c r="E239" s="5" t="s">
        <v>674</v>
      </c>
      <c r="F239" s="4"/>
      <c r="G239" s="7">
        <f>SUM(G240)</f>
        <v>310611.5</v>
      </c>
      <c r="H239" s="7">
        <f>SUM(H240)</f>
        <v>310611.5</v>
      </c>
      <c r="I239" s="7">
        <f t="shared" si="40"/>
        <v>100</v>
      </c>
    </row>
    <row r="240" spans="1:9" ht="31.5" x14ac:dyDescent="0.25">
      <c r="A240" s="34" t="s">
        <v>40</v>
      </c>
      <c r="B240" s="4"/>
      <c r="C240" s="4" t="s">
        <v>8</v>
      </c>
      <c r="D240" s="4" t="s">
        <v>152</v>
      </c>
      <c r="E240" s="5" t="s">
        <v>674</v>
      </c>
      <c r="F240" s="4" t="s">
        <v>77</v>
      </c>
      <c r="G240" s="7">
        <v>310611.5</v>
      </c>
      <c r="H240" s="7">
        <v>310611.5</v>
      </c>
      <c r="I240" s="7">
        <f t="shared" si="40"/>
        <v>100</v>
      </c>
    </row>
    <row r="241" spans="1:9" ht="31.5" x14ac:dyDescent="0.25">
      <c r="A241" s="2" t="s">
        <v>239</v>
      </c>
      <c r="B241" s="4"/>
      <c r="C241" s="4" t="s">
        <v>8</v>
      </c>
      <c r="D241" s="4" t="s">
        <v>152</v>
      </c>
      <c r="E241" s="4" t="s">
        <v>549</v>
      </c>
      <c r="F241" s="4"/>
      <c r="G241" s="7">
        <f>SUM(G242)+G243</f>
        <v>73478.8</v>
      </c>
      <c r="H241" s="7">
        <f t="shared" ref="H241" si="55">SUM(H242)+H243</f>
        <v>71173.5</v>
      </c>
      <c r="I241" s="7">
        <f t="shared" si="40"/>
        <v>96.862632487193579</v>
      </c>
    </row>
    <row r="242" spans="1:9" ht="31.5" x14ac:dyDescent="0.25">
      <c r="A242" s="2" t="s">
        <v>240</v>
      </c>
      <c r="B242" s="4"/>
      <c r="C242" s="4" t="s">
        <v>8</v>
      </c>
      <c r="D242" s="4" t="s">
        <v>152</v>
      </c>
      <c r="E242" s="4" t="s">
        <v>549</v>
      </c>
      <c r="F242" s="4" t="s">
        <v>221</v>
      </c>
      <c r="G242" s="7">
        <v>3408.7</v>
      </c>
      <c r="H242" s="7">
        <v>2604.9</v>
      </c>
      <c r="I242" s="7">
        <f t="shared" si="40"/>
        <v>76.419162730659778</v>
      </c>
    </row>
    <row r="243" spans="1:9" ht="31.5" x14ac:dyDescent="0.25">
      <c r="A243" s="2" t="s">
        <v>793</v>
      </c>
      <c r="B243" s="4"/>
      <c r="C243" s="4" t="s">
        <v>8</v>
      </c>
      <c r="D243" s="4" t="s">
        <v>152</v>
      </c>
      <c r="E243" s="4" t="s">
        <v>779</v>
      </c>
      <c r="F243" s="4"/>
      <c r="G243" s="7">
        <f>SUM(G244)</f>
        <v>70070.100000000006</v>
      </c>
      <c r="H243" s="7">
        <f t="shared" ref="H243" si="56">SUM(H244)</f>
        <v>68568.600000000006</v>
      </c>
      <c r="I243" s="7">
        <f t="shared" si="40"/>
        <v>97.857145915304827</v>
      </c>
    </row>
    <row r="244" spans="1:9" ht="31.5" x14ac:dyDescent="0.25">
      <c r="A244" s="2" t="s">
        <v>240</v>
      </c>
      <c r="B244" s="4"/>
      <c r="C244" s="4" t="s">
        <v>8</v>
      </c>
      <c r="D244" s="4" t="s">
        <v>152</v>
      </c>
      <c r="E244" s="4" t="s">
        <v>779</v>
      </c>
      <c r="F244" s="4" t="s">
        <v>221</v>
      </c>
      <c r="G244" s="7">
        <f>88470.1-18400</f>
        <v>70070.100000000006</v>
      </c>
      <c r="H244" s="7">
        <v>68568.600000000006</v>
      </c>
      <c r="I244" s="7">
        <f t="shared" si="40"/>
        <v>97.857145915304827</v>
      </c>
    </row>
    <row r="245" spans="1:9" ht="22.5" customHeight="1" x14ac:dyDescent="0.25">
      <c r="A245" s="95" t="s">
        <v>18</v>
      </c>
      <c r="B245" s="22"/>
      <c r="C245" s="96" t="s">
        <v>8</v>
      </c>
      <c r="D245" s="96" t="s">
        <v>19</v>
      </c>
      <c r="E245" s="31"/>
      <c r="F245" s="31"/>
      <c r="G245" s="9">
        <f>SUM(G246+G253+G265+G271+G288)+G283+G280</f>
        <v>26691.000000000004</v>
      </c>
      <c r="H245" s="9">
        <f t="shared" ref="H245" si="57">SUM(H246+H253+H265+H271+H288)+H283+H280</f>
        <v>26656.7</v>
      </c>
      <c r="I245" s="7">
        <f t="shared" si="40"/>
        <v>99.871492263309719</v>
      </c>
    </row>
    <row r="246" spans="1:9" ht="47.25" hidden="1" x14ac:dyDescent="0.25">
      <c r="A246" s="95" t="s">
        <v>497</v>
      </c>
      <c r="B246" s="22"/>
      <c r="C246" s="96" t="s">
        <v>8</v>
      </c>
      <c r="D246" s="96" t="s">
        <v>19</v>
      </c>
      <c r="E246" s="31" t="s">
        <v>498</v>
      </c>
      <c r="F246" s="31"/>
      <c r="G246" s="9">
        <f>SUM(G250)+G247</f>
        <v>0</v>
      </c>
      <c r="H246" s="9">
        <f t="shared" ref="H246" si="58">SUM(H250)+H247</f>
        <v>0</v>
      </c>
      <c r="I246" s="7"/>
    </row>
    <row r="247" spans="1:9" hidden="1" x14ac:dyDescent="0.25">
      <c r="A247" s="2" t="s">
        <v>26</v>
      </c>
      <c r="B247" s="22"/>
      <c r="C247" s="96" t="s">
        <v>8</v>
      </c>
      <c r="D247" s="96" t="s">
        <v>19</v>
      </c>
      <c r="E247" s="31" t="s">
        <v>656</v>
      </c>
      <c r="F247" s="31"/>
      <c r="G247" s="9">
        <f t="shared" ref="G247:H248" si="59">SUM(G248)</f>
        <v>0</v>
      </c>
      <c r="H247" s="9">
        <f t="shared" si="59"/>
        <v>0</v>
      </c>
      <c r="I247" s="7"/>
    </row>
    <row r="248" spans="1:9" ht="31.5" hidden="1" x14ac:dyDescent="0.25">
      <c r="A248" s="95" t="s">
        <v>209</v>
      </c>
      <c r="B248" s="22"/>
      <c r="C248" s="96" t="s">
        <v>8</v>
      </c>
      <c r="D248" s="96" t="s">
        <v>19</v>
      </c>
      <c r="E248" s="31" t="s">
        <v>657</v>
      </c>
      <c r="F248" s="31"/>
      <c r="G248" s="9">
        <f t="shared" si="59"/>
        <v>0</v>
      </c>
      <c r="H248" s="9">
        <f t="shared" si="59"/>
        <v>0</v>
      </c>
      <c r="I248" s="7"/>
    </row>
    <row r="249" spans="1:9" ht="31.5" hidden="1" x14ac:dyDescent="0.25">
      <c r="A249" s="34" t="s">
        <v>40</v>
      </c>
      <c r="B249" s="22"/>
      <c r="C249" s="96" t="s">
        <v>8</v>
      </c>
      <c r="D249" s="96" t="s">
        <v>19</v>
      </c>
      <c r="E249" s="31" t="s">
        <v>657</v>
      </c>
      <c r="F249" s="31">
        <v>200</v>
      </c>
      <c r="G249" s="9">
        <v>0</v>
      </c>
      <c r="H249" s="9"/>
      <c r="I249" s="7"/>
    </row>
    <row r="250" spans="1:9" ht="47.25" hidden="1" x14ac:dyDescent="0.25">
      <c r="A250" s="95" t="s">
        <v>13</v>
      </c>
      <c r="B250" s="22"/>
      <c r="C250" s="96" t="s">
        <v>8</v>
      </c>
      <c r="D250" s="96" t="s">
        <v>19</v>
      </c>
      <c r="E250" s="96" t="s">
        <v>643</v>
      </c>
      <c r="F250" s="31"/>
      <c r="G250" s="9">
        <f t="shared" ref="G250:H251" si="60">SUM(G251)</f>
        <v>0</v>
      </c>
      <c r="H250" s="9">
        <f t="shared" si="60"/>
        <v>0</v>
      </c>
      <c r="I250" s="7" t="e">
        <f t="shared" si="40"/>
        <v>#DIV/0!</v>
      </c>
    </row>
    <row r="251" spans="1:9" ht="31.5" hidden="1" x14ac:dyDescent="0.25">
      <c r="A251" s="95" t="s">
        <v>209</v>
      </c>
      <c r="B251" s="22"/>
      <c r="C251" s="96" t="s">
        <v>8</v>
      </c>
      <c r="D251" s="96" t="s">
        <v>19</v>
      </c>
      <c r="E251" s="96" t="s">
        <v>644</v>
      </c>
      <c r="F251" s="96"/>
      <c r="G251" s="9">
        <f t="shared" si="60"/>
        <v>0</v>
      </c>
      <c r="H251" s="9">
        <f t="shared" si="60"/>
        <v>0</v>
      </c>
      <c r="I251" s="7" t="e">
        <f t="shared" si="40"/>
        <v>#DIV/0!</v>
      </c>
    </row>
    <row r="252" spans="1:9" hidden="1" x14ac:dyDescent="0.25">
      <c r="A252" s="95" t="s">
        <v>17</v>
      </c>
      <c r="B252" s="22"/>
      <c r="C252" s="96" t="s">
        <v>8</v>
      </c>
      <c r="D252" s="96" t="s">
        <v>19</v>
      </c>
      <c r="E252" s="96" t="s">
        <v>644</v>
      </c>
      <c r="F252" s="96" t="s">
        <v>82</v>
      </c>
      <c r="G252" s="9">
        <v>0</v>
      </c>
      <c r="H252" s="9"/>
      <c r="I252" s="7" t="e">
        <f t="shared" si="40"/>
        <v>#DIV/0!</v>
      </c>
    </row>
    <row r="253" spans="1:9" ht="31.5" x14ac:dyDescent="0.25">
      <c r="A253" s="95" t="s">
        <v>501</v>
      </c>
      <c r="B253" s="22"/>
      <c r="C253" s="96" t="s">
        <v>8</v>
      </c>
      <c r="D253" s="96" t="s">
        <v>19</v>
      </c>
      <c r="E253" s="96" t="s">
        <v>207</v>
      </c>
      <c r="F253" s="31"/>
      <c r="G253" s="9">
        <f>SUM(G254)+G256+G261</f>
        <v>12800</v>
      </c>
      <c r="H253" s="9">
        <f>SUM(H254)+H256</f>
        <v>12904.9</v>
      </c>
      <c r="I253" s="7">
        <f t="shared" si="40"/>
        <v>100.81953125000001</v>
      </c>
    </row>
    <row r="254" spans="1:9" ht="31.5" hidden="1" x14ac:dyDescent="0.25">
      <c r="A254" s="95" t="s">
        <v>84</v>
      </c>
      <c r="B254" s="22"/>
      <c r="C254" s="96" t="s">
        <v>8</v>
      </c>
      <c r="D254" s="96" t="s">
        <v>19</v>
      </c>
      <c r="E254" s="96" t="s">
        <v>553</v>
      </c>
      <c r="F254" s="31"/>
      <c r="G254" s="9">
        <f>SUM(G255)</f>
        <v>0</v>
      </c>
      <c r="H254" s="9">
        <f>SUM(H255)</f>
        <v>0</v>
      </c>
      <c r="I254" s="7" t="e">
        <f t="shared" si="40"/>
        <v>#DIV/0!</v>
      </c>
    </row>
    <row r="255" spans="1:9" ht="31.5" hidden="1" x14ac:dyDescent="0.25">
      <c r="A255" s="34" t="s">
        <v>40</v>
      </c>
      <c r="B255" s="22"/>
      <c r="C255" s="96" t="s">
        <v>8</v>
      </c>
      <c r="D255" s="96" t="s">
        <v>19</v>
      </c>
      <c r="E255" s="96" t="s">
        <v>553</v>
      </c>
      <c r="F255" s="31">
        <v>200</v>
      </c>
      <c r="G255" s="9"/>
      <c r="H255" s="9"/>
      <c r="I255" s="7" t="e">
        <f t="shared" si="40"/>
        <v>#DIV/0!</v>
      </c>
    </row>
    <row r="256" spans="1:9" ht="31.5" x14ac:dyDescent="0.25">
      <c r="A256" s="95" t="s">
        <v>55</v>
      </c>
      <c r="B256" s="22"/>
      <c r="C256" s="96" t="s">
        <v>8</v>
      </c>
      <c r="D256" s="96" t="s">
        <v>19</v>
      </c>
      <c r="E256" s="107" t="s">
        <v>499</v>
      </c>
      <c r="F256" s="31"/>
      <c r="G256" s="9">
        <f>SUM(G257+G259)</f>
        <v>8550</v>
      </c>
      <c r="H256" s="9">
        <f t="shared" ref="H256" si="61">SUM(H259)+H261+H257</f>
        <v>12904.9</v>
      </c>
      <c r="I256" s="7">
        <f t="shared" si="40"/>
        <v>150.93450292397662</v>
      </c>
    </row>
    <row r="257" spans="1:9" ht="31.5" x14ac:dyDescent="0.25">
      <c r="A257" s="95" t="s">
        <v>962</v>
      </c>
      <c r="B257" s="22"/>
      <c r="C257" s="96" t="s">
        <v>8</v>
      </c>
      <c r="D257" s="96" t="s">
        <v>19</v>
      </c>
      <c r="E257" s="96" t="s">
        <v>961</v>
      </c>
      <c r="F257" s="31"/>
      <c r="G257" s="9">
        <f>SUM(G258)</f>
        <v>2000</v>
      </c>
      <c r="H257" s="9">
        <f t="shared" ref="H257" si="62">SUM(H258)</f>
        <v>2000</v>
      </c>
      <c r="I257" s="7">
        <f t="shared" si="40"/>
        <v>100</v>
      </c>
    </row>
    <row r="258" spans="1:9" ht="31.5" x14ac:dyDescent="0.25">
      <c r="A258" s="95" t="s">
        <v>204</v>
      </c>
      <c r="B258" s="22"/>
      <c r="C258" s="96" t="s">
        <v>8</v>
      </c>
      <c r="D258" s="96" t="s">
        <v>19</v>
      </c>
      <c r="E258" s="98" t="s">
        <v>961</v>
      </c>
      <c r="F258" s="31">
        <v>600</v>
      </c>
      <c r="G258" s="9">
        <v>2000</v>
      </c>
      <c r="H258" s="9">
        <v>2000</v>
      </c>
      <c r="I258" s="7">
        <f t="shared" si="40"/>
        <v>100</v>
      </c>
    </row>
    <row r="259" spans="1:9" ht="31.5" x14ac:dyDescent="0.25">
      <c r="A259" s="95" t="s">
        <v>798</v>
      </c>
      <c r="B259" s="22"/>
      <c r="C259" s="96" t="s">
        <v>8</v>
      </c>
      <c r="D259" s="96" t="s">
        <v>19</v>
      </c>
      <c r="E259" s="98" t="s">
        <v>500</v>
      </c>
      <c r="F259" s="98"/>
      <c r="G259" s="9">
        <f>SUM(G260)</f>
        <v>6550</v>
      </c>
      <c r="H259" s="9">
        <f>SUM(H260)</f>
        <v>6654.9</v>
      </c>
      <c r="I259" s="7">
        <f t="shared" si="40"/>
        <v>101.60152671755725</v>
      </c>
    </row>
    <row r="260" spans="1:9" ht="31.5" x14ac:dyDescent="0.25">
      <c r="A260" s="95" t="s">
        <v>204</v>
      </c>
      <c r="B260" s="22"/>
      <c r="C260" s="96" t="s">
        <v>8</v>
      </c>
      <c r="D260" s="96" t="s">
        <v>19</v>
      </c>
      <c r="E260" s="98" t="s">
        <v>500</v>
      </c>
      <c r="F260" s="98" t="s">
        <v>108</v>
      </c>
      <c r="G260" s="9">
        <v>6550</v>
      </c>
      <c r="H260" s="9">
        <v>6654.9</v>
      </c>
      <c r="I260" s="7">
        <f t="shared" si="40"/>
        <v>101.60152671755725</v>
      </c>
    </row>
    <row r="261" spans="1:9" x14ac:dyDescent="0.25">
      <c r="A261" s="95" t="s">
        <v>502</v>
      </c>
      <c r="B261" s="22"/>
      <c r="C261" s="96" t="s">
        <v>8</v>
      </c>
      <c r="D261" s="96" t="s">
        <v>19</v>
      </c>
      <c r="E261" s="98" t="s">
        <v>208</v>
      </c>
      <c r="F261" s="98"/>
      <c r="G261" s="9">
        <f>G264</f>
        <v>4250</v>
      </c>
      <c r="H261" s="9">
        <f>H264</f>
        <v>4250</v>
      </c>
      <c r="I261" s="7">
        <f t="shared" si="40"/>
        <v>100</v>
      </c>
    </row>
    <row r="262" spans="1:9" ht="31.5" x14ac:dyDescent="0.25">
      <c r="A262" s="113" t="s">
        <v>55</v>
      </c>
      <c r="B262" s="22"/>
      <c r="C262" s="96" t="s">
        <v>8</v>
      </c>
      <c r="D262" s="96" t="s">
        <v>19</v>
      </c>
      <c r="E262" s="98" t="s">
        <v>1020</v>
      </c>
      <c r="F262" s="98"/>
      <c r="G262" s="9">
        <f>SUM(G264)</f>
        <v>4250</v>
      </c>
      <c r="H262" s="9">
        <f>SUM(H264)</f>
        <v>4250</v>
      </c>
      <c r="I262" s="7">
        <f t="shared" si="40"/>
        <v>100</v>
      </c>
    </row>
    <row r="263" spans="1:9" ht="31.5" x14ac:dyDescent="0.25">
      <c r="A263" s="106" t="s">
        <v>798</v>
      </c>
      <c r="B263" s="22"/>
      <c r="C263" s="105" t="s">
        <v>8</v>
      </c>
      <c r="D263" s="105" t="s">
        <v>19</v>
      </c>
      <c r="E263" s="107" t="s">
        <v>1027</v>
      </c>
      <c r="F263" s="107"/>
      <c r="G263" s="9">
        <f>SUM(G264)</f>
        <v>4250</v>
      </c>
      <c r="H263" s="9">
        <f t="shared" ref="H263" si="63">SUM(H264)</f>
        <v>4250</v>
      </c>
      <c r="I263" s="7">
        <f t="shared" si="40"/>
        <v>100</v>
      </c>
    </row>
    <row r="264" spans="1:9" ht="31.5" x14ac:dyDescent="0.25">
      <c r="A264" s="97" t="s">
        <v>204</v>
      </c>
      <c r="B264" s="22"/>
      <c r="C264" s="96" t="s">
        <v>8</v>
      </c>
      <c r="D264" s="96" t="s">
        <v>19</v>
      </c>
      <c r="E264" s="107" t="s">
        <v>1027</v>
      </c>
      <c r="F264" s="107" t="s">
        <v>108</v>
      </c>
      <c r="G264" s="9">
        <f>4500-250</f>
        <v>4250</v>
      </c>
      <c r="H264" s="9">
        <v>4250</v>
      </c>
      <c r="I264" s="7">
        <f t="shared" ref="I264:I327" si="64">SUM(H264/G264*100)</f>
        <v>100</v>
      </c>
    </row>
    <row r="265" spans="1:9" ht="31.5" x14ac:dyDescent="0.25">
      <c r="A265" s="2" t="s">
        <v>503</v>
      </c>
      <c r="B265" s="4"/>
      <c r="C265" s="4" t="s">
        <v>8</v>
      </c>
      <c r="D265" s="4" t="s">
        <v>19</v>
      </c>
      <c r="E265" s="4" t="s">
        <v>260</v>
      </c>
      <c r="F265" s="4"/>
      <c r="G265" s="7">
        <f t="shared" ref="G265:H266" si="65">SUM(G266)</f>
        <v>9498.4</v>
      </c>
      <c r="H265" s="7">
        <f t="shared" si="65"/>
        <v>9359.2000000000007</v>
      </c>
      <c r="I265" s="7">
        <f t="shared" si="64"/>
        <v>98.534490019371688</v>
      </c>
    </row>
    <row r="266" spans="1:9" ht="31.5" x14ac:dyDescent="0.25">
      <c r="A266" s="2" t="s">
        <v>504</v>
      </c>
      <c r="B266" s="4"/>
      <c r="C266" s="4" t="s">
        <v>8</v>
      </c>
      <c r="D266" s="4" t="s">
        <v>19</v>
      </c>
      <c r="E266" s="4" t="s">
        <v>261</v>
      </c>
      <c r="F266" s="4"/>
      <c r="G266" s="7">
        <f t="shared" si="65"/>
        <v>9498.4</v>
      </c>
      <c r="H266" s="7">
        <f t="shared" si="65"/>
        <v>9359.2000000000007</v>
      </c>
      <c r="I266" s="7">
        <f t="shared" si="64"/>
        <v>98.534490019371688</v>
      </c>
    </row>
    <row r="267" spans="1:9" ht="31.5" x14ac:dyDescent="0.25">
      <c r="A267" s="2" t="s">
        <v>33</v>
      </c>
      <c r="B267" s="4"/>
      <c r="C267" s="4" t="s">
        <v>8</v>
      </c>
      <c r="D267" s="4" t="s">
        <v>19</v>
      </c>
      <c r="E267" s="4" t="s">
        <v>262</v>
      </c>
      <c r="F267" s="4"/>
      <c r="G267" s="7">
        <f>SUM(G268:G270)</f>
        <v>9498.4</v>
      </c>
      <c r="H267" s="7">
        <f>SUM(H268:H270)</f>
        <v>9359.2000000000007</v>
      </c>
      <c r="I267" s="7">
        <f t="shared" si="64"/>
        <v>98.534490019371688</v>
      </c>
    </row>
    <row r="268" spans="1:9" ht="47.25" x14ac:dyDescent="0.25">
      <c r="A268" s="2" t="s">
        <v>39</v>
      </c>
      <c r="B268" s="4"/>
      <c r="C268" s="4" t="s">
        <v>8</v>
      </c>
      <c r="D268" s="4" t="s">
        <v>19</v>
      </c>
      <c r="E268" s="4" t="s">
        <v>262</v>
      </c>
      <c r="F268" s="4" t="s">
        <v>75</v>
      </c>
      <c r="G268" s="7">
        <f>8264.9+161.3</f>
        <v>8426.1999999999989</v>
      </c>
      <c r="H268" s="7">
        <v>8426.2000000000007</v>
      </c>
      <c r="I268" s="7">
        <f t="shared" si="64"/>
        <v>100.00000000000003</v>
      </c>
    </row>
    <row r="269" spans="1:9" ht="31.5" x14ac:dyDescent="0.25">
      <c r="A269" s="2" t="s">
        <v>40</v>
      </c>
      <c r="B269" s="4"/>
      <c r="C269" s="4" t="s">
        <v>8</v>
      </c>
      <c r="D269" s="4" t="s">
        <v>19</v>
      </c>
      <c r="E269" s="4" t="s">
        <v>262</v>
      </c>
      <c r="F269" s="4" t="s">
        <v>77</v>
      </c>
      <c r="G269" s="7">
        <v>1060.5999999999999</v>
      </c>
      <c r="H269" s="7">
        <v>921.4</v>
      </c>
      <c r="I269" s="7">
        <f t="shared" si="64"/>
        <v>86.875353573449004</v>
      </c>
    </row>
    <row r="270" spans="1:9" x14ac:dyDescent="0.25">
      <c r="A270" s="2" t="s">
        <v>17</v>
      </c>
      <c r="B270" s="4"/>
      <c r="C270" s="4" t="s">
        <v>8</v>
      </c>
      <c r="D270" s="4" t="s">
        <v>19</v>
      </c>
      <c r="E270" s="4" t="s">
        <v>262</v>
      </c>
      <c r="F270" s="4" t="s">
        <v>82</v>
      </c>
      <c r="G270" s="7">
        <v>11.6</v>
      </c>
      <c r="H270" s="7">
        <v>11.6</v>
      </c>
      <c r="I270" s="7">
        <f t="shared" si="64"/>
        <v>100</v>
      </c>
    </row>
    <row r="271" spans="1:9" ht="47.25" x14ac:dyDescent="0.25">
      <c r="A271" s="36" t="s">
        <v>825</v>
      </c>
      <c r="B271" s="22"/>
      <c r="C271" s="96" t="s">
        <v>8</v>
      </c>
      <c r="D271" s="96" t="s">
        <v>19</v>
      </c>
      <c r="E271" s="31" t="s">
        <v>507</v>
      </c>
      <c r="F271" s="96"/>
      <c r="G271" s="9">
        <f>SUM(G272)+G278</f>
        <v>3502.4</v>
      </c>
      <c r="H271" s="9">
        <f t="shared" ref="H271" si="66">SUM(H272)+H278</f>
        <v>3502.4</v>
      </c>
      <c r="I271" s="7">
        <f t="shared" si="64"/>
        <v>100</v>
      </c>
    </row>
    <row r="272" spans="1:9" x14ac:dyDescent="0.25">
      <c r="A272" s="2" t="s">
        <v>26</v>
      </c>
      <c r="B272" s="22"/>
      <c r="C272" s="96" t="s">
        <v>8</v>
      </c>
      <c r="D272" s="96" t="s">
        <v>19</v>
      </c>
      <c r="E272" s="31" t="s">
        <v>508</v>
      </c>
      <c r="F272" s="96"/>
      <c r="G272" s="9">
        <f>SUM(G273+G274+G276)</f>
        <v>3502.4</v>
      </c>
      <c r="H272" s="9">
        <f>SUM(H273+H274+H276)</f>
        <v>3502.4</v>
      </c>
      <c r="I272" s="7">
        <f t="shared" si="64"/>
        <v>100</v>
      </c>
    </row>
    <row r="273" spans="1:9" ht="31.5" x14ac:dyDescent="0.25">
      <c r="A273" s="2" t="s">
        <v>40</v>
      </c>
      <c r="B273" s="22"/>
      <c r="C273" s="96" t="s">
        <v>8</v>
      </c>
      <c r="D273" s="96" t="s">
        <v>19</v>
      </c>
      <c r="E273" s="31" t="s">
        <v>508</v>
      </c>
      <c r="F273" s="96" t="s">
        <v>77</v>
      </c>
      <c r="G273" s="9">
        <v>1479.2</v>
      </c>
      <c r="H273" s="9">
        <v>1479.2</v>
      </c>
      <c r="I273" s="7">
        <f t="shared" si="64"/>
        <v>100</v>
      </c>
    </row>
    <row r="274" spans="1:9" ht="31.5" x14ac:dyDescent="0.25">
      <c r="A274" s="95" t="s">
        <v>741</v>
      </c>
      <c r="B274" s="22"/>
      <c r="C274" s="96" t="s">
        <v>8</v>
      </c>
      <c r="D274" s="96" t="s">
        <v>19</v>
      </c>
      <c r="E274" s="31" t="s">
        <v>896</v>
      </c>
      <c r="F274" s="31"/>
      <c r="G274" s="9">
        <f>SUM(G275)</f>
        <v>2023.2</v>
      </c>
      <c r="H274" s="9">
        <f>SUM(H275)</f>
        <v>2023.2</v>
      </c>
      <c r="I274" s="7">
        <f t="shared" si="64"/>
        <v>100</v>
      </c>
    </row>
    <row r="275" spans="1:9" ht="31.5" x14ac:dyDescent="0.25">
      <c r="A275" s="95" t="s">
        <v>40</v>
      </c>
      <c r="B275" s="22"/>
      <c r="C275" s="96" t="s">
        <v>8</v>
      </c>
      <c r="D275" s="96" t="s">
        <v>19</v>
      </c>
      <c r="E275" s="31" t="s">
        <v>896</v>
      </c>
      <c r="F275" s="31">
        <v>200</v>
      </c>
      <c r="G275" s="9">
        <f>101.3+1921.9</f>
        <v>2023.2</v>
      </c>
      <c r="H275" s="9">
        <v>2023.2</v>
      </c>
      <c r="I275" s="7">
        <f t="shared" si="64"/>
        <v>100</v>
      </c>
    </row>
    <row r="276" spans="1:9" ht="31.5" hidden="1" x14ac:dyDescent="0.25">
      <c r="A276" s="95" t="s">
        <v>790</v>
      </c>
      <c r="B276" s="22"/>
      <c r="C276" s="96" t="s">
        <v>8</v>
      </c>
      <c r="D276" s="96" t="s">
        <v>19</v>
      </c>
      <c r="E276" s="31" t="s">
        <v>694</v>
      </c>
      <c r="F276" s="31"/>
      <c r="G276" s="9">
        <f>SUM(G277)</f>
        <v>0</v>
      </c>
      <c r="H276" s="9">
        <f>SUM(H277)</f>
        <v>0</v>
      </c>
      <c r="I276" s="7" t="e">
        <f t="shared" si="64"/>
        <v>#DIV/0!</v>
      </c>
    </row>
    <row r="277" spans="1:9" ht="31.5" hidden="1" x14ac:dyDescent="0.25">
      <c r="A277" s="95" t="s">
        <v>40</v>
      </c>
      <c r="B277" s="22"/>
      <c r="C277" s="96" t="s">
        <v>8</v>
      </c>
      <c r="D277" s="96" t="s">
        <v>19</v>
      </c>
      <c r="E277" s="31" t="s">
        <v>694</v>
      </c>
      <c r="F277" s="31">
        <v>200</v>
      </c>
      <c r="G277" s="9">
        <v>0</v>
      </c>
      <c r="H277" s="9">
        <v>0</v>
      </c>
      <c r="I277" s="7" t="e">
        <f t="shared" si="64"/>
        <v>#DIV/0!</v>
      </c>
    </row>
    <row r="278" spans="1:9" ht="31.5" hidden="1" x14ac:dyDescent="0.25">
      <c r="A278" s="36" t="s">
        <v>667</v>
      </c>
      <c r="B278" s="22"/>
      <c r="C278" s="96" t="s">
        <v>8</v>
      </c>
      <c r="D278" s="96" t="s">
        <v>19</v>
      </c>
      <c r="E278" s="31" t="s">
        <v>695</v>
      </c>
      <c r="F278" s="96"/>
      <c r="G278" s="9">
        <f>SUM(G279)</f>
        <v>0</v>
      </c>
      <c r="H278" s="9">
        <f t="shared" ref="H278" si="67">SUM(H279)</f>
        <v>0</v>
      </c>
      <c r="I278" s="7" t="e">
        <f t="shared" si="64"/>
        <v>#DIV/0!</v>
      </c>
    </row>
    <row r="279" spans="1:9" ht="31.5" hidden="1" x14ac:dyDescent="0.25">
      <c r="A279" s="36" t="s">
        <v>40</v>
      </c>
      <c r="B279" s="22"/>
      <c r="C279" s="96" t="s">
        <v>8</v>
      </c>
      <c r="D279" s="96" t="s">
        <v>19</v>
      </c>
      <c r="E279" s="31" t="s">
        <v>695</v>
      </c>
      <c r="F279" s="96" t="s">
        <v>77</v>
      </c>
      <c r="G279" s="9"/>
      <c r="H279" s="9"/>
      <c r="I279" s="7" t="e">
        <f t="shared" si="64"/>
        <v>#DIV/0!</v>
      </c>
    </row>
    <row r="280" spans="1:9" ht="31.5" hidden="1" x14ac:dyDescent="0.25">
      <c r="A280" s="34" t="s">
        <v>755</v>
      </c>
      <c r="B280" s="22"/>
      <c r="C280" s="96" t="s">
        <v>8</v>
      </c>
      <c r="D280" s="96" t="s">
        <v>19</v>
      </c>
      <c r="E280" s="31" t="s">
        <v>756</v>
      </c>
      <c r="F280" s="96"/>
      <c r="G280" s="9">
        <f>SUM(G281)</f>
        <v>0</v>
      </c>
      <c r="H280" s="9">
        <f t="shared" ref="H280:H281" si="68">SUM(H281)</f>
        <v>0</v>
      </c>
      <c r="I280" s="7"/>
    </row>
    <row r="281" spans="1:9" hidden="1" x14ac:dyDescent="0.25">
      <c r="A281" s="2" t="s">
        <v>26</v>
      </c>
      <c r="B281" s="22"/>
      <c r="C281" s="96" t="s">
        <v>8</v>
      </c>
      <c r="D281" s="96" t="s">
        <v>19</v>
      </c>
      <c r="E281" s="31" t="s">
        <v>757</v>
      </c>
      <c r="F281" s="96"/>
      <c r="G281" s="9">
        <f>SUM(G282)</f>
        <v>0</v>
      </c>
      <c r="H281" s="9">
        <f t="shared" si="68"/>
        <v>0</v>
      </c>
      <c r="I281" s="7"/>
    </row>
    <row r="282" spans="1:9" ht="31.5" hidden="1" x14ac:dyDescent="0.25">
      <c r="A282" s="2" t="s">
        <v>40</v>
      </c>
      <c r="B282" s="22"/>
      <c r="C282" s="96" t="s">
        <v>8</v>
      </c>
      <c r="D282" s="96" t="s">
        <v>19</v>
      </c>
      <c r="E282" s="31" t="s">
        <v>757</v>
      </c>
      <c r="F282" s="96" t="s">
        <v>77</v>
      </c>
      <c r="G282" s="9">
        <v>0</v>
      </c>
      <c r="H282" s="9"/>
      <c r="I282" s="7"/>
    </row>
    <row r="283" spans="1:9" ht="47.25" x14ac:dyDescent="0.25">
      <c r="A283" s="95" t="s">
        <v>664</v>
      </c>
      <c r="B283" s="22"/>
      <c r="C283" s="96" t="s">
        <v>8</v>
      </c>
      <c r="D283" s="96" t="s">
        <v>19</v>
      </c>
      <c r="E283" s="31" t="s">
        <v>558</v>
      </c>
      <c r="F283" s="96"/>
      <c r="G283" s="9">
        <f>SUM(G286)+G284</f>
        <v>882</v>
      </c>
      <c r="H283" s="9">
        <f t="shared" ref="H283" si="69">SUM(H286)+H284</f>
        <v>882</v>
      </c>
      <c r="I283" s="7">
        <f t="shared" si="64"/>
        <v>100</v>
      </c>
    </row>
    <row r="284" spans="1:9" ht="44.25" hidden="1" customHeight="1" x14ac:dyDescent="0.25">
      <c r="A284" s="95" t="s">
        <v>671</v>
      </c>
      <c r="B284" s="22"/>
      <c r="C284" s="96" t="s">
        <v>8</v>
      </c>
      <c r="D284" s="96" t="s">
        <v>19</v>
      </c>
      <c r="E284" s="31" t="s">
        <v>669</v>
      </c>
      <c r="F284" s="96"/>
      <c r="G284" s="9">
        <f>SUM(G285)</f>
        <v>0</v>
      </c>
      <c r="H284" s="9"/>
      <c r="I284" s="7" t="e">
        <f t="shared" si="64"/>
        <v>#DIV/0!</v>
      </c>
    </row>
    <row r="285" spans="1:9" ht="31.5" hidden="1" x14ac:dyDescent="0.25">
      <c r="A285" s="34" t="s">
        <v>204</v>
      </c>
      <c r="B285" s="22"/>
      <c r="C285" s="96" t="s">
        <v>8</v>
      </c>
      <c r="D285" s="96" t="s">
        <v>19</v>
      </c>
      <c r="E285" s="31" t="s">
        <v>669</v>
      </c>
      <c r="F285" s="96" t="s">
        <v>108</v>
      </c>
      <c r="G285" s="9"/>
      <c r="H285" s="9"/>
      <c r="I285" s="7" t="e">
        <f t="shared" si="64"/>
        <v>#DIV/0!</v>
      </c>
    </row>
    <row r="286" spans="1:9" ht="36.75" customHeight="1" x14ac:dyDescent="0.25">
      <c r="A286" s="95" t="s">
        <v>665</v>
      </c>
      <c r="B286" s="22"/>
      <c r="C286" s="96" t="s">
        <v>8</v>
      </c>
      <c r="D286" s="96" t="s">
        <v>19</v>
      </c>
      <c r="E286" s="31" t="s">
        <v>670</v>
      </c>
      <c r="F286" s="96"/>
      <c r="G286" s="9">
        <f t="shared" ref="G286:H286" si="70">SUM(G287)</f>
        <v>882</v>
      </c>
      <c r="H286" s="9">
        <f t="shared" si="70"/>
        <v>882</v>
      </c>
      <c r="I286" s="7">
        <f t="shared" si="64"/>
        <v>100</v>
      </c>
    </row>
    <row r="287" spans="1:9" ht="31.5" x14ac:dyDescent="0.25">
      <c r="A287" s="34" t="s">
        <v>204</v>
      </c>
      <c r="B287" s="22"/>
      <c r="C287" s="96" t="s">
        <v>8</v>
      </c>
      <c r="D287" s="96" t="s">
        <v>19</v>
      </c>
      <c r="E287" s="31" t="s">
        <v>670</v>
      </c>
      <c r="F287" s="96" t="s">
        <v>108</v>
      </c>
      <c r="G287" s="9">
        <f>200+682</f>
        <v>882</v>
      </c>
      <c r="H287" s="9">
        <v>882</v>
      </c>
      <c r="I287" s="7">
        <f t="shared" si="64"/>
        <v>100</v>
      </c>
    </row>
    <row r="288" spans="1:9" x14ac:dyDescent="0.25">
      <c r="A288" s="2" t="s">
        <v>26</v>
      </c>
      <c r="B288" s="22"/>
      <c r="C288" s="96" t="s">
        <v>8</v>
      </c>
      <c r="D288" s="96" t="s">
        <v>19</v>
      </c>
      <c r="E288" s="31" t="s">
        <v>171</v>
      </c>
      <c r="F288" s="96"/>
      <c r="G288" s="9">
        <f t="shared" ref="G288:H289" si="71">SUM(G289)</f>
        <v>8.1999999999999993</v>
      </c>
      <c r="H288" s="9">
        <f t="shared" si="71"/>
        <v>8.1999999999999993</v>
      </c>
      <c r="I288" s="7">
        <f t="shared" si="64"/>
        <v>100</v>
      </c>
    </row>
    <row r="289" spans="1:9" x14ac:dyDescent="0.25">
      <c r="A289" s="2" t="s">
        <v>26</v>
      </c>
      <c r="B289" s="22"/>
      <c r="C289" s="96" t="s">
        <v>8</v>
      </c>
      <c r="D289" s="96" t="s">
        <v>19</v>
      </c>
      <c r="E289" s="31" t="s">
        <v>383</v>
      </c>
      <c r="F289" s="96"/>
      <c r="G289" s="9">
        <f t="shared" si="71"/>
        <v>8.1999999999999993</v>
      </c>
      <c r="H289" s="9">
        <f t="shared" si="71"/>
        <v>8.1999999999999993</v>
      </c>
      <c r="I289" s="7">
        <f t="shared" si="64"/>
        <v>100</v>
      </c>
    </row>
    <row r="290" spans="1:9" x14ac:dyDescent="0.25">
      <c r="A290" s="2" t="s">
        <v>26</v>
      </c>
      <c r="B290" s="22"/>
      <c r="C290" s="96" t="s">
        <v>8</v>
      </c>
      <c r="D290" s="96" t="s">
        <v>19</v>
      </c>
      <c r="E290" s="31" t="s">
        <v>383</v>
      </c>
      <c r="F290" s="96" t="s">
        <v>82</v>
      </c>
      <c r="G290" s="9">
        <v>8.1999999999999993</v>
      </c>
      <c r="H290" s="9">
        <v>8.1999999999999993</v>
      </c>
      <c r="I290" s="7">
        <f t="shared" si="64"/>
        <v>100</v>
      </c>
    </row>
    <row r="291" spans="1:9" x14ac:dyDescent="0.25">
      <c r="A291" s="95" t="s">
        <v>211</v>
      </c>
      <c r="B291" s="22"/>
      <c r="C291" s="96" t="s">
        <v>149</v>
      </c>
      <c r="D291" s="96"/>
      <c r="E291" s="31"/>
      <c r="F291" s="96"/>
      <c r="G291" s="9">
        <f>SUM(G292+G307+G354+G429)</f>
        <v>690199.29999999993</v>
      </c>
      <c r="H291" s="9">
        <f>SUM(H292+H307+H354+H429)</f>
        <v>635407</v>
      </c>
      <c r="I291" s="7">
        <f t="shared" si="64"/>
        <v>92.061379952138466</v>
      </c>
    </row>
    <row r="292" spans="1:9" x14ac:dyDescent="0.25">
      <c r="A292" s="95" t="s">
        <v>154</v>
      </c>
      <c r="B292" s="22"/>
      <c r="C292" s="96" t="s">
        <v>149</v>
      </c>
      <c r="D292" s="96" t="s">
        <v>25</v>
      </c>
      <c r="E292" s="31"/>
      <c r="F292" s="96"/>
      <c r="G292" s="9">
        <f>SUM(G293)</f>
        <v>42640.700000000004</v>
      </c>
      <c r="H292" s="9">
        <f>SUM(H293)</f>
        <v>41609.299999999996</v>
      </c>
      <c r="I292" s="7">
        <f t="shared" si="64"/>
        <v>97.581184173805752</v>
      </c>
    </row>
    <row r="293" spans="1:9" ht="31.5" x14ac:dyDescent="0.25">
      <c r="A293" s="95" t="s">
        <v>747</v>
      </c>
      <c r="B293" s="22"/>
      <c r="C293" s="96" t="s">
        <v>149</v>
      </c>
      <c r="D293" s="96" t="s">
        <v>25</v>
      </c>
      <c r="E293" s="31" t="s">
        <v>212</v>
      </c>
      <c r="F293" s="96"/>
      <c r="G293" s="9">
        <f>SUM(G294)</f>
        <v>42640.700000000004</v>
      </c>
      <c r="H293" s="9">
        <f>SUM(H294)</f>
        <v>41609.299999999996</v>
      </c>
      <c r="I293" s="7">
        <f t="shared" si="64"/>
        <v>97.581184173805752</v>
      </c>
    </row>
    <row r="294" spans="1:9" ht="31.5" x14ac:dyDescent="0.25">
      <c r="A294" s="95" t="s">
        <v>321</v>
      </c>
      <c r="B294" s="22"/>
      <c r="C294" s="96" t="s">
        <v>213</v>
      </c>
      <c r="D294" s="96" t="s">
        <v>25</v>
      </c>
      <c r="E294" s="31" t="s">
        <v>214</v>
      </c>
      <c r="F294" s="96"/>
      <c r="G294" s="9">
        <f>SUM(G297)+G295</f>
        <v>42640.700000000004</v>
      </c>
      <c r="H294" s="9">
        <f>SUM(H297)+H295</f>
        <v>41609.299999999996</v>
      </c>
      <c r="I294" s="7">
        <f t="shared" si="64"/>
        <v>97.581184173805752</v>
      </c>
    </row>
    <row r="295" spans="1:9" x14ac:dyDescent="0.25">
      <c r="A295" s="2" t="s">
        <v>26</v>
      </c>
      <c r="B295" s="22"/>
      <c r="C295" s="96" t="s">
        <v>213</v>
      </c>
      <c r="D295" s="96" t="s">
        <v>25</v>
      </c>
      <c r="E295" s="31" t="s">
        <v>557</v>
      </c>
      <c r="F295" s="96"/>
      <c r="G295" s="9">
        <f>SUM(G296)</f>
        <v>2708.3</v>
      </c>
      <c r="H295" s="9">
        <f>SUM(H296)</f>
        <v>2612.6</v>
      </c>
      <c r="I295" s="7">
        <f t="shared" si="64"/>
        <v>96.466418048222124</v>
      </c>
    </row>
    <row r="296" spans="1:9" x14ac:dyDescent="0.25">
      <c r="A296" s="2" t="s">
        <v>17</v>
      </c>
      <c r="B296" s="22"/>
      <c r="C296" s="96" t="s">
        <v>213</v>
      </c>
      <c r="D296" s="96" t="s">
        <v>25</v>
      </c>
      <c r="E296" s="31" t="s">
        <v>557</v>
      </c>
      <c r="F296" s="96" t="s">
        <v>82</v>
      </c>
      <c r="G296" s="9">
        <v>2708.3</v>
      </c>
      <c r="H296" s="9">
        <v>2612.6</v>
      </c>
      <c r="I296" s="7">
        <f t="shared" si="64"/>
        <v>96.466418048222124</v>
      </c>
    </row>
    <row r="297" spans="1:9" ht="31.5" x14ac:dyDescent="0.25">
      <c r="A297" s="95" t="s">
        <v>826</v>
      </c>
      <c r="B297" s="22"/>
      <c r="C297" s="96" t="s">
        <v>213</v>
      </c>
      <c r="D297" s="96" t="s">
        <v>25</v>
      </c>
      <c r="E297" s="31" t="s">
        <v>648</v>
      </c>
      <c r="F297" s="96"/>
      <c r="G297" s="9">
        <f>SUM(G301)+G304+G298</f>
        <v>39932.400000000001</v>
      </c>
      <c r="H297" s="9">
        <f>SUM(H301)+H304+H298</f>
        <v>38996.699999999997</v>
      </c>
      <c r="I297" s="7">
        <f t="shared" si="64"/>
        <v>97.656789975057833</v>
      </c>
    </row>
    <row r="298" spans="1:9" ht="47.25" x14ac:dyDescent="0.25">
      <c r="A298" s="95" t="s">
        <v>651</v>
      </c>
      <c r="B298" s="22"/>
      <c r="C298" s="96" t="s">
        <v>213</v>
      </c>
      <c r="D298" s="96" t="s">
        <v>25</v>
      </c>
      <c r="E298" s="31" t="s">
        <v>650</v>
      </c>
      <c r="F298" s="96"/>
      <c r="G298" s="9">
        <f>SUM(G299:G300)</f>
        <v>9160.9</v>
      </c>
      <c r="H298" s="9">
        <f>SUM(H299:H300)</f>
        <v>8949.7000000000007</v>
      </c>
      <c r="I298" s="7">
        <f t="shared" si="64"/>
        <v>97.694549662151104</v>
      </c>
    </row>
    <row r="299" spans="1:9" ht="31.5" x14ac:dyDescent="0.25">
      <c r="A299" s="2" t="s">
        <v>240</v>
      </c>
      <c r="B299" s="22"/>
      <c r="C299" s="96" t="s">
        <v>213</v>
      </c>
      <c r="D299" s="96" t="s">
        <v>25</v>
      </c>
      <c r="E299" s="31" t="s">
        <v>650</v>
      </c>
      <c r="F299" s="96" t="s">
        <v>221</v>
      </c>
      <c r="G299" s="9">
        <v>9121.9</v>
      </c>
      <c r="H299" s="9">
        <v>8910.7000000000007</v>
      </c>
      <c r="I299" s="7">
        <f t="shared" si="64"/>
        <v>97.68469288196539</v>
      </c>
    </row>
    <row r="300" spans="1:9" x14ac:dyDescent="0.25">
      <c r="A300" s="2" t="s">
        <v>17</v>
      </c>
      <c r="B300" s="22"/>
      <c r="C300" s="104" t="s">
        <v>213</v>
      </c>
      <c r="D300" s="104" t="s">
        <v>25</v>
      </c>
      <c r="E300" s="31" t="s">
        <v>650</v>
      </c>
      <c r="F300" s="104" t="s">
        <v>82</v>
      </c>
      <c r="G300" s="9">
        <v>39</v>
      </c>
      <c r="H300" s="9">
        <v>39</v>
      </c>
      <c r="I300" s="7">
        <f t="shared" si="64"/>
        <v>100</v>
      </c>
    </row>
    <row r="301" spans="1:9" ht="31.5" x14ac:dyDescent="0.25">
      <c r="A301" s="95" t="s">
        <v>888</v>
      </c>
      <c r="B301" s="22"/>
      <c r="C301" s="96" t="s">
        <v>213</v>
      </c>
      <c r="D301" s="96" t="s">
        <v>25</v>
      </c>
      <c r="E301" s="31" t="s">
        <v>647</v>
      </c>
      <c r="F301" s="104"/>
      <c r="G301" s="9">
        <f>SUM(G302:G303)</f>
        <v>30716.300000000003</v>
      </c>
      <c r="H301" s="9">
        <f>SUM(H302:H303)</f>
        <v>30008</v>
      </c>
      <c r="I301" s="7">
        <f t="shared" si="64"/>
        <v>97.694058203624778</v>
      </c>
    </row>
    <row r="302" spans="1:9" ht="31.5" x14ac:dyDescent="0.25">
      <c r="A302" s="2" t="s">
        <v>240</v>
      </c>
      <c r="B302" s="22"/>
      <c r="C302" s="96" t="s">
        <v>213</v>
      </c>
      <c r="D302" s="96" t="s">
        <v>25</v>
      </c>
      <c r="E302" s="31" t="s">
        <v>647</v>
      </c>
      <c r="F302" s="104" t="s">
        <v>221</v>
      </c>
      <c r="G302" s="9">
        <v>30585.4</v>
      </c>
      <c r="H302" s="9">
        <v>29877.1</v>
      </c>
      <c r="I302" s="7">
        <f t="shared" si="64"/>
        <v>97.684189188305524</v>
      </c>
    </row>
    <row r="303" spans="1:9" x14ac:dyDescent="0.25">
      <c r="A303" s="2" t="s">
        <v>17</v>
      </c>
      <c r="B303" s="22"/>
      <c r="C303" s="104" t="s">
        <v>213</v>
      </c>
      <c r="D303" s="104" t="s">
        <v>25</v>
      </c>
      <c r="E303" s="31" t="s">
        <v>647</v>
      </c>
      <c r="F303" s="104" t="s">
        <v>82</v>
      </c>
      <c r="G303" s="9">
        <v>130.9</v>
      </c>
      <c r="H303" s="9">
        <v>130.9</v>
      </c>
      <c r="I303" s="7">
        <f t="shared" si="64"/>
        <v>100</v>
      </c>
    </row>
    <row r="304" spans="1:9" ht="31.5" x14ac:dyDescent="0.25">
      <c r="A304" s="95" t="s">
        <v>897</v>
      </c>
      <c r="B304" s="22"/>
      <c r="C304" s="96" t="s">
        <v>213</v>
      </c>
      <c r="D304" s="96" t="s">
        <v>25</v>
      </c>
      <c r="E304" s="31" t="s">
        <v>666</v>
      </c>
      <c r="F304" s="107"/>
      <c r="G304" s="9">
        <f>SUM(G305:G306)</f>
        <v>55.2</v>
      </c>
      <c r="H304" s="9">
        <f t="shared" ref="H304" si="72">SUM(H305:H306)</f>
        <v>39</v>
      </c>
      <c r="I304" s="7">
        <f t="shared" si="64"/>
        <v>70.65217391304347</v>
      </c>
    </row>
    <row r="305" spans="1:9" ht="31.5" x14ac:dyDescent="0.25">
      <c r="A305" s="2" t="s">
        <v>240</v>
      </c>
      <c r="B305" s="22"/>
      <c r="C305" s="96" t="s">
        <v>213</v>
      </c>
      <c r="D305" s="96" t="s">
        <v>25</v>
      </c>
      <c r="E305" s="31" t="s">
        <v>666</v>
      </c>
      <c r="F305" s="107" t="s">
        <v>221</v>
      </c>
      <c r="G305" s="9">
        <v>55</v>
      </c>
      <c r="H305" s="9">
        <v>38.799999999999997</v>
      </c>
      <c r="I305" s="7">
        <f t="shared" si="64"/>
        <v>70.545454545454547</v>
      </c>
    </row>
    <row r="306" spans="1:9" x14ac:dyDescent="0.25">
      <c r="A306" s="2" t="s">
        <v>17</v>
      </c>
      <c r="B306" s="22"/>
      <c r="C306" s="107" t="s">
        <v>213</v>
      </c>
      <c r="D306" s="107" t="s">
        <v>25</v>
      </c>
      <c r="E306" s="31" t="s">
        <v>666</v>
      </c>
      <c r="F306" s="107" t="s">
        <v>82</v>
      </c>
      <c r="G306" s="9">
        <v>0.2</v>
      </c>
      <c r="H306" s="9">
        <v>0.2</v>
      </c>
      <c r="I306" s="7">
        <f t="shared" si="64"/>
        <v>100</v>
      </c>
    </row>
    <row r="307" spans="1:9" x14ac:dyDescent="0.25">
      <c r="A307" s="2" t="s">
        <v>155</v>
      </c>
      <c r="B307" s="4"/>
      <c r="C307" s="4" t="s">
        <v>149</v>
      </c>
      <c r="D307" s="4" t="s">
        <v>32</v>
      </c>
      <c r="E307" s="4"/>
      <c r="F307" s="4"/>
      <c r="G307" s="7">
        <f>SUM(G308+G312+G315+G337+G346+G351)</f>
        <v>143557.80000000002</v>
      </c>
      <c r="H307" s="7">
        <f>SUM(H308+H312+H315+H337+H346+H351)</f>
        <v>102618.1</v>
      </c>
      <c r="I307" s="7">
        <f t="shared" si="64"/>
        <v>71.482078995359359</v>
      </c>
    </row>
    <row r="308" spans="1:9" ht="31.5" x14ac:dyDescent="0.25">
      <c r="A308" s="2" t="s">
        <v>510</v>
      </c>
      <c r="B308" s="4"/>
      <c r="C308" s="4" t="s">
        <v>149</v>
      </c>
      <c r="D308" s="4" t="s">
        <v>32</v>
      </c>
      <c r="E308" s="4" t="s">
        <v>263</v>
      </c>
      <c r="F308" s="4"/>
      <c r="G308" s="7">
        <f t="shared" ref="G308:H308" si="73">SUM(G309)</f>
        <v>4480</v>
      </c>
      <c r="H308" s="7">
        <f t="shared" si="73"/>
        <v>4480</v>
      </c>
      <c r="I308" s="7">
        <f t="shared" si="64"/>
        <v>100</v>
      </c>
    </row>
    <row r="309" spans="1:9" x14ac:dyDescent="0.25">
      <c r="A309" s="2" t="s">
        <v>26</v>
      </c>
      <c r="B309" s="4"/>
      <c r="C309" s="4" t="s">
        <v>149</v>
      </c>
      <c r="D309" s="4" t="s">
        <v>32</v>
      </c>
      <c r="E309" s="4" t="s">
        <v>264</v>
      </c>
      <c r="F309" s="4"/>
      <c r="G309" s="7">
        <f>SUM(G310:G311)</f>
        <v>4480</v>
      </c>
      <c r="H309" s="7">
        <f>SUM(H310:H311)</f>
        <v>4480</v>
      </c>
      <c r="I309" s="7">
        <f t="shared" si="64"/>
        <v>100</v>
      </c>
    </row>
    <row r="310" spans="1:9" ht="30.75" customHeight="1" x14ac:dyDescent="0.25">
      <c r="A310" s="2" t="s">
        <v>40</v>
      </c>
      <c r="B310" s="4"/>
      <c r="C310" s="4" t="s">
        <v>149</v>
      </c>
      <c r="D310" s="4" t="s">
        <v>32</v>
      </c>
      <c r="E310" s="4" t="s">
        <v>264</v>
      </c>
      <c r="F310" s="4" t="s">
        <v>77</v>
      </c>
      <c r="G310" s="7">
        <v>480</v>
      </c>
      <c r="H310" s="7">
        <v>480</v>
      </c>
      <c r="I310" s="7">
        <f t="shared" si="64"/>
        <v>100</v>
      </c>
    </row>
    <row r="311" spans="1:9" ht="21" customHeight="1" x14ac:dyDescent="0.25">
      <c r="A311" s="2" t="s">
        <v>17</v>
      </c>
      <c r="B311" s="4"/>
      <c r="C311" s="4" t="s">
        <v>149</v>
      </c>
      <c r="D311" s="4" t="s">
        <v>32</v>
      </c>
      <c r="E311" s="4" t="s">
        <v>264</v>
      </c>
      <c r="F311" s="4" t="s">
        <v>82</v>
      </c>
      <c r="G311" s="7">
        <v>4000</v>
      </c>
      <c r="H311" s="7">
        <v>4000</v>
      </c>
      <c r="I311" s="7">
        <f t="shared" si="64"/>
        <v>100</v>
      </c>
    </row>
    <row r="312" spans="1:9" ht="31.5" x14ac:dyDescent="0.25">
      <c r="A312" s="2" t="s">
        <v>511</v>
      </c>
      <c r="B312" s="4"/>
      <c r="C312" s="4" t="s">
        <v>149</v>
      </c>
      <c r="D312" s="4" t="s">
        <v>32</v>
      </c>
      <c r="E312" s="4" t="s">
        <v>265</v>
      </c>
      <c r="F312" s="4"/>
      <c r="G312" s="7">
        <f t="shared" ref="G312:H313" si="74">SUM(G313)</f>
        <v>1620.2</v>
      </c>
      <c r="H312" s="7">
        <f t="shared" si="74"/>
        <v>1403.5</v>
      </c>
      <c r="I312" s="7">
        <f t="shared" si="64"/>
        <v>86.625108011356616</v>
      </c>
    </row>
    <row r="313" spans="1:9" x14ac:dyDescent="0.25">
      <c r="A313" s="2" t="s">
        <v>26</v>
      </c>
      <c r="B313" s="4"/>
      <c r="C313" s="4" t="s">
        <v>149</v>
      </c>
      <c r="D313" s="4" t="s">
        <v>32</v>
      </c>
      <c r="E313" s="4" t="s">
        <v>266</v>
      </c>
      <c r="F313" s="4"/>
      <c r="G313" s="7">
        <f t="shared" si="74"/>
        <v>1620.2</v>
      </c>
      <c r="H313" s="7">
        <f t="shared" si="74"/>
        <v>1403.5</v>
      </c>
      <c r="I313" s="7">
        <f t="shared" si="64"/>
        <v>86.625108011356616</v>
      </c>
    </row>
    <row r="314" spans="1:9" ht="31.5" x14ac:dyDescent="0.25">
      <c r="A314" s="2" t="s">
        <v>40</v>
      </c>
      <c r="B314" s="4"/>
      <c r="C314" s="4" t="s">
        <v>149</v>
      </c>
      <c r="D314" s="4" t="s">
        <v>32</v>
      </c>
      <c r="E314" s="4" t="s">
        <v>266</v>
      </c>
      <c r="F314" s="4" t="s">
        <v>77</v>
      </c>
      <c r="G314" s="7">
        <v>1620.2</v>
      </c>
      <c r="H314" s="7">
        <v>1403.5</v>
      </c>
      <c r="I314" s="7">
        <f t="shared" si="64"/>
        <v>86.625108011356616</v>
      </c>
    </row>
    <row r="315" spans="1:9" ht="31.5" x14ac:dyDescent="0.25">
      <c r="A315" s="2" t="s">
        <v>633</v>
      </c>
      <c r="B315" s="4"/>
      <c r="C315" s="4" t="s">
        <v>149</v>
      </c>
      <c r="D315" s="4" t="s">
        <v>32</v>
      </c>
      <c r="E315" s="4" t="s">
        <v>218</v>
      </c>
      <c r="F315" s="4"/>
      <c r="G315" s="7">
        <f>SUM(G316)</f>
        <v>68374.899999999994</v>
      </c>
      <c r="H315" s="7">
        <f>SUM(H316)</f>
        <v>29478.600000000002</v>
      </c>
      <c r="I315" s="7">
        <f t="shared" si="64"/>
        <v>43.113189196620404</v>
      </c>
    </row>
    <row r="316" spans="1:9" x14ac:dyDescent="0.25">
      <c r="A316" s="2" t="s">
        <v>241</v>
      </c>
      <c r="B316" s="4"/>
      <c r="C316" s="4" t="s">
        <v>149</v>
      </c>
      <c r="D316" s="4" t="s">
        <v>32</v>
      </c>
      <c r="E316" s="4" t="s">
        <v>269</v>
      </c>
      <c r="F316" s="4"/>
      <c r="G316" s="7">
        <f>SUM(G327)+G317</f>
        <v>68374.899999999994</v>
      </c>
      <c r="H316" s="7">
        <f>SUM(H327)+H317</f>
        <v>29478.600000000002</v>
      </c>
      <c r="I316" s="7">
        <f t="shared" si="64"/>
        <v>43.113189196620404</v>
      </c>
    </row>
    <row r="317" spans="1:9" x14ac:dyDescent="0.25">
      <c r="A317" s="2" t="s">
        <v>26</v>
      </c>
      <c r="B317" s="4"/>
      <c r="C317" s="4" t="s">
        <v>149</v>
      </c>
      <c r="D317" s="4" t="s">
        <v>32</v>
      </c>
      <c r="E317" s="4" t="s">
        <v>395</v>
      </c>
      <c r="F317" s="4"/>
      <c r="G317" s="7">
        <f>SUM(G325)+G318+G319+G321+G323</f>
        <v>65634.7</v>
      </c>
      <c r="H317" s="7">
        <f>SUM(H325)+H318+H319+H321+H323</f>
        <v>26764.800000000003</v>
      </c>
      <c r="I317" s="7">
        <f t="shared" si="64"/>
        <v>40.778429702581107</v>
      </c>
    </row>
    <row r="318" spans="1:9" ht="31.5" x14ac:dyDescent="0.25">
      <c r="A318" s="2" t="s">
        <v>40</v>
      </c>
      <c r="B318" s="4"/>
      <c r="C318" s="4" t="s">
        <v>149</v>
      </c>
      <c r="D318" s="4" t="s">
        <v>32</v>
      </c>
      <c r="E318" s="4" t="s">
        <v>395</v>
      </c>
      <c r="F318" s="4" t="s">
        <v>77</v>
      </c>
      <c r="G318" s="7">
        <v>2564.6999999999998</v>
      </c>
      <c r="H318" s="7">
        <v>1484.2</v>
      </c>
      <c r="I318" s="7">
        <f t="shared" si="64"/>
        <v>57.870316216321605</v>
      </c>
    </row>
    <row r="319" spans="1:9" ht="31.5" x14ac:dyDescent="0.25">
      <c r="A319" s="2" t="s">
        <v>1007</v>
      </c>
      <c r="B319" s="4"/>
      <c r="C319" s="4" t="s">
        <v>149</v>
      </c>
      <c r="D319" s="4" t="s">
        <v>32</v>
      </c>
      <c r="E319" s="4" t="s">
        <v>1004</v>
      </c>
      <c r="F319" s="4"/>
      <c r="G319" s="7">
        <f>SUM(G320)</f>
        <v>15928</v>
      </c>
      <c r="H319" s="7">
        <f t="shared" ref="H319" si="75">SUM(H320)</f>
        <v>16640</v>
      </c>
      <c r="I319" s="7">
        <f t="shared" si="64"/>
        <v>104.47011551983927</v>
      </c>
    </row>
    <row r="320" spans="1:9" ht="31.5" x14ac:dyDescent="0.25">
      <c r="A320" s="2" t="s">
        <v>40</v>
      </c>
      <c r="B320" s="4"/>
      <c r="C320" s="4" t="s">
        <v>149</v>
      </c>
      <c r="D320" s="4" t="s">
        <v>32</v>
      </c>
      <c r="E320" s="4" t="s">
        <v>1004</v>
      </c>
      <c r="F320" s="4" t="s">
        <v>77</v>
      </c>
      <c r="G320" s="7">
        <v>15928</v>
      </c>
      <c r="H320" s="7">
        <v>16640</v>
      </c>
      <c r="I320" s="7">
        <f t="shared" si="64"/>
        <v>104.47011551983927</v>
      </c>
    </row>
    <row r="321" spans="1:9" ht="31.5" x14ac:dyDescent="0.25">
      <c r="A321" s="2" t="s">
        <v>1008</v>
      </c>
      <c r="B321" s="4"/>
      <c r="C321" s="4" t="s">
        <v>149</v>
      </c>
      <c r="D321" s="4" t="s">
        <v>32</v>
      </c>
      <c r="E321" s="4" t="s">
        <v>1005</v>
      </c>
      <c r="F321" s="4"/>
      <c r="G321" s="7">
        <f>SUM(G322)</f>
        <v>8243.5</v>
      </c>
      <c r="H321" s="7">
        <f t="shared" ref="H321" si="76">SUM(H322)</f>
        <v>8612.2000000000007</v>
      </c>
      <c r="I321" s="7">
        <f t="shared" si="64"/>
        <v>104.47261478740828</v>
      </c>
    </row>
    <row r="322" spans="1:9" ht="31.5" x14ac:dyDescent="0.25">
      <c r="A322" s="2" t="s">
        <v>40</v>
      </c>
      <c r="B322" s="4"/>
      <c r="C322" s="4" t="s">
        <v>149</v>
      </c>
      <c r="D322" s="4" t="s">
        <v>32</v>
      </c>
      <c r="E322" s="4" t="s">
        <v>1005</v>
      </c>
      <c r="F322" s="4" t="s">
        <v>77</v>
      </c>
      <c r="G322" s="7">
        <v>8243.5</v>
      </c>
      <c r="H322" s="7">
        <v>8612.2000000000007</v>
      </c>
      <c r="I322" s="7">
        <f t="shared" si="64"/>
        <v>104.47261478740828</v>
      </c>
    </row>
    <row r="323" spans="1:9" ht="31.5" x14ac:dyDescent="0.25">
      <c r="A323" s="2" t="s">
        <v>1009</v>
      </c>
      <c r="B323" s="4"/>
      <c r="C323" s="4" t="s">
        <v>149</v>
      </c>
      <c r="D323" s="4" t="s">
        <v>32</v>
      </c>
      <c r="E323" s="4" t="s">
        <v>1006</v>
      </c>
      <c r="F323" s="4"/>
      <c r="G323" s="7">
        <f>SUM(G324)</f>
        <v>28.5</v>
      </c>
      <c r="H323" s="7">
        <f t="shared" ref="H323" si="77">SUM(H324)</f>
        <v>28.4</v>
      </c>
      <c r="I323" s="7">
        <f t="shared" si="64"/>
        <v>99.649122807017548</v>
      </c>
    </row>
    <row r="324" spans="1:9" ht="31.5" x14ac:dyDescent="0.25">
      <c r="A324" s="2" t="s">
        <v>40</v>
      </c>
      <c r="B324" s="4"/>
      <c r="C324" s="4" t="s">
        <v>149</v>
      </c>
      <c r="D324" s="4" t="s">
        <v>32</v>
      </c>
      <c r="E324" s="4" t="s">
        <v>1006</v>
      </c>
      <c r="F324" s="4" t="s">
        <v>77</v>
      </c>
      <c r="G324" s="7">
        <v>28.5</v>
      </c>
      <c r="H324" s="7">
        <v>28.4</v>
      </c>
      <c r="I324" s="7">
        <f t="shared" si="64"/>
        <v>99.649122807017548</v>
      </c>
    </row>
    <row r="325" spans="1:9" ht="63" x14ac:dyDescent="0.25">
      <c r="A325" s="2" t="s">
        <v>795</v>
      </c>
      <c r="B325" s="4"/>
      <c r="C325" s="4" t="s">
        <v>149</v>
      </c>
      <c r="D325" s="4" t="s">
        <v>32</v>
      </c>
      <c r="E325" s="4" t="s">
        <v>725</v>
      </c>
      <c r="F325" s="4"/>
      <c r="G325" s="7">
        <f>SUM(G326)</f>
        <v>38870</v>
      </c>
      <c r="H325" s="7">
        <f>SUM(H326)</f>
        <v>0</v>
      </c>
      <c r="I325" s="7">
        <f t="shared" si="64"/>
        <v>0</v>
      </c>
    </row>
    <row r="326" spans="1:9" ht="31.5" x14ac:dyDescent="0.25">
      <c r="A326" s="2" t="s">
        <v>40</v>
      </c>
      <c r="B326" s="4"/>
      <c r="C326" s="4" t="s">
        <v>149</v>
      </c>
      <c r="D326" s="4" t="s">
        <v>32</v>
      </c>
      <c r="E326" s="4" t="s">
        <v>725</v>
      </c>
      <c r="F326" s="4" t="s">
        <v>77</v>
      </c>
      <c r="G326" s="7">
        <v>38870</v>
      </c>
      <c r="H326" s="7">
        <v>0</v>
      </c>
      <c r="I326" s="7">
        <f t="shared" si="64"/>
        <v>0</v>
      </c>
    </row>
    <row r="327" spans="1:9" ht="31.5" x14ac:dyDescent="0.25">
      <c r="A327" s="2" t="s">
        <v>239</v>
      </c>
      <c r="B327" s="4"/>
      <c r="C327" s="4" t="s">
        <v>149</v>
      </c>
      <c r="D327" s="4" t="s">
        <v>32</v>
      </c>
      <c r="E327" s="4" t="s">
        <v>270</v>
      </c>
      <c r="F327" s="4"/>
      <c r="G327" s="7">
        <f>SUM(G328)+G335+G329+G331+G333</f>
        <v>2740.2</v>
      </c>
      <c r="H327" s="7">
        <f t="shared" ref="H327" si="78">SUM(H328)+H335+H329+H331+H333</f>
        <v>2713.8</v>
      </c>
      <c r="I327" s="7">
        <f t="shared" si="64"/>
        <v>99.036566673965424</v>
      </c>
    </row>
    <row r="328" spans="1:9" ht="31.5" x14ac:dyDescent="0.25">
      <c r="A328" s="2" t="s">
        <v>240</v>
      </c>
      <c r="B328" s="4"/>
      <c r="C328" s="4" t="s">
        <v>149</v>
      </c>
      <c r="D328" s="4" t="s">
        <v>32</v>
      </c>
      <c r="E328" s="4" t="s">
        <v>270</v>
      </c>
      <c r="F328" s="4" t="s">
        <v>221</v>
      </c>
      <c r="G328" s="7">
        <v>2740.2</v>
      </c>
      <c r="H328" s="7">
        <v>2713.8</v>
      </c>
      <c r="I328" s="7">
        <f t="shared" ref="I328:I391" si="79">SUM(H328/G328*100)</f>
        <v>99.036566673965424</v>
      </c>
    </row>
    <row r="329" spans="1:9" ht="31.5" hidden="1" x14ac:dyDescent="0.25">
      <c r="A329" s="2" t="s">
        <v>1007</v>
      </c>
      <c r="B329" s="4"/>
      <c r="C329" s="4" t="s">
        <v>149</v>
      </c>
      <c r="D329" s="4" t="s">
        <v>32</v>
      </c>
      <c r="E329" s="4" t="s">
        <v>1010</v>
      </c>
      <c r="F329" s="4"/>
      <c r="G329" s="7">
        <f>SUM(G330)</f>
        <v>0</v>
      </c>
      <c r="H329" s="7">
        <f t="shared" ref="H329" si="80">SUM(H330)</f>
        <v>0</v>
      </c>
      <c r="I329" s="7"/>
    </row>
    <row r="330" spans="1:9" ht="31.5" hidden="1" x14ac:dyDescent="0.25">
      <c r="A330" s="2" t="s">
        <v>240</v>
      </c>
      <c r="B330" s="4"/>
      <c r="C330" s="4" t="s">
        <v>149</v>
      </c>
      <c r="D330" s="4" t="s">
        <v>32</v>
      </c>
      <c r="E330" s="4" t="s">
        <v>1010</v>
      </c>
      <c r="F330" s="4" t="s">
        <v>221</v>
      </c>
      <c r="G330" s="7"/>
      <c r="H330" s="7"/>
      <c r="I330" s="7"/>
    </row>
    <row r="331" spans="1:9" ht="31.5" hidden="1" x14ac:dyDescent="0.25">
      <c r="A331" s="2" t="s">
        <v>1008</v>
      </c>
      <c r="B331" s="4"/>
      <c r="C331" s="4" t="s">
        <v>149</v>
      </c>
      <c r="D331" s="4" t="s">
        <v>32</v>
      </c>
      <c r="E331" s="4" t="s">
        <v>1011</v>
      </c>
      <c r="F331" s="4"/>
      <c r="G331" s="7">
        <f>SUM(G332)</f>
        <v>0</v>
      </c>
      <c r="H331" s="7">
        <f t="shared" ref="H331" si="81">SUM(H332)</f>
        <v>0</v>
      </c>
      <c r="I331" s="7"/>
    </row>
    <row r="332" spans="1:9" ht="31.5" hidden="1" x14ac:dyDescent="0.25">
      <c r="A332" s="2" t="s">
        <v>240</v>
      </c>
      <c r="B332" s="4"/>
      <c r="C332" s="4" t="s">
        <v>149</v>
      </c>
      <c r="D332" s="4" t="s">
        <v>32</v>
      </c>
      <c r="E332" s="4" t="s">
        <v>1011</v>
      </c>
      <c r="F332" s="4" t="s">
        <v>221</v>
      </c>
      <c r="G332" s="7"/>
      <c r="H332" s="7"/>
      <c r="I332" s="7"/>
    </row>
    <row r="333" spans="1:9" ht="31.5" hidden="1" x14ac:dyDescent="0.25">
      <c r="A333" s="2" t="s">
        <v>1009</v>
      </c>
      <c r="B333" s="4"/>
      <c r="C333" s="4" t="s">
        <v>149</v>
      </c>
      <c r="D333" s="4" t="s">
        <v>32</v>
      </c>
      <c r="E333" s="4" t="s">
        <v>1012</v>
      </c>
      <c r="F333" s="4"/>
      <c r="G333" s="7">
        <f>SUM(G334)</f>
        <v>0</v>
      </c>
      <c r="H333" s="7">
        <f t="shared" ref="H333" si="82">SUM(H334)</f>
        <v>0</v>
      </c>
      <c r="I333" s="7"/>
    </row>
    <row r="334" spans="1:9" ht="31.5" hidden="1" x14ac:dyDescent="0.25">
      <c r="A334" s="2" t="s">
        <v>240</v>
      </c>
      <c r="B334" s="4"/>
      <c r="C334" s="4" t="s">
        <v>149</v>
      </c>
      <c r="D334" s="4" t="s">
        <v>32</v>
      </c>
      <c r="E334" s="4" t="s">
        <v>1012</v>
      </c>
      <c r="F334" s="4" t="s">
        <v>221</v>
      </c>
      <c r="G334" s="7"/>
      <c r="H334" s="7"/>
      <c r="I334" s="7"/>
    </row>
    <row r="335" spans="1:9" ht="63" hidden="1" x14ac:dyDescent="0.25">
      <c r="A335" s="2" t="s">
        <v>795</v>
      </c>
      <c r="B335" s="4"/>
      <c r="C335" s="4" t="s">
        <v>149</v>
      </c>
      <c r="D335" s="4" t="s">
        <v>32</v>
      </c>
      <c r="E335" s="4" t="s">
        <v>774</v>
      </c>
      <c r="F335" s="4"/>
      <c r="G335" s="7">
        <f>SUM(G336)</f>
        <v>0</v>
      </c>
      <c r="H335" s="7">
        <f t="shared" ref="H335" si="83">SUM(H336)</f>
        <v>0</v>
      </c>
      <c r="I335" s="7" t="e">
        <f t="shared" si="79"/>
        <v>#DIV/0!</v>
      </c>
    </row>
    <row r="336" spans="1:9" ht="31.5" hidden="1" x14ac:dyDescent="0.25">
      <c r="A336" s="2" t="s">
        <v>240</v>
      </c>
      <c r="B336" s="4"/>
      <c r="C336" s="4" t="s">
        <v>149</v>
      </c>
      <c r="D336" s="4" t="s">
        <v>32</v>
      </c>
      <c r="E336" s="4" t="s">
        <v>774</v>
      </c>
      <c r="F336" s="4" t="s">
        <v>221</v>
      </c>
      <c r="G336" s="7">
        <v>0</v>
      </c>
      <c r="H336" s="7"/>
      <c r="I336" s="7" t="e">
        <f t="shared" si="79"/>
        <v>#DIV/0!</v>
      </c>
    </row>
    <row r="337" spans="1:9" ht="31.5" customHeight="1" x14ac:dyDescent="0.25">
      <c r="A337" s="95" t="s">
        <v>489</v>
      </c>
      <c r="B337" s="4"/>
      <c r="C337" s="4" t="s">
        <v>149</v>
      </c>
      <c r="D337" s="4" t="s">
        <v>32</v>
      </c>
      <c r="E337" s="4" t="s">
        <v>196</v>
      </c>
      <c r="F337" s="4"/>
      <c r="G337" s="7">
        <f>SUM(G338)+G343</f>
        <v>62103.4</v>
      </c>
      <c r="H337" s="7">
        <f>SUM(H338)+H343</f>
        <v>60877.2</v>
      </c>
      <c r="I337" s="7">
        <f t="shared" si="79"/>
        <v>98.025550936019599</v>
      </c>
    </row>
    <row r="338" spans="1:9" ht="47.25" x14ac:dyDescent="0.25">
      <c r="A338" s="95" t="s">
        <v>490</v>
      </c>
      <c r="B338" s="4"/>
      <c r="C338" s="4" t="s">
        <v>149</v>
      </c>
      <c r="D338" s="4" t="s">
        <v>32</v>
      </c>
      <c r="E338" s="4" t="s">
        <v>197</v>
      </c>
      <c r="F338" s="4"/>
      <c r="G338" s="7">
        <f>SUM(G339)+G341</f>
        <v>11625.4</v>
      </c>
      <c r="H338" s="7">
        <f>SUM(H339)+H341</f>
        <v>10399.200000000001</v>
      </c>
      <c r="I338" s="7">
        <f t="shared" si="79"/>
        <v>89.452405938720389</v>
      </c>
    </row>
    <row r="339" spans="1:9" ht="31.5" x14ac:dyDescent="0.25">
      <c r="A339" s="95" t="s">
        <v>398</v>
      </c>
      <c r="B339" s="4"/>
      <c r="C339" s="4" t="s">
        <v>149</v>
      </c>
      <c r="D339" s="4" t="s">
        <v>32</v>
      </c>
      <c r="E339" s="4" t="s">
        <v>198</v>
      </c>
      <c r="F339" s="4"/>
      <c r="G339" s="7">
        <f>SUM(G340:G340)</f>
        <v>11625.4</v>
      </c>
      <c r="H339" s="7">
        <f>SUM(H340:H340)</f>
        <v>10399.200000000001</v>
      </c>
      <c r="I339" s="7">
        <f t="shared" si="79"/>
        <v>89.452405938720389</v>
      </c>
    </row>
    <row r="340" spans="1:9" ht="31.5" x14ac:dyDescent="0.25">
      <c r="A340" s="2" t="s">
        <v>40</v>
      </c>
      <c r="B340" s="4"/>
      <c r="C340" s="4" t="s">
        <v>149</v>
      </c>
      <c r="D340" s="4" t="s">
        <v>32</v>
      </c>
      <c r="E340" s="4" t="s">
        <v>198</v>
      </c>
      <c r="F340" s="4" t="s">
        <v>77</v>
      </c>
      <c r="G340" s="7">
        <v>11625.4</v>
      </c>
      <c r="H340" s="7">
        <v>10399.200000000001</v>
      </c>
      <c r="I340" s="7">
        <f t="shared" si="79"/>
        <v>89.452405938720389</v>
      </c>
    </row>
    <row r="341" spans="1:9" ht="63" hidden="1" x14ac:dyDescent="0.25">
      <c r="A341" s="2" t="s">
        <v>795</v>
      </c>
      <c r="B341" s="4"/>
      <c r="C341" s="4" t="s">
        <v>149</v>
      </c>
      <c r="D341" s="4" t="s">
        <v>32</v>
      </c>
      <c r="E341" s="4" t="s">
        <v>773</v>
      </c>
      <c r="F341" s="4"/>
      <c r="G341" s="7">
        <f>SUM(G342)</f>
        <v>0</v>
      </c>
      <c r="H341" s="7">
        <f t="shared" ref="H341" si="84">SUM(H342)</f>
        <v>0</v>
      </c>
      <c r="I341" s="7" t="e">
        <f t="shared" si="79"/>
        <v>#DIV/0!</v>
      </c>
    </row>
    <row r="342" spans="1:9" ht="31.5" hidden="1" x14ac:dyDescent="0.25">
      <c r="A342" s="2" t="s">
        <v>40</v>
      </c>
      <c r="B342" s="4"/>
      <c r="C342" s="4" t="s">
        <v>149</v>
      </c>
      <c r="D342" s="4" t="s">
        <v>32</v>
      </c>
      <c r="E342" s="4" t="s">
        <v>773</v>
      </c>
      <c r="F342" s="4" t="s">
        <v>77</v>
      </c>
      <c r="G342" s="7"/>
      <c r="H342" s="7">
        <v>0</v>
      </c>
      <c r="I342" s="7" t="e">
        <f t="shared" si="79"/>
        <v>#DIV/0!</v>
      </c>
    </row>
    <row r="343" spans="1:9" ht="31.5" x14ac:dyDescent="0.25">
      <c r="A343" s="2" t="s">
        <v>491</v>
      </c>
      <c r="B343" s="4"/>
      <c r="C343" s="4" t="s">
        <v>149</v>
      </c>
      <c r="D343" s="4" t="s">
        <v>32</v>
      </c>
      <c r="E343" s="4" t="s">
        <v>210</v>
      </c>
      <c r="F343" s="4"/>
      <c r="G343" s="7">
        <f>SUM(G344)</f>
        <v>50478</v>
      </c>
      <c r="H343" s="7">
        <f>SUM(H344)</f>
        <v>50478</v>
      </c>
      <c r="I343" s="7">
        <f t="shared" si="79"/>
        <v>100</v>
      </c>
    </row>
    <row r="344" spans="1:9" ht="31.5" x14ac:dyDescent="0.25">
      <c r="A344" s="2" t="s">
        <v>398</v>
      </c>
      <c r="B344" s="4"/>
      <c r="C344" s="4" t="s">
        <v>149</v>
      </c>
      <c r="D344" s="4" t="s">
        <v>32</v>
      </c>
      <c r="E344" s="4" t="s">
        <v>509</v>
      </c>
      <c r="F344" s="4"/>
      <c r="G344" s="7">
        <f>SUM(G345)</f>
        <v>50478</v>
      </c>
      <c r="H344" s="7">
        <f>SUM(H345)</f>
        <v>50478</v>
      </c>
      <c r="I344" s="7">
        <f t="shared" si="79"/>
        <v>100</v>
      </c>
    </row>
    <row r="345" spans="1:9" x14ac:dyDescent="0.25">
      <c r="A345" s="2" t="s">
        <v>17</v>
      </c>
      <c r="B345" s="4"/>
      <c r="C345" s="4" t="s">
        <v>149</v>
      </c>
      <c r="D345" s="4" t="s">
        <v>32</v>
      </c>
      <c r="E345" s="4" t="s">
        <v>509</v>
      </c>
      <c r="F345" s="4" t="s">
        <v>82</v>
      </c>
      <c r="G345" s="7">
        <v>50478</v>
      </c>
      <c r="H345" s="7">
        <v>50478</v>
      </c>
      <c r="I345" s="7">
        <f t="shared" si="79"/>
        <v>100</v>
      </c>
    </row>
    <row r="346" spans="1:9" ht="31.5" x14ac:dyDescent="0.25">
      <c r="A346" s="34" t="s">
        <v>536</v>
      </c>
      <c r="B346" s="4"/>
      <c r="C346" s="4" t="s">
        <v>149</v>
      </c>
      <c r="D346" s="4" t="s">
        <v>32</v>
      </c>
      <c r="E346" s="5" t="s">
        <v>532</v>
      </c>
      <c r="F346" s="5"/>
      <c r="G346" s="7">
        <f>SUM(G347)+G349</f>
        <v>4138.6000000000004</v>
      </c>
      <c r="H346" s="7">
        <f t="shared" ref="H346" si="85">SUM(H347)+H349</f>
        <v>3538.1</v>
      </c>
      <c r="I346" s="7">
        <f t="shared" si="79"/>
        <v>85.490262407577433</v>
      </c>
    </row>
    <row r="347" spans="1:9" x14ac:dyDescent="0.25">
      <c r="A347" s="34" t="s">
        <v>26</v>
      </c>
      <c r="B347" s="4"/>
      <c r="C347" s="4" t="s">
        <v>149</v>
      </c>
      <c r="D347" s="4" t="s">
        <v>32</v>
      </c>
      <c r="E347" s="5" t="s">
        <v>533</v>
      </c>
      <c r="F347" s="5"/>
      <c r="G347" s="7">
        <f t="shared" ref="G347:H347" si="86">SUM(G348)</f>
        <v>4138.6000000000004</v>
      </c>
      <c r="H347" s="7">
        <f t="shared" si="86"/>
        <v>3538.1</v>
      </c>
      <c r="I347" s="7">
        <f t="shared" si="79"/>
        <v>85.490262407577433</v>
      </c>
    </row>
    <row r="348" spans="1:9" ht="31.5" x14ac:dyDescent="0.25">
      <c r="A348" s="34" t="s">
        <v>40</v>
      </c>
      <c r="B348" s="4"/>
      <c r="C348" s="4" t="s">
        <v>149</v>
      </c>
      <c r="D348" s="4" t="s">
        <v>32</v>
      </c>
      <c r="E348" s="5" t="s">
        <v>533</v>
      </c>
      <c r="F348" s="5" t="s">
        <v>77</v>
      </c>
      <c r="G348" s="7">
        <v>4138.6000000000004</v>
      </c>
      <c r="H348" s="7">
        <v>3538.1</v>
      </c>
      <c r="I348" s="7">
        <f t="shared" si="79"/>
        <v>85.490262407577433</v>
      </c>
    </row>
    <row r="349" spans="1:9" ht="47.25" hidden="1" x14ac:dyDescent="0.25">
      <c r="A349" s="34" t="s">
        <v>699</v>
      </c>
      <c r="B349" s="4"/>
      <c r="C349" s="4" t="s">
        <v>149</v>
      </c>
      <c r="D349" s="4" t="s">
        <v>32</v>
      </c>
      <c r="E349" s="5" t="s">
        <v>700</v>
      </c>
      <c r="F349" s="5"/>
      <c r="G349" s="7">
        <f>SUM(G350)</f>
        <v>0</v>
      </c>
      <c r="H349" s="7">
        <f t="shared" ref="H349" si="87">SUM(H350)</f>
        <v>0</v>
      </c>
      <c r="I349" s="7" t="e">
        <f t="shared" si="79"/>
        <v>#DIV/0!</v>
      </c>
    </row>
    <row r="350" spans="1:9" ht="31.5" hidden="1" x14ac:dyDescent="0.25">
      <c r="A350" s="34" t="s">
        <v>40</v>
      </c>
      <c r="B350" s="4"/>
      <c r="C350" s="4" t="s">
        <v>149</v>
      </c>
      <c r="D350" s="4" t="s">
        <v>32</v>
      </c>
      <c r="E350" s="5" t="s">
        <v>700</v>
      </c>
      <c r="F350" s="5" t="s">
        <v>77</v>
      </c>
      <c r="G350" s="7"/>
      <c r="H350" s="7"/>
      <c r="I350" s="7" t="e">
        <f t="shared" si="79"/>
        <v>#DIV/0!</v>
      </c>
    </row>
    <row r="351" spans="1:9" ht="31.5" x14ac:dyDescent="0.25">
      <c r="A351" s="34" t="s">
        <v>537</v>
      </c>
      <c r="B351" s="4"/>
      <c r="C351" s="4" t="s">
        <v>149</v>
      </c>
      <c r="D351" s="4" t="s">
        <v>32</v>
      </c>
      <c r="E351" s="5" t="s">
        <v>534</v>
      </c>
      <c r="F351" s="5"/>
      <c r="G351" s="7">
        <f t="shared" ref="G351:H352" si="88">SUM(G352)</f>
        <v>2840.7</v>
      </c>
      <c r="H351" s="7">
        <f t="shared" si="88"/>
        <v>2840.7</v>
      </c>
      <c r="I351" s="7">
        <f t="shared" si="79"/>
        <v>100</v>
      </c>
    </row>
    <row r="352" spans="1:9" x14ac:dyDescent="0.25">
      <c r="A352" s="34" t="s">
        <v>26</v>
      </c>
      <c r="B352" s="4"/>
      <c r="C352" s="4" t="s">
        <v>149</v>
      </c>
      <c r="D352" s="4" t="s">
        <v>32</v>
      </c>
      <c r="E352" s="5" t="s">
        <v>535</v>
      </c>
      <c r="F352" s="5"/>
      <c r="G352" s="7">
        <f t="shared" si="88"/>
        <v>2840.7</v>
      </c>
      <c r="H352" s="7">
        <f t="shared" si="88"/>
        <v>2840.7</v>
      </c>
      <c r="I352" s="7">
        <f t="shared" si="79"/>
        <v>100</v>
      </c>
    </row>
    <row r="353" spans="1:9" ht="31.5" x14ac:dyDescent="0.25">
      <c r="A353" s="34" t="s">
        <v>40</v>
      </c>
      <c r="B353" s="4"/>
      <c r="C353" s="4" t="s">
        <v>149</v>
      </c>
      <c r="D353" s="4" t="s">
        <v>32</v>
      </c>
      <c r="E353" s="5" t="s">
        <v>535</v>
      </c>
      <c r="F353" s="5" t="s">
        <v>77</v>
      </c>
      <c r="G353" s="7">
        <v>2840.7</v>
      </c>
      <c r="H353" s="7">
        <v>2840.7</v>
      </c>
      <c r="I353" s="7">
        <f t="shared" si="79"/>
        <v>100</v>
      </c>
    </row>
    <row r="354" spans="1:9" x14ac:dyDescent="0.25">
      <c r="A354" s="2" t="s">
        <v>156</v>
      </c>
      <c r="B354" s="4"/>
      <c r="C354" s="4" t="s">
        <v>149</v>
      </c>
      <c r="D354" s="4" t="s">
        <v>42</v>
      </c>
      <c r="E354" s="4"/>
      <c r="F354" s="4"/>
      <c r="G354" s="7">
        <f>SUM(G355+G365+G367+G394+G402+G411+G424)+G391</f>
        <v>498380.19999999995</v>
      </c>
      <c r="H354" s="7">
        <f>SUM(H355+H365+H367+H394+H402+H411+H424)+H391</f>
        <v>485559</v>
      </c>
      <c r="I354" s="7">
        <f t="shared" si="79"/>
        <v>97.427425888909724</v>
      </c>
    </row>
    <row r="355" spans="1:9" ht="31.5" x14ac:dyDescent="0.25">
      <c r="A355" s="35" t="s">
        <v>512</v>
      </c>
      <c r="B355" s="6"/>
      <c r="C355" s="4" t="s">
        <v>149</v>
      </c>
      <c r="D355" s="4" t="s">
        <v>42</v>
      </c>
      <c r="E355" s="4" t="s">
        <v>271</v>
      </c>
      <c r="F355" s="4"/>
      <c r="G355" s="7">
        <f>SUM(G356)+G360+G362</f>
        <v>36082.799999999996</v>
      </c>
      <c r="H355" s="7">
        <f t="shared" ref="H355" si="89">SUM(H356)+H360+H362</f>
        <v>33568.700000000004</v>
      </c>
      <c r="I355" s="7">
        <f t="shared" si="79"/>
        <v>93.0324143359163</v>
      </c>
    </row>
    <row r="356" spans="1:9" x14ac:dyDescent="0.25">
      <c r="A356" s="2" t="s">
        <v>26</v>
      </c>
      <c r="B356" s="4"/>
      <c r="C356" s="4" t="s">
        <v>149</v>
      </c>
      <c r="D356" s="4" t="s">
        <v>42</v>
      </c>
      <c r="E356" s="4" t="s">
        <v>272</v>
      </c>
      <c r="F356" s="4"/>
      <c r="G356" s="7">
        <f>SUM(G357)+G358</f>
        <v>34588.899999999994</v>
      </c>
      <c r="H356" s="7">
        <f t="shared" ref="H356" si="90">SUM(H357)+H358</f>
        <v>32074.800000000003</v>
      </c>
      <c r="I356" s="7">
        <f t="shared" si="79"/>
        <v>92.731483221495935</v>
      </c>
    </row>
    <row r="357" spans="1:9" ht="31.5" x14ac:dyDescent="0.25">
      <c r="A357" s="2" t="s">
        <v>40</v>
      </c>
      <c r="B357" s="4"/>
      <c r="C357" s="4" t="s">
        <v>149</v>
      </c>
      <c r="D357" s="4" t="s">
        <v>42</v>
      </c>
      <c r="E357" s="4" t="s">
        <v>272</v>
      </c>
      <c r="F357" s="4" t="s">
        <v>77</v>
      </c>
      <c r="G357" s="7">
        <v>33406.199999999997</v>
      </c>
      <c r="H357" s="7">
        <v>30893.4</v>
      </c>
      <c r="I357" s="7">
        <f t="shared" si="79"/>
        <v>92.478042998006373</v>
      </c>
    </row>
    <row r="358" spans="1:9" ht="59.25" customHeight="1" x14ac:dyDescent="0.25">
      <c r="A358" s="34" t="s">
        <v>697</v>
      </c>
      <c r="B358" s="4"/>
      <c r="C358" s="4" t="s">
        <v>149</v>
      </c>
      <c r="D358" s="4" t="s">
        <v>42</v>
      </c>
      <c r="E358" s="5" t="s">
        <v>696</v>
      </c>
      <c r="F358" s="4"/>
      <c r="G358" s="7">
        <f>SUM(G359)</f>
        <v>1182.7</v>
      </c>
      <c r="H358" s="7">
        <f>SUM(H359)</f>
        <v>1181.4000000000001</v>
      </c>
      <c r="I358" s="7">
        <f t="shared" si="79"/>
        <v>99.890082015726733</v>
      </c>
    </row>
    <row r="359" spans="1:9" ht="31.5" x14ac:dyDescent="0.25">
      <c r="A359" s="2" t="s">
        <v>40</v>
      </c>
      <c r="B359" s="4"/>
      <c r="C359" s="4" t="s">
        <v>149</v>
      </c>
      <c r="D359" s="4" t="s">
        <v>42</v>
      </c>
      <c r="E359" s="5" t="s">
        <v>696</v>
      </c>
      <c r="F359" s="4" t="s">
        <v>77</v>
      </c>
      <c r="G359" s="7">
        <v>1182.7</v>
      </c>
      <c r="H359" s="7">
        <v>1181.4000000000001</v>
      </c>
      <c r="I359" s="7">
        <f t="shared" si="79"/>
        <v>99.890082015726733</v>
      </c>
    </row>
    <row r="360" spans="1:9" ht="47.25" x14ac:dyDescent="0.25">
      <c r="A360" s="34" t="s">
        <v>20</v>
      </c>
      <c r="B360" s="4"/>
      <c r="C360" s="4" t="s">
        <v>149</v>
      </c>
      <c r="D360" s="4" t="s">
        <v>42</v>
      </c>
      <c r="E360" s="5" t="s">
        <v>1015</v>
      </c>
      <c r="F360" s="4"/>
      <c r="G360" s="7">
        <f>SUM(G361)</f>
        <v>1493.9</v>
      </c>
      <c r="H360" s="7">
        <f t="shared" ref="H360" si="91">SUM(H361)</f>
        <v>1493.9</v>
      </c>
      <c r="I360" s="7">
        <f t="shared" si="79"/>
        <v>100</v>
      </c>
    </row>
    <row r="361" spans="1:9" ht="31.5" x14ac:dyDescent="0.25">
      <c r="A361" s="34" t="s">
        <v>204</v>
      </c>
      <c r="B361" s="4"/>
      <c r="C361" s="4" t="s">
        <v>149</v>
      </c>
      <c r="D361" s="4" t="s">
        <v>42</v>
      </c>
      <c r="E361" s="5" t="s">
        <v>1015</v>
      </c>
      <c r="F361" s="4" t="s">
        <v>108</v>
      </c>
      <c r="G361" s="7">
        <v>1493.9</v>
      </c>
      <c r="H361" s="7">
        <v>1493.9</v>
      </c>
      <c r="I361" s="7">
        <f t="shared" si="79"/>
        <v>100</v>
      </c>
    </row>
    <row r="362" spans="1:9" ht="31.5" hidden="1" x14ac:dyDescent="0.25">
      <c r="A362" s="95" t="s">
        <v>233</v>
      </c>
      <c r="B362" s="4"/>
      <c r="C362" s="4" t="s">
        <v>149</v>
      </c>
      <c r="D362" s="4" t="s">
        <v>42</v>
      </c>
      <c r="E362" s="5" t="s">
        <v>1016</v>
      </c>
      <c r="F362" s="4"/>
      <c r="G362" s="7">
        <f>SUM(G363)</f>
        <v>0</v>
      </c>
      <c r="H362" s="7"/>
      <c r="I362" s="7" t="e">
        <f t="shared" si="79"/>
        <v>#DIV/0!</v>
      </c>
    </row>
    <row r="363" spans="1:9" ht="31.5" hidden="1" x14ac:dyDescent="0.25">
      <c r="A363" s="34" t="s">
        <v>204</v>
      </c>
      <c r="B363" s="4"/>
      <c r="C363" s="4" t="s">
        <v>149</v>
      </c>
      <c r="D363" s="4" t="s">
        <v>42</v>
      </c>
      <c r="E363" s="5" t="s">
        <v>1016</v>
      </c>
      <c r="F363" s="4" t="s">
        <v>108</v>
      </c>
      <c r="G363" s="109"/>
      <c r="H363" s="7"/>
      <c r="I363" s="7" t="e">
        <f t="shared" si="79"/>
        <v>#DIV/0!</v>
      </c>
    </row>
    <row r="364" spans="1:9" ht="31.5" x14ac:dyDescent="0.25">
      <c r="A364" s="2" t="s">
        <v>511</v>
      </c>
      <c r="B364" s="4"/>
      <c r="C364" s="4" t="s">
        <v>149</v>
      </c>
      <c r="D364" s="4" t="s">
        <v>42</v>
      </c>
      <c r="E364" s="4" t="s">
        <v>265</v>
      </c>
      <c r="F364" s="4"/>
      <c r="G364" s="7">
        <f t="shared" ref="G364:H365" si="92">SUM(G365)</f>
        <v>6493.5</v>
      </c>
      <c r="H364" s="7">
        <f t="shared" si="92"/>
        <v>6493.5</v>
      </c>
      <c r="I364" s="7">
        <f t="shared" si="79"/>
        <v>100</v>
      </c>
    </row>
    <row r="365" spans="1:9" x14ac:dyDescent="0.25">
      <c r="A365" s="2" t="s">
        <v>26</v>
      </c>
      <c r="B365" s="4"/>
      <c r="C365" s="4" t="s">
        <v>149</v>
      </c>
      <c r="D365" s="4" t="s">
        <v>42</v>
      </c>
      <c r="E365" s="4" t="s">
        <v>266</v>
      </c>
      <c r="F365" s="4"/>
      <c r="G365" s="7">
        <f t="shared" si="92"/>
        <v>6493.5</v>
      </c>
      <c r="H365" s="7">
        <f t="shared" si="92"/>
        <v>6493.5</v>
      </c>
      <c r="I365" s="7">
        <f t="shared" si="79"/>
        <v>100</v>
      </c>
    </row>
    <row r="366" spans="1:9" ht="27" customHeight="1" x14ac:dyDescent="0.25">
      <c r="A366" s="2" t="s">
        <v>40</v>
      </c>
      <c r="B366" s="4"/>
      <c r="C366" s="4" t="s">
        <v>149</v>
      </c>
      <c r="D366" s="4" t="s">
        <v>42</v>
      </c>
      <c r="E366" s="4" t="s">
        <v>266</v>
      </c>
      <c r="F366" s="4" t="s">
        <v>77</v>
      </c>
      <c r="G366" s="7">
        <v>6493.5</v>
      </c>
      <c r="H366" s="7">
        <v>6493.5</v>
      </c>
      <c r="I366" s="7">
        <f t="shared" si="79"/>
        <v>100</v>
      </c>
    </row>
    <row r="367" spans="1:9" ht="31.5" x14ac:dyDescent="0.25">
      <c r="A367" s="2" t="s">
        <v>889</v>
      </c>
      <c r="B367" s="4"/>
      <c r="C367" s="4" t="s">
        <v>149</v>
      </c>
      <c r="D367" s="4" t="s">
        <v>42</v>
      </c>
      <c r="E367" s="4" t="s">
        <v>396</v>
      </c>
      <c r="F367" s="4"/>
      <c r="G367" s="7">
        <f>SUM(G386)+G368</f>
        <v>225620.60000000003</v>
      </c>
      <c r="H367" s="7">
        <f>SUM(H386)+H368</f>
        <v>216700.6</v>
      </c>
      <c r="I367" s="7">
        <f t="shared" si="79"/>
        <v>96.046460296621845</v>
      </c>
    </row>
    <row r="368" spans="1:9" x14ac:dyDescent="0.25">
      <c r="A368" s="2" t="s">
        <v>26</v>
      </c>
      <c r="B368" s="4"/>
      <c r="C368" s="4" t="s">
        <v>149</v>
      </c>
      <c r="D368" s="4" t="s">
        <v>42</v>
      </c>
      <c r="E368" s="4" t="s">
        <v>571</v>
      </c>
      <c r="F368" s="4"/>
      <c r="G368" s="7">
        <f>SUM(G369+G370)</f>
        <v>163580.80000000002</v>
      </c>
      <c r="H368" s="7">
        <f t="shared" ref="H368" si="93">SUM(H369+H370)</f>
        <v>154661</v>
      </c>
      <c r="I368" s="7">
        <f t="shared" si="79"/>
        <v>94.547159568849153</v>
      </c>
    </row>
    <row r="369" spans="1:9" ht="31.5" x14ac:dyDescent="0.25">
      <c r="A369" s="2" t="s">
        <v>40</v>
      </c>
      <c r="B369" s="4"/>
      <c r="C369" s="4" t="s">
        <v>149</v>
      </c>
      <c r="D369" s="4" t="s">
        <v>42</v>
      </c>
      <c r="E369" s="4" t="s">
        <v>571</v>
      </c>
      <c r="F369" s="4" t="s">
        <v>77</v>
      </c>
      <c r="G369" s="7">
        <v>117349.8</v>
      </c>
      <c r="H369" s="7">
        <v>117349.8</v>
      </c>
      <c r="I369" s="7">
        <f t="shared" si="79"/>
        <v>100</v>
      </c>
    </row>
    <row r="370" spans="1:9" x14ac:dyDescent="0.25">
      <c r="A370" s="2" t="s">
        <v>796</v>
      </c>
      <c r="B370" s="4"/>
      <c r="C370" s="4" t="s">
        <v>149</v>
      </c>
      <c r="D370" s="4" t="s">
        <v>42</v>
      </c>
      <c r="E370" s="4" t="s">
        <v>701</v>
      </c>
      <c r="F370" s="4"/>
      <c r="G370" s="7">
        <f>SUM(G371+G372+G374+G376+G378+G380+G382+G384)</f>
        <v>46231.000000000007</v>
      </c>
      <c r="H370" s="7">
        <f t="shared" ref="H370" si="94">SUM(H371+H372+H374+H376+H378+H380+H382+H384)</f>
        <v>37311.200000000004</v>
      </c>
      <c r="I370" s="7">
        <f t="shared" si="79"/>
        <v>80.706019770284016</v>
      </c>
    </row>
    <row r="371" spans="1:9" ht="31.5" hidden="1" x14ac:dyDescent="0.25">
      <c r="A371" s="2" t="s">
        <v>40</v>
      </c>
      <c r="B371" s="4"/>
      <c r="C371" s="4" t="s">
        <v>149</v>
      </c>
      <c r="D371" s="4" t="s">
        <v>42</v>
      </c>
      <c r="E371" s="4" t="s">
        <v>701</v>
      </c>
      <c r="F371" s="4" t="s">
        <v>77</v>
      </c>
      <c r="G371" s="7"/>
      <c r="H371" s="7"/>
      <c r="I371" s="7"/>
    </row>
    <row r="372" spans="1:9" ht="31.5" x14ac:dyDescent="0.25">
      <c r="A372" s="2" t="s">
        <v>995</v>
      </c>
      <c r="B372" s="4"/>
      <c r="C372" s="4" t="s">
        <v>149</v>
      </c>
      <c r="D372" s="4" t="s">
        <v>42</v>
      </c>
      <c r="E372" s="4" t="s">
        <v>990</v>
      </c>
      <c r="F372" s="4"/>
      <c r="G372" s="7">
        <f>SUM(G373)</f>
        <v>35954</v>
      </c>
      <c r="H372" s="7">
        <f t="shared" ref="H372" si="95">SUM(H373)</f>
        <v>28099.200000000001</v>
      </c>
      <c r="I372" s="7">
        <f t="shared" si="79"/>
        <v>78.153195750125164</v>
      </c>
    </row>
    <row r="373" spans="1:9" ht="31.5" x14ac:dyDescent="0.25">
      <c r="A373" s="2" t="s">
        <v>40</v>
      </c>
      <c r="B373" s="4"/>
      <c r="C373" s="4" t="s">
        <v>149</v>
      </c>
      <c r="D373" s="4" t="s">
        <v>42</v>
      </c>
      <c r="E373" s="4" t="s">
        <v>990</v>
      </c>
      <c r="F373" s="4" t="s">
        <v>77</v>
      </c>
      <c r="G373" s="7">
        <v>35954</v>
      </c>
      <c r="H373" s="7">
        <v>28099.200000000001</v>
      </c>
      <c r="I373" s="7">
        <f t="shared" si="79"/>
        <v>78.153195750125164</v>
      </c>
    </row>
    <row r="374" spans="1:9" ht="47.25" x14ac:dyDescent="0.25">
      <c r="A374" s="2" t="s">
        <v>994</v>
      </c>
      <c r="B374" s="4"/>
      <c r="C374" s="4" t="s">
        <v>149</v>
      </c>
      <c r="D374" s="4" t="s">
        <v>42</v>
      </c>
      <c r="E374" s="4" t="s">
        <v>993</v>
      </c>
      <c r="F374" s="4"/>
      <c r="G374" s="7">
        <f>SUM(G375)</f>
        <v>2119.3000000000002</v>
      </c>
      <c r="H374" s="7">
        <f t="shared" ref="H374" si="96">SUM(H375)</f>
        <v>2119.1</v>
      </c>
      <c r="I374" s="7">
        <f t="shared" si="79"/>
        <v>99.99056292171943</v>
      </c>
    </row>
    <row r="375" spans="1:9" ht="31.5" x14ac:dyDescent="0.25">
      <c r="A375" s="2" t="s">
        <v>40</v>
      </c>
      <c r="B375" s="4"/>
      <c r="C375" s="4" t="s">
        <v>149</v>
      </c>
      <c r="D375" s="4" t="s">
        <v>42</v>
      </c>
      <c r="E375" s="4" t="s">
        <v>993</v>
      </c>
      <c r="F375" s="4" t="s">
        <v>77</v>
      </c>
      <c r="G375" s="7">
        <v>2119.3000000000002</v>
      </c>
      <c r="H375" s="7">
        <v>2119.1</v>
      </c>
      <c r="I375" s="7">
        <f t="shared" si="79"/>
        <v>99.99056292171943</v>
      </c>
    </row>
    <row r="376" spans="1:9" ht="31.5" x14ac:dyDescent="0.25">
      <c r="A376" s="2" t="s">
        <v>1001</v>
      </c>
      <c r="B376" s="4"/>
      <c r="C376" s="4" t="s">
        <v>149</v>
      </c>
      <c r="D376" s="4" t="s">
        <v>42</v>
      </c>
      <c r="E376" s="4" t="s">
        <v>1000</v>
      </c>
      <c r="F376" s="4"/>
      <c r="G376" s="7">
        <f>SUM(G377)</f>
        <v>4807.3999999999996</v>
      </c>
      <c r="H376" s="7">
        <f t="shared" ref="H376" si="97">SUM(H377)</f>
        <v>4805.6000000000004</v>
      </c>
      <c r="I376" s="7">
        <f t="shared" si="79"/>
        <v>99.962557723509605</v>
      </c>
    </row>
    <row r="377" spans="1:9" ht="31.5" x14ac:dyDescent="0.25">
      <c r="A377" s="2" t="s">
        <v>40</v>
      </c>
      <c r="B377" s="4"/>
      <c r="C377" s="4" t="s">
        <v>149</v>
      </c>
      <c r="D377" s="4" t="s">
        <v>42</v>
      </c>
      <c r="E377" s="4" t="s">
        <v>1000</v>
      </c>
      <c r="F377" s="4" t="s">
        <v>77</v>
      </c>
      <c r="G377" s="7">
        <v>4807.3999999999996</v>
      </c>
      <c r="H377" s="7">
        <v>4805.6000000000004</v>
      </c>
      <c r="I377" s="7">
        <f t="shared" si="79"/>
        <v>99.962557723509605</v>
      </c>
    </row>
    <row r="378" spans="1:9" ht="31.5" x14ac:dyDescent="0.25">
      <c r="A378" s="2" t="s">
        <v>996</v>
      </c>
      <c r="B378" s="4"/>
      <c r="C378" s="4" t="s">
        <v>149</v>
      </c>
      <c r="D378" s="4" t="s">
        <v>42</v>
      </c>
      <c r="E378" s="4" t="s">
        <v>984</v>
      </c>
      <c r="F378" s="4"/>
      <c r="G378" s="7">
        <f>SUM(G379)</f>
        <v>1062.9000000000001</v>
      </c>
      <c r="H378" s="7">
        <f t="shared" ref="H378" si="98">SUM(H379)</f>
        <v>705.8</v>
      </c>
      <c r="I378" s="7">
        <f t="shared" si="79"/>
        <v>66.403236428638621</v>
      </c>
    </row>
    <row r="379" spans="1:9" ht="31.5" x14ac:dyDescent="0.25">
      <c r="A379" s="2" t="s">
        <v>40</v>
      </c>
      <c r="B379" s="4"/>
      <c r="C379" s="4" t="s">
        <v>149</v>
      </c>
      <c r="D379" s="4" t="s">
        <v>42</v>
      </c>
      <c r="E379" s="4" t="s">
        <v>984</v>
      </c>
      <c r="F379" s="4" t="s">
        <v>77</v>
      </c>
      <c r="G379" s="7">
        <v>1062.9000000000001</v>
      </c>
      <c r="H379" s="7">
        <v>705.8</v>
      </c>
      <c r="I379" s="7">
        <f t="shared" si="79"/>
        <v>66.403236428638621</v>
      </c>
    </row>
    <row r="380" spans="1:9" ht="31.5" x14ac:dyDescent="0.25">
      <c r="A380" s="2" t="s">
        <v>997</v>
      </c>
      <c r="B380" s="4"/>
      <c r="C380" s="4" t="s">
        <v>149</v>
      </c>
      <c r="D380" s="4" t="s">
        <v>42</v>
      </c>
      <c r="E380" s="4" t="s">
        <v>985</v>
      </c>
      <c r="F380" s="4"/>
      <c r="G380" s="7">
        <f>SUM(G381)</f>
        <v>790.4</v>
      </c>
      <c r="H380" s="7">
        <f t="shared" ref="H380" si="99">SUM(H381)</f>
        <v>426.5</v>
      </c>
      <c r="I380" s="7">
        <f t="shared" si="79"/>
        <v>53.960020242914986</v>
      </c>
    </row>
    <row r="381" spans="1:9" ht="31.5" x14ac:dyDescent="0.25">
      <c r="A381" s="2" t="s">
        <v>40</v>
      </c>
      <c r="B381" s="4"/>
      <c r="C381" s="4" t="s">
        <v>149</v>
      </c>
      <c r="D381" s="4" t="s">
        <v>42</v>
      </c>
      <c r="E381" s="4" t="s">
        <v>985</v>
      </c>
      <c r="F381" s="4" t="s">
        <v>77</v>
      </c>
      <c r="G381" s="7">
        <v>790.4</v>
      </c>
      <c r="H381" s="7">
        <v>426.5</v>
      </c>
      <c r="I381" s="7">
        <f t="shared" si="79"/>
        <v>53.960020242914986</v>
      </c>
    </row>
    <row r="382" spans="1:9" ht="31.5" x14ac:dyDescent="0.25">
      <c r="A382" s="2" t="s">
        <v>998</v>
      </c>
      <c r="B382" s="4"/>
      <c r="C382" s="4" t="s">
        <v>149</v>
      </c>
      <c r="D382" s="4" t="s">
        <v>42</v>
      </c>
      <c r="E382" s="4" t="s">
        <v>986</v>
      </c>
      <c r="F382" s="4"/>
      <c r="G382" s="7">
        <f>SUM(G383)</f>
        <v>1200.8</v>
      </c>
      <c r="H382" s="7">
        <f t="shared" ref="H382" si="100">SUM(H383)</f>
        <v>858.8</v>
      </c>
      <c r="I382" s="7">
        <f t="shared" si="79"/>
        <v>71.51898734177216</v>
      </c>
    </row>
    <row r="383" spans="1:9" ht="31.5" x14ac:dyDescent="0.25">
      <c r="A383" s="2" t="s">
        <v>40</v>
      </c>
      <c r="B383" s="4"/>
      <c r="C383" s="4" t="s">
        <v>149</v>
      </c>
      <c r="D383" s="4" t="s">
        <v>42</v>
      </c>
      <c r="E383" s="4" t="s">
        <v>986</v>
      </c>
      <c r="F383" s="4" t="s">
        <v>77</v>
      </c>
      <c r="G383" s="7">
        <v>1200.8</v>
      </c>
      <c r="H383" s="7">
        <v>858.8</v>
      </c>
      <c r="I383" s="7">
        <f t="shared" si="79"/>
        <v>71.51898734177216</v>
      </c>
    </row>
    <row r="384" spans="1:9" ht="31.5" x14ac:dyDescent="0.25">
      <c r="A384" s="2" t="s">
        <v>999</v>
      </c>
      <c r="B384" s="4"/>
      <c r="C384" s="4" t="s">
        <v>149</v>
      </c>
      <c r="D384" s="4" t="s">
        <v>42</v>
      </c>
      <c r="E384" s="4" t="s">
        <v>991</v>
      </c>
      <c r="F384" s="4"/>
      <c r="G384" s="7">
        <f>SUM(G385)</f>
        <v>296.2</v>
      </c>
      <c r="H384" s="7">
        <f>SUM(H385)</f>
        <v>296.2</v>
      </c>
      <c r="I384" s="7">
        <f t="shared" si="79"/>
        <v>100</v>
      </c>
    </row>
    <row r="385" spans="1:9" ht="31.5" x14ac:dyDescent="0.25">
      <c r="A385" s="2" t="s">
        <v>40</v>
      </c>
      <c r="B385" s="4"/>
      <c r="C385" s="4" t="s">
        <v>149</v>
      </c>
      <c r="D385" s="4" t="s">
        <v>42</v>
      </c>
      <c r="E385" s="4" t="s">
        <v>991</v>
      </c>
      <c r="F385" s="4" t="s">
        <v>77</v>
      </c>
      <c r="G385" s="7">
        <v>296.2</v>
      </c>
      <c r="H385" s="7">
        <v>296.2</v>
      </c>
      <c r="I385" s="7">
        <f t="shared" si="79"/>
        <v>100</v>
      </c>
    </row>
    <row r="386" spans="1:9" x14ac:dyDescent="0.25">
      <c r="A386" s="34" t="s">
        <v>729</v>
      </c>
      <c r="B386" s="4"/>
      <c r="C386" s="4" t="s">
        <v>149</v>
      </c>
      <c r="D386" s="4" t="s">
        <v>42</v>
      </c>
      <c r="E386" s="4" t="s">
        <v>560</v>
      </c>
      <c r="F386" s="4"/>
      <c r="G386" s="7">
        <f>SUM(G388)+G389</f>
        <v>62039.8</v>
      </c>
      <c r="H386" s="7">
        <f>SUM(H388)+H389</f>
        <v>62039.6</v>
      </c>
      <c r="I386" s="7">
        <f t="shared" si="79"/>
        <v>99.999677626297938</v>
      </c>
    </row>
    <row r="387" spans="1:9" x14ac:dyDescent="0.25">
      <c r="A387" s="2" t="s">
        <v>440</v>
      </c>
      <c r="B387" s="4"/>
      <c r="C387" s="4" t="s">
        <v>149</v>
      </c>
      <c r="D387" s="4" t="s">
        <v>42</v>
      </c>
      <c r="E387" s="4" t="s">
        <v>561</v>
      </c>
      <c r="F387" s="4"/>
      <c r="G387" s="7">
        <f>SUM(G388)</f>
        <v>62039.8</v>
      </c>
      <c r="H387" s="7">
        <f>SUM(H388)</f>
        <v>62039.6</v>
      </c>
      <c r="I387" s="7">
        <f t="shared" si="79"/>
        <v>99.999677626297938</v>
      </c>
    </row>
    <row r="388" spans="1:9" ht="31.5" x14ac:dyDescent="0.25">
      <c r="A388" s="2" t="s">
        <v>40</v>
      </c>
      <c r="B388" s="4"/>
      <c r="C388" s="4" t="s">
        <v>149</v>
      </c>
      <c r="D388" s="4" t="s">
        <v>42</v>
      </c>
      <c r="E388" s="4" t="s">
        <v>561</v>
      </c>
      <c r="F388" s="4" t="s">
        <v>77</v>
      </c>
      <c r="G388" s="7">
        <v>62039.8</v>
      </c>
      <c r="H388" s="7">
        <v>62039.6</v>
      </c>
      <c r="I388" s="7">
        <f t="shared" si="79"/>
        <v>99.999677626297938</v>
      </c>
    </row>
    <row r="389" spans="1:9" ht="31.5" hidden="1" x14ac:dyDescent="0.25">
      <c r="A389" s="2" t="s">
        <v>844</v>
      </c>
      <c r="B389" s="4"/>
      <c r="C389" s="4" t="s">
        <v>149</v>
      </c>
      <c r="D389" s="4" t="s">
        <v>42</v>
      </c>
      <c r="E389" s="4" t="s">
        <v>562</v>
      </c>
      <c r="F389" s="4"/>
      <c r="G389" s="7">
        <f>SUM(G390)</f>
        <v>0</v>
      </c>
      <c r="H389" s="7">
        <f>SUM(H390)</f>
        <v>0</v>
      </c>
      <c r="I389" s="7" t="e">
        <f t="shared" si="79"/>
        <v>#DIV/0!</v>
      </c>
    </row>
    <row r="390" spans="1:9" ht="31.5" hidden="1" x14ac:dyDescent="0.25">
      <c r="A390" s="2" t="s">
        <v>40</v>
      </c>
      <c r="B390" s="4"/>
      <c r="C390" s="4" t="s">
        <v>149</v>
      </c>
      <c r="D390" s="4" t="s">
        <v>42</v>
      </c>
      <c r="E390" s="4" t="s">
        <v>562</v>
      </c>
      <c r="F390" s="4" t="s">
        <v>77</v>
      </c>
      <c r="G390" s="7"/>
      <c r="H390" s="7"/>
      <c r="I390" s="7" t="e">
        <f t="shared" si="79"/>
        <v>#DIV/0!</v>
      </c>
    </row>
    <row r="391" spans="1:9" ht="31.5" hidden="1" x14ac:dyDescent="0.25">
      <c r="A391" s="2" t="s">
        <v>503</v>
      </c>
      <c r="B391" s="4"/>
      <c r="C391" s="4" t="s">
        <v>149</v>
      </c>
      <c r="D391" s="4" t="s">
        <v>42</v>
      </c>
      <c r="E391" s="4" t="s">
        <v>260</v>
      </c>
      <c r="F391" s="4"/>
      <c r="G391" s="7">
        <f>SUM(G392)</f>
        <v>0</v>
      </c>
      <c r="H391" s="7"/>
      <c r="I391" s="7" t="e">
        <f t="shared" si="79"/>
        <v>#DIV/0!</v>
      </c>
    </row>
    <row r="392" spans="1:9" ht="31.5" hidden="1" x14ac:dyDescent="0.25">
      <c r="A392" s="2" t="s">
        <v>239</v>
      </c>
      <c r="B392" s="4"/>
      <c r="C392" s="4" t="s">
        <v>149</v>
      </c>
      <c r="D392" s="4" t="s">
        <v>42</v>
      </c>
      <c r="E392" s="4" t="s">
        <v>273</v>
      </c>
      <c r="F392" s="4"/>
      <c r="G392" s="7">
        <f>SUM(G393)</f>
        <v>0</v>
      </c>
      <c r="H392" s="7"/>
      <c r="I392" s="7" t="e">
        <f t="shared" ref="I392:I455" si="101">SUM(H392/G392*100)</f>
        <v>#DIV/0!</v>
      </c>
    </row>
    <row r="393" spans="1:9" ht="31.5" hidden="1" x14ac:dyDescent="0.25">
      <c r="A393" s="2" t="s">
        <v>240</v>
      </c>
      <c r="B393" s="4"/>
      <c r="C393" s="4" t="s">
        <v>149</v>
      </c>
      <c r="D393" s="4" t="s">
        <v>42</v>
      </c>
      <c r="E393" s="4" t="s">
        <v>273</v>
      </c>
      <c r="F393" s="4" t="s">
        <v>221</v>
      </c>
      <c r="G393" s="7">
        <v>0</v>
      </c>
      <c r="H393" s="7"/>
      <c r="I393" s="7" t="e">
        <f t="shared" si="101"/>
        <v>#DIV/0!</v>
      </c>
    </row>
    <row r="394" spans="1:9" ht="31.5" x14ac:dyDescent="0.25">
      <c r="A394" s="95" t="s">
        <v>489</v>
      </c>
      <c r="B394" s="4"/>
      <c r="C394" s="4" t="s">
        <v>149</v>
      </c>
      <c r="D394" s="4" t="s">
        <v>42</v>
      </c>
      <c r="E394" s="31" t="s">
        <v>196</v>
      </c>
      <c r="F394" s="4"/>
      <c r="G394" s="7">
        <f t="shared" ref="G394:H394" si="102">SUM(G395)</f>
        <v>53644.6</v>
      </c>
      <c r="H394" s="7">
        <f t="shared" si="102"/>
        <v>53644.6</v>
      </c>
      <c r="I394" s="7">
        <f t="shared" si="101"/>
        <v>100</v>
      </c>
    </row>
    <row r="395" spans="1:9" ht="47.25" x14ac:dyDescent="0.25">
      <c r="A395" s="95" t="s">
        <v>490</v>
      </c>
      <c r="B395" s="4"/>
      <c r="C395" s="4" t="s">
        <v>149</v>
      </c>
      <c r="D395" s="4" t="s">
        <v>42</v>
      </c>
      <c r="E395" s="31" t="s">
        <v>197</v>
      </c>
      <c r="F395" s="4"/>
      <c r="G395" s="7">
        <f>SUM(G396)+G399</f>
        <v>53644.6</v>
      </c>
      <c r="H395" s="7">
        <f t="shared" ref="H395" si="103">SUM(H396)+H399</f>
        <v>53644.6</v>
      </c>
      <c r="I395" s="7">
        <f t="shared" si="101"/>
        <v>100</v>
      </c>
    </row>
    <row r="396" spans="1:9" ht="31.5" x14ac:dyDescent="0.25">
      <c r="A396" s="95" t="s">
        <v>398</v>
      </c>
      <c r="B396" s="4"/>
      <c r="C396" s="4" t="s">
        <v>149</v>
      </c>
      <c r="D396" s="4" t="s">
        <v>42</v>
      </c>
      <c r="E396" s="31" t="s">
        <v>198</v>
      </c>
      <c r="F396" s="4"/>
      <c r="G396" s="7">
        <f>SUM(G397:G398)</f>
        <v>53644.6</v>
      </c>
      <c r="H396" s="7">
        <f>SUM(H397:H398)</f>
        <v>53644.6</v>
      </c>
      <c r="I396" s="7">
        <f t="shared" si="101"/>
        <v>100</v>
      </c>
    </row>
    <row r="397" spans="1:9" ht="31.5" x14ac:dyDescent="0.25">
      <c r="A397" s="95" t="s">
        <v>40</v>
      </c>
      <c r="B397" s="4"/>
      <c r="C397" s="4" t="s">
        <v>149</v>
      </c>
      <c r="D397" s="4" t="s">
        <v>42</v>
      </c>
      <c r="E397" s="31" t="s">
        <v>198</v>
      </c>
      <c r="F397" s="4" t="s">
        <v>77</v>
      </c>
      <c r="G397" s="7">
        <v>47710.6</v>
      </c>
      <c r="H397" s="7">
        <v>47710.6</v>
      </c>
      <c r="I397" s="7">
        <f t="shared" si="101"/>
        <v>100</v>
      </c>
    </row>
    <row r="398" spans="1:9" ht="31.5" x14ac:dyDescent="0.25">
      <c r="A398" s="2" t="s">
        <v>240</v>
      </c>
      <c r="B398" s="4"/>
      <c r="C398" s="4" t="s">
        <v>149</v>
      </c>
      <c r="D398" s="4" t="s">
        <v>42</v>
      </c>
      <c r="E398" s="31" t="s">
        <v>198</v>
      </c>
      <c r="F398" s="4" t="s">
        <v>221</v>
      </c>
      <c r="G398" s="7">
        <v>5934</v>
      </c>
      <c r="H398" s="7">
        <v>5934</v>
      </c>
      <c r="I398" s="7">
        <f t="shared" si="101"/>
        <v>100</v>
      </c>
    </row>
    <row r="399" spans="1:9" x14ac:dyDescent="0.25">
      <c r="A399" s="2" t="s">
        <v>796</v>
      </c>
      <c r="B399" s="4"/>
      <c r="C399" s="4" t="s">
        <v>149</v>
      </c>
      <c r="D399" s="4" t="s">
        <v>42</v>
      </c>
      <c r="E399" s="31" t="s">
        <v>822</v>
      </c>
      <c r="F399" s="4"/>
      <c r="G399" s="7">
        <f>SUM(G400)</f>
        <v>0</v>
      </c>
      <c r="H399" s="7">
        <f t="shared" ref="H399:H400" si="104">SUM(H400)</f>
        <v>0</v>
      </c>
      <c r="I399" s="7"/>
    </row>
    <row r="400" spans="1:9" hidden="1" x14ac:dyDescent="0.25">
      <c r="A400" s="2"/>
      <c r="B400" s="4"/>
      <c r="C400" s="4" t="s">
        <v>149</v>
      </c>
      <c r="D400" s="4" t="s">
        <v>42</v>
      </c>
      <c r="E400" s="31" t="s">
        <v>821</v>
      </c>
      <c r="F400" s="4"/>
      <c r="G400" s="7">
        <f>SUM(G401)</f>
        <v>0</v>
      </c>
      <c r="H400" s="7">
        <f t="shared" si="104"/>
        <v>0</v>
      </c>
      <c r="I400" s="7" t="e">
        <f t="shared" si="101"/>
        <v>#DIV/0!</v>
      </c>
    </row>
    <row r="401" spans="1:9" ht="31.5" hidden="1" x14ac:dyDescent="0.25">
      <c r="A401" s="95" t="s">
        <v>40</v>
      </c>
      <c r="B401" s="4"/>
      <c r="C401" s="4" t="s">
        <v>149</v>
      </c>
      <c r="D401" s="4" t="s">
        <v>42</v>
      </c>
      <c r="E401" s="31" t="s">
        <v>821</v>
      </c>
      <c r="F401" s="4" t="s">
        <v>77</v>
      </c>
      <c r="G401" s="7"/>
      <c r="H401" s="7"/>
      <c r="I401" s="7" t="e">
        <f t="shared" si="101"/>
        <v>#DIV/0!</v>
      </c>
    </row>
    <row r="402" spans="1:9" x14ac:dyDescent="0.25">
      <c r="A402" s="34" t="s">
        <v>540</v>
      </c>
      <c r="B402" s="4"/>
      <c r="C402" s="4" t="s">
        <v>149</v>
      </c>
      <c r="D402" s="4" t="s">
        <v>42</v>
      </c>
      <c r="E402" s="5" t="s">
        <v>538</v>
      </c>
      <c r="F402" s="5"/>
      <c r="G402" s="7">
        <f>SUM(G403)+G405+G407+G409</f>
        <v>7094.8</v>
      </c>
      <c r="H402" s="7">
        <f t="shared" ref="H402" si="105">SUM(H403)+H405+H407+H409</f>
        <v>7082.6</v>
      </c>
      <c r="I402" s="7">
        <f t="shared" si="101"/>
        <v>99.828043073800529</v>
      </c>
    </row>
    <row r="403" spans="1:9" x14ac:dyDescent="0.25">
      <c r="A403" s="34" t="s">
        <v>26</v>
      </c>
      <c r="B403" s="4"/>
      <c r="C403" s="4" t="s">
        <v>149</v>
      </c>
      <c r="D403" s="4" t="s">
        <v>42</v>
      </c>
      <c r="E403" s="5" t="s">
        <v>539</v>
      </c>
      <c r="F403" s="5"/>
      <c r="G403" s="7">
        <f>SUM(G404)</f>
        <v>6239.2</v>
      </c>
      <c r="H403" s="7">
        <f>SUM(H404)</f>
        <v>6227</v>
      </c>
      <c r="I403" s="7">
        <f t="shared" si="101"/>
        <v>99.804462110526998</v>
      </c>
    </row>
    <row r="404" spans="1:9" ht="36.75" customHeight="1" x14ac:dyDescent="0.25">
      <c r="A404" s="34" t="s">
        <v>40</v>
      </c>
      <c r="B404" s="4"/>
      <c r="C404" s="4" t="s">
        <v>149</v>
      </c>
      <c r="D404" s="4" t="s">
        <v>42</v>
      </c>
      <c r="E404" s="5" t="s">
        <v>539</v>
      </c>
      <c r="F404" s="5" t="s">
        <v>77</v>
      </c>
      <c r="G404" s="7">
        <v>6239.2</v>
      </c>
      <c r="H404" s="7">
        <v>6227</v>
      </c>
      <c r="I404" s="7">
        <f t="shared" si="101"/>
        <v>99.804462110526998</v>
      </c>
    </row>
    <row r="405" spans="1:9" ht="47.25" x14ac:dyDescent="0.25">
      <c r="A405" s="34" t="s">
        <v>20</v>
      </c>
      <c r="B405" s="4"/>
      <c r="C405" s="4" t="s">
        <v>149</v>
      </c>
      <c r="D405" s="4" t="s">
        <v>42</v>
      </c>
      <c r="E405" s="5" t="s">
        <v>547</v>
      </c>
      <c r="F405" s="5"/>
      <c r="G405" s="7">
        <f>SUM(G406)</f>
        <v>855.6</v>
      </c>
      <c r="H405" s="7">
        <f>SUM(H406)</f>
        <v>855.6</v>
      </c>
      <c r="I405" s="7">
        <f t="shared" si="101"/>
        <v>100</v>
      </c>
    </row>
    <row r="406" spans="1:9" ht="31.5" x14ac:dyDescent="0.25">
      <c r="A406" s="34" t="s">
        <v>204</v>
      </c>
      <c r="B406" s="4"/>
      <c r="C406" s="4" t="s">
        <v>149</v>
      </c>
      <c r="D406" s="4" t="s">
        <v>42</v>
      </c>
      <c r="E406" s="5" t="s">
        <v>547</v>
      </c>
      <c r="F406" s="5" t="s">
        <v>108</v>
      </c>
      <c r="G406" s="7">
        <v>855.6</v>
      </c>
      <c r="H406" s="7">
        <v>855.6</v>
      </c>
      <c r="I406" s="7">
        <f t="shared" si="101"/>
        <v>100</v>
      </c>
    </row>
    <row r="407" spans="1:9" ht="31.5" hidden="1" x14ac:dyDescent="0.25">
      <c r="A407" s="34" t="s">
        <v>233</v>
      </c>
      <c r="B407" s="4"/>
      <c r="C407" s="4" t="s">
        <v>149</v>
      </c>
      <c r="D407" s="4" t="s">
        <v>42</v>
      </c>
      <c r="E407" s="5" t="s">
        <v>555</v>
      </c>
      <c r="F407" s="5"/>
      <c r="G407" s="7">
        <f>SUM(G408)</f>
        <v>0</v>
      </c>
      <c r="H407" s="7">
        <f>SUM(H408)</f>
        <v>0</v>
      </c>
      <c r="I407" s="7" t="e">
        <f t="shared" si="101"/>
        <v>#DIV/0!</v>
      </c>
    </row>
    <row r="408" spans="1:9" ht="31.5" hidden="1" x14ac:dyDescent="0.25">
      <c r="A408" s="34" t="s">
        <v>204</v>
      </c>
      <c r="B408" s="4"/>
      <c r="C408" s="4" t="s">
        <v>149</v>
      </c>
      <c r="D408" s="4" t="s">
        <v>42</v>
      </c>
      <c r="E408" s="5" t="s">
        <v>555</v>
      </c>
      <c r="F408" s="5" t="s">
        <v>108</v>
      </c>
      <c r="G408" s="7"/>
      <c r="H408" s="7"/>
      <c r="I408" s="7" t="e">
        <f t="shared" si="101"/>
        <v>#DIV/0!</v>
      </c>
    </row>
    <row r="409" spans="1:9" hidden="1" x14ac:dyDescent="0.25">
      <c r="A409" s="95" t="s">
        <v>234</v>
      </c>
      <c r="B409" s="4"/>
      <c r="C409" s="4" t="s">
        <v>149</v>
      </c>
      <c r="D409" s="4" t="s">
        <v>42</v>
      </c>
      <c r="E409" s="5" t="s">
        <v>675</v>
      </c>
      <c r="F409" s="5"/>
      <c r="G409" s="7">
        <f>SUM(G410)</f>
        <v>0</v>
      </c>
      <c r="H409" s="7"/>
      <c r="I409" s="7" t="e">
        <f t="shared" si="101"/>
        <v>#DIV/0!</v>
      </c>
    </row>
    <row r="410" spans="1:9" ht="31.5" hidden="1" x14ac:dyDescent="0.25">
      <c r="A410" s="34" t="s">
        <v>204</v>
      </c>
      <c r="B410" s="4"/>
      <c r="C410" s="4" t="s">
        <v>149</v>
      </c>
      <c r="D410" s="4" t="s">
        <v>42</v>
      </c>
      <c r="E410" s="5" t="s">
        <v>675</v>
      </c>
      <c r="F410" s="5" t="s">
        <v>108</v>
      </c>
      <c r="G410" s="7"/>
      <c r="H410" s="7"/>
      <c r="I410" s="7" t="e">
        <f t="shared" si="101"/>
        <v>#DIV/0!</v>
      </c>
    </row>
    <row r="411" spans="1:9" x14ac:dyDescent="0.25">
      <c r="A411" s="34" t="s">
        <v>541</v>
      </c>
      <c r="B411" s="4"/>
      <c r="C411" s="4" t="s">
        <v>149</v>
      </c>
      <c r="D411" s="4" t="s">
        <v>42</v>
      </c>
      <c r="E411" s="5" t="s">
        <v>545</v>
      </c>
      <c r="F411" s="5"/>
      <c r="G411" s="7">
        <f>SUM(G412)+G414+G416+G421+G418</f>
        <v>103130.5</v>
      </c>
      <c r="H411" s="7">
        <f t="shared" ref="H411" si="106">SUM(H412)+H414+H416+H421+H418</f>
        <v>100720.9</v>
      </c>
      <c r="I411" s="7">
        <f t="shared" si="101"/>
        <v>97.663542792869222</v>
      </c>
    </row>
    <row r="412" spans="1:9" x14ac:dyDescent="0.25">
      <c r="A412" s="34" t="s">
        <v>26</v>
      </c>
      <c r="B412" s="4"/>
      <c r="C412" s="4" t="s">
        <v>149</v>
      </c>
      <c r="D412" s="4" t="s">
        <v>42</v>
      </c>
      <c r="E412" s="5" t="s">
        <v>546</v>
      </c>
      <c r="F412" s="5"/>
      <c r="G412" s="7">
        <f>SUM(G413)</f>
        <v>34613.4</v>
      </c>
      <c r="H412" s="7">
        <f>SUM(H413)</f>
        <v>32203.8</v>
      </c>
      <c r="I412" s="7">
        <f t="shared" si="101"/>
        <v>93.038534209294667</v>
      </c>
    </row>
    <row r="413" spans="1:9" ht="31.5" x14ac:dyDescent="0.25">
      <c r="A413" s="34" t="s">
        <v>40</v>
      </c>
      <c r="B413" s="4"/>
      <c r="C413" s="4" t="s">
        <v>149</v>
      </c>
      <c r="D413" s="4" t="s">
        <v>42</v>
      </c>
      <c r="E413" s="5" t="s">
        <v>546</v>
      </c>
      <c r="F413" s="5" t="s">
        <v>77</v>
      </c>
      <c r="G413" s="7">
        <v>34613.4</v>
      </c>
      <c r="H413" s="7">
        <v>32203.8</v>
      </c>
      <c r="I413" s="7">
        <f t="shared" si="101"/>
        <v>93.038534209294667</v>
      </c>
    </row>
    <row r="414" spans="1:9" ht="47.25" x14ac:dyDescent="0.25">
      <c r="A414" s="34" t="s">
        <v>20</v>
      </c>
      <c r="B414" s="4"/>
      <c r="C414" s="4" t="s">
        <v>149</v>
      </c>
      <c r="D414" s="4" t="s">
        <v>42</v>
      </c>
      <c r="E414" s="5" t="s">
        <v>554</v>
      </c>
      <c r="F414" s="5"/>
      <c r="G414" s="7">
        <f>SUM(G415)</f>
        <v>15508</v>
      </c>
      <c r="H414" s="7">
        <f>SUM(H415)</f>
        <v>15508</v>
      </c>
      <c r="I414" s="7">
        <f t="shared" si="101"/>
        <v>100</v>
      </c>
    </row>
    <row r="415" spans="1:9" ht="31.5" x14ac:dyDescent="0.25">
      <c r="A415" s="34" t="s">
        <v>204</v>
      </c>
      <c r="B415" s="4"/>
      <c r="C415" s="4" t="s">
        <v>149</v>
      </c>
      <c r="D415" s="4" t="s">
        <v>42</v>
      </c>
      <c r="E415" s="5" t="s">
        <v>554</v>
      </c>
      <c r="F415" s="5" t="s">
        <v>108</v>
      </c>
      <c r="G415" s="7">
        <v>15508</v>
      </c>
      <c r="H415" s="7">
        <v>15508</v>
      </c>
      <c r="I415" s="7">
        <f t="shared" si="101"/>
        <v>100</v>
      </c>
    </row>
    <row r="416" spans="1:9" ht="31.5" hidden="1" x14ac:dyDescent="0.25">
      <c r="A416" s="34" t="s">
        <v>233</v>
      </c>
      <c r="B416" s="4"/>
      <c r="C416" s="4" t="s">
        <v>149</v>
      </c>
      <c r="D416" s="4" t="s">
        <v>42</v>
      </c>
      <c r="E416" s="5" t="s">
        <v>1026</v>
      </c>
      <c r="F416" s="5"/>
      <c r="G416" s="7">
        <f>SUM(G417)</f>
        <v>0</v>
      </c>
      <c r="H416" s="7">
        <f t="shared" ref="H416" si="107">SUM(H417)</f>
        <v>0</v>
      </c>
      <c r="I416" s="7" t="e">
        <f t="shared" si="101"/>
        <v>#DIV/0!</v>
      </c>
    </row>
    <row r="417" spans="1:9" ht="31.5" hidden="1" x14ac:dyDescent="0.25">
      <c r="A417" s="34" t="s">
        <v>204</v>
      </c>
      <c r="B417" s="4"/>
      <c r="C417" s="4" t="s">
        <v>149</v>
      </c>
      <c r="D417" s="4" t="s">
        <v>42</v>
      </c>
      <c r="E417" s="5" t="s">
        <v>1026</v>
      </c>
      <c r="F417" s="5" t="s">
        <v>108</v>
      </c>
      <c r="G417" s="7"/>
      <c r="H417" s="7"/>
      <c r="I417" s="7" t="e">
        <f t="shared" si="101"/>
        <v>#DIV/0!</v>
      </c>
    </row>
    <row r="418" spans="1:9" x14ac:dyDescent="0.25">
      <c r="A418" s="34" t="s">
        <v>814</v>
      </c>
      <c r="B418" s="4"/>
      <c r="C418" s="4" t="s">
        <v>149</v>
      </c>
      <c r="D418" s="4" t="s">
        <v>42</v>
      </c>
      <c r="E418" s="5" t="s">
        <v>815</v>
      </c>
      <c r="F418" s="5"/>
      <c r="G418" s="7">
        <f>SUM(G419)</f>
        <v>49739.1</v>
      </c>
      <c r="H418" s="7">
        <f t="shared" ref="H418:H419" si="108">SUM(H419)</f>
        <v>49739.1</v>
      </c>
      <c r="I418" s="7">
        <f t="shared" si="101"/>
        <v>100</v>
      </c>
    </row>
    <row r="419" spans="1:9" x14ac:dyDescent="0.25">
      <c r="A419" s="34" t="s">
        <v>817</v>
      </c>
      <c r="B419" s="4"/>
      <c r="C419" s="4" t="s">
        <v>149</v>
      </c>
      <c r="D419" s="4" t="s">
        <v>42</v>
      </c>
      <c r="E419" s="5" t="s">
        <v>816</v>
      </c>
      <c r="F419" s="5"/>
      <c r="G419" s="7">
        <f>SUM(G420)</f>
        <v>49739.1</v>
      </c>
      <c r="H419" s="7">
        <f t="shared" si="108"/>
        <v>49739.1</v>
      </c>
      <c r="I419" s="7">
        <f t="shared" si="101"/>
        <v>100</v>
      </c>
    </row>
    <row r="420" spans="1:9" ht="31.5" x14ac:dyDescent="0.25">
      <c r="A420" s="34" t="s">
        <v>40</v>
      </c>
      <c r="B420" s="4"/>
      <c r="C420" s="4" t="s">
        <v>149</v>
      </c>
      <c r="D420" s="4" t="s">
        <v>42</v>
      </c>
      <c r="E420" s="5" t="s">
        <v>816</v>
      </c>
      <c r="F420" s="5" t="s">
        <v>77</v>
      </c>
      <c r="G420" s="7">
        <v>49739.1</v>
      </c>
      <c r="H420" s="7">
        <v>49739.1</v>
      </c>
      <c r="I420" s="7">
        <f t="shared" si="101"/>
        <v>100</v>
      </c>
    </row>
    <row r="421" spans="1:9" ht="31.5" x14ac:dyDescent="0.25">
      <c r="A421" s="34" t="s">
        <v>827</v>
      </c>
      <c r="B421" s="4"/>
      <c r="C421" s="4" t="s">
        <v>149</v>
      </c>
      <c r="D421" s="4" t="s">
        <v>42</v>
      </c>
      <c r="E421" s="5" t="s">
        <v>676</v>
      </c>
      <c r="F421" s="5"/>
      <c r="G421" s="7">
        <f>SUM(G422)</f>
        <v>3270</v>
      </c>
      <c r="H421" s="7">
        <f t="shared" ref="H421:H422" si="109">SUM(H422)</f>
        <v>3270</v>
      </c>
      <c r="I421" s="7">
        <f t="shared" si="101"/>
        <v>100</v>
      </c>
    </row>
    <row r="422" spans="1:9" ht="31.5" x14ac:dyDescent="0.25">
      <c r="A422" s="34" t="s">
        <v>812</v>
      </c>
      <c r="B422" s="4"/>
      <c r="C422" s="4" t="s">
        <v>149</v>
      </c>
      <c r="D422" s="4" t="s">
        <v>42</v>
      </c>
      <c r="E422" s="5" t="s">
        <v>813</v>
      </c>
      <c r="F422" s="5"/>
      <c r="G422" s="7">
        <f>SUM(G423)</f>
        <v>3270</v>
      </c>
      <c r="H422" s="7">
        <f t="shared" si="109"/>
        <v>3270</v>
      </c>
      <c r="I422" s="7">
        <f t="shared" si="101"/>
        <v>100</v>
      </c>
    </row>
    <row r="423" spans="1:9" ht="31.5" x14ac:dyDescent="0.25">
      <c r="A423" s="34" t="s">
        <v>40</v>
      </c>
      <c r="B423" s="4"/>
      <c r="C423" s="4" t="s">
        <v>149</v>
      </c>
      <c r="D423" s="4" t="s">
        <v>42</v>
      </c>
      <c r="E423" s="5" t="s">
        <v>813</v>
      </c>
      <c r="F423" s="5" t="s">
        <v>77</v>
      </c>
      <c r="G423" s="7">
        <v>3270</v>
      </c>
      <c r="H423" s="7">
        <v>3270</v>
      </c>
      <c r="I423" s="7">
        <f t="shared" si="101"/>
        <v>100</v>
      </c>
    </row>
    <row r="424" spans="1:9" x14ac:dyDescent="0.25">
      <c r="A424" s="34" t="s">
        <v>542</v>
      </c>
      <c r="B424" s="4"/>
      <c r="C424" s="4" t="s">
        <v>149</v>
      </c>
      <c r="D424" s="4" t="s">
        <v>42</v>
      </c>
      <c r="E424" s="5" t="s">
        <v>543</v>
      </c>
      <c r="F424" s="5"/>
      <c r="G424" s="7">
        <f>SUM(G425)+G427</f>
        <v>66313.399999999994</v>
      </c>
      <c r="H424" s="7">
        <f t="shared" ref="H424" si="110">SUM(H425)+H427</f>
        <v>67348.100000000006</v>
      </c>
      <c r="I424" s="7">
        <f t="shared" si="101"/>
        <v>101.56031812574835</v>
      </c>
    </row>
    <row r="425" spans="1:9" x14ac:dyDescent="0.25">
      <c r="A425" s="34" t="s">
        <v>26</v>
      </c>
      <c r="B425" s="4"/>
      <c r="C425" s="4" t="s">
        <v>149</v>
      </c>
      <c r="D425" s="4" t="s">
        <v>42</v>
      </c>
      <c r="E425" s="5" t="s">
        <v>544</v>
      </c>
      <c r="F425" s="5"/>
      <c r="G425" s="7">
        <f t="shared" ref="G425:H425" si="111">SUM(G426)</f>
        <v>66313.399999999994</v>
      </c>
      <c r="H425" s="7">
        <f t="shared" si="111"/>
        <v>67348.100000000006</v>
      </c>
      <c r="I425" s="7">
        <f t="shared" si="101"/>
        <v>101.56031812574835</v>
      </c>
    </row>
    <row r="426" spans="1:9" ht="31.5" x14ac:dyDescent="0.25">
      <c r="A426" s="34" t="s">
        <v>40</v>
      </c>
      <c r="B426" s="4"/>
      <c r="C426" s="4" t="s">
        <v>149</v>
      </c>
      <c r="D426" s="4" t="s">
        <v>42</v>
      </c>
      <c r="E426" s="5" t="s">
        <v>544</v>
      </c>
      <c r="F426" s="5" t="s">
        <v>77</v>
      </c>
      <c r="G426" s="7">
        <f>62668.2+3645.2</f>
        <v>66313.399999999994</v>
      </c>
      <c r="H426" s="7">
        <v>67348.100000000006</v>
      </c>
      <c r="I426" s="7">
        <f t="shared" si="101"/>
        <v>101.56031812574835</v>
      </c>
    </row>
    <row r="427" spans="1:9" ht="31.5" hidden="1" x14ac:dyDescent="0.25">
      <c r="A427" s="2" t="s">
        <v>322</v>
      </c>
      <c r="B427" s="4"/>
      <c r="C427" s="4" t="s">
        <v>149</v>
      </c>
      <c r="D427" s="4" t="s">
        <v>42</v>
      </c>
      <c r="E427" s="5" t="s">
        <v>959</v>
      </c>
      <c r="F427" s="5"/>
      <c r="G427" s="7">
        <f>SUM(G428)</f>
        <v>0</v>
      </c>
      <c r="H427" s="7">
        <f t="shared" ref="H427" si="112">SUM(H428)</f>
        <v>0</v>
      </c>
      <c r="I427" s="7" t="e">
        <f t="shared" si="101"/>
        <v>#DIV/0!</v>
      </c>
    </row>
    <row r="428" spans="1:9" ht="31.5" hidden="1" x14ac:dyDescent="0.25">
      <c r="A428" s="2" t="s">
        <v>240</v>
      </c>
      <c r="B428" s="4"/>
      <c r="C428" s="4" t="s">
        <v>149</v>
      </c>
      <c r="D428" s="4" t="s">
        <v>42</v>
      </c>
      <c r="E428" s="5" t="s">
        <v>959</v>
      </c>
      <c r="F428" s="5" t="s">
        <v>221</v>
      </c>
      <c r="G428" s="7">
        <v>0</v>
      </c>
      <c r="H428" s="7"/>
      <c r="I428" s="7" t="e">
        <f t="shared" si="101"/>
        <v>#DIV/0!</v>
      </c>
    </row>
    <row r="429" spans="1:9" ht="18.75" customHeight="1" x14ac:dyDescent="0.25">
      <c r="A429" s="2" t="s">
        <v>157</v>
      </c>
      <c r="B429" s="4"/>
      <c r="C429" s="96" t="s">
        <v>149</v>
      </c>
      <c r="D429" s="96" t="s">
        <v>149</v>
      </c>
      <c r="E429" s="96"/>
      <c r="F429" s="96"/>
      <c r="G429" s="9">
        <f>SUM(G442)+G445+G433+G449+G430</f>
        <v>5620.6</v>
      </c>
      <c r="H429" s="9">
        <f t="shared" ref="H429" si="113">SUM(H442)+H445+H433+H449+H430</f>
        <v>5620.6</v>
      </c>
      <c r="I429" s="7">
        <f t="shared" si="101"/>
        <v>100</v>
      </c>
    </row>
    <row r="430" spans="1:9" ht="31.5" x14ac:dyDescent="0.25">
      <c r="A430" s="2" t="s">
        <v>845</v>
      </c>
      <c r="B430" s="4"/>
      <c r="C430" s="96" t="s">
        <v>149</v>
      </c>
      <c r="D430" s="96" t="s">
        <v>149</v>
      </c>
      <c r="E430" s="96" t="s">
        <v>759</v>
      </c>
      <c r="F430" s="96"/>
      <c r="G430" s="9">
        <f>SUM(G431)</f>
        <v>520</v>
      </c>
      <c r="H430" s="9">
        <f t="shared" ref="H430:H431" si="114">SUM(H431)</f>
        <v>520</v>
      </c>
      <c r="I430" s="7">
        <f t="shared" si="101"/>
        <v>100</v>
      </c>
    </row>
    <row r="431" spans="1:9" ht="31.5" x14ac:dyDescent="0.25">
      <c r="A431" s="2" t="s">
        <v>322</v>
      </c>
      <c r="B431" s="4"/>
      <c r="C431" s="96" t="s">
        <v>149</v>
      </c>
      <c r="D431" s="96" t="s">
        <v>149</v>
      </c>
      <c r="E431" s="96" t="s">
        <v>775</v>
      </c>
      <c r="F431" s="96"/>
      <c r="G431" s="9">
        <f>SUM(G432)</f>
        <v>520</v>
      </c>
      <c r="H431" s="9">
        <f t="shared" si="114"/>
        <v>520</v>
      </c>
      <c r="I431" s="7">
        <f t="shared" si="101"/>
        <v>100</v>
      </c>
    </row>
    <row r="432" spans="1:9" ht="31.5" x14ac:dyDescent="0.25">
      <c r="A432" s="2" t="s">
        <v>240</v>
      </c>
      <c r="B432" s="4"/>
      <c r="C432" s="96" t="s">
        <v>149</v>
      </c>
      <c r="D432" s="96" t="s">
        <v>149</v>
      </c>
      <c r="E432" s="96" t="s">
        <v>775</v>
      </c>
      <c r="F432" s="96" t="s">
        <v>221</v>
      </c>
      <c r="G432" s="9">
        <v>520</v>
      </c>
      <c r="H432" s="9">
        <v>520</v>
      </c>
      <c r="I432" s="7">
        <f t="shared" si="101"/>
        <v>100</v>
      </c>
    </row>
    <row r="433" spans="1:9" ht="31.5" hidden="1" x14ac:dyDescent="0.25">
      <c r="A433" s="2" t="s">
        <v>633</v>
      </c>
      <c r="B433" s="4"/>
      <c r="C433" s="96" t="s">
        <v>149</v>
      </c>
      <c r="D433" s="96" t="s">
        <v>149</v>
      </c>
      <c r="E433" s="4" t="s">
        <v>218</v>
      </c>
      <c r="F433" s="4"/>
      <c r="G433" s="7">
        <f>SUM(G434)+G437</f>
        <v>0</v>
      </c>
      <c r="H433" s="7">
        <f>SUM(H434)+H437</f>
        <v>0</v>
      </c>
      <c r="I433" s="7"/>
    </row>
    <row r="434" spans="1:9" ht="31.5" hidden="1" x14ac:dyDescent="0.25">
      <c r="A434" s="2" t="s">
        <v>238</v>
      </c>
      <c r="B434" s="4"/>
      <c r="C434" s="96" t="s">
        <v>149</v>
      </c>
      <c r="D434" s="96" t="s">
        <v>149</v>
      </c>
      <c r="E434" s="4" t="s">
        <v>267</v>
      </c>
      <c r="F434" s="4"/>
      <c r="G434" s="7">
        <f t="shared" ref="G434:H435" si="115">SUM(G435)</f>
        <v>0</v>
      </c>
      <c r="H434" s="7">
        <f t="shared" si="115"/>
        <v>0</v>
      </c>
      <c r="I434" s="7"/>
    </row>
    <row r="435" spans="1:9" ht="31.5" hidden="1" x14ac:dyDescent="0.25">
      <c r="A435" s="2" t="s">
        <v>239</v>
      </c>
      <c r="B435" s="4"/>
      <c r="C435" s="96" t="s">
        <v>149</v>
      </c>
      <c r="D435" s="96" t="s">
        <v>149</v>
      </c>
      <c r="E435" s="4" t="s">
        <v>268</v>
      </c>
      <c r="F435" s="4"/>
      <c r="G435" s="7">
        <f t="shared" si="115"/>
        <v>0</v>
      </c>
      <c r="H435" s="7">
        <f t="shared" si="115"/>
        <v>0</v>
      </c>
      <c r="I435" s="7"/>
    </row>
    <row r="436" spans="1:9" ht="31.5" hidden="1" x14ac:dyDescent="0.25">
      <c r="A436" s="2" t="s">
        <v>240</v>
      </c>
      <c r="B436" s="4"/>
      <c r="C436" s="96" t="s">
        <v>149</v>
      </c>
      <c r="D436" s="96" t="s">
        <v>149</v>
      </c>
      <c r="E436" s="4" t="s">
        <v>268</v>
      </c>
      <c r="F436" s="4" t="s">
        <v>221</v>
      </c>
      <c r="G436" s="7"/>
      <c r="H436" s="7"/>
      <c r="I436" s="7"/>
    </row>
    <row r="437" spans="1:9" hidden="1" x14ac:dyDescent="0.25">
      <c r="A437" s="2" t="s">
        <v>241</v>
      </c>
      <c r="B437" s="4"/>
      <c r="C437" s="96" t="s">
        <v>149</v>
      </c>
      <c r="D437" s="96" t="s">
        <v>149</v>
      </c>
      <c r="E437" s="4" t="s">
        <v>269</v>
      </c>
      <c r="F437" s="4"/>
      <c r="G437" s="7">
        <f>SUM(G438)</f>
        <v>0</v>
      </c>
      <c r="H437" s="7">
        <f>SUM(H438)</f>
        <v>0</v>
      </c>
      <c r="I437" s="7"/>
    </row>
    <row r="438" spans="1:9" ht="31.5" hidden="1" x14ac:dyDescent="0.25">
      <c r="A438" s="2" t="s">
        <v>239</v>
      </c>
      <c r="B438" s="4"/>
      <c r="C438" s="96" t="s">
        <v>149</v>
      </c>
      <c r="D438" s="96" t="s">
        <v>149</v>
      </c>
      <c r="E438" s="4" t="s">
        <v>270</v>
      </c>
      <c r="F438" s="4"/>
      <c r="G438" s="7">
        <f>SUM(G439)+G440</f>
        <v>0</v>
      </c>
      <c r="H438" s="7">
        <f t="shared" ref="H438" si="116">SUM(H439)+H440</f>
        <v>0</v>
      </c>
      <c r="I438" s="7"/>
    </row>
    <row r="439" spans="1:9" ht="31.5" hidden="1" x14ac:dyDescent="0.25">
      <c r="A439" s="2" t="s">
        <v>240</v>
      </c>
      <c r="B439" s="4"/>
      <c r="C439" s="96" t="s">
        <v>149</v>
      </c>
      <c r="D439" s="96" t="s">
        <v>149</v>
      </c>
      <c r="E439" s="4" t="s">
        <v>270</v>
      </c>
      <c r="F439" s="4" t="s">
        <v>221</v>
      </c>
      <c r="G439" s="7"/>
      <c r="H439" s="7"/>
      <c r="I439" s="7"/>
    </row>
    <row r="440" spans="1:9" ht="31.5" hidden="1" x14ac:dyDescent="0.25">
      <c r="A440" s="2" t="s">
        <v>945</v>
      </c>
      <c r="B440" s="4"/>
      <c r="C440" s="96" t="s">
        <v>149</v>
      </c>
      <c r="D440" s="96" t="s">
        <v>149</v>
      </c>
      <c r="E440" s="4" t="s">
        <v>698</v>
      </c>
      <c r="F440" s="4"/>
      <c r="G440" s="7">
        <f>SUM(G441)</f>
        <v>0</v>
      </c>
      <c r="H440" s="7">
        <f>SUM(H441)</f>
        <v>0</v>
      </c>
      <c r="I440" s="7" t="e">
        <f t="shared" si="101"/>
        <v>#DIV/0!</v>
      </c>
    </row>
    <row r="441" spans="1:9" ht="31.5" hidden="1" x14ac:dyDescent="0.25">
      <c r="A441" s="2" t="s">
        <v>240</v>
      </c>
      <c r="B441" s="4"/>
      <c r="C441" s="96" t="s">
        <v>149</v>
      </c>
      <c r="D441" s="96" t="s">
        <v>149</v>
      </c>
      <c r="E441" s="4" t="s">
        <v>698</v>
      </c>
      <c r="F441" s="4" t="s">
        <v>221</v>
      </c>
      <c r="G441" s="7">
        <v>0</v>
      </c>
      <c r="H441" s="7"/>
      <c r="I441" s="7" t="e">
        <f t="shared" si="101"/>
        <v>#DIV/0!</v>
      </c>
    </row>
    <row r="442" spans="1:9" ht="31.5" x14ac:dyDescent="0.25">
      <c r="A442" s="2" t="s">
        <v>505</v>
      </c>
      <c r="B442" s="4"/>
      <c r="C442" s="96" t="s">
        <v>149</v>
      </c>
      <c r="D442" s="96" t="s">
        <v>149</v>
      </c>
      <c r="E442" s="96" t="s">
        <v>260</v>
      </c>
      <c r="F442" s="96"/>
      <c r="G442" s="9">
        <f t="shared" ref="G442:H443" si="117">SUM(G443)</f>
        <v>12</v>
      </c>
      <c r="H442" s="9">
        <f t="shared" si="117"/>
        <v>12</v>
      </c>
      <c r="I442" s="7">
        <f t="shared" si="101"/>
        <v>100</v>
      </c>
    </row>
    <row r="443" spans="1:9" ht="31.5" x14ac:dyDescent="0.25">
      <c r="A443" s="2" t="s">
        <v>239</v>
      </c>
      <c r="B443" s="4"/>
      <c r="C443" s="96" t="s">
        <v>149</v>
      </c>
      <c r="D443" s="96" t="s">
        <v>149</v>
      </c>
      <c r="E443" s="96" t="s">
        <v>273</v>
      </c>
      <c r="F443" s="96"/>
      <c r="G443" s="9">
        <f t="shared" si="117"/>
        <v>12</v>
      </c>
      <c r="H443" s="9">
        <f t="shared" si="117"/>
        <v>12</v>
      </c>
      <c r="I443" s="7">
        <f t="shared" si="101"/>
        <v>100</v>
      </c>
    </row>
    <row r="444" spans="1:9" ht="27.75" customHeight="1" x14ac:dyDescent="0.25">
      <c r="A444" s="2" t="s">
        <v>240</v>
      </c>
      <c r="B444" s="4"/>
      <c r="C444" s="96" t="s">
        <v>149</v>
      </c>
      <c r="D444" s="96" t="s">
        <v>149</v>
      </c>
      <c r="E444" s="96" t="s">
        <v>273</v>
      </c>
      <c r="F444" s="96" t="s">
        <v>221</v>
      </c>
      <c r="G444" s="9">
        <v>12</v>
      </c>
      <c r="H444" s="9">
        <v>12</v>
      </c>
      <c r="I444" s="7">
        <f t="shared" si="101"/>
        <v>100</v>
      </c>
    </row>
    <row r="445" spans="1:9" ht="31.5" x14ac:dyDescent="0.25">
      <c r="A445" s="2" t="s">
        <v>846</v>
      </c>
      <c r="B445" s="4"/>
      <c r="C445" s="96" t="s">
        <v>149</v>
      </c>
      <c r="D445" s="96" t="s">
        <v>149</v>
      </c>
      <c r="E445" s="96" t="s">
        <v>212</v>
      </c>
      <c r="F445" s="96"/>
      <c r="G445" s="9">
        <f t="shared" ref="G445:H447" si="118">SUM(G446)</f>
        <v>4927.3</v>
      </c>
      <c r="H445" s="9">
        <f t="shared" si="118"/>
        <v>4927.3</v>
      </c>
      <c r="I445" s="7">
        <f t="shared" si="101"/>
        <v>100</v>
      </c>
    </row>
    <row r="446" spans="1:9" ht="31.5" x14ac:dyDescent="0.25">
      <c r="A446" s="2" t="s">
        <v>321</v>
      </c>
      <c r="B446" s="4"/>
      <c r="C446" s="96" t="s">
        <v>149</v>
      </c>
      <c r="D446" s="96" t="s">
        <v>149</v>
      </c>
      <c r="E446" s="96" t="s">
        <v>214</v>
      </c>
      <c r="F446" s="96"/>
      <c r="G446" s="9">
        <f t="shared" si="118"/>
        <v>4927.3</v>
      </c>
      <c r="H446" s="9">
        <f t="shared" si="118"/>
        <v>4927.3</v>
      </c>
      <c r="I446" s="7">
        <f t="shared" si="101"/>
        <v>100</v>
      </c>
    </row>
    <row r="447" spans="1:9" x14ac:dyDescent="0.25">
      <c r="A447" s="34" t="s">
        <v>26</v>
      </c>
      <c r="B447" s="4"/>
      <c r="C447" s="96" t="s">
        <v>149</v>
      </c>
      <c r="D447" s="96" t="s">
        <v>149</v>
      </c>
      <c r="E447" s="96" t="s">
        <v>557</v>
      </c>
      <c r="F447" s="96"/>
      <c r="G447" s="9">
        <f t="shared" si="118"/>
        <v>4927.3</v>
      </c>
      <c r="H447" s="9">
        <f t="shared" si="118"/>
        <v>4927.3</v>
      </c>
      <c r="I447" s="7">
        <f t="shared" si="101"/>
        <v>100</v>
      </c>
    </row>
    <row r="448" spans="1:9" ht="31.5" x14ac:dyDescent="0.25">
      <c r="A448" s="2" t="s">
        <v>40</v>
      </c>
      <c r="B448" s="4"/>
      <c r="C448" s="96" t="s">
        <v>149</v>
      </c>
      <c r="D448" s="96" t="s">
        <v>149</v>
      </c>
      <c r="E448" s="96" t="s">
        <v>557</v>
      </c>
      <c r="F448" s="96" t="s">
        <v>77</v>
      </c>
      <c r="G448" s="9">
        <v>4927.3</v>
      </c>
      <c r="H448" s="9">
        <v>4927.3</v>
      </c>
      <c r="I448" s="7">
        <f t="shared" si="101"/>
        <v>100</v>
      </c>
    </row>
    <row r="449" spans="1:9" x14ac:dyDescent="0.25">
      <c r="A449" s="2" t="s">
        <v>170</v>
      </c>
      <c r="B449" s="4"/>
      <c r="C449" s="96" t="s">
        <v>149</v>
      </c>
      <c r="D449" s="96" t="s">
        <v>149</v>
      </c>
      <c r="E449" s="96" t="s">
        <v>171</v>
      </c>
      <c r="F449" s="96"/>
      <c r="G449" s="9">
        <f>SUM(G450)</f>
        <v>161.30000000000001</v>
      </c>
      <c r="H449" s="9">
        <f t="shared" ref="H449" si="119">SUM(H450)</f>
        <v>161.30000000000001</v>
      </c>
      <c r="I449" s="7">
        <f t="shared" si="101"/>
        <v>100</v>
      </c>
    </row>
    <row r="450" spans="1:9" ht="47.25" x14ac:dyDescent="0.25">
      <c r="A450" s="95" t="s">
        <v>315</v>
      </c>
      <c r="B450" s="96"/>
      <c r="C450" s="96" t="s">
        <v>149</v>
      </c>
      <c r="D450" s="96" t="s">
        <v>149</v>
      </c>
      <c r="E450" s="96" t="s">
        <v>439</v>
      </c>
      <c r="F450" s="31"/>
      <c r="G450" s="9">
        <f>SUM(G451:G452)</f>
        <v>161.30000000000001</v>
      </c>
      <c r="H450" s="9">
        <f>SUM(H451:H452)</f>
        <v>161.30000000000001</v>
      </c>
      <c r="I450" s="7">
        <f t="shared" si="101"/>
        <v>100</v>
      </c>
    </row>
    <row r="451" spans="1:9" ht="47.25" x14ac:dyDescent="0.25">
      <c r="A451" s="2" t="s">
        <v>39</v>
      </c>
      <c r="B451" s="96"/>
      <c r="C451" s="96" t="s">
        <v>149</v>
      </c>
      <c r="D451" s="96" t="s">
        <v>149</v>
      </c>
      <c r="E451" s="96" t="s">
        <v>439</v>
      </c>
      <c r="F451" s="96" t="s">
        <v>75</v>
      </c>
      <c r="G451" s="9">
        <v>151.80000000000001</v>
      </c>
      <c r="H451" s="9">
        <v>151.80000000000001</v>
      </c>
      <c r="I451" s="7">
        <f t="shared" si="101"/>
        <v>100</v>
      </c>
    </row>
    <row r="452" spans="1:9" ht="30.75" customHeight="1" x14ac:dyDescent="0.25">
      <c r="A452" s="95" t="s">
        <v>40</v>
      </c>
      <c r="B452" s="96"/>
      <c r="C452" s="96" t="s">
        <v>149</v>
      </c>
      <c r="D452" s="96" t="s">
        <v>149</v>
      </c>
      <c r="E452" s="96" t="s">
        <v>439</v>
      </c>
      <c r="F452" s="96" t="s">
        <v>77</v>
      </c>
      <c r="G452" s="9">
        <v>9.5</v>
      </c>
      <c r="H452" s="9">
        <v>9.5</v>
      </c>
      <c r="I452" s="7">
        <f t="shared" si="101"/>
        <v>100</v>
      </c>
    </row>
    <row r="453" spans="1:9" x14ac:dyDescent="0.25">
      <c r="A453" s="95" t="s">
        <v>847</v>
      </c>
      <c r="B453" s="22"/>
      <c r="C453" s="96" t="s">
        <v>64</v>
      </c>
      <c r="D453" s="31"/>
      <c r="E453" s="31"/>
      <c r="F453" s="31"/>
      <c r="G453" s="9">
        <f>SUM(G454+G460)</f>
        <v>12062.599999999999</v>
      </c>
      <c r="H453" s="9">
        <f>SUM(H454+H460)</f>
        <v>12002.199999999999</v>
      </c>
      <c r="I453" s="7">
        <f t="shared" si="101"/>
        <v>99.499278762455859</v>
      </c>
    </row>
    <row r="454" spans="1:9" x14ac:dyDescent="0.25">
      <c r="A454" s="95" t="s">
        <v>215</v>
      </c>
      <c r="B454" s="22"/>
      <c r="C454" s="96" t="s">
        <v>64</v>
      </c>
      <c r="D454" s="96" t="s">
        <v>42</v>
      </c>
      <c r="E454" s="31"/>
      <c r="F454" s="31"/>
      <c r="G454" s="9">
        <f t="shared" ref="G454:H455" si="120">SUM(G455)</f>
        <v>9446.7999999999993</v>
      </c>
      <c r="H454" s="9">
        <f t="shared" si="120"/>
        <v>9446.7999999999993</v>
      </c>
      <c r="I454" s="7">
        <f t="shared" si="101"/>
        <v>100</v>
      </c>
    </row>
    <row r="455" spans="1:9" ht="31.5" x14ac:dyDescent="0.25">
      <c r="A455" s="95" t="s">
        <v>748</v>
      </c>
      <c r="B455" s="22"/>
      <c r="C455" s="96" t="s">
        <v>64</v>
      </c>
      <c r="D455" s="96" t="s">
        <v>42</v>
      </c>
      <c r="E455" s="31" t="s">
        <v>216</v>
      </c>
      <c r="F455" s="31"/>
      <c r="G455" s="9">
        <f t="shared" si="120"/>
        <v>9446.7999999999993</v>
      </c>
      <c r="H455" s="9">
        <f t="shared" si="120"/>
        <v>9446.7999999999993</v>
      </c>
      <c r="I455" s="7">
        <f t="shared" si="101"/>
        <v>100</v>
      </c>
    </row>
    <row r="456" spans="1:9" ht="31.5" x14ac:dyDescent="0.25">
      <c r="A456" s="95" t="s">
        <v>33</v>
      </c>
      <c r="B456" s="22"/>
      <c r="C456" s="96" t="s">
        <v>64</v>
      </c>
      <c r="D456" s="96" t="s">
        <v>42</v>
      </c>
      <c r="E456" s="31" t="s">
        <v>217</v>
      </c>
      <c r="F456" s="31"/>
      <c r="G456" s="9">
        <f>SUM(G457:G459)</f>
        <v>9446.7999999999993</v>
      </c>
      <c r="H456" s="9">
        <f>SUM(H457:H459)</f>
        <v>9446.7999999999993</v>
      </c>
      <c r="I456" s="7">
        <f t="shared" ref="I456:I519" si="121">SUM(H456/G456*100)</f>
        <v>100</v>
      </c>
    </row>
    <row r="457" spans="1:9" ht="47.25" x14ac:dyDescent="0.25">
      <c r="A457" s="2" t="s">
        <v>39</v>
      </c>
      <c r="B457" s="22"/>
      <c r="C457" s="96" t="s">
        <v>64</v>
      </c>
      <c r="D457" s="96" t="s">
        <v>42</v>
      </c>
      <c r="E457" s="31" t="s">
        <v>217</v>
      </c>
      <c r="F457" s="96" t="s">
        <v>75</v>
      </c>
      <c r="G457" s="9">
        <v>7873.9</v>
      </c>
      <c r="H457" s="9">
        <v>7873.9</v>
      </c>
      <c r="I457" s="7">
        <f t="shared" si="121"/>
        <v>100</v>
      </c>
    </row>
    <row r="458" spans="1:9" ht="31.5" x14ac:dyDescent="0.25">
      <c r="A458" s="95" t="s">
        <v>40</v>
      </c>
      <c r="B458" s="22"/>
      <c r="C458" s="96" t="s">
        <v>64</v>
      </c>
      <c r="D458" s="96" t="s">
        <v>42</v>
      </c>
      <c r="E458" s="31" t="s">
        <v>217</v>
      </c>
      <c r="F458" s="96" t="s">
        <v>77</v>
      </c>
      <c r="G458" s="9">
        <v>1315.4</v>
      </c>
      <c r="H458" s="9">
        <v>1315.4</v>
      </c>
      <c r="I458" s="7">
        <f t="shared" si="121"/>
        <v>100</v>
      </c>
    </row>
    <row r="459" spans="1:9" x14ac:dyDescent="0.25">
      <c r="A459" s="95" t="s">
        <v>17</v>
      </c>
      <c r="B459" s="22"/>
      <c r="C459" s="96" t="s">
        <v>64</v>
      </c>
      <c r="D459" s="96" t="s">
        <v>42</v>
      </c>
      <c r="E459" s="31" t="s">
        <v>217</v>
      </c>
      <c r="F459" s="96" t="s">
        <v>82</v>
      </c>
      <c r="G459" s="9">
        <v>257.5</v>
      </c>
      <c r="H459" s="9">
        <v>257.5</v>
      </c>
      <c r="I459" s="7">
        <f t="shared" si="121"/>
        <v>100</v>
      </c>
    </row>
    <row r="460" spans="1:9" x14ac:dyDescent="0.25">
      <c r="A460" s="95" t="s">
        <v>158</v>
      </c>
      <c r="B460" s="22"/>
      <c r="C460" s="96" t="s">
        <v>64</v>
      </c>
      <c r="D460" s="96" t="s">
        <v>149</v>
      </c>
      <c r="E460" s="31"/>
      <c r="F460" s="31"/>
      <c r="G460" s="9">
        <f>SUM(G464)+G461</f>
        <v>2615.8000000000002</v>
      </c>
      <c r="H460" s="9">
        <f t="shared" ref="H460" si="122">SUM(H464)+H461</f>
        <v>2555.4</v>
      </c>
      <c r="I460" s="7">
        <f t="shared" si="121"/>
        <v>97.69095496597599</v>
      </c>
    </row>
    <row r="461" spans="1:9" ht="31.5" x14ac:dyDescent="0.25">
      <c r="A461" s="2" t="s">
        <v>511</v>
      </c>
      <c r="B461" s="4"/>
      <c r="C461" s="107" t="s">
        <v>64</v>
      </c>
      <c r="D461" s="107" t="s">
        <v>149</v>
      </c>
      <c r="E461" s="4" t="s">
        <v>265</v>
      </c>
      <c r="F461" s="4"/>
      <c r="G461" s="7">
        <f t="shared" ref="G461:H462" si="123">SUM(G462)</f>
        <v>44.8</v>
      </c>
      <c r="H461" s="7">
        <f t="shared" si="123"/>
        <v>44.8</v>
      </c>
      <c r="I461" s="7">
        <f t="shared" si="121"/>
        <v>100</v>
      </c>
    </row>
    <row r="462" spans="1:9" x14ac:dyDescent="0.25">
      <c r="A462" s="2" t="s">
        <v>26</v>
      </c>
      <c r="B462" s="4"/>
      <c r="C462" s="107" t="s">
        <v>64</v>
      </c>
      <c r="D462" s="107" t="s">
        <v>149</v>
      </c>
      <c r="E462" s="4" t="s">
        <v>266</v>
      </c>
      <c r="F462" s="4"/>
      <c r="G462" s="7">
        <f t="shared" si="123"/>
        <v>44.8</v>
      </c>
      <c r="H462" s="7">
        <f t="shared" si="123"/>
        <v>44.8</v>
      </c>
      <c r="I462" s="7">
        <f t="shared" si="121"/>
        <v>100</v>
      </c>
    </row>
    <row r="463" spans="1:9" ht="31.5" x14ac:dyDescent="0.25">
      <c r="A463" s="2" t="s">
        <v>40</v>
      </c>
      <c r="B463" s="4"/>
      <c r="C463" s="107" t="s">
        <v>64</v>
      </c>
      <c r="D463" s="107" t="s">
        <v>149</v>
      </c>
      <c r="E463" s="4" t="s">
        <v>266</v>
      </c>
      <c r="F463" s="4" t="s">
        <v>77</v>
      </c>
      <c r="G463" s="7">
        <v>44.8</v>
      </c>
      <c r="H463" s="9">
        <v>44.8</v>
      </c>
      <c r="I463" s="7">
        <f t="shared" si="121"/>
        <v>100</v>
      </c>
    </row>
    <row r="464" spans="1:9" ht="31.5" x14ac:dyDescent="0.25">
      <c r="A464" s="95" t="s">
        <v>748</v>
      </c>
      <c r="B464" s="22"/>
      <c r="C464" s="96" t="s">
        <v>64</v>
      </c>
      <c r="D464" s="96" t="s">
        <v>149</v>
      </c>
      <c r="E464" s="31" t="s">
        <v>216</v>
      </c>
      <c r="F464" s="31"/>
      <c r="G464" s="9">
        <f>SUM(G465)</f>
        <v>2571</v>
      </c>
      <c r="H464" s="9">
        <f t="shared" ref="H464" si="124">SUM(H465)</f>
        <v>2510.6</v>
      </c>
      <c r="I464" s="7">
        <f t="shared" si="121"/>
        <v>97.65071956437184</v>
      </c>
    </row>
    <row r="465" spans="1:9" x14ac:dyDescent="0.25">
      <c r="A465" s="95" t="s">
        <v>26</v>
      </c>
      <c r="B465" s="22"/>
      <c r="C465" s="96" t="s">
        <v>64</v>
      </c>
      <c r="D465" s="96" t="s">
        <v>149</v>
      </c>
      <c r="E465" s="31" t="s">
        <v>223</v>
      </c>
      <c r="F465" s="31"/>
      <c r="G465" s="9">
        <f>SUM(G466)+G469+G470+G472</f>
        <v>2571</v>
      </c>
      <c r="H465" s="9">
        <f t="shared" ref="H465" si="125">SUM(H466)+H469+H470+H472</f>
        <v>2510.6</v>
      </c>
      <c r="I465" s="7">
        <f t="shared" si="121"/>
        <v>97.65071956437184</v>
      </c>
    </row>
    <row r="466" spans="1:9" ht="47.25" hidden="1" x14ac:dyDescent="0.25">
      <c r="A466" s="95" t="s">
        <v>848</v>
      </c>
      <c r="B466" s="22"/>
      <c r="C466" s="96" t="s">
        <v>64</v>
      </c>
      <c r="D466" s="96" t="s">
        <v>149</v>
      </c>
      <c r="E466" s="31" t="s">
        <v>242</v>
      </c>
      <c r="F466" s="31"/>
      <c r="G466" s="9">
        <f>SUM(G467)</f>
        <v>0</v>
      </c>
      <c r="H466" s="9">
        <f>SUM(H467)</f>
        <v>0</v>
      </c>
      <c r="I466" s="7" t="e">
        <f t="shared" si="121"/>
        <v>#DIV/0!</v>
      </c>
    </row>
    <row r="467" spans="1:9" hidden="1" x14ac:dyDescent="0.25">
      <c r="A467" s="95" t="s">
        <v>76</v>
      </c>
      <c r="B467" s="22"/>
      <c r="C467" s="96" t="s">
        <v>64</v>
      </c>
      <c r="D467" s="96" t="s">
        <v>149</v>
      </c>
      <c r="E467" s="31" t="s">
        <v>242</v>
      </c>
      <c r="F467" s="96" t="s">
        <v>77</v>
      </c>
      <c r="G467" s="9"/>
      <c r="H467" s="9"/>
      <c r="I467" s="7" t="e">
        <f t="shared" si="121"/>
        <v>#DIV/0!</v>
      </c>
    </row>
    <row r="468" spans="1:9" ht="47.25" hidden="1" x14ac:dyDescent="0.25">
      <c r="A468" s="2" t="s">
        <v>39</v>
      </c>
      <c r="B468" s="22"/>
      <c r="C468" s="96" t="s">
        <v>64</v>
      </c>
      <c r="D468" s="96" t="s">
        <v>149</v>
      </c>
      <c r="E468" s="31" t="s">
        <v>242</v>
      </c>
      <c r="F468" s="31">
        <v>100</v>
      </c>
      <c r="G468" s="9"/>
      <c r="H468" s="9"/>
      <c r="I468" s="7" t="e">
        <f t="shared" si="121"/>
        <v>#DIV/0!</v>
      </c>
    </row>
    <row r="469" spans="1:9" ht="31.5" x14ac:dyDescent="0.25">
      <c r="A469" s="95" t="s">
        <v>40</v>
      </c>
      <c r="B469" s="22"/>
      <c r="C469" s="96" t="s">
        <v>64</v>
      </c>
      <c r="D469" s="96" t="s">
        <v>149</v>
      </c>
      <c r="E469" s="31" t="s">
        <v>223</v>
      </c>
      <c r="F469" s="96" t="s">
        <v>77</v>
      </c>
      <c r="G469" s="9">
        <v>2510.6</v>
      </c>
      <c r="H469" s="9">
        <v>2510.6</v>
      </c>
      <c r="I469" s="7">
        <f t="shared" si="121"/>
        <v>100</v>
      </c>
    </row>
    <row r="470" spans="1:9" ht="157.5" x14ac:dyDescent="0.25">
      <c r="A470" s="95" t="s">
        <v>824</v>
      </c>
      <c r="B470" s="22"/>
      <c r="C470" s="96" t="s">
        <v>64</v>
      </c>
      <c r="D470" s="96" t="s">
        <v>149</v>
      </c>
      <c r="E470" s="31" t="s">
        <v>823</v>
      </c>
      <c r="F470" s="96"/>
      <c r="G470" s="9">
        <f>SUM(G471)</f>
        <v>60.4</v>
      </c>
      <c r="H470" s="9">
        <f t="shared" ref="H470" si="126">SUM(H471)</f>
        <v>0</v>
      </c>
      <c r="I470" s="7">
        <f t="shared" si="121"/>
        <v>0</v>
      </c>
    </row>
    <row r="471" spans="1:9" ht="31.5" x14ac:dyDescent="0.25">
      <c r="A471" s="95" t="s">
        <v>40</v>
      </c>
      <c r="B471" s="22"/>
      <c r="C471" s="96" t="s">
        <v>64</v>
      </c>
      <c r="D471" s="96" t="s">
        <v>149</v>
      </c>
      <c r="E471" s="31" t="s">
        <v>823</v>
      </c>
      <c r="F471" s="96" t="s">
        <v>77</v>
      </c>
      <c r="G471" s="9">
        <v>60.4</v>
      </c>
      <c r="H471" s="9">
        <v>0</v>
      </c>
      <c r="I471" s="7">
        <f t="shared" si="121"/>
        <v>0</v>
      </c>
    </row>
    <row r="472" spans="1:9" ht="31.5" hidden="1" x14ac:dyDescent="0.25">
      <c r="A472" s="95" t="s">
        <v>891</v>
      </c>
      <c r="B472" s="22"/>
      <c r="C472" s="96" t="s">
        <v>64</v>
      </c>
      <c r="D472" s="96" t="s">
        <v>149</v>
      </c>
      <c r="E472" s="31" t="s">
        <v>890</v>
      </c>
      <c r="F472" s="96"/>
      <c r="G472" s="9"/>
      <c r="H472" s="9"/>
      <c r="I472" s="7"/>
    </row>
    <row r="473" spans="1:9" ht="31.5" hidden="1" x14ac:dyDescent="0.25">
      <c r="A473" s="95" t="s">
        <v>40</v>
      </c>
      <c r="B473" s="22"/>
      <c r="C473" s="96" t="s">
        <v>64</v>
      </c>
      <c r="D473" s="96" t="s">
        <v>149</v>
      </c>
      <c r="E473" s="31" t="s">
        <v>890</v>
      </c>
      <c r="F473" s="96" t="s">
        <v>77</v>
      </c>
      <c r="G473" s="9"/>
      <c r="H473" s="9"/>
      <c r="I473" s="7"/>
    </row>
    <row r="474" spans="1:9" x14ac:dyDescent="0.25">
      <c r="A474" s="2" t="s">
        <v>98</v>
      </c>
      <c r="B474" s="22"/>
      <c r="C474" s="96" t="s">
        <v>99</v>
      </c>
      <c r="D474" s="96"/>
      <c r="E474" s="31"/>
      <c r="F474" s="96"/>
      <c r="G474" s="9">
        <f>SUM(G505)+G475+G479</f>
        <v>2626.7</v>
      </c>
      <c r="H474" s="9">
        <f>SUM(H505)+H475+H479</f>
        <v>2626.7</v>
      </c>
      <c r="I474" s="7">
        <f t="shared" si="121"/>
        <v>100</v>
      </c>
    </row>
    <row r="475" spans="1:9" hidden="1" x14ac:dyDescent="0.25">
      <c r="A475" s="95" t="s">
        <v>160</v>
      </c>
      <c r="B475" s="22"/>
      <c r="C475" s="96" t="s">
        <v>99</v>
      </c>
      <c r="D475" s="96" t="s">
        <v>32</v>
      </c>
      <c r="E475" s="31"/>
      <c r="F475" s="96"/>
      <c r="G475" s="9">
        <f>SUM(G476)</f>
        <v>0</v>
      </c>
      <c r="H475" s="9">
        <f t="shared" ref="H475:H476" si="127">SUM(H476)</f>
        <v>0</v>
      </c>
      <c r="I475" s="7" t="e">
        <f t="shared" si="121"/>
        <v>#DIV/0!</v>
      </c>
    </row>
    <row r="476" spans="1:9" ht="47.25" hidden="1" x14ac:dyDescent="0.25">
      <c r="A476" s="2" t="s">
        <v>521</v>
      </c>
      <c r="B476" s="22"/>
      <c r="C476" s="96" t="s">
        <v>99</v>
      </c>
      <c r="D476" s="96" t="s">
        <v>32</v>
      </c>
      <c r="E476" s="31" t="s">
        <v>397</v>
      </c>
      <c r="F476" s="96"/>
      <c r="G476" s="9">
        <f>SUM(G477)</f>
        <v>0</v>
      </c>
      <c r="H476" s="9">
        <f t="shared" si="127"/>
        <v>0</v>
      </c>
      <c r="I476" s="7" t="e">
        <f t="shared" si="121"/>
        <v>#DIV/0!</v>
      </c>
    </row>
    <row r="477" spans="1:9" hidden="1" x14ac:dyDescent="0.25">
      <c r="A477" s="2" t="s">
        <v>655</v>
      </c>
      <c r="B477" s="22"/>
      <c r="C477" s="96" t="s">
        <v>99</v>
      </c>
      <c r="D477" s="96" t="s">
        <v>32</v>
      </c>
      <c r="E477" s="31" t="s">
        <v>653</v>
      </c>
      <c r="F477" s="96"/>
      <c r="G477" s="9">
        <f>SUM(G478)</f>
        <v>0</v>
      </c>
      <c r="H477" s="9">
        <f>SUM(H478)</f>
        <v>0</v>
      </c>
      <c r="I477" s="7" t="e">
        <f t="shared" si="121"/>
        <v>#DIV/0!</v>
      </c>
    </row>
    <row r="478" spans="1:9" ht="31.5" hidden="1" x14ac:dyDescent="0.25">
      <c r="A478" s="2" t="s">
        <v>240</v>
      </c>
      <c r="B478" s="22"/>
      <c r="C478" s="96" t="s">
        <v>99</v>
      </c>
      <c r="D478" s="96" t="s">
        <v>32</v>
      </c>
      <c r="E478" s="31" t="s">
        <v>653</v>
      </c>
      <c r="F478" s="96" t="s">
        <v>221</v>
      </c>
      <c r="G478" s="9"/>
      <c r="H478" s="9">
        <v>0</v>
      </c>
      <c r="I478" s="7" t="e">
        <f t="shared" si="121"/>
        <v>#DIV/0!</v>
      </c>
    </row>
    <row r="479" spans="1:9" x14ac:dyDescent="0.25">
      <c r="A479" s="2" t="s">
        <v>672</v>
      </c>
      <c r="B479" s="22"/>
      <c r="C479" s="96" t="s">
        <v>99</v>
      </c>
      <c r="D479" s="96" t="s">
        <v>149</v>
      </c>
      <c r="E479" s="31"/>
      <c r="F479" s="96"/>
      <c r="G479" s="9">
        <f>SUM(G480+G497)+G483+G486+G494+G490+G500+G503</f>
        <v>56.1</v>
      </c>
      <c r="H479" s="9">
        <f t="shared" ref="H479" si="128">SUM(H480+H497)+H483+H486+H494+H490+H500+H503</f>
        <v>56.1</v>
      </c>
      <c r="I479" s="7">
        <f t="shared" si="121"/>
        <v>100</v>
      </c>
    </row>
    <row r="480" spans="1:9" ht="31.5" x14ac:dyDescent="0.25">
      <c r="A480" s="95" t="s">
        <v>634</v>
      </c>
      <c r="B480" s="22"/>
      <c r="C480" s="96" t="s">
        <v>99</v>
      </c>
      <c r="D480" s="96" t="s">
        <v>149</v>
      </c>
      <c r="E480" s="96" t="s">
        <v>192</v>
      </c>
      <c r="F480" s="31"/>
      <c r="G480" s="9">
        <f>SUM(G481)</f>
        <v>27.6</v>
      </c>
      <c r="H480" s="9">
        <f t="shared" ref="H480:H481" si="129">SUM(H481)</f>
        <v>27.6</v>
      </c>
      <c r="I480" s="7">
        <f t="shared" si="121"/>
        <v>100</v>
      </c>
    </row>
    <row r="481" spans="1:9" ht="31.5" x14ac:dyDescent="0.25">
      <c r="A481" s="95" t="s">
        <v>84</v>
      </c>
      <c r="B481" s="22"/>
      <c r="C481" s="96" t="s">
        <v>99</v>
      </c>
      <c r="D481" s="96" t="s">
        <v>149</v>
      </c>
      <c r="E481" s="31" t="s">
        <v>525</v>
      </c>
      <c r="F481" s="31"/>
      <c r="G481" s="9">
        <f>SUM(G482)</f>
        <v>27.6</v>
      </c>
      <c r="H481" s="9">
        <f t="shared" si="129"/>
        <v>27.6</v>
      </c>
      <c r="I481" s="7">
        <f t="shared" si="121"/>
        <v>100</v>
      </c>
    </row>
    <row r="482" spans="1:9" ht="31.5" x14ac:dyDescent="0.25">
      <c r="A482" s="95" t="s">
        <v>40</v>
      </c>
      <c r="B482" s="22"/>
      <c r="C482" s="96" t="s">
        <v>99</v>
      </c>
      <c r="D482" s="96" t="s">
        <v>149</v>
      </c>
      <c r="E482" s="31" t="s">
        <v>525</v>
      </c>
      <c r="F482" s="31">
        <v>200</v>
      </c>
      <c r="G482" s="9">
        <v>27.6</v>
      </c>
      <c r="H482" s="9">
        <v>27.6</v>
      </c>
      <c r="I482" s="7">
        <f t="shared" si="121"/>
        <v>100</v>
      </c>
    </row>
    <row r="483" spans="1:9" ht="31.5" hidden="1" x14ac:dyDescent="0.25">
      <c r="A483" s="95" t="s">
        <v>849</v>
      </c>
      <c r="B483" s="22"/>
      <c r="C483" s="96" t="s">
        <v>99</v>
      </c>
      <c r="D483" s="96" t="s">
        <v>149</v>
      </c>
      <c r="E483" s="31" t="s">
        <v>183</v>
      </c>
      <c r="F483" s="31"/>
      <c r="G483" s="9">
        <f>SUM(G484)</f>
        <v>0</v>
      </c>
      <c r="H483" s="9"/>
      <c r="I483" s="7" t="e">
        <f t="shared" si="121"/>
        <v>#DIV/0!</v>
      </c>
    </row>
    <row r="484" spans="1:9" ht="31.5" hidden="1" x14ac:dyDescent="0.25">
      <c r="A484" s="95" t="s">
        <v>84</v>
      </c>
      <c r="B484" s="22"/>
      <c r="C484" s="96" t="s">
        <v>99</v>
      </c>
      <c r="D484" s="96" t="s">
        <v>149</v>
      </c>
      <c r="E484" s="31" t="s">
        <v>195</v>
      </c>
      <c r="F484" s="31"/>
      <c r="G484" s="9">
        <f>SUM(G485)</f>
        <v>0</v>
      </c>
      <c r="H484" s="9"/>
      <c r="I484" s="7" t="e">
        <f t="shared" si="121"/>
        <v>#DIV/0!</v>
      </c>
    </row>
    <row r="485" spans="1:9" ht="31.5" hidden="1" x14ac:dyDescent="0.25">
      <c r="A485" s="95" t="s">
        <v>40</v>
      </c>
      <c r="B485" s="22"/>
      <c r="C485" s="96" t="s">
        <v>99</v>
      </c>
      <c r="D485" s="96" t="s">
        <v>149</v>
      </c>
      <c r="E485" s="31" t="s">
        <v>195</v>
      </c>
      <c r="F485" s="31">
        <v>200</v>
      </c>
      <c r="G485" s="9"/>
      <c r="H485" s="9"/>
      <c r="I485" s="7" t="e">
        <f t="shared" si="121"/>
        <v>#DIV/0!</v>
      </c>
    </row>
    <row r="486" spans="1:9" ht="31.5" x14ac:dyDescent="0.25">
      <c r="A486" s="2" t="s">
        <v>493</v>
      </c>
      <c r="B486" s="4"/>
      <c r="C486" s="96" t="s">
        <v>99</v>
      </c>
      <c r="D486" s="96" t="s">
        <v>149</v>
      </c>
      <c r="E486" s="4" t="s">
        <v>246</v>
      </c>
      <c r="F486" s="96"/>
      <c r="G486" s="9">
        <f>SUM(G487)</f>
        <v>10.5</v>
      </c>
      <c r="H486" s="9">
        <f t="shared" ref="H486:H488" si="130">SUM(H487)</f>
        <v>10.5</v>
      </c>
      <c r="I486" s="7">
        <f t="shared" si="121"/>
        <v>100</v>
      </c>
    </row>
    <row r="487" spans="1:9" ht="31.5" x14ac:dyDescent="0.25">
      <c r="A487" s="2" t="s">
        <v>494</v>
      </c>
      <c r="B487" s="4"/>
      <c r="C487" s="96" t="s">
        <v>99</v>
      </c>
      <c r="D487" s="96" t="s">
        <v>149</v>
      </c>
      <c r="E487" s="4" t="s">
        <v>247</v>
      </c>
      <c r="F487" s="96"/>
      <c r="G487" s="9">
        <f>SUM(G488)</f>
        <v>10.5</v>
      </c>
      <c r="H487" s="9">
        <f t="shared" si="130"/>
        <v>10.5</v>
      </c>
      <c r="I487" s="7">
        <f t="shared" si="121"/>
        <v>100</v>
      </c>
    </row>
    <row r="488" spans="1:9" ht="31.5" x14ac:dyDescent="0.25">
      <c r="A488" s="2" t="s">
        <v>33</v>
      </c>
      <c r="B488" s="4"/>
      <c r="C488" s="96" t="s">
        <v>99</v>
      </c>
      <c r="D488" s="96" t="s">
        <v>149</v>
      </c>
      <c r="E488" s="4" t="s">
        <v>251</v>
      </c>
      <c r="F488" s="96"/>
      <c r="G488" s="9">
        <f>SUM(G489)</f>
        <v>10.5</v>
      </c>
      <c r="H488" s="9">
        <f t="shared" si="130"/>
        <v>10.5</v>
      </c>
      <c r="I488" s="7">
        <f t="shared" si="121"/>
        <v>100</v>
      </c>
    </row>
    <row r="489" spans="1:9" ht="31.5" x14ac:dyDescent="0.25">
      <c r="A489" s="95" t="s">
        <v>40</v>
      </c>
      <c r="B489" s="22"/>
      <c r="C489" s="96" t="s">
        <v>99</v>
      </c>
      <c r="D489" s="96" t="s">
        <v>149</v>
      </c>
      <c r="E489" s="4" t="s">
        <v>251</v>
      </c>
      <c r="F489" s="96" t="s">
        <v>77</v>
      </c>
      <c r="G489" s="9">
        <v>10.5</v>
      </c>
      <c r="H489" s="9">
        <v>10.5</v>
      </c>
      <c r="I489" s="7">
        <f t="shared" si="121"/>
        <v>100</v>
      </c>
    </row>
    <row r="490" spans="1:9" ht="31.5" hidden="1" x14ac:dyDescent="0.25">
      <c r="A490" s="2" t="s">
        <v>503</v>
      </c>
      <c r="B490" s="22"/>
      <c r="C490" s="96" t="s">
        <v>99</v>
      </c>
      <c r="D490" s="96" t="s">
        <v>149</v>
      </c>
      <c r="E490" s="4" t="s">
        <v>260</v>
      </c>
      <c r="F490" s="96"/>
      <c r="G490" s="9">
        <f>SUM(G491)</f>
        <v>0</v>
      </c>
      <c r="H490" s="9">
        <f t="shared" ref="H490:H492" si="131">SUM(H491)</f>
        <v>0</v>
      </c>
      <c r="I490" s="7" t="e">
        <f t="shared" si="121"/>
        <v>#DIV/0!</v>
      </c>
    </row>
    <row r="491" spans="1:9" ht="31.5" hidden="1" x14ac:dyDescent="0.25">
      <c r="A491" s="2" t="s">
        <v>504</v>
      </c>
      <c r="B491" s="22"/>
      <c r="C491" s="96" t="s">
        <v>99</v>
      </c>
      <c r="D491" s="96" t="s">
        <v>149</v>
      </c>
      <c r="E491" s="4" t="s">
        <v>261</v>
      </c>
      <c r="F491" s="96"/>
      <c r="G491" s="9">
        <f>SUM(G492)</f>
        <v>0</v>
      </c>
      <c r="H491" s="9">
        <f t="shared" si="131"/>
        <v>0</v>
      </c>
      <c r="I491" s="7" t="e">
        <f t="shared" si="121"/>
        <v>#DIV/0!</v>
      </c>
    </row>
    <row r="492" spans="1:9" ht="31.5" hidden="1" x14ac:dyDescent="0.25">
      <c r="A492" s="2" t="s">
        <v>33</v>
      </c>
      <c r="B492" s="22"/>
      <c r="C492" s="96" t="s">
        <v>99</v>
      </c>
      <c r="D492" s="96" t="s">
        <v>149</v>
      </c>
      <c r="E492" s="4" t="s">
        <v>262</v>
      </c>
      <c r="F492" s="96"/>
      <c r="G492" s="9">
        <f>SUM(G493)</f>
        <v>0</v>
      </c>
      <c r="H492" s="9">
        <f t="shared" si="131"/>
        <v>0</v>
      </c>
      <c r="I492" s="7" t="e">
        <f t="shared" si="121"/>
        <v>#DIV/0!</v>
      </c>
    </row>
    <row r="493" spans="1:9" ht="31.5" hidden="1" x14ac:dyDescent="0.25">
      <c r="A493" s="95" t="s">
        <v>40</v>
      </c>
      <c r="B493" s="22"/>
      <c r="C493" s="96" t="s">
        <v>99</v>
      </c>
      <c r="D493" s="96" t="s">
        <v>149</v>
      </c>
      <c r="E493" s="4" t="s">
        <v>262</v>
      </c>
      <c r="F493" s="96" t="s">
        <v>77</v>
      </c>
      <c r="G493" s="9"/>
      <c r="H493" s="9"/>
      <c r="I493" s="7" t="e">
        <f t="shared" si="121"/>
        <v>#DIV/0!</v>
      </c>
    </row>
    <row r="494" spans="1:9" ht="31.5" x14ac:dyDescent="0.25">
      <c r="A494" s="95" t="s">
        <v>748</v>
      </c>
      <c r="B494" s="22"/>
      <c r="C494" s="96" t="s">
        <v>99</v>
      </c>
      <c r="D494" s="96" t="s">
        <v>149</v>
      </c>
      <c r="E494" s="31" t="s">
        <v>216</v>
      </c>
      <c r="F494" s="96"/>
      <c r="G494" s="9">
        <f>SUM(G495)</f>
        <v>18</v>
      </c>
      <c r="H494" s="9">
        <f t="shared" ref="H494:H495" si="132">SUM(H495)</f>
        <v>18</v>
      </c>
      <c r="I494" s="7">
        <f t="shared" si="121"/>
        <v>100</v>
      </c>
    </row>
    <row r="495" spans="1:9" ht="31.5" x14ac:dyDescent="0.25">
      <c r="A495" s="95" t="s">
        <v>33</v>
      </c>
      <c r="B495" s="22"/>
      <c r="C495" s="96" t="s">
        <v>99</v>
      </c>
      <c r="D495" s="96" t="s">
        <v>149</v>
      </c>
      <c r="E495" s="31" t="s">
        <v>217</v>
      </c>
      <c r="F495" s="96"/>
      <c r="G495" s="9">
        <f>SUM(G496)</f>
        <v>18</v>
      </c>
      <c r="H495" s="9">
        <f t="shared" si="132"/>
        <v>18</v>
      </c>
      <c r="I495" s="7">
        <f t="shared" si="121"/>
        <v>100</v>
      </c>
    </row>
    <row r="496" spans="1:9" ht="31.5" x14ac:dyDescent="0.25">
      <c r="A496" s="95" t="s">
        <v>40</v>
      </c>
      <c r="B496" s="22"/>
      <c r="C496" s="96" t="s">
        <v>99</v>
      </c>
      <c r="D496" s="96" t="s">
        <v>149</v>
      </c>
      <c r="E496" s="31" t="s">
        <v>217</v>
      </c>
      <c r="F496" s="96" t="s">
        <v>77</v>
      </c>
      <c r="G496" s="9">
        <v>18</v>
      </c>
      <c r="H496" s="9">
        <v>18</v>
      </c>
      <c r="I496" s="7">
        <f t="shared" si="121"/>
        <v>100</v>
      </c>
    </row>
    <row r="497" spans="1:9" ht="31.5" hidden="1" x14ac:dyDescent="0.25">
      <c r="A497" s="2" t="s">
        <v>552</v>
      </c>
      <c r="B497" s="22"/>
      <c r="C497" s="96" t="s">
        <v>99</v>
      </c>
      <c r="D497" s="96" t="s">
        <v>149</v>
      </c>
      <c r="E497" s="31" t="s">
        <v>550</v>
      </c>
      <c r="F497" s="31"/>
      <c r="G497" s="9">
        <f>SUM(G498)</f>
        <v>0</v>
      </c>
      <c r="H497" s="9">
        <f t="shared" ref="H497:H498" si="133">SUM(H498)</f>
        <v>0</v>
      </c>
      <c r="I497" s="7" t="e">
        <f t="shared" si="121"/>
        <v>#DIV/0!</v>
      </c>
    </row>
    <row r="498" spans="1:9" ht="31.5" hidden="1" x14ac:dyDescent="0.25">
      <c r="A498" s="95" t="s">
        <v>84</v>
      </c>
      <c r="B498" s="22"/>
      <c r="C498" s="96" t="s">
        <v>99</v>
      </c>
      <c r="D498" s="96" t="s">
        <v>149</v>
      </c>
      <c r="E498" s="31" t="s">
        <v>551</v>
      </c>
      <c r="F498" s="96"/>
      <c r="G498" s="9">
        <f>SUM(G499)</f>
        <v>0</v>
      </c>
      <c r="H498" s="9">
        <f t="shared" si="133"/>
        <v>0</v>
      </c>
      <c r="I498" s="7" t="e">
        <f t="shared" si="121"/>
        <v>#DIV/0!</v>
      </c>
    </row>
    <row r="499" spans="1:9" ht="31.5" hidden="1" x14ac:dyDescent="0.25">
      <c r="A499" s="95" t="s">
        <v>40</v>
      </c>
      <c r="B499" s="22"/>
      <c r="C499" s="96" t="s">
        <v>99</v>
      </c>
      <c r="D499" s="96" t="s">
        <v>149</v>
      </c>
      <c r="E499" s="31" t="s">
        <v>551</v>
      </c>
      <c r="F499" s="96" t="s">
        <v>77</v>
      </c>
      <c r="G499" s="9"/>
      <c r="H499" s="9"/>
      <c r="I499" s="7" t="e">
        <f t="shared" si="121"/>
        <v>#DIV/0!</v>
      </c>
    </row>
    <row r="500" spans="1:9" ht="31.5" hidden="1" x14ac:dyDescent="0.25">
      <c r="A500" s="95" t="s">
        <v>754</v>
      </c>
      <c r="B500" s="22"/>
      <c r="C500" s="96" t="s">
        <v>99</v>
      </c>
      <c r="D500" s="96" t="s">
        <v>149</v>
      </c>
      <c r="E500" s="31" t="s">
        <v>750</v>
      </c>
      <c r="F500" s="96"/>
      <c r="G500" s="9">
        <f>SUM(G501)</f>
        <v>0</v>
      </c>
      <c r="H500" s="9">
        <f t="shared" ref="H500:H501" si="134">SUM(H501)</f>
        <v>0</v>
      </c>
      <c r="I500" s="7" t="e">
        <f t="shared" si="121"/>
        <v>#DIV/0!</v>
      </c>
    </row>
    <row r="501" spans="1:9" ht="31.5" hidden="1" x14ac:dyDescent="0.25">
      <c r="A501" s="95" t="s">
        <v>433</v>
      </c>
      <c r="B501" s="22"/>
      <c r="C501" s="96" t="s">
        <v>99</v>
      </c>
      <c r="D501" s="96" t="s">
        <v>149</v>
      </c>
      <c r="E501" s="31" t="s">
        <v>751</v>
      </c>
      <c r="F501" s="96"/>
      <c r="G501" s="9">
        <f>SUM(G502)</f>
        <v>0</v>
      </c>
      <c r="H501" s="9">
        <f t="shared" si="134"/>
        <v>0</v>
      </c>
      <c r="I501" s="7" t="e">
        <f t="shared" si="121"/>
        <v>#DIV/0!</v>
      </c>
    </row>
    <row r="502" spans="1:9" ht="31.5" hidden="1" x14ac:dyDescent="0.25">
      <c r="A502" s="95" t="s">
        <v>40</v>
      </c>
      <c r="B502" s="22"/>
      <c r="C502" s="96" t="s">
        <v>99</v>
      </c>
      <c r="D502" s="96" t="s">
        <v>149</v>
      </c>
      <c r="E502" s="31" t="s">
        <v>751</v>
      </c>
      <c r="F502" s="96" t="s">
        <v>77</v>
      </c>
      <c r="G502" s="9"/>
      <c r="H502" s="9"/>
      <c r="I502" s="7" t="e">
        <f t="shared" si="121"/>
        <v>#DIV/0!</v>
      </c>
    </row>
    <row r="503" spans="1:9" ht="31.5" hidden="1" x14ac:dyDescent="0.25">
      <c r="A503" s="95" t="s">
        <v>206</v>
      </c>
      <c r="B503" s="22"/>
      <c r="C503" s="96" t="s">
        <v>99</v>
      </c>
      <c r="D503" s="96" t="s">
        <v>149</v>
      </c>
      <c r="E503" s="31" t="s">
        <v>559</v>
      </c>
      <c r="F503" s="96"/>
      <c r="G503" s="9">
        <f>SUM(G504)</f>
        <v>0</v>
      </c>
      <c r="H503" s="9">
        <f t="shared" ref="H503" si="135">SUM(H504)</f>
        <v>0</v>
      </c>
      <c r="I503" s="7" t="e">
        <f t="shared" si="121"/>
        <v>#DIV/0!</v>
      </c>
    </row>
    <row r="504" spans="1:9" ht="31.5" hidden="1" x14ac:dyDescent="0.25">
      <c r="A504" s="95" t="s">
        <v>40</v>
      </c>
      <c r="B504" s="22"/>
      <c r="C504" s="96" t="s">
        <v>99</v>
      </c>
      <c r="D504" s="96" t="s">
        <v>149</v>
      </c>
      <c r="E504" s="31" t="s">
        <v>559</v>
      </c>
      <c r="F504" s="96" t="s">
        <v>77</v>
      </c>
      <c r="G504" s="9"/>
      <c r="H504" s="9"/>
      <c r="I504" s="7" t="e">
        <f t="shared" si="121"/>
        <v>#DIV/0!</v>
      </c>
    </row>
    <row r="505" spans="1:9" x14ac:dyDescent="0.25">
      <c r="A505" s="95" t="s">
        <v>162</v>
      </c>
      <c r="B505" s="22"/>
      <c r="C505" s="96" t="s">
        <v>99</v>
      </c>
      <c r="D505" s="96" t="s">
        <v>152</v>
      </c>
      <c r="E505" s="31"/>
      <c r="F505" s="96"/>
      <c r="G505" s="9">
        <f t="shared" ref="G505:H507" si="136">SUM(G506)</f>
        <v>2570.6</v>
      </c>
      <c r="H505" s="9">
        <f t="shared" si="136"/>
        <v>2570.6</v>
      </c>
      <c r="I505" s="7">
        <f t="shared" si="121"/>
        <v>100</v>
      </c>
    </row>
    <row r="506" spans="1:9" ht="47.25" x14ac:dyDescent="0.25">
      <c r="A506" s="2" t="s">
        <v>521</v>
      </c>
      <c r="B506" s="22"/>
      <c r="C506" s="96" t="s">
        <v>99</v>
      </c>
      <c r="D506" s="96" t="s">
        <v>152</v>
      </c>
      <c r="E506" s="31" t="s">
        <v>397</v>
      </c>
      <c r="F506" s="96"/>
      <c r="G506" s="9">
        <f>SUM(G507)</f>
        <v>2570.6</v>
      </c>
      <c r="H506" s="9">
        <f>SUM(H507)</f>
        <v>2570.6</v>
      </c>
      <c r="I506" s="7">
        <f t="shared" si="121"/>
        <v>100</v>
      </c>
    </row>
    <row r="507" spans="1:9" ht="31.5" x14ac:dyDescent="0.25">
      <c r="A507" s="2" t="s">
        <v>239</v>
      </c>
      <c r="B507" s="22"/>
      <c r="C507" s="96" t="s">
        <v>99</v>
      </c>
      <c r="D507" s="96" t="s">
        <v>152</v>
      </c>
      <c r="E507" s="31" t="s">
        <v>556</v>
      </c>
      <c r="F507" s="96"/>
      <c r="G507" s="9">
        <f t="shared" si="136"/>
        <v>2570.6</v>
      </c>
      <c r="H507" s="9">
        <f t="shared" si="136"/>
        <v>2570.6</v>
      </c>
      <c r="I507" s="7">
        <f t="shared" si="121"/>
        <v>100</v>
      </c>
    </row>
    <row r="508" spans="1:9" ht="21.75" customHeight="1" x14ac:dyDescent="0.25">
      <c r="A508" s="2" t="s">
        <v>240</v>
      </c>
      <c r="B508" s="22"/>
      <c r="C508" s="96" t="s">
        <v>99</v>
      </c>
      <c r="D508" s="96" t="s">
        <v>152</v>
      </c>
      <c r="E508" s="31" t="s">
        <v>556</v>
      </c>
      <c r="F508" s="96" t="s">
        <v>221</v>
      </c>
      <c r="G508" s="9">
        <v>2570.6</v>
      </c>
      <c r="H508" s="9">
        <v>2570.6</v>
      </c>
      <c r="I508" s="7">
        <f t="shared" si="121"/>
        <v>100</v>
      </c>
    </row>
    <row r="509" spans="1:9" x14ac:dyDescent="0.25">
      <c r="A509" s="2" t="s">
        <v>850</v>
      </c>
      <c r="B509" s="4"/>
      <c r="C509" s="96" t="s">
        <v>10</v>
      </c>
      <c r="D509" s="96"/>
      <c r="E509" s="96"/>
      <c r="F509" s="4"/>
      <c r="G509" s="7">
        <f>SUM(G516)+G510</f>
        <v>988.2</v>
      </c>
      <c r="H509" s="7">
        <f>SUM(H516)+H510</f>
        <v>988.2</v>
      </c>
      <c r="I509" s="7">
        <f t="shared" si="121"/>
        <v>100</v>
      </c>
    </row>
    <row r="510" spans="1:9" x14ac:dyDescent="0.25">
      <c r="A510" s="2" t="s">
        <v>163</v>
      </c>
      <c r="B510" s="4"/>
      <c r="C510" s="96" t="s">
        <v>10</v>
      </c>
      <c r="D510" s="96" t="s">
        <v>25</v>
      </c>
      <c r="E510" s="96"/>
      <c r="F510" s="4"/>
      <c r="G510" s="7">
        <f>SUM(G511)</f>
        <v>988.2</v>
      </c>
      <c r="H510" s="7">
        <f t="shared" ref="H510" si="137">SUM(H511)</f>
        <v>988.2</v>
      </c>
      <c r="I510" s="7">
        <f t="shared" si="121"/>
        <v>100</v>
      </c>
    </row>
    <row r="511" spans="1:9" ht="63" x14ac:dyDescent="0.25">
      <c r="A511" s="2" t="s">
        <v>564</v>
      </c>
      <c r="B511" s="4"/>
      <c r="C511" s="96" t="s">
        <v>10</v>
      </c>
      <c r="D511" s="96" t="s">
        <v>25</v>
      </c>
      <c r="E511" s="96" t="s">
        <v>563</v>
      </c>
      <c r="F511" s="4"/>
      <c r="G511" s="7">
        <f>SUM(G514)+G513</f>
        <v>988.2</v>
      </c>
      <c r="H511" s="7">
        <f t="shared" ref="H511" si="138">SUM(H514)+H513</f>
        <v>988.2</v>
      </c>
      <c r="I511" s="7">
        <f t="shared" si="121"/>
        <v>100</v>
      </c>
    </row>
    <row r="512" spans="1:9" x14ac:dyDescent="0.25">
      <c r="A512" s="95" t="s">
        <v>26</v>
      </c>
      <c r="B512" s="4"/>
      <c r="C512" s="96" t="s">
        <v>10</v>
      </c>
      <c r="D512" s="96" t="s">
        <v>25</v>
      </c>
      <c r="E512" s="96" t="s">
        <v>565</v>
      </c>
      <c r="F512" s="4"/>
      <c r="G512" s="7">
        <f>SUM(G513)</f>
        <v>988.2</v>
      </c>
      <c r="H512" s="7">
        <f t="shared" ref="H512" si="139">SUM(H513)</f>
        <v>988.2</v>
      </c>
      <c r="I512" s="7">
        <f t="shared" si="121"/>
        <v>100</v>
      </c>
    </row>
    <row r="513" spans="1:9" ht="31.5" x14ac:dyDescent="0.25">
      <c r="A513" s="95" t="s">
        <v>40</v>
      </c>
      <c r="B513" s="4"/>
      <c r="C513" s="96" t="s">
        <v>10</v>
      </c>
      <c r="D513" s="96" t="s">
        <v>25</v>
      </c>
      <c r="E513" s="96" t="s">
        <v>565</v>
      </c>
      <c r="F513" s="4" t="s">
        <v>77</v>
      </c>
      <c r="G513" s="7">
        <v>988.2</v>
      </c>
      <c r="H513" s="7">
        <v>988.2</v>
      </c>
      <c r="I513" s="7">
        <f t="shared" si="121"/>
        <v>100</v>
      </c>
    </row>
    <row r="514" spans="1:9" ht="31.5" hidden="1" x14ac:dyDescent="0.25">
      <c r="A514" s="2" t="s">
        <v>239</v>
      </c>
      <c r="B514" s="4"/>
      <c r="C514" s="96" t="s">
        <v>10</v>
      </c>
      <c r="D514" s="96" t="s">
        <v>25</v>
      </c>
      <c r="E514" s="96" t="s">
        <v>776</v>
      </c>
      <c r="F514" s="4"/>
      <c r="G514" s="7">
        <f>SUM(G515)</f>
        <v>0</v>
      </c>
      <c r="H514" s="7">
        <f t="shared" ref="H514" si="140">SUM(H515)</f>
        <v>0</v>
      </c>
      <c r="I514" s="7" t="e">
        <f t="shared" si="121"/>
        <v>#DIV/0!</v>
      </c>
    </row>
    <row r="515" spans="1:9" ht="31.5" hidden="1" x14ac:dyDescent="0.25">
      <c r="A515" s="2" t="s">
        <v>240</v>
      </c>
      <c r="B515" s="4"/>
      <c r="C515" s="96" t="s">
        <v>10</v>
      </c>
      <c r="D515" s="96" t="s">
        <v>25</v>
      </c>
      <c r="E515" s="96" t="s">
        <v>776</v>
      </c>
      <c r="F515" s="4" t="s">
        <v>221</v>
      </c>
      <c r="G515" s="7"/>
      <c r="H515" s="7"/>
      <c r="I515" s="7" t="e">
        <f t="shared" si="121"/>
        <v>#DIV/0!</v>
      </c>
    </row>
    <row r="516" spans="1:9" hidden="1" x14ac:dyDescent="0.25">
      <c r="A516" s="2" t="s">
        <v>851</v>
      </c>
      <c r="B516" s="4"/>
      <c r="C516" s="5" t="s">
        <v>10</v>
      </c>
      <c r="D516" s="5" t="s">
        <v>8</v>
      </c>
      <c r="E516" s="5"/>
      <c r="F516" s="5"/>
      <c r="G516" s="9">
        <f t="shared" ref="G516:H518" si="141">SUM(G517)</f>
        <v>0</v>
      </c>
      <c r="H516" s="9">
        <f t="shared" si="141"/>
        <v>0</v>
      </c>
      <c r="I516" s="7" t="e">
        <f t="shared" si="121"/>
        <v>#DIV/0!</v>
      </c>
    </row>
    <row r="517" spans="1:9" ht="31.5" hidden="1" x14ac:dyDescent="0.25">
      <c r="A517" s="2" t="s">
        <v>505</v>
      </c>
      <c r="B517" s="4"/>
      <c r="C517" s="5" t="s">
        <v>10</v>
      </c>
      <c r="D517" s="5" t="s">
        <v>8</v>
      </c>
      <c r="E517" s="96" t="s">
        <v>260</v>
      </c>
      <c r="F517" s="4"/>
      <c r="G517" s="7">
        <f t="shared" si="141"/>
        <v>0</v>
      </c>
      <c r="H517" s="7">
        <f t="shared" si="141"/>
        <v>0</v>
      </c>
      <c r="I517" s="7" t="e">
        <f t="shared" si="121"/>
        <v>#DIV/0!</v>
      </c>
    </row>
    <row r="518" spans="1:9" ht="31.5" hidden="1" x14ac:dyDescent="0.25">
      <c r="A518" s="2" t="s">
        <v>239</v>
      </c>
      <c r="B518" s="4"/>
      <c r="C518" s="5" t="s">
        <v>10</v>
      </c>
      <c r="D518" s="5" t="s">
        <v>8</v>
      </c>
      <c r="E518" s="96" t="s">
        <v>273</v>
      </c>
      <c r="F518" s="4"/>
      <c r="G518" s="7">
        <f t="shared" si="141"/>
        <v>0</v>
      </c>
      <c r="H518" s="7">
        <f t="shared" si="141"/>
        <v>0</v>
      </c>
      <c r="I518" s="7" t="e">
        <f t="shared" si="121"/>
        <v>#DIV/0!</v>
      </c>
    </row>
    <row r="519" spans="1:9" ht="31.5" hidden="1" x14ac:dyDescent="0.25">
      <c r="A519" s="2" t="s">
        <v>240</v>
      </c>
      <c r="B519" s="4"/>
      <c r="C519" s="5" t="s">
        <v>10</v>
      </c>
      <c r="D519" s="5" t="s">
        <v>8</v>
      </c>
      <c r="E519" s="96" t="s">
        <v>273</v>
      </c>
      <c r="F519" s="4" t="s">
        <v>221</v>
      </c>
      <c r="G519" s="7"/>
      <c r="H519" s="7"/>
      <c r="I519" s="7" t="e">
        <f t="shared" si="121"/>
        <v>#DIV/0!</v>
      </c>
    </row>
    <row r="520" spans="1:9" x14ac:dyDescent="0.25">
      <c r="A520" s="95" t="s">
        <v>21</v>
      </c>
      <c r="B520" s="22"/>
      <c r="C520" s="96" t="s">
        <v>22</v>
      </c>
      <c r="D520" s="96"/>
      <c r="E520" s="31"/>
      <c r="F520" s="31"/>
      <c r="G520" s="9">
        <f>SUM(G521)+G532</f>
        <v>27137.5</v>
      </c>
      <c r="H520" s="9">
        <f t="shared" ref="H520" si="142">SUM(H521)+H532</f>
        <v>27137.5</v>
      </c>
      <c r="I520" s="7">
        <f t="shared" ref="I520:I583" si="143">SUM(H520/G520*100)</f>
        <v>100</v>
      </c>
    </row>
    <row r="521" spans="1:9" x14ac:dyDescent="0.25">
      <c r="A521" s="95" t="s">
        <v>164</v>
      </c>
      <c r="B521" s="22"/>
      <c r="C521" s="96" t="s">
        <v>22</v>
      </c>
      <c r="D521" s="96" t="s">
        <v>8</v>
      </c>
      <c r="E521" s="96"/>
      <c r="F521" s="96"/>
      <c r="G521" s="9">
        <f>SUM(G526)+G522</f>
        <v>25487.5</v>
      </c>
      <c r="H521" s="9">
        <f>SUM(H526)+H522</f>
        <v>25487.5</v>
      </c>
      <c r="I521" s="7">
        <f t="shared" si="143"/>
        <v>100</v>
      </c>
    </row>
    <row r="522" spans="1:9" ht="31.5" x14ac:dyDescent="0.25">
      <c r="A522" s="95" t="s">
        <v>852</v>
      </c>
      <c r="B522" s="22"/>
      <c r="C522" s="96" t="s">
        <v>22</v>
      </c>
      <c r="D522" s="96" t="s">
        <v>8</v>
      </c>
      <c r="E522" s="31" t="s">
        <v>218</v>
      </c>
      <c r="F522" s="96"/>
      <c r="G522" s="9">
        <f t="shared" ref="G522:H524" si="144">SUM(G523)</f>
        <v>9037.9</v>
      </c>
      <c r="H522" s="9">
        <f t="shared" si="144"/>
        <v>9037.9</v>
      </c>
      <c r="I522" s="7">
        <f t="shared" si="143"/>
        <v>100</v>
      </c>
    </row>
    <row r="523" spans="1:9" ht="31.5" x14ac:dyDescent="0.25">
      <c r="A523" s="95" t="s">
        <v>225</v>
      </c>
      <c r="B523" s="22"/>
      <c r="C523" s="96" t="s">
        <v>22</v>
      </c>
      <c r="D523" s="96" t="s">
        <v>8</v>
      </c>
      <c r="E523" s="31" t="s">
        <v>219</v>
      </c>
      <c r="F523" s="96"/>
      <c r="G523" s="9">
        <f>SUM(G524)</f>
        <v>9037.9</v>
      </c>
      <c r="H523" s="9">
        <f t="shared" si="144"/>
        <v>9037.9</v>
      </c>
      <c r="I523" s="7">
        <f t="shared" si="143"/>
        <v>100</v>
      </c>
    </row>
    <row r="524" spans="1:9" ht="31.5" x14ac:dyDescent="0.25">
      <c r="A524" s="95" t="s">
        <v>719</v>
      </c>
      <c r="B524" s="22"/>
      <c r="C524" s="96" t="s">
        <v>22</v>
      </c>
      <c r="D524" s="96" t="s">
        <v>8</v>
      </c>
      <c r="E524" s="31" t="s">
        <v>718</v>
      </c>
      <c r="F524" s="96"/>
      <c r="G524" s="9">
        <f>SUM(G525)</f>
        <v>9037.9</v>
      </c>
      <c r="H524" s="9">
        <f t="shared" si="144"/>
        <v>9037.9</v>
      </c>
      <c r="I524" s="7">
        <f t="shared" si="143"/>
        <v>100</v>
      </c>
    </row>
    <row r="525" spans="1:9" x14ac:dyDescent="0.25">
      <c r="A525" s="95" t="s">
        <v>31</v>
      </c>
      <c r="B525" s="22"/>
      <c r="C525" s="96" t="s">
        <v>22</v>
      </c>
      <c r="D525" s="96" t="s">
        <v>8</v>
      </c>
      <c r="E525" s="31" t="s">
        <v>718</v>
      </c>
      <c r="F525" s="96" t="s">
        <v>85</v>
      </c>
      <c r="G525" s="9">
        <v>9037.9</v>
      </c>
      <c r="H525" s="9">
        <v>9037.9</v>
      </c>
      <c r="I525" s="7">
        <f t="shared" si="143"/>
        <v>100</v>
      </c>
    </row>
    <row r="526" spans="1:9" ht="31.5" x14ac:dyDescent="0.25">
      <c r="A526" s="95" t="s">
        <v>747</v>
      </c>
      <c r="B526" s="22"/>
      <c r="C526" s="96" t="s">
        <v>22</v>
      </c>
      <c r="D526" s="96" t="s">
        <v>8</v>
      </c>
      <c r="E526" s="31" t="s">
        <v>212</v>
      </c>
      <c r="F526" s="31"/>
      <c r="G526" s="9">
        <f>SUM(G527)</f>
        <v>16449.599999999999</v>
      </c>
      <c r="H526" s="9">
        <f>SUM(H527)</f>
        <v>16449.599999999999</v>
      </c>
      <c r="I526" s="7">
        <f t="shared" si="143"/>
        <v>100</v>
      </c>
    </row>
    <row r="527" spans="1:9" ht="51" customHeight="1" x14ac:dyDescent="0.25">
      <c r="A527" s="95" t="s">
        <v>317</v>
      </c>
      <c r="B527" s="22"/>
      <c r="C527" s="96" t="s">
        <v>22</v>
      </c>
      <c r="D527" s="96" t="s">
        <v>8</v>
      </c>
      <c r="E527" s="31" t="s">
        <v>320</v>
      </c>
      <c r="F527" s="31"/>
      <c r="G527" s="9">
        <f>SUM(G528+G530)</f>
        <v>16449.599999999999</v>
      </c>
      <c r="H527" s="9">
        <f>SUM(H528+H530)</f>
        <v>16449.599999999999</v>
      </c>
      <c r="I527" s="7">
        <f t="shared" si="143"/>
        <v>100</v>
      </c>
    </row>
    <row r="528" spans="1:9" ht="99" customHeight="1" x14ac:dyDescent="0.25">
      <c r="A528" s="2" t="s">
        <v>467</v>
      </c>
      <c r="B528" s="22"/>
      <c r="C528" s="96" t="s">
        <v>22</v>
      </c>
      <c r="D528" s="96" t="s">
        <v>8</v>
      </c>
      <c r="E528" s="31" t="s">
        <v>437</v>
      </c>
      <c r="F528" s="31"/>
      <c r="G528" s="9">
        <f>SUM(G529)</f>
        <v>16449.599999999999</v>
      </c>
      <c r="H528" s="9">
        <f>SUM(H529)</f>
        <v>16449.599999999999</v>
      </c>
      <c r="I528" s="7">
        <f t="shared" si="143"/>
        <v>100</v>
      </c>
    </row>
    <row r="529" spans="1:9" ht="31.5" x14ac:dyDescent="0.25">
      <c r="A529" s="2" t="s">
        <v>240</v>
      </c>
      <c r="B529" s="22"/>
      <c r="C529" s="96" t="s">
        <v>22</v>
      </c>
      <c r="D529" s="96" t="s">
        <v>8</v>
      </c>
      <c r="E529" s="31" t="s">
        <v>437</v>
      </c>
      <c r="F529" s="31">
        <v>400</v>
      </c>
      <c r="G529" s="9">
        <v>16449.599999999999</v>
      </c>
      <c r="H529" s="9">
        <v>16449.599999999999</v>
      </c>
      <c r="I529" s="7">
        <f t="shared" si="143"/>
        <v>100</v>
      </c>
    </row>
    <row r="530" spans="1:9" ht="47.25" hidden="1" x14ac:dyDescent="0.25">
      <c r="A530" s="95" t="s">
        <v>222</v>
      </c>
      <c r="B530" s="22"/>
      <c r="C530" s="96" t="s">
        <v>22</v>
      </c>
      <c r="D530" s="96" t="s">
        <v>8</v>
      </c>
      <c r="E530" s="96" t="s">
        <v>438</v>
      </c>
      <c r="F530" s="31"/>
      <c r="G530" s="9">
        <f>SUM(G531)</f>
        <v>0</v>
      </c>
      <c r="H530" s="9">
        <f>SUM(H531)</f>
        <v>0</v>
      </c>
      <c r="I530" s="7" t="e">
        <f t="shared" si="143"/>
        <v>#DIV/0!</v>
      </c>
    </row>
    <row r="531" spans="1:9" ht="30.75" hidden="1" customHeight="1" x14ac:dyDescent="0.25">
      <c r="A531" s="2" t="s">
        <v>240</v>
      </c>
      <c r="B531" s="22"/>
      <c r="C531" s="96" t="s">
        <v>22</v>
      </c>
      <c r="D531" s="96" t="s">
        <v>8</v>
      </c>
      <c r="E531" s="96" t="s">
        <v>438</v>
      </c>
      <c r="F531" s="96" t="s">
        <v>221</v>
      </c>
      <c r="G531" s="9"/>
      <c r="H531" s="9"/>
      <c r="I531" s="7" t="e">
        <f t="shared" si="143"/>
        <v>#DIV/0!</v>
      </c>
    </row>
    <row r="532" spans="1:9" ht="17.25" customHeight="1" x14ac:dyDescent="0.25">
      <c r="A532" s="95" t="s">
        <v>63</v>
      </c>
      <c r="B532" s="22"/>
      <c r="C532" s="96" t="s">
        <v>22</v>
      </c>
      <c r="D532" s="96" t="s">
        <v>64</v>
      </c>
      <c r="E532" s="31"/>
      <c r="F532" s="31"/>
      <c r="G532" s="9">
        <f>G533+G537</f>
        <v>1650</v>
      </c>
      <c r="H532" s="9">
        <f t="shared" ref="H532" si="145">H533+H537</f>
        <v>1650</v>
      </c>
      <c r="I532" s="7">
        <f t="shared" si="143"/>
        <v>100</v>
      </c>
    </row>
    <row r="533" spans="1:9" ht="31.5" hidden="1" x14ac:dyDescent="0.25">
      <c r="A533" s="95" t="s">
        <v>747</v>
      </c>
      <c r="B533" s="22"/>
      <c r="C533" s="96" t="s">
        <v>22</v>
      </c>
      <c r="D533" s="96" t="s">
        <v>64</v>
      </c>
      <c r="E533" s="31" t="s">
        <v>212</v>
      </c>
      <c r="F533" s="31"/>
      <c r="G533" s="9">
        <f t="shared" ref="G533:H533" si="146">SUM(G534)</f>
        <v>0</v>
      </c>
      <c r="H533" s="9">
        <f t="shared" si="146"/>
        <v>0</v>
      </c>
      <c r="I533" s="7" t="e">
        <f t="shared" si="143"/>
        <v>#DIV/0!</v>
      </c>
    </row>
    <row r="534" spans="1:9" ht="126" hidden="1" x14ac:dyDescent="0.25">
      <c r="A534" s="95" t="s">
        <v>828</v>
      </c>
      <c r="B534" s="37"/>
      <c r="C534" s="96" t="s">
        <v>22</v>
      </c>
      <c r="D534" s="96" t="s">
        <v>64</v>
      </c>
      <c r="E534" s="31" t="s">
        <v>220</v>
      </c>
      <c r="F534" s="37"/>
      <c r="G534" s="9">
        <f>SUM(G536)</f>
        <v>0</v>
      </c>
      <c r="H534" s="9">
        <f>SUM(H536)</f>
        <v>0</v>
      </c>
      <c r="I534" s="7" t="e">
        <f t="shared" si="143"/>
        <v>#DIV/0!</v>
      </c>
    </row>
    <row r="535" spans="1:9" hidden="1" x14ac:dyDescent="0.25">
      <c r="A535" s="95" t="s">
        <v>26</v>
      </c>
      <c r="B535" s="37"/>
      <c r="C535" s="96" t="s">
        <v>22</v>
      </c>
      <c r="D535" s="96" t="s">
        <v>64</v>
      </c>
      <c r="E535" s="31" t="s">
        <v>740</v>
      </c>
      <c r="F535" s="37"/>
      <c r="G535" s="9">
        <f>SUM(G536)</f>
        <v>0</v>
      </c>
      <c r="H535" s="9"/>
      <c r="I535" s="7" t="e">
        <f t="shared" si="143"/>
        <v>#DIV/0!</v>
      </c>
    </row>
    <row r="536" spans="1:9" ht="31.5" hidden="1" x14ac:dyDescent="0.25">
      <c r="A536" s="2" t="s">
        <v>240</v>
      </c>
      <c r="B536" s="37"/>
      <c r="C536" s="96" t="s">
        <v>22</v>
      </c>
      <c r="D536" s="96" t="s">
        <v>64</v>
      </c>
      <c r="E536" s="31" t="s">
        <v>740</v>
      </c>
      <c r="F536" s="31">
        <v>400</v>
      </c>
      <c r="G536" s="9"/>
      <c r="H536" s="9">
        <v>0</v>
      </c>
      <c r="I536" s="7" t="e">
        <f t="shared" si="143"/>
        <v>#DIV/0!</v>
      </c>
    </row>
    <row r="537" spans="1:9" ht="31.5" x14ac:dyDescent="0.25">
      <c r="A537" s="95" t="s">
        <v>635</v>
      </c>
      <c r="B537" s="39"/>
      <c r="C537" s="96" t="s">
        <v>22</v>
      </c>
      <c r="D537" s="96" t="s">
        <v>64</v>
      </c>
      <c r="E537" s="31" t="s">
        <v>408</v>
      </c>
      <c r="F537" s="31"/>
      <c r="G537" s="9">
        <f>SUM(G538)</f>
        <v>1650</v>
      </c>
      <c r="H537" s="9">
        <f t="shared" ref="H537:H539" si="147">SUM(H538)</f>
        <v>1650</v>
      </c>
      <c r="I537" s="7">
        <f t="shared" si="143"/>
        <v>100</v>
      </c>
    </row>
    <row r="538" spans="1:9" ht="31.5" x14ac:dyDescent="0.25">
      <c r="A538" s="95" t="s">
        <v>55</v>
      </c>
      <c r="B538" s="39"/>
      <c r="C538" s="96" t="s">
        <v>22</v>
      </c>
      <c r="D538" s="96" t="s">
        <v>64</v>
      </c>
      <c r="E538" s="31" t="s">
        <v>409</v>
      </c>
      <c r="F538" s="31"/>
      <c r="G538" s="9">
        <f>SUM(G539)</f>
        <v>1650</v>
      </c>
      <c r="H538" s="9">
        <f t="shared" si="147"/>
        <v>1650</v>
      </c>
      <c r="I538" s="7">
        <f t="shared" si="143"/>
        <v>100</v>
      </c>
    </row>
    <row r="539" spans="1:9" ht="31.5" x14ac:dyDescent="0.25">
      <c r="A539" s="2" t="s">
        <v>960</v>
      </c>
      <c r="B539" s="37"/>
      <c r="C539" s="96" t="s">
        <v>22</v>
      </c>
      <c r="D539" s="96" t="s">
        <v>64</v>
      </c>
      <c r="E539" s="31" t="s">
        <v>1039</v>
      </c>
      <c r="F539" s="31"/>
      <c r="G539" s="9">
        <f>SUM(G540)</f>
        <v>1650</v>
      </c>
      <c r="H539" s="9">
        <f t="shared" si="147"/>
        <v>1650</v>
      </c>
      <c r="I539" s="7">
        <f t="shared" si="143"/>
        <v>100</v>
      </c>
    </row>
    <row r="540" spans="1:9" ht="31.5" x14ac:dyDescent="0.25">
      <c r="A540" s="34" t="s">
        <v>204</v>
      </c>
      <c r="B540" s="37"/>
      <c r="C540" s="96" t="s">
        <v>22</v>
      </c>
      <c r="D540" s="96" t="s">
        <v>64</v>
      </c>
      <c r="E540" s="31" t="s">
        <v>1039</v>
      </c>
      <c r="F540" s="31">
        <v>600</v>
      </c>
      <c r="G540" s="9">
        <f>150+1500</f>
        <v>1650</v>
      </c>
      <c r="H540" s="9">
        <v>1650</v>
      </c>
      <c r="I540" s="7">
        <f t="shared" si="143"/>
        <v>100</v>
      </c>
    </row>
    <row r="541" spans="1:9" ht="19.5" customHeight="1" x14ac:dyDescent="0.25">
      <c r="A541" s="2" t="s">
        <v>227</v>
      </c>
      <c r="B541" s="4"/>
      <c r="C541" s="96" t="s">
        <v>150</v>
      </c>
      <c r="D541" s="96" t="s">
        <v>23</v>
      </c>
      <c r="E541" s="96"/>
      <c r="F541" s="96"/>
      <c r="G541" s="9">
        <f>SUM(G542)</f>
        <v>114387.50000000001</v>
      </c>
      <c r="H541" s="9">
        <f t="shared" ref="H541" si="148">SUM(H542)</f>
        <v>70926.599999999991</v>
      </c>
      <c r="I541" s="7">
        <f t="shared" si="143"/>
        <v>62.005551305868202</v>
      </c>
    </row>
    <row r="542" spans="1:9" x14ac:dyDescent="0.25">
      <c r="A542" s="2" t="s">
        <v>168</v>
      </c>
      <c r="B542" s="4"/>
      <c r="C542" s="96" t="s">
        <v>150</v>
      </c>
      <c r="D542" s="96" t="s">
        <v>149</v>
      </c>
      <c r="E542" s="96"/>
      <c r="F542" s="96"/>
      <c r="G542" s="9">
        <f>SUM(G543,G550)+G546</f>
        <v>114387.50000000001</v>
      </c>
      <c r="H542" s="9">
        <f>SUM(H543,H550)</f>
        <v>70926.599999999991</v>
      </c>
      <c r="I542" s="7">
        <f t="shared" si="143"/>
        <v>62.005551305868202</v>
      </c>
    </row>
    <row r="543" spans="1:9" ht="31.5" hidden="1" x14ac:dyDescent="0.25">
      <c r="A543" s="2" t="s">
        <v>505</v>
      </c>
      <c r="B543" s="4"/>
      <c r="C543" s="96" t="s">
        <v>150</v>
      </c>
      <c r="D543" s="96" t="s">
        <v>25</v>
      </c>
      <c r="E543" s="96" t="s">
        <v>260</v>
      </c>
      <c r="F543" s="96"/>
      <c r="G543" s="9">
        <f t="shared" ref="G543:H544" si="149">SUM(G544)</f>
        <v>0</v>
      </c>
      <c r="H543" s="9">
        <f t="shared" si="149"/>
        <v>0</v>
      </c>
      <c r="I543" s="7" t="e">
        <f t="shared" si="143"/>
        <v>#DIV/0!</v>
      </c>
    </row>
    <row r="544" spans="1:9" ht="31.5" hidden="1" x14ac:dyDescent="0.25">
      <c r="A544" s="2" t="s">
        <v>239</v>
      </c>
      <c r="B544" s="4"/>
      <c r="C544" s="96" t="s">
        <v>150</v>
      </c>
      <c r="D544" s="96" t="s">
        <v>25</v>
      </c>
      <c r="E544" s="96" t="s">
        <v>273</v>
      </c>
      <c r="F544" s="96"/>
      <c r="G544" s="9">
        <f t="shared" si="149"/>
        <v>0</v>
      </c>
      <c r="H544" s="9">
        <f t="shared" si="149"/>
        <v>0</v>
      </c>
      <c r="I544" s="7" t="e">
        <f t="shared" si="143"/>
        <v>#DIV/0!</v>
      </c>
    </row>
    <row r="545" spans="1:9" ht="31.5" hidden="1" x14ac:dyDescent="0.25">
      <c r="A545" s="2" t="s">
        <v>240</v>
      </c>
      <c r="B545" s="4"/>
      <c r="C545" s="96" t="s">
        <v>150</v>
      </c>
      <c r="D545" s="96" t="s">
        <v>25</v>
      </c>
      <c r="E545" s="96" t="s">
        <v>273</v>
      </c>
      <c r="F545" s="96" t="s">
        <v>221</v>
      </c>
      <c r="G545" s="9"/>
      <c r="H545" s="9"/>
      <c r="I545" s="7" t="e">
        <f t="shared" si="143"/>
        <v>#DIV/0!</v>
      </c>
    </row>
    <row r="546" spans="1:9" ht="31.5" hidden="1" x14ac:dyDescent="0.25">
      <c r="A546" s="95" t="s">
        <v>489</v>
      </c>
      <c r="B546" s="4"/>
      <c r="C546" s="96" t="s">
        <v>150</v>
      </c>
      <c r="D546" s="96" t="s">
        <v>25</v>
      </c>
      <c r="E546" s="4" t="s">
        <v>196</v>
      </c>
      <c r="F546" s="4"/>
      <c r="G546" s="7">
        <f t="shared" ref="G546:G547" si="150">SUM(G547)</f>
        <v>0</v>
      </c>
      <c r="H546" s="9"/>
      <c r="I546" s="7" t="e">
        <f t="shared" si="143"/>
        <v>#DIV/0!</v>
      </c>
    </row>
    <row r="547" spans="1:9" ht="47.25" hidden="1" x14ac:dyDescent="0.25">
      <c r="A547" s="95" t="s">
        <v>490</v>
      </c>
      <c r="B547" s="4"/>
      <c r="C547" s="96" t="s">
        <v>150</v>
      </c>
      <c r="D547" s="96" t="s">
        <v>25</v>
      </c>
      <c r="E547" s="4" t="s">
        <v>197</v>
      </c>
      <c r="F547" s="4"/>
      <c r="G547" s="7">
        <f t="shared" si="150"/>
        <v>0</v>
      </c>
      <c r="H547" s="9"/>
      <c r="I547" s="7" t="e">
        <f t="shared" si="143"/>
        <v>#DIV/0!</v>
      </c>
    </row>
    <row r="548" spans="1:9" ht="31.5" hidden="1" x14ac:dyDescent="0.25">
      <c r="A548" s="95" t="s">
        <v>398</v>
      </c>
      <c r="B548" s="4"/>
      <c r="C548" s="96" t="s">
        <v>150</v>
      </c>
      <c r="D548" s="96" t="s">
        <v>25</v>
      </c>
      <c r="E548" s="4" t="s">
        <v>198</v>
      </c>
      <c r="F548" s="4"/>
      <c r="G548" s="7">
        <f>SUM(G549:G549)</f>
        <v>0</v>
      </c>
      <c r="H548" s="9"/>
      <c r="I548" s="7" t="e">
        <f t="shared" si="143"/>
        <v>#DIV/0!</v>
      </c>
    </row>
    <row r="549" spans="1:9" ht="31.5" hidden="1" x14ac:dyDescent="0.25">
      <c r="A549" s="2" t="s">
        <v>40</v>
      </c>
      <c r="B549" s="4"/>
      <c r="C549" s="96" t="s">
        <v>150</v>
      </c>
      <c r="D549" s="96" t="s">
        <v>25</v>
      </c>
      <c r="E549" s="4" t="s">
        <v>198</v>
      </c>
      <c r="F549" s="4" t="s">
        <v>221</v>
      </c>
      <c r="G549" s="7"/>
      <c r="H549" s="9"/>
      <c r="I549" s="7" t="e">
        <f t="shared" si="143"/>
        <v>#DIV/0!</v>
      </c>
    </row>
    <row r="550" spans="1:9" ht="31.5" x14ac:dyDescent="0.25">
      <c r="A550" s="95" t="s">
        <v>517</v>
      </c>
      <c r="B550" s="22"/>
      <c r="C550" s="96" t="s">
        <v>150</v>
      </c>
      <c r="D550" s="111" t="s">
        <v>149</v>
      </c>
      <c r="E550" s="31" t="s">
        <v>228</v>
      </c>
      <c r="F550" s="31"/>
      <c r="G550" s="9">
        <f>SUM(G551)</f>
        <v>114387.50000000001</v>
      </c>
      <c r="H550" s="9">
        <f>SUM(H551)</f>
        <v>70926.599999999991</v>
      </c>
      <c r="I550" s="7">
        <f t="shared" si="143"/>
        <v>62.005551305868202</v>
      </c>
    </row>
    <row r="551" spans="1:9" ht="31.5" x14ac:dyDescent="0.25">
      <c r="A551" s="95" t="s">
        <v>853</v>
      </c>
      <c r="B551" s="22"/>
      <c r="C551" s="96" t="s">
        <v>150</v>
      </c>
      <c r="D551" s="111" t="s">
        <v>149</v>
      </c>
      <c r="E551" s="31" t="s">
        <v>235</v>
      </c>
      <c r="F551" s="31"/>
      <c r="G551" s="9">
        <f>SUM(G552)</f>
        <v>114387.50000000001</v>
      </c>
      <c r="H551" s="9">
        <f t="shared" ref="H551" si="151">SUM(H552)</f>
        <v>70926.599999999991</v>
      </c>
      <c r="I551" s="7">
        <f t="shared" si="143"/>
        <v>62.005551305868202</v>
      </c>
    </row>
    <row r="552" spans="1:9" ht="31.5" x14ac:dyDescent="0.25">
      <c r="A552" s="2" t="s">
        <v>322</v>
      </c>
      <c r="B552" s="4"/>
      <c r="C552" s="96" t="s">
        <v>150</v>
      </c>
      <c r="D552" s="111" t="s">
        <v>149</v>
      </c>
      <c r="E552" s="31" t="s">
        <v>274</v>
      </c>
      <c r="F552" s="31"/>
      <c r="G552" s="9">
        <f>SUM(G554)+G553</f>
        <v>114387.50000000001</v>
      </c>
      <c r="H552" s="9">
        <f t="shared" ref="H552" si="152">SUM(H554)+H553</f>
        <v>70926.599999999991</v>
      </c>
      <c r="I552" s="7">
        <f t="shared" si="143"/>
        <v>62.005551305868202</v>
      </c>
    </row>
    <row r="553" spans="1:9" ht="31.5" x14ac:dyDescent="0.25">
      <c r="A553" s="2" t="s">
        <v>240</v>
      </c>
      <c r="B553" s="4"/>
      <c r="C553" s="96" t="s">
        <v>150</v>
      </c>
      <c r="D553" s="111" t="s">
        <v>149</v>
      </c>
      <c r="E553" s="31" t="s">
        <v>274</v>
      </c>
      <c r="F553" s="31">
        <v>400</v>
      </c>
      <c r="G553" s="9">
        <v>2938.6</v>
      </c>
      <c r="H553" s="9">
        <v>2695.2</v>
      </c>
      <c r="I553" s="7">
        <f t="shared" si="143"/>
        <v>91.71714421833525</v>
      </c>
    </row>
    <row r="554" spans="1:9" x14ac:dyDescent="0.25">
      <c r="A554" s="2" t="s">
        <v>778</v>
      </c>
      <c r="B554" s="4"/>
      <c r="C554" s="96" t="s">
        <v>150</v>
      </c>
      <c r="D554" s="111" t="s">
        <v>149</v>
      </c>
      <c r="E554" s="31" t="s">
        <v>777</v>
      </c>
      <c r="F554" s="31"/>
      <c r="G554" s="9">
        <f>SUM(G555)</f>
        <v>111448.90000000001</v>
      </c>
      <c r="H554" s="9">
        <f t="shared" ref="H554" si="153">SUM(H555)</f>
        <v>68231.399999999994</v>
      </c>
      <c r="I554" s="7">
        <f t="shared" si="143"/>
        <v>61.22213857651353</v>
      </c>
    </row>
    <row r="555" spans="1:9" ht="31.5" x14ac:dyDescent="0.25">
      <c r="A555" s="2" t="s">
        <v>240</v>
      </c>
      <c r="B555" s="4"/>
      <c r="C555" s="96" t="s">
        <v>150</v>
      </c>
      <c r="D555" s="111" t="s">
        <v>149</v>
      </c>
      <c r="E555" s="31" t="s">
        <v>777</v>
      </c>
      <c r="F555" s="31">
        <v>400</v>
      </c>
      <c r="G555" s="9">
        <f>138203.2-26754.3</f>
        <v>111448.90000000001</v>
      </c>
      <c r="H555" s="9">
        <v>68231.399999999994</v>
      </c>
      <c r="I555" s="7">
        <f t="shared" si="143"/>
        <v>61.22213857651353</v>
      </c>
    </row>
    <row r="556" spans="1:9" x14ac:dyDescent="0.25">
      <c r="A556" s="23" t="s">
        <v>854</v>
      </c>
      <c r="B556" s="24" t="s">
        <v>181</v>
      </c>
      <c r="C556" s="24"/>
      <c r="D556" s="24"/>
      <c r="E556" s="24"/>
      <c r="F556" s="24"/>
      <c r="G556" s="26">
        <f>SUM(G557+G590)+G586+G595+G580</f>
        <v>63317.599999999999</v>
      </c>
      <c r="H556" s="26">
        <f t="shared" ref="H556" si="154">SUM(H557+H590)+H586+H595+H580</f>
        <v>47884.5</v>
      </c>
      <c r="I556" s="26">
        <f t="shared" si="143"/>
        <v>75.625892326935968</v>
      </c>
    </row>
    <row r="557" spans="1:9" x14ac:dyDescent="0.25">
      <c r="A557" s="95" t="s">
        <v>73</v>
      </c>
      <c r="B557" s="4"/>
      <c r="C557" s="96" t="s">
        <v>25</v>
      </c>
      <c r="D557" s="96"/>
      <c r="E557" s="96"/>
      <c r="F557" s="31"/>
      <c r="G557" s="9">
        <f>SUM(G558+G563+G567)</f>
        <v>49050.2</v>
      </c>
      <c r="H557" s="9">
        <f>SUM(H558+H563+H567)</f>
        <v>47759.8</v>
      </c>
      <c r="I557" s="7">
        <f t="shared" si="143"/>
        <v>97.369225813554294</v>
      </c>
    </row>
    <row r="558" spans="1:9" ht="31.5" x14ac:dyDescent="0.25">
      <c r="A558" s="95" t="s">
        <v>88</v>
      </c>
      <c r="B558" s="4"/>
      <c r="C558" s="96" t="s">
        <v>25</v>
      </c>
      <c r="D558" s="96" t="s">
        <v>64</v>
      </c>
      <c r="E558" s="31"/>
      <c r="F558" s="31"/>
      <c r="G558" s="9">
        <f t="shared" ref="G558:H558" si="155">SUM(G559)</f>
        <v>40841.5</v>
      </c>
      <c r="H558" s="9">
        <f t="shared" si="155"/>
        <v>41217.4</v>
      </c>
      <c r="I558" s="7">
        <f t="shared" si="143"/>
        <v>100.9203873511012</v>
      </c>
    </row>
    <row r="559" spans="1:9" ht="31.5" x14ac:dyDescent="0.25">
      <c r="A559" s="95" t="s">
        <v>488</v>
      </c>
      <c r="B559" s="4"/>
      <c r="C559" s="96" t="s">
        <v>25</v>
      </c>
      <c r="D559" s="96" t="s">
        <v>64</v>
      </c>
      <c r="E559" s="31" t="s">
        <v>173</v>
      </c>
      <c r="F559" s="31"/>
      <c r="G559" s="9">
        <f>SUM(G560)</f>
        <v>40841.5</v>
      </c>
      <c r="H559" s="9">
        <f>SUM(H560)</f>
        <v>41217.4</v>
      </c>
      <c r="I559" s="7">
        <f t="shared" si="143"/>
        <v>100.9203873511012</v>
      </c>
    </row>
    <row r="560" spans="1:9" x14ac:dyDescent="0.25">
      <c r="A560" s="95" t="s">
        <v>66</v>
      </c>
      <c r="B560" s="4"/>
      <c r="C560" s="96" t="s">
        <v>25</v>
      </c>
      <c r="D560" s="96" t="s">
        <v>64</v>
      </c>
      <c r="E560" s="96" t="s">
        <v>174</v>
      </c>
      <c r="F560" s="96"/>
      <c r="G560" s="9">
        <f>SUM(G561:G562)</f>
        <v>40841.5</v>
      </c>
      <c r="H560" s="9">
        <f>SUM(H561:H562)</f>
        <v>41217.4</v>
      </c>
      <c r="I560" s="7">
        <f t="shared" si="143"/>
        <v>100.9203873511012</v>
      </c>
    </row>
    <row r="561" spans="1:9" ht="47.25" x14ac:dyDescent="0.25">
      <c r="A561" s="2" t="s">
        <v>39</v>
      </c>
      <c r="B561" s="4"/>
      <c r="C561" s="96" t="s">
        <v>25</v>
      </c>
      <c r="D561" s="96" t="s">
        <v>64</v>
      </c>
      <c r="E561" s="96" t="s">
        <v>174</v>
      </c>
      <c r="F561" s="96" t="s">
        <v>75</v>
      </c>
      <c r="G561" s="9">
        <v>40826.1</v>
      </c>
      <c r="H561" s="9">
        <v>41202</v>
      </c>
      <c r="I561" s="7">
        <f t="shared" si="143"/>
        <v>100.92073453011676</v>
      </c>
    </row>
    <row r="562" spans="1:9" ht="31.5" x14ac:dyDescent="0.25">
      <c r="A562" s="95" t="s">
        <v>40</v>
      </c>
      <c r="B562" s="4"/>
      <c r="C562" s="96" t="s">
        <v>25</v>
      </c>
      <c r="D562" s="96" t="s">
        <v>64</v>
      </c>
      <c r="E562" s="96" t="s">
        <v>174</v>
      </c>
      <c r="F562" s="96" t="s">
        <v>77</v>
      </c>
      <c r="G562" s="9">
        <v>15.4</v>
      </c>
      <c r="H562" s="9">
        <v>15.4</v>
      </c>
      <c r="I562" s="7">
        <f t="shared" si="143"/>
        <v>100</v>
      </c>
    </row>
    <row r="563" spans="1:9" x14ac:dyDescent="0.25">
      <c r="A563" s="95" t="s">
        <v>127</v>
      </c>
      <c r="B563" s="4"/>
      <c r="C563" s="96" t="s">
        <v>25</v>
      </c>
      <c r="D563" s="96" t="s">
        <v>150</v>
      </c>
      <c r="E563" s="96"/>
      <c r="F563" s="31"/>
      <c r="G563" s="9">
        <f t="shared" ref="G563:H565" si="156">SUM(G564)</f>
        <v>1200</v>
      </c>
      <c r="H563" s="9">
        <f t="shared" si="156"/>
        <v>0</v>
      </c>
      <c r="I563" s="7">
        <f t="shared" si="143"/>
        <v>0</v>
      </c>
    </row>
    <row r="564" spans="1:9" x14ac:dyDescent="0.25">
      <c r="A564" s="95" t="s">
        <v>855</v>
      </c>
      <c r="B564" s="4"/>
      <c r="C564" s="96" t="s">
        <v>25</v>
      </c>
      <c r="D564" s="96" t="s">
        <v>150</v>
      </c>
      <c r="E564" s="96" t="s">
        <v>171</v>
      </c>
      <c r="F564" s="31"/>
      <c r="G564" s="9">
        <f t="shared" si="156"/>
        <v>1200</v>
      </c>
      <c r="H564" s="9">
        <f t="shared" si="156"/>
        <v>0</v>
      </c>
      <c r="I564" s="7">
        <f t="shared" si="143"/>
        <v>0</v>
      </c>
    </row>
    <row r="565" spans="1:9" x14ac:dyDescent="0.25">
      <c r="A565" s="95" t="s">
        <v>797</v>
      </c>
      <c r="B565" s="4"/>
      <c r="C565" s="96" t="s">
        <v>25</v>
      </c>
      <c r="D565" s="96" t="s">
        <v>150</v>
      </c>
      <c r="E565" s="96" t="s">
        <v>175</v>
      </c>
      <c r="F565" s="31"/>
      <c r="G565" s="9">
        <f t="shared" si="156"/>
        <v>1200</v>
      </c>
      <c r="H565" s="9">
        <f t="shared" si="156"/>
        <v>0</v>
      </c>
      <c r="I565" s="7">
        <f t="shared" si="143"/>
        <v>0</v>
      </c>
    </row>
    <row r="566" spans="1:9" x14ac:dyDescent="0.25">
      <c r="A566" s="95" t="s">
        <v>17</v>
      </c>
      <c r="B566" s="4"/>
      <c r="C566" s="96" t="s">
        <v>25</v>
      </c>
      <c r="D566" s="96" t="s">
        <v>150</v>
      </c>
      <c r="E566" s="96" t="s">
        <v>175</v>
      </c>
      <c r="F566" s="31">
        <v>800</v>
      </c>
      <c r="G566" s="9">
        <f>1600-400</f>
        <v>1200</v>
      </c>
      <c r="H566" s="9">
        <v>0</v>
      </c>
      <c r="I566" s="7">
        <f t="shared" si="143"/>
        <v>0</v>
      </c>
    </row>
    <row r="567" spans="1:9" x14ac:dyDescent="0.25">
      <c r="A567" s="95" t="s">
        <v>79</v>
      </c>
      <c r="B567" s="4"/>
      <c r="C567" s="96" t="s">
        <v>25</v>
      </c>
      <c r="D567" s="96" t="s">
        <v>80</v>
      </c>
      <c r="E567" s="96"/>
      <c r="F567" s="31"/>
      <c r="G567" s="9">
        <f>SUM(G568)+G577</f>
        <v>7008.7</v>
      </c>
      <c r="H567" s="9">
        <f t="shared" ref="H567" si="157">SUM(H568)+H577</f>
        <v>6542.4</v>
      </c>
      <c r="I567" s="7">
        <f t="shared" si="143"/>
        <v>93.346840355558086</v>
      </c>
    </row>
    <row r="568" spans="1:9" ht="31.5" x14ac:dyDescent="0.25">
      <c r="A568" s="95" t="s">
        <v>488</v>
      </c>
      <c r="B568" s="4"/>
      <c r="C568" s="96" t="s">
        <v>25</v>
      </c>
      <c r="D568" s="96" t="s">
        <v>80</v>
      </c>
      <c r="E568" s="31" t="s">
        <v>173</v>
      </c>
      <c r="F568" s="31"/>
      <c r="G568" s="9">
        <f>SUM(G569+G572+G574)</f>
        <v>6978.4</v>
      </c>
      <c r="H568" s="9">
        <f>SUM(H569+H572+H574)</f>
        <v>6542.4</v>
      </c>
      <c r="I568" s="7">
        <f t="shared" si="143"/>
        <v>93.752149489854403</v>
      </c>
    </row>
    <row r="569" spans="1:9" x14ac:dyDescent="0.25">
      <c r="A569" s="95" t="s">
        <v>81</v>
      </c>
      <c r="B569" s="4"/>
      <c r="C569" s="96" t="s">
        <v>25</v>
      </c>
      <c r="D569" s="96" t="s">
        <v>80</v>
      </c>
      <c r="E569" s="31" t="s">
        <v>176</v>
      </c>
      <c r="F569" s="31"/>
      <c r="G569" s="9">
        <f>SUM(G570:G571)</f>
        <v>188.6</v>
      </c>
      <c r="H569" s="9">
        <f>SUM(H570:H571)</f>
        <v>171.70000000000002</v>
      </c>
      <c r="I569" s="7">
        <f t="shared" si="143"/>
        <v>91.039236479321332</v>
      </c>
    </row>
    <row r="570" spans="1:9" ht="31.5" x14ac:dyDescent="0.25">
      <c r="A570" s="95" t="s">
        <v>40</v>
      </c>
      <c r="B570" s="4"/>
      <c r="C570" s="96" t="s">
        <v>25</v>
      </c>
      <c r="D570" s="96" t="s">
        <v>80</v>
      </c>
      <c r="E570" s="31" t="s">
        <v>176</v>
      </c>
      <c r="F570" s="31">
        <v>200</v>
      </c>
      <c r="G570" s="9">
        <v>187.2</v>
      </c>
      <c r="H570" s="9">
        <v>170.3</v>
      </c>
      <c r="I570" s="7">
        <f t="shared" si="143"/>
        <v>90.972222222222229</v>
      </c>
    </row>
    <row r="571" spans="1:9" ht="13.5" customHeight="1" x14ac:dyDescent="0.25">
      <c r="A571" s="95" t="s">
        <v>17</v>
      </c>
      <c r="B571" s="4"/>
      <c r="C571" s="96" t="s">
        <v>25</v>
      </c>
      <c r="D571" s="96" t="s">
        <v>80</v>
      </c>
      <c r="E571" s="31" t="s">
        <v>176</v>
      </c>
      <c r="F571" s="31">
        <v>800</v>
      </c>
      <c r="G571" s="9">
        <v>1.4</v>
      </c>
      <c r="H571" s="9">
        <v>1.4</v>
      </c>
      <c r="I571" s="7">
        <f t="shared" si="143"/>
        <v>100</v>
      </c>
    </row>
    <row r="572" spans="1:9" ht="31.5" x14ac:dyDescent="0.25">
      <c r="A572" s="95" t="s">
        <v>83</v>
      </c>
      <c r="B572" s="4"/>
      <c r="C572" s="96" t="s">
        <v>25</v>
      </c>
      <c r="D572" s="96" t="s">
        <v>80</v>
      </c>
      <c r="E572" s="31" t="s">
        <v>177</v>
      </c>
      <c r="F572" s="31"/>
      <c r="G572" s="9">
        <f>SUM(G573)</f>
        <v>211.3</v>
      </c>
      <c r="H572" s="9">
        <f>SUM(H573)</f>
        <v>201.8</v>
      </c>
      <c r="I572" s="7">
        <f t="shared" si="143"/>
        <v>95.504022716516801</v>
      </c>
    </row>
    <row r="573" spans="1:9" ht="31.5" x14ac:dyDescent="0.25">
      <c r="A573" s="95" t="s">
        <v>40</v>
      </c>
      <c r="B573" s="4"/>
      <c r="C573" s="96" t="s">
        <v>25</v>
      </c>
      <c r="D573" s="96" t="s">
        <v>80</v>
      </c>
      <c r="E573" s="31" t="s">
        <v>177</v>
      </c>
      <c r="F573" s="31">
        <v>200</v>
      </c>
      <c r="G573" s="9">
        <v>211.3</v>
      </c>
      <c r="H573" s="9">
        <v>201.8</v>
      </c>
      <c r="I573" s="7">
        <f t="shared" si="143"/>
        <v>95.504022716516801</v>
      </c>
    </row>
    <row r="574" spans="1:9" ht="31.5" x14ac:dyDescent="0.25">
      <c r="A574" s="95" t="s">
        <v>84</v>
      </c>
      <c r="B574" s="4"/>
      <c r="C574" s="96" t="s">
        <v>25</v>
      </c>
      <c r="D574" s="96" t="s">
        <v>80</v>
      </c>
      <c r="E574" s="31" t="s">
        <v>178</v>
      </c>
      <c r="F574" s="31"/>
      <c r="G574" s="9">
        <f>SUM(G575:G576)</f>
        <v>6578.5</v>
      </c>
      <c r="H574" s="9">
        <f>SUM(H575:H576)</f>
        <v>6168.9</v>
      </c>
      <c r="I574" s="7">
        <f t="shared" si="143"/>
        <v>93.773656608649375</v>
      </c>
    </row>
    <row r="575" spans="1:9" ht="31.5" x14ac:dyDescent="0.25">
      <c r="A575" s="95" t="s">
        <v>40</v>
      </c>
      <c r="B575" s="4"/>
      <c r="C575" s="96" t="s">
        <v>25</v>
      </c>
      <c r="D575" s="96" t="s">
        <v>80</v>
      </c>
      <c r="E575" s="31" t="s">
        <v>178</v>
      </c>
      <c r="F575" s="31">
        <v>200</v>
      </c>
      <c r="G575" s="9">
        <f>6202.6+375.9</f>
        <v>6578.5</v>
      </c>
      <c r="H575" s="9">
        <v>6168.9</v>
      </c>
      <c r="I575" s="7">
        <f t="shared" si="143"/>
        <v>93.773656608649375</v>
      </c>
    </row>
    <row r="576" spans="1:9" ht="21.75" hidden="1" customHeight="1" x14ac:dyDescent="0.25">
      <c r="A576" s="95" t="s">
        <v>17</v>
      </c>
      <c r="B576" s="4"/>
      <c r="C576" s="96" t="s">
        <v>25</v>
      </c>
      <c r="D576" s="96" t="s">
        <v>80</v>
      </c>
      <c r="E576" s="31" t="s">
        <v>178</v>
      </c>
      <c r="F576" s="31">
        <v>800</v>
      </c>
      <c r="G576" s="9"/>
      <c r="H576" s="9"/>
      <c r="I576" s="7" t="e">
        <f t="shared" si="143"/>
        <v>#DIV/0!</v>
      </c>
    </row>
    <row r="577" spans="1:9" x14ac:dyDescent="0.25">
      <c r="A577" s="95" t="s">
        <v>855</v>
      </c>
      <c r="B577" s="4"/>
      <c r="C577" s="96" t="s">
        <v>25</v>
      </c>
      <c r="D577" s="96" t="s">
        <v>80</v>
      </c>
      <c r="E577" s="96" t="s">
        <v>171</v>
      </c>
      <c r="F577" s="31"/>
      <c r="G577" s="9">
        <f t="shared" ref="G577:H578" si="158">SUM(G578)</f>
        <v>30.3</v>
      </c>
      <c r="H577" s="9">
        <f t="shared" si="158"/>
        <v>0</v>
      </c>
      <c r="I577" s="7">
        <f t="shared" si="143"/>
        <v>0</v>
      </c>
    </row>
    <row r="578" spans="1:9" ht="47.25" x14ac:dyDescent="0.25">
      <c r="A578" s="106" t="s">
        <v>763</v>
      </c>
      <c r="B578" s="4"/>
      <c r="C578" s="110" t="s">
        <v>25</v>
      </c>
      <c r="D578" s="110" t="s">
        <v>80</v>
      </c>
      <c r="E578" s="110" t="s">
        <v>179</v>
      </c>
      <c r="F578" s="31"/>
      <c r="G578" s="9">
        <f t="shared" si="158"/>
        <v>30.3</v>
      </c>
      <c r="H578" s="9">
        <f t="shared" si="158"/>
        <v>0</v>
      </c>
      <c r="I578" s="7">
        <f t="shared" si="143"/>
        <v>0</v>
      </c>
    </row>
    <row r="579" spans="1:9" x14ac:dyDescent="0.25">
      <c r="A579" s="106" t="s">
        <v>17</v>
      </c>
      <c r="B579" s="4"/>
      <c r="C579" s="110" t="s">
        <v>25</v>
      </c>
      <c r="D579" s="110" t="s">
        <v>80</v>
      </c>
      <c r="E579" s="110" t="s">
        <v>179</v>
      </c>
      <c r="F579" s="31">
        <v>800</v>
      </c>
      <c r="G579" s="9">
        <v>30.3</v>
      </c>
      <c r="H579" s="9">
        <v>0</v>
      </c>
      <c r="I579" s="7">
        <f t="shared" si="143"/>
        <v>0</v>
      </c>
    </row>
    <row r="580" spans="1:9" x14ac:dyDescent="0.25">
      <c r="A580" s="106" t="s">
        <v>847</v>
      </c>
      <c r="B580" s="22"/>
      <c r="C580" s="110" t="s">
        <v>64</v>
      </c>
      <c r="D580" s="110"/>
      <c r="E580" s="110"/>
      <c r="F580" s="31"/>
      <c r="G580" s="9">
        <f>SUM(G581)</f>
        <v>13913.300000000001</v>
      </c>
      <c r="H580" s="9">
        <f t="shared" ref="H580" si="159">SUM(H581)</f>
        <v>0</v>
      </c>
      <c r="I580" s="7">
        <f t="shared" si="143"/>
        <v>0</v>
      </c>
    </row>
    <row r="581" spans="1:9" x14ac:dyDescent="0.25">
      <c r="A581" s="106" t="s">
        <v>158</v>
      </c>
      <c r="B581" s="22"/>
      <c r="C581" s="110" t="s">
        <v>64</v>
      </c>
      <c r="D581" s="110" t="s">
        <v>149</v>
      </c>
      <c r="E581" s="110"/>
      <c r="F581" s="31"/>
      <c r="G581" s="9">
        <f>SUM(G582)</f>
        <v>13913.300000000001</v>
      </c>
      <c r="H581" s="9">
        <f t="shared" ref="H581" si="160">SUM(H582)</f>
        <v>0</v>
      </c>
      <c r="I581" s="7">
        <f t="shared" si="143"/>
        <v>0</v>
      </c>
    </row>
    <row r="582" spans="1:9" x14ac:dyDescent="0.25">
      <c r="A582" s="106" t="s">
        <v>855</v>
      </c>
      <c r="B582" s="22"/>
      <c r="C582" s="110" t="s">
        <v>64</v>
      </c>
      <c r="D582" s="110" t="s">
        <v>149</v>
      </c>
      <c r="E582" s="110" t="s">
        <v>171</v>
      </c>
      <c r="F582" s="31"/>
      <c r="G582" s="9">
        <f>SUM(G583)</f>
        <v>13913.300000000001</v>
      </c>
      <c r="H582" s="9">
        <f t="shared" ref="H582" si="161">SUM(H583)</f>
        <v>0</v>
      </c>
      <c r="I582" s="7">
        <f t="shared" si="143"/>
        <v>0</v>
      </c>
    </row>
    <row r="583" spans="1:9" x14ac:dyDescent="0.25">
      <c r="A583" s="106" t="s">
        <v>1014</v>
      </c>
      <c r="B583" s="22"/>
      <c r="C583" s="110" t="s">
        <v>64</v>
      </c>
      <c r="D583" s="110" t="s">
        <v>149</v>
      </c>
      <c r="E583" s="110" t="s">
        <v>1013</v>
      </c>
      <c r="F583" s="31"/>
      <c r="G583" s="9">
        <f>SUM(G584)</f>
        <v>13913.300000000001</v>
      </c>
      <c r="H583" s="9">
        <f t="shared" ref="H583" si="162">SUM(H584)</f>
        <v>0</v>
      </c>
      <c r="I583" s="7">
        <f t="shared" si="143"/>
        <v>0</v>
      </c>
    </row>
    <row r="584" spans="1:9" x14ac:dyDescent="0.25">
      <c r="A584" s="106" t="s">
        <v>17</v>
      </c>
      <c r="B584" s="22"/>
      <c r="C584" s="110" t="s">
        <v>64</v>
      </c>
      <c r="D584" s="110" t="s">
        <v>149</v>
      </c>
      <c r="E584" s="110" t="s">
        <v>1013</v>
      </c>
      <c r="F584" s="31">
        <v>800</v>
      </c>
      <c r="G584" s="9">
        <f>13305.4+562.1+40.2+5.6</f>
        <v>13913.300000000001</v>
      </c>
      <c r="H584" s="9">
        <v>0</v>
      </c>
      <c r="I584" s="7">
        <f t="shared" ref="I584:I647" si="163">SUM(H584/G584*100)</f>
        <v>0</v>
      </c>
    </row>
    <row r="585" spans="1:9" x14ac:dyDescent="0.25">
      <c r="A585" s="106" t="s">
        <v>98</v>
      </c>
      <c r="B585" s="22"/>
      <c r="C585" s="110" t="s">
        <v>99</v>
      </c>
      <c r="D585" s="110"/>
      <c r="E585" s="110"/>
      <c r="F585" s="31"/>
      <c r="G585" s="9">
        <f>SUM(G586)</f>
        <v>124.7</v>
      </c>
      <c r="H585" s="9">
        <f>SUM(H586)</f>
        <v>124.7</v>
      </c>
      <c r="I585" s="9">
        <f t="shared" ref="I585" si="164">SUM(I586)</f>
        <v>100</v>
      </c>
    </row>
    <row r="586" spans="1:9" x14ac:dyDescent="0.25">
      <c r="A586" s="2" t="s">
        <v>856</v>
      </c>
      <c r="B586" s="22"/>
      <c r="C586" s="110" t="s">
        <v>99</v>
      </c>
      <c r="D586" s="110" t="s">
        <v>149</v>
      </c>
      <c r="E586" s="110"/>
      <c r="F586" s="31"/>
      <c r="G586" s="9">
        <f>SUM(G587)</f>
        <v>124.7</v>
      </c>
      <c r="H586" s="9">
        <f t="shared" ref="H586:H588" si="165">SUM(H587)</f>
        <v>124.7</v>
      </c>
      <c r="I586" s="7">
        <f t="shared" si="163"/>
        <v>100</v>
      </c>
    </row>
    <row r="587" spans="1:9" ht="31.5" x14ac:dyDescent="0.25">
      <c r="A587" s="95" t="s">
        <v>488</v>
      </c>
      <c r="B587" s="22"/>
      <c r="C587" s="96" t="s">
        <v>99</v>
      </c>
      <c r="D587" s="96" t="s">
        <v>149</v>
      </c>
      <c r="E587" s="31" t="s">
        <v>173</v>
      </c>
      <c r="F587" s="31"/>
      <c r="G587" s="9">
        <f>SUM(G588)</f>
        <v>124.7</v>
      </c>
      <c r="H587" s="9">
        <f t="shared" si="165"/>
        <v>124.7</v>
      </c>
      <c r="I587" s="7">
        <f t="shared" si="163"/>
        <v>100</v>
      </c>
    </row>
    <row r="588" spans="1:9" ht="31.5" x14ac:dyDescent="0.25">
      <c r="A588" s="95" t="s">
        <v>84</v>
      </c>
      <c r="B588" s="22"/>
      <c r="C588" s="96" t="s">
        <v>99</v>
      </c>
      <c r="D588" s="96" t="s">
        <v>149</v>
      </c>
      <c r="E588" s="31" t="s">
        <v>178</v>
      </c>
      <c r="F588" s="31"/>
      <c r="G588" s="9">
        <f>SUM(G589)</f>
        <v>124.7</v>
      </c>
      <c r="H588" s="9">
        <f t="shared" si="165"/>
        <v>124.7</v>
      </c>
      <c r="I588" s="7">
        <f t="shared" si="163"/>
        <v>100</v>
      </c>
    </row>
    <row r="589" spans="1:9" ht="31.5" x14ac:dyDescent="0.25">
      <c r="A589" s="95" t="s">
        <v>40</v>
      </c>
      <c r="B589" s="22"/>
      <c r="C589" s="96" t="s">
        <v>99</v>
      </c>
      <c r="D589" s="96" t="s">
        <v>149</v>
      </c>
      <c r="E589" s="31" t="s">
        <v>178</v>
      </c>
      <c r="F589" s="31">
        <v>200</v>
      </c>
      <c r="G589" s="9">
        <v>124.7</v>
      </c>
      <c r="H589" s="9">
        <v>124.7</v>
      </c>
      <c r="I589" s="7">
        <f t="shared" si="163"/>
        <v>100</v>
      </c>
    </row>
    <row r="590" spans="1:9" x14ac:dyDescent="0.25">
      <c r="A590" s="95" t="s">
        <v>21</v>
      </c>
      <c r="B590" s="4"/>
      <c r="C590" s="96" t="s">
        <v>22</v>
      </c>
      <c r="D590" s="96"/>
      <c r="E590" s="31"/>
      <c r="F590" s="31"/>
      <c r="G590" s="9">
        <f t="shared" ref="G590:H593" si="166">SUM(G591)</f>
        <v>229.4</v>
      </c>
      <c r="H590" s="9">
        <f t="shared" si="166"/>
        <v>0</v>
      </c>
      <c r="I590" s="7">
        <f t="shared" si="163"/>
        <v>0</v>
      </c>
    </row>
    <row r="591" spans="1:9" x14ac:dyDescent="0.25">
      <c r="A591" s="95" t="s">
        <v>63</v>
      </c>
      <c r="B591" s="4"/>
      <c r="C591" s="96" t="s">
        <v>22</v>
      </c>
      <c r="D591" s="96" t="s">
        <v>64</v>
      </c>
      <c r="E591" s="31"/>
      <c r="F591" s="31"/>
      <c r="G591" s="9">
        <f t="shared" si="166"/>
        <v>229.4</v>
      </c>
      <c r="H591" s="9">
        <f t="shared" si="166"/>
        <v>0</v>
      </c>
      <c r="I591" s="7">
        <f t="shared" si="163"/>
        <v>0</v>
      </c>
    </row>
    <row r="592" spans="1:9" x14ac:dyDescent="0.25">
      <c r="A592" s="95" t="s">
        <v>855</v>
      </c>
      <c r="B592" s="4"/>
      <c r="C592" s="96" t="s">
        <v>22</v>
      </c>
      <c r="D592" s="96" t="s">
        <v>64</v>
      </c>
      <c r="E592" s="96" t="s">
        <v>171</v>
      </c>
      <c r="F592" s="31"/>
      <c r="G592" s="9">
        <f t="shared" si="166"/>
        <v>229.4</v>
      </c>
      <c r="H592" s="9">
        <f t="shared" si="166"/>
        <v>0</v>
      </c>
      <c r="I592" s="7">
        <f t="shared" si="163"/>
        <v>0</v>
      </c>
    </row>
    <row r="593" spans="1:9" ht="31.5" x14ac:dyDescent="0.25">
      <c r="A593" s="95" t="s">
        <v>762</v>
      </c>
      <c r="B593" s="4"/>
      <c r="C593" s="96" t="s">
        <v>22</v>
      </c>
      <c r="D593" s="96" t="s">
        <v>64</v>
      </c>
      <c r="E593" s="31" t="s">
        <v>180</v>
      </c>
      <c r="F593" s="31"/>
      <c r="G593" s="9">
        <f t="shared" si="166"/>
        <v>229.4</v>
      </c>
      <c r="H593" s="9">
        <f t="shared" si="166"/>
        <v>0</v>
      </c>
      <c r="I593" s="7">
        <f t="shared" si="163"/>
        <v>0</v>
      </c>
    </row>
    <row r="594" spans="1:9" ht="21.75" customHeight="1" x14ac:dyDescent="0.25">
      <c r="A594" s="95" t="s">
        <v>17</v>
      </c>
      <c r="B594" s="4"/>
      <c r="C594" s="96" t="s">
        <v>22</v>
      </c>
      <c r="D594" s="96" t="s">
        <v>64</v>
      </c>
      <c r="E594" s="31" t="s">
        <v>180</v>
      </c>
      <c r="F594" s="31">
        <v>800</v>
      </c>
      <c r="G594" s="9">
        <f>229.4</f>
        <v>229.4</v>
      </c>
      <c r="H594" s="9">
        <v>0</v>
      </c>
      <c r="I594" s="7">
        <f t="shared" si="163"/>
        <v>0</v>
      </c>
    </row>
    <row r="595" spans="1:9" hidden="1" x14ac:dyDescent="0.25">
      <c r="A595" s="95" t="s">
        <v>690</v>
      </c>
      <c r="B595" s="4"/>
      <c r="C595" s="96" t="s">
        <v>80</v>
      </c>
      <c r="D595" s="96"/>
      <c r="E595" s="31"/>
      <c r="F595" s="31"/>
      <c r="G595" s="9">
        <f>SUM(G596)</f>
        <v>0</v>
      </c>
      <c r="H595" s="9">
        <f t="shared" ref="H595:H598" si="167">SUM(H596)</f>
        <v>0</v>
      </c>
      <c r="I595" s="7" t="e">
        <f t="shared" si="163"/>
        <v>#DIV/0!</v>
      </c>
    </row>
    <row r="596" spans="1:9" hidden="1" x14ac:dyDescent="0.25">
      <c r="A596" s="95" t="s">
        <v>857</v>
      </c>
      <c r="B596" s="4"/>
      <c r="C596" s="96" t="s">
        <v>80</v>
      </c>
      <c r="D596" s="96" t="s">
        <v>25</v>
      </c>
      <c r="E596" s="31"/>
      <c r="F596" s="31"/>
      <c r="G596" s="9">
        <f>SUM(G597)</f>
        <v>0</v>
      </c>
      <c r="H596" s="9">
        <f t="shared" si="167"/>
        <v>0</v>
      </c>
      <c r="I596" s="7" t="e">
        <f t="shared" si="163"/>
        <v>#DIV/0!</v>
      </c>
    </row>
    <row r="597" spans="1:9" ht="31.5" hidden="1" x14ac:dyDescent="0.25">
      <c r="A597" s="95" t="s">
        <v>858</v>
      </c>
      <c r="B597" s="4"/>
      <c r="C597" s="96" t="s">
        <v>80</v>
      </c>
      <c r="D597" s="96" t="s">
        <v>25</v>
      </c>
      <c r="E597" s="31" t="s">
        <v>173</v>
      </c>
      <c r="F597" s="31"/>
      <c r="G597" s="9">
        <f>SUM(G598)</f>
        <v>0</v>
      </c>
      <c r="H597" s="9">
        <f t="shared" si="167"/>
        <v>0</v>
      </c>
      <c r="I597" s="7" t="e">
        <f t="shared" si="163"/>
        <v>#DIV/0!</v>
      </c>
    </row>
    <row r="598" spans="1:9" hidden="1" x14ac:dyDescent="0.25">
      <c r="A598" s="95" t="s">
        <v>691</v>
      </c>
      <c r="B598" s="4"/>
      <c r="C598" s="96" t="s">
        <v>80</v>
      </c>
      <c r="D598" s="96" t="s">
        <v>25</v>
      </c>
      <c r="E598" s="31" t="s">
        <v>692</v>
      </c>
      <c r="F598" s="31"/>
      <c r="G598" s="9">
        <f>SUM(G599)</f>
        <v>0</v>
      </c>
      <c r="H598" s="9">
        <f t="shared" si="167"/>
        <v>0</v>
      </c>
      <c r="I598" s="7" t="e">
        <f t="shared" si="163"/>
        <v>#DIV/0!</v>
      </c>
    </row>
    <row r="599" spans="1:9" hidden="1" x14ac:dyDescent="0.25">
      <c r="A599" s="95" t="s">
        <v>693</v>
      </c>
      <c r="B599" s="4"/>
      <c r="C599" s="96" t="s">
        <v>80</v>
      </c>
      <c r="D599" s="96" t="s">
        <v>25</v>
      </c>
      <c r="E599" s="31" t="s">
        <v>692</v>
      </c>
      <c r="F599" s="31">
        <v>700</v>
      </c>
      <c r="G599" s="9"/>
      <c r="H599" s="9"/>
      <c r="I599" s="7" t="e">
        <f t="shared" si="163"/>
        <v>#DIV/0!</v>
      </c>
    </row>
    <row r="600" spans="1:9" ht="31.5" x14ac:dyDescent="0.25">
      <c r="A600" s="23" t="s">
        <v>859</v>
      </c>
      <c r="B600" s="38" t="s">
        <v>6</v>
      </c>
      <c r="C600" s="29"/>
      <c r="D600" s="29"/>
      <c r="E600" s="29"/>
      <c r="F600" s="29"/>
      <c r="G600" s="10">
        <f>SUM(G601+G623)</f>
        <v>936106.00000000012</v>
      </c>
      <c r="H600" s="10">
        <f>SUM(H601+H623)</f>
        <v>904782.70000000007</v>
      </c>
      <c r="I600" s="26">
        <f t="shared" si="163"/>
        <v>96.653872531529544</v>
      </c>
    </row>
    <row r="601" spans="1:9" x14ac:dyDescent="0.25">
      <c r="A601" s="95" t="s">
        <v>98</v>
      </c>
      <c r="B601" s="4"/>
      <c r="C601" s="4" t="s">
        <v>99</v>
      </c>
      <c r="D601" s="4"/>
      <c r="E601" s="4"/>
      <c r="F601" s="4"/>
      <c r="G601" s="7">
        <f>SUM(G616)+G602</f>
        <v>12.4</v>
      </c>
      <c r="H601" s="7">
        <f>SUM(H616)+H602</f>
        <v>12.4</v>
      </c>
      <c r="I601" s="7">
        <f t="shared" si="163"/>
        <v>100</v>
      </c>
    </row>
    <row r="602" spans="1:9" x14ac:dyDescent="0.25">
      <c r="A602" s="2" t="s">
        <v>672</v>
      </c>
      <c r="B602" s="22"/>
      <c r="C602" s="96" t="s">
        <v>99</v>
      </c>
      <c r="D602" s="96" t="s">
        <v>149</v>
      </c>
      <c r="E602" s="4"/>
      <c r="F602" s="4"/>
      <c r="G602" s="7">
        <f>SUM(G605+G607)</f>
        <v>12.4</v>
      </c>
      <c r="H602" s="7">
        <f>SUM(H605+H607)</f>
        <v>12.4</v>
      </c>
      <c r="I602" s="7">
        <f t="shared" si="163"/>
        <v>100</v>
      </c>
    </row>
    <row r="603" spans="1:9" ht="31.5" x14ac:dyDescent="0.25">
      <c r="A603" s="95" t="s">
        <v>407</v>
      </c>
      <c r="B603" s="96"/>
      <c r="C603" s="96" t="s">
        <v>99</v>
      </c>
      <c r="D603" s="96" t="s">
        <v>149</v>
      </c>
      <c r="E603" s="96" t="s">
        <v>318</v>
      </c>
      <c r="F603" s="4"/>
      <c r="G603" s="7">
        <f t="shared" ref="G603:H605" si="168">SUM(G604)</f>
        <v>12.4</v>
      </c>
      <c r="H603" s="7">
        <f t="shared" si="168"/>
        <v>12.4</v>
      </c>
      <c r="I603" s="7">
        <f t="shared" si="163"/>
        <v>100</v>
      </c>
    </row>
    <row r="604" spans="1:9" ht="31.5" x14ac:dyDescent="0.25">
      <c r="A604" s="95" t="s">
        <v>326</v>
      </c>
      <c r="B604" s="96"/>
      <c r="C604" s="96" t="s">
        <v>99</v>
      </c>
      <c r="D604" s="96" t="s">
        <v>149</v>
      </c>
      <c r="E604" s="96" t="s">
        <v>327</v>
      </c>
      <c r="F604" s="4"/>
      <c r="G604" s="7">
        <f t="shared" si="168"/>
        <v>12.4</v>
      </c>
      <c r="H604" s="7">
        <f t="shared" si="168"/>
        <v>12.4</v>
      </c>
      <c r="I604" s="7">
        <f t="shared" si="163"/>
        <v>100</v>
      </c>
    </row>
    <row r="605" spans="1:9" ht="31.5" x14ac:dyDescent="0.25">
      <c r="A605" s="95" t="s">
        <v>334</v>
      </c>
      <c r="B605" s="96"/>
      <c r="C605" s="96" t="s">
        <v>99</v>
      </c>
      <c r="D605" s="96" t="s">
        <v>149</v>
      </c>
      <c r="E605" s="31" t="s">
        <v>454</v>
      </c>
      <c r="F605" s="4"/>
      <c r="G605" s="7">
        <f t="shared" si="168"/>
        <v>12.4</v>
      </c>
      <c r="H605" s="7">
        <f t="shared" si="168"/>
        <v>12.4</v>
      </c>
      <c r="I605" s="7">
        <f t="shared" si="163"/>
        <v>100</v>
      </c>
    </row>
    <row r="606" spans="1:9" ht="31.5" x14ac:dyDescent="0.25">
      <c r="A606" s="95" t="s">
        <v>40</v>
      </c>
      <c r="B606" s="4"/>
      <c r="C606" s="96" t="s">
        <v>99</v>
      </c>
      <c r="D606" s="96" t="s">
        <v>149</v>
      </c>
      <c r="E606" s="31" t="s">
        <v>454</v>
      </c>
      <c r="F606" s="4" t="s">
        <v>77</v>
      </c>
      <c r="G606" s="7">
        <v>12.4</v>
      </c>
      <c r="H606" s="7">
        <v>12.4</v>
      </c>
      <c r="I606" s="7">
        <f t="shared" si="163"/>
        <v>100</v>
      </c>
    </row>
    <row r="607" spans="1:9" ht="31.5" hidden="1" x14ac:dyDescent="0.25">
      <c r="A607" s="95" t="s">
        <v>516</v>
      </c>
      <c r="B607" s="96"/>
      <c r="C607" s="96" t="s">
        <v>99</v>
      </c>
      <c r="D607" s="96" t="s">
        <v>149</v>
      </c>
      <c r="E607" s="96" t="s">
        <v>11</v>
      </c>
      <c r="F607" s="31"/>
      <c r="G607" s="7">
        <f>SUM(G613)+G608</f>
        <v>0</v>
      </c>
      <c r="H607" s="7">
        <f t="shared" ref="H607" si="169">SUM(H613)+H608</f>
        <v>0</v>
      </c>
      <c r="I607" s="7" t="e">
        <f t="shared" si="163"/>
        <v>#DIV/0!</v>
      </c>
    </row>
    <row r="608" spans="1:9" ht="31.5" hidden="1" x14ac:dyDescent="0.25">
      <c r="A608" s="95" t="s">
        <v>68</v>
      </c>
      <c r="B608" s="96"/>
      <c r="C608" s="96" t="s">
        <v>99</v>
      </c>
      <c r="D608" s="96" t="s">
        <v>149</v>
      </c>
      <c r="E608" s="31" t="s">
        <v>12</v>
      </c>
      <c r="F608" s="31"/>
      <c r="G608" s="7">
        <f>SUM(G609)</f>
        <v>0</v>
      </c>
      <c r="H608" s="7">
        <f t="shared" ref="H608:H611" si="170">SUM(H609)</f>
        <v>0</v>
      </c>
      <c r="I608" s="7" t="e">
        <f t="shared" si="163"/>
        <v>#DIV/0!</v>
      </c>
    </row>
    <row r="609" spans="1:9" ht="31.5" hidden="1" x14ac:dyDescent="0.25">
      <c r="A609" s="95" t="s">
        <v>33</v>
      </c>
      <c r="B609" s="96"/>
      <c r="C609" s="96" t="s">
        <v>99</v>
      </c>
      <c r="D609" s="96" t="s">
        <v>149</v>
      </c>
      <c r="E609" s="31" t="s">
        <v>34</v>
      </c>
      <c r="F609" s="31"/>
      <c r="G609" s="7">
        <f>SUM(G610)</f>
        <v>0</v>
      </c>
      <c r="H609" s="7">
        <f t="shared" si="170"/>
        <v>0</v>
      </c>
      <c r="I609" s="7" t="e">
        <f t="shared" si="163"/>
        <v>#DIV/0!</v>
      </c>
    </row>
    <row r="610" spans="1:9" hidden="1" x14ac:dyDescent="0.25">
      <c r="A610" s="95" t="s">
        <v>35</v>
      </c>
      <c r="B610" s="96"/>
      <c r="C610" s="96" t="s">
        <v>99</v>
      </c>
      <c r="D610" s="96" t="s">
        <v>149</v>
      </c>
      <c r="E610" s="31" t="s">
        <v>36</v>
      </c>
      <c r="F610" s="31"/>
      <c r="G610" s="7">
        <f>SUM(G611)</f>
        <v>0</v>
      </c>
      <c r="H610" s="7">
        <f t="shared" si="170"/>
        <v>0</v>
      </c>
      <c r="I610" s="7" t="e">
        <f t="shared" si="163"/>
        <v>#DIV/0!</v>
      </c>
    </row>
    <row r="611" spans="1:9" ht="31.5" hidden="1" x14ac:dyDescent="0.25">
      <c r="A611" s="95" t="s">
        <v>37</v>
      </c>
      <c r="B611" s="96"/>
      <c r="C611" s="96" t="s">
        <v>99</v>
      </c>
      <c r="D611" s="96" t="s">
        <v>149</v>
      </c>
      <c r="E611" s="31" t="s">
        <v>38</v>
      </c>
      <c r="F611" s="31"/>
      <c r="G611" s="7">
        <f>SUM(G612)</f>
        <v>0</v>
      </c>
      <c r="H611" s="7">
        <f t="shared" si="170"/>
        <v>0</v>
      </c>
      <c r="I611" s="7" t="e">
        <f t="shared" si="163"/>
        <v>#DIV/0!</v>
      </c>
    </row>
    <row r="612" spans="1:9" ht="31.5" hidden="1" x14ac:dyDescent="0.25">
      <c r="A612" s="95" t="s">
        <v>40</v>
      </c>
      <c r="B612" s="96"/>
      <c r="C612" s="96" t="s">
        <v>99</v>
      </c>
      <c r="D612" s="96" t="s">
        <v>149</v>
      </c>
      <c r="E612" s="31" t="s">
        <v>38</v>
      </c>
      <c r="F612" s="31">
        <v>200</v>
      </c>
      <c r="G612" s="7"/>
      <c r="H612" s="7"/>
      <c r="I612" s="7" t="e">
        <f t="shared" si="163"/>
        <v>#DIV/0!</v>
      </c>
    </row>
    <row r="613" spans="1:9" ht="31.5" hidden="1" x14ac:dyDescent="0.25">
      <c r="A613" s="95" t="s">
        <v>861</v>
      </c>
      <c r="B613" s="96"/>
      <c r="C613" s="96" t="s">
        <v>99</v>
      </c>
      <c r="D613" s="96" t="s">
        <v>149</v>
      </c>
      <c r="E613" s="96" t="s">
        <v>65</v>
      </c>
      <c r="F613" s="31"/>
      <c r="G613" s="7">
        <f>SUM(G614)</f>
        <v>0</v>
      </c>
      <c r="H613" s="7">
        <f t="shared" ref="H613:H614" si="171">SUM(H614)</f>
        <v>0</v>
      </c>
      <c r="I613" s="7" t="e">
        <f t="shared" si="163"/>
        <v>#DIV/0!</v>
      </c>
    </row>
    <row r="614" spans="1:9" ht="31.5" hidden="1" x14ac:dyDescent="0.25">
      <c r="A614" s="95" t="s">
        <v>84</v>
      </c>
      <c r="B614" s="39"/>
      <c r="C614" s="96" t="s">
        <v>99</v>
      </c>
      <c r="D614" s="96" t="s">
        <v>149</v>
      </c>
      <c r="E614" s="31" t="s">
        <v>413</v>
      </c>
      <c r="F614" s="31"/>
      <c r="G614" s="7">
        <f>SUM(G615)</f>
        <v>0</v>
      </c>
      <c r="H614" s="7">
        <f t="shared" si="171"/>
        <v>0</v>
      </c>
      <c r="I614" s="7" t="e">
        <f t="shared" si="163"/>
        <v>#DIV/0!</v>
      </c>
    </row>
    <row r="615" spans="1:9" ht="31.5" hidden="1" x14ac:dyDescent="0.25">
      <c r="A615" s="95" t="s">
        <v>40</v>
      </c>
      <c r="B615" s="39"/>
      <c r="C615" s="96" t="s">
        <v>99</v>
      </c>
      <c r="D615" s="96" t="s">
        <v>149</v>
      </c>
      <c r="E615" s="31" t="s">
        <v>413</v>
      </c>
      <c r="F615" s="31">
        <v>200</v>
      </c>
      <c r="G615" s="7"/>
      <c r="H615" s="7"/>
      <c r="I615" s="7" t="e">
        <f t="shared" si="163"/>
        <v>#DIV/0!</v>
      </c>
    </row>
    <row r="616" spans="1:9" hidden="1" x14ac:dyDescent="0.25">
      <c r="A616" s="95" t="s">
        <v>862</v>
      </c>
      <c r="B616" s="4"/>
      <c r="C616" s="4" t="s">
        <v>99</v>
      </c>
      <c r="D616" s="4" t="s">
        <v>99</v>
      </c>
      <c r="E616" s="31"/>
      <c r="F616" s="31"/>
      <c r="G616" s="7">
        <f t="shared" ref="G616:H619" si="172">SUM(G617)</f>
        <v>0</v>
      </c>
      <c r="H616" s="7">
        <f t="shared" si="172"/>
        <v>0</v>
      </c>
      <c r="I616" s="7" t="e">
        <f t="shared" si="163"/>
        <v>#DIV/0!</v>
      </c>
    </row>
    <row r="617" spans="1:9" ht="31.5" hidden="1" x14ac:dyDescent="0.25">
      <c r="A617" s="95" t="s">
        <v>518</v>
      </c>
      <c r="B617" s="96"/>
      <c r="C617" s="96" t="s">
        <v>99</v>
      </c>
      <c r="D617" s="96" t="s">
        <v>99</v>
      </c>
      <c r="E617" s="31" t="s">
        <v>287</v>
      </c>
      <c r="F617" s="31"/>
      <c r="G617" s="7">
        <f t="shared" si="172"/>
        <v>0</v>
      </c>
      <c r="H617" s="7">
        <f t="shared" si="172"/>
        <v>0</v>
      </c>
      <c r="I617" s="7" t="e">
        <f t="shared" si="163"/>
        <v>#DIV/0!</v>
      </c>
    </row>
    <row r="618" spans="1:9" ht="31.5" hidden="1" x14ac:dyDescent="0.25">
      <c r="A618" s="95" t="s">
        <v>421</v>
      </c>
      <c r="B618" s="4"/>
      <c r="C618" s="4" t="s">
        <v>99</v>
      </c>
      <c r="D618" s="4" t="s">
        <v>99</v>
      </c>
      <c r="E618" s="4" t="s">
        <v>302</v>
      </c>
      <c r="F618" s="4"/>
      <c r="G618" s="7">
        <f t="shared" si="172"/>
        <v>0</v>
      </c>
      <c r="H618" s="7">
        <f t="shared" si="172"/>
        <v>0</v>
      </c>
      <c r="I618" s="7" t="e">
        <f t="shared" si="163"/>
        <v>#DIV/0!</v>
      </c>
    </row>
    <row r="619" spans="1:9" hidden="1" x14ac:dyDescent="0.25">
      <c r="A619" s="95" t="s">
        <v>26</v>
      </c>
      <c r="B619" s="4"/>
      <c r="C619" s="4" t="s">
        <v>99</v>
      </c>
      <c r="D619" s="4" t="s">
        <v>99</v>
      </c>
      <c r="E619" s="4" t="s">
        <v>303</v>
      </c>
      <c r="F619" s="4"/>
      <c r="G619" s="7">
        <f t="shared" si="172"/>
        <v>0</v>
      </c>
      <c r="H619" s="7">
        <f t="shared" si="172"/>
        <v>0</v>
      </c>
      <c r="I619" s="7" t="e">
        <f t="shared" si="163"/>
        <v>#DIV/0!</v>
      </c>
    </row>
    <row r="620" spans="1:9" ht="31.5" hidden="1" x14ac:dyDescent="0.25">
      <c r="A620" s="95" t="s">
        <v>304</v>
      </c>
      <c r="B620" s="31"/>
      <c r="C620" s="4" t="s">
        <v>99</v>
      </c>
      <c r="D620" s="4" t="s">
        <v>99</v>
      </c>
      <c r="E620" s="4" t="s">
        <v>305</v>
      </c>
      <c r="F620" s="4"/>
      <c r="G620" s="7">
        <f>SUM(G621:G622)</f>
        <v>0</v>
      </c>
      <c r="H620" s="7">
        <f>SUM(H621:H622)</f>
        <v>0</v>
      </c>
      <c r="I620" s="7" t="e">
        <f t="shared" si="163"/>
        <v>#DIV/0!</v>
      </c>
    </row>
    <row r="621" spans="1:9" ht="47.25" hidden="1" x14ac:dyDescent="0.25">
      <c r="A621" s="95" t="s">
        <v>39</v>
      </c>
      <c r="B621" s="31"/>
      <c r="C621" s="4" t="s">
        <v>99</v>
      </c>
      <c r="D621" s="4" t="s">
        <v>99</v>
      </c>
      <c r="E621" s="4" t="s">
        <v>305</v>
      </c>
      <c r="F621" s="4" t="s">
        <v>75</v>
      </c>
      <c r="G621" s="7"/>
      <c r="H621" s="7"/>
      <c r="I621" s="7" t="e">
        <f t="shared" si="163"/>
        <v>#DIV/0!</v>
      </c>
    </row>
    <row r="622" spans="1:9" ht="31.5" hidden="1" x14ac:dyDescent="0.25">
      <c r="A622" s="95" t="s">
        <v>40</v>
      </c>
      <c r="B622" s="4"/>
      <c r="C622" s="4" t="s">
        <v>99</v>
      </c>
      <c r="D622" s="4" t="s">
        <v>99</v>
      </c>
      <c r="E622" s="4" t="s">
        <v>305</v>
      </c>
      <c r="F622" s="22">
        <v>200</v>
      </c>
      <c r="G622" s="7"/>
      <c r="H622" s="7"/>
      <c r="I622" s="7" t="e">
        <f t="shared" si="163"/>
        <v>#DIV/0!</v>
      </c>
    </row>
    <row r="623" spans="1:9" x14ac:dyDescent="0.25">
      <c r="A623" s="95" t="s">
        <v>21</v>
      </c>
      <c r="B623" s="96"/>
      <c r="C623" s="96" t="s">
        <v>22</v>
      </c>
      <c r="D623" s="96" t="s">
        <v>23</v>
      </c>
      <c r="E623" s="31"/>
      <c r="F623" s="31"/>
      <c r="G623" s="9">
        <f>G624+G635+G746+G724</f>
        <v>936093.60000000009</v>
      </c>
      <c r="H623" s="9">
        <f>H624+H635+H746+H724</f>
        <v>904770.3</v>
      </c>
      <c r="I623" s="7">
        <f t="shared" si="163"/>
        <v>96.653828206922896</v>
      </c>
    </row>
    <row r="624" spans="1:9" x14ac:dyDescent="0.25">
      <c r="A624" s="95" t="s">
        <v>24</v>
      </c>
      <c r="B624" s="96"/>
      <c r="C624" s="96" t="s">
        <v>22</v>
      </c>
      <c r="D624" s="96" t="s">
        <v>25</v>
      </c>
      <c r="E624" s="31"/>
      <c r="F624" s="31"/>
      <c r="G624" s="9">
        <f t="shared" ref="G624:H626" si="173">G625</f>
        <v>18576.3</v>
      </c>
      <c r="H624" s="9">
        <f t="shared" si="173"/>
        <v>18454.400000000001</v>
      </c>
      <c r="I624" s="7">
        <f t="shared" si="163"/>
        <v>99.343787514198212</v>
      </c>
    </row>
    <row r="625" spans="1:9" ht="31.5" x14ac:dyDescent="0.25">
      <c r="A625" s="95" t="s">
        <v>516</v>
      </c>
      <c r="B625" s="96"/>
      <c r="C625" s="96" t="s">
        <v>22</v>
      </c>
      <c r="D625" s="96" t="s">
        <v>25</v>
      </c>
      <c r="E625" s="31" t="s">
        <v>11</v>
      </c>
      <c r="F625" s="31"/>
      <c r="G625" s="9">
        <f t="shared" si="173"/>
        <v>18576.3</v>
      </c>
      <c r="H625" s="9">
        <f t="shared" si="173"/>
        <v>18454.400000000001</v>
      </c>
      <c r="I625" s="7">
        <f t="shared" si="163"/>
        <v>99.343787514198212</v>
      </c>
    </row>
    <row r="626" spans="1:9" ht="31.5" x14ac:dyDescent="0.25">
      <c r="A626" s="95" t="s">
        <v>68</v>
      </c>
      <c r="B626" s="96"/>
      <c r="C626" s="96" t="s">
        <v>22</v>
      </c>
      <c r="D626" s="96" t="s">
        <v>25</v>
      </c>
      <c r="E626" s="31" t="s">
        <v>12</v>
      </c>
      <c r="F626" s="31"/>
      <c r="G626" s="9">
        <f t="shared" si="173"/>
        <v>18576.3</v>
      </c>
      <c r="H626" s="9">
        <f t="shared" si="173"/>
        <v>18454.400000000001</v>
      </c>
      <c r="I626" s="7">
        <f t="shared" si="163"/>
        <v>99.343787514198212</v>
      </c>
    </row>
    <row r="627" spans="1:9" x14ac:dyDescent="0.25">
      <c r="A627" s="95" t="s">
        <v>26</v>
      </c>
      <c r="B627" s="96"/>
      <c r="C627" s="96" t="s">
        <v>22</v>
      </c>
      <c r="D627" s="96" t="s">
        <v>25</v>
      </c>
      <c r="E627" s="31" t="s">
        <v>27</v>
      </c>
      <c r="F627" s="31"/>
      <c r="G627" s="9">
        <f>SUM(G628)</f>
        <v>18576.3</v>
      </c>
      <c r="H627" s="9">
        <f t="shared" ref="H627" si="174">SUM(H628)</f>
        <v>18454.400000000001</v>
      </c>
      <c r="I627" s="7">
        <f t="shared" si="163"/>
        <v>99.343787514198212</v>
      </c>
    </row>
    <row r="628" spans="1:9" ht="31.5" x14ac:dyDescent="0.25">
      <c r="A628" s="95" t="s">
        <v>29</v>
      </c>
      <c r="B628" s="96"/>
      <c r="C628" s="96" t="s">
        <v>22</v>
      </c>
      <c r="D628" s="96" t="s">
        <v>25</v>
      </c>
      <c r="E628" s="31" t="s">
        <v>30</v>
      </c>
      <c r="F628" s="31"/>
      <c r="G628" s="9">
        <f t="shared" ref="G628:H628" si="175">G629</f>
        <v>18576.3</v>
      </c>
      <c r="H628" s="9">
        <f t="shared" si="175"/>
        <v>18454.400000000001</v>
      </c>
      <c r="I628" s="7">
        <f t="shared" si="163"/>
        <v>99.343787514198212</v>
      </c>
    </row>
    <row r="629" spans="1:9" x14ac:dyDescent="0.25">
      <c r="A629" s="95" t="s">
        <v>31</v>
      </c>
      <c r="B629" s="96"/>
      <c r="C629" s="96" t="s">
        <v>22</v>
      </c>
      <c r="D629" s="96" t="s">
        <v>25</v>
      </c>
      <c r="E629" s="31" t="s">
        <v>30</v>
      </c>
      <c r="F629" s="31">
        <v>300</v>
      </c>
      <c r="G629" s="9">
        <v>18576.3</v>
      </c>
      <c r="H629" s="9">
        <v>18454.400000000001</v>
      </c>
      <c r="I629" s="7">
        <f t="shared" si="163"/>
        <v>99.343787514198212</v>
      </c>
    </row>
    <row r="630" spans="1:9" hidden="1" x14ac:dyDescent="0.25">
      <c r="A630" s="95" t="s">
        <v>17</v>
      </c>
      <c r="B630" s="96"/>
      <c r="C630" s="96" t="s">
        <v>22</v>
      </c>
      <c r="D630" s="96" t="s">
        <v>32</v>
      </c>
      <c r="E630" s="31" t="s">
        <v>38</v>
      </c>
      <c r="F630" s="31">
        <v>800</v>
      </c>
      <c r="G630" s="9"/>
      <c r="H630" s="9"/>
      <c r="I630" s="7" t="e">
        <f t="shared" si="163"/>
        <v>#DIV/0!</v>
      </c>
    </row>
    <row r="631" spans="1:9" hidden="1" x14ac:dyDescent="0.25">
      <c r="A631" s="95" t="s">
        <v>70</v>
      </c>
      <c r="B631" s="40"/>
      <c r="C631" s="96" t="s">
        <v>22</v>
      </c>
      <c r="D631" s="96" t="s">
        <v>32</v>
      </c>
      <c r="E631" s="31" t="s">
        <v>54</v>
      </c>
      <c r="F631" s="31"/>
      <c r="G631" s="9">
        <f t="shared" ref="G631:H633" si="176">G632</f>
        <v>0</v>
      </c>
      <c r="H631" s="9">
        <f t="shared" si="176"/>
        <v>0</v>
      </c>
      <c r="I631" s="7" t="e">
        <f t="shared" si="163"/>
        <v>#DIV/0!</v>
      </c>
    </row>
    <row r="632" spans="1:9" hidden="1" x14ac:dyDescent="0.25">
      <c r="A632" s="95" t="s">
        <v>26</v>
      </c>
      <c r="B632" s="40"/>
      <c r="C632" s="96" t="s">
        <v>22</v>
      </c>
      <c r="D632" s="96" t="s">
        <v>32</v>
      </c>
      <c r="E632" s="31" t="s">
        <v>366</v>
      </c>
      <c r="F632" s="31"/>
      <c r="G632" s="9">
        <f t="shared" si="176"/>
        <v>0</v>
      </c>
      <c r="H632" s="9">
        <f t="shared" si="176"/>
        <v>0</v>
      </c>
      <c r="I632" s="7" t="e">
        <f t="shared" si="163"/>
        <v>#DIV/0!</v>
      </c>
    </row>
    <row r="633" spans="1:9" hidden="1" x14ac:dyDescent="0.25">
      <c r="A633" s="95" t="s">
        <v>28</v>
      </c>
      <c r="B633" s="40"/>
      <c r="C633" s="96" t="s">
        <v>22</v>
      </c>
      <c r="D633" s="96" t="s">
        <v>32</v>
      </c>
      <c r="E633" s="31" t="s">
        <v>367</v>
      </c>
      <c r="F633" s="31"/>
      <c r="G633" s="9">
        <f t="shared" si="176"/>
        <v>0</v>
      </c>
      <c r="H633" s="9">
        <f t="shared" si="176"/>
        <v>0</v>
      </c>
      <c r="I633" s="7" t="e">
        <f t="shared" si="163"/>
        <v>#DIV/0!</v>
      </c>
    </row>
    <row r="634" spans="1:9" ht="31.5" hidden="1" x14ac:dyDescent="0.25">
      <c r="A634" s="95" t="s">
        <v>40</v>
      </c>
      <c r="B634" s="40"/>
      <c r="C634" s="96" t="s">
        <v>22</v>
      </c>
      <c r="D634" s="96" t="s">
        <v>32</v>
      </c>
      <c r="E634" s="31" t="s">
        <v>367</v>
      </c>
      <c r="F634" s="31">
        <v>200</v>
      </c>
      <c r="G634" s="9"/>
      <c r="H634" s="9"/>
      <c r="I634" s="7" t="e">
        <f t="shared" si="163"/>
        <v>#DIV/0!</v>
      </c>
    </row>
    <row r="635" spans="1:9" x14ac:dyDescent="0.25">
      <c r="A635" s="95" t="s">
        <v>41</v>
      </c>
      <c r="B635" s="96"/>
      <c r="C635" s="96" t="s">
        <v>22</v>
      </c>
      <c r="D635" s="96" t="s">
        <v>42</v>
      </c>
      <c r="E635" s="31"/>
      <c r="F635" s="31"/>
      <c r="G635" s="108">
        <f>G680+G711+G636+G715+G720</f>
        <v>688083.8</v>
      </c>
      <c r="H635" s="9">
        <f>H680+H711+H636+H715+H720</f>
        <v>657520.4</v>
      </c>
      <c r="I635" s="7">
        <f t="shared" si="163"/>
        <v>95.558186372066885</v>
      </c>
    </row>
    <row r="636" spans="1:9" ht="31.5" x14ac:dyDescent="0.25">
      <c r="A636" s="95" t="s">
        <v>407</v>
      </c>
      <c r="B636" s="96"/>
      <c r="C636" s="96" t="s">
        <v>22</v>
      </c>
      <c r="D636" s="96" t="s">
        <v>42</v>
      </c>
      <c r="E636" s="96" t="s">
        <v>318</v>
      </c>
      <c r="F636" s="31"/>
      <c r="G636" s="9">
        <f>SUM(G637)</f>
        <v>666274.5</v>
      </c>
      <c r="H636" s="9">
        <f t="shared" ref="H636" si="177">SUM(H637)</f>
        <v>635923.4</v>
      </c>
      <c r="I636" s="7">
        <f t="shared" si="163"/>
        <v>95.444655318491101</v>
      </c>
    </row>
    <row r="637" spans="1:9" ht="31.5" x14ac:dyDescent="0.25">
      <c r="A637" s="95" t="s">
        <v>326</v>
      </c>
      <c r="B637" s="96"/>
      <c r="C637" s="96" t="s">
        <v>22</v>
      </c>
      <c r="D637" s="96" t="s">
        <v>42</v>
      </c>
      <c r="E637" s="96" t="s">
        <v>327</v>
      </c>
      <c r="F637" s="31"/>
      <c r="G637" s="9">
        <f>SUM(G638+G641+G644+G647+G650+G653+G656+G671+G674+G659+G662+G665+G668+G677)</f>
        <v>666274.5</v>
      </c>
      <c r="H637" s="9">
        <f t="shared" ref="H637" si="178">SUM(H638+H641+H644+H647+H650+H653+H656+H671+H674+H659+H662+H665+H668+H677)</f>
        <v>635923.4</v>
      </c>
      <c r="I637" s="7">
        <f t="shared" si="163"/>
        <v>95.444655318491101</v>
      </c>
    </row>
    <row r="638" spans="1:9" ht="31.5" x14ac:dyDescent="0.25">
      <c r="A638" s="95" t="s">
        <v>941</v>
      </c>
      <c r="B638" s="96"/>
      <c r="C638" s="96" t="s">
        <v>22</v>
      </c>
      <c r="D638" s="96" t="s">
        <v>42</v>
      </c>
      <c r="E638" s="96" t="s">
        <v>442</v>
      </c>
      <c r="F638" s="31"/>
      <c r="G638" s="9">
        <f>G639+G640</f>
        <v>170589.69999999998</v>
      </c>
      <c r="H638" s="9">
        <f>H639+H640</f>
        <v>170091.8</v>
      </c>
      <c r="I638" s="7">
        <f t="shared" si="163"/>
        <v>99.708130092262309</v>
      </c>
    </row>
    <row r="639" spans="1:9" ht="31.5" x14ac:dyDescent="0.25">
      <c r="A639" s="95" t="s">
        <v>40</v>
      </c>
      <c r="B639" s="96"/>
      <c r="C639" s="96" t="s">
        <v>22</v>
      </c>
      <c r="D639" s="96" t="s">
        <v>42</v>
      </c>
      <c r="E639" s="96" t="s">
        <v>442</v>
      </c>
      <c r="F639" s="31">
        <v>200</v>
      </c>
      <c r="G639" s="9">
        <v>2539.9</v>
      </c>
      <c r="H639" s="9">
        <v>2519.5</v>
      </c>
      <c r="I639" s="7">
        <f t="shared" si="163"/>
        <v>99.196818772392618</v>
      </c>
    </row>
    <row r="640" spans="1:9" x14ac:dyDescent="0.25">
      <c r="A640" s="95" t="s">
        <v>31</v>
      </c>
      <c r="B640" s="96"/>
      <c r="C640" s="96" t="s">
        <v>22</v>
      </c>
      <c r="D640" s="96" t="s">
        <v>42</v>
      </c>
      <c r="E640" s="96" t="s">
        <v>442</v>
      </c>
      <c r="F640" s="31">
        <v>300</v>
      </c>
      <c r="G640" s="9">
        <v>168049.8</v>
      </c>
      <c r="H640" s="9">
        <v>167572.29999999999</v>
      </c>
      <c r="I640" s="7">
        <f t="shared" si="163"/>
        <v>99.71585803731989</v>
      </c>
    </row>
    <row r="641" spans="1:9" ht="47.25" x14ac:dyDescent="0.25">
      <c r="A641" s="95" t="s">
        <v>328</v>
      </c>
      <c r="B641" s="96"/>
      <c r="C641" s="96" t="s">
        <v>22</v>
      </c>
      <c r="D641" s="96" t="s">
        <v>42</v>
      </c>
      <c r="E641" s="96" t="s">
        <v>443</v>
      </c>
      <c r="F641" s="96"/>
      <c r="G641" s="9">
        <f>G642+G643</f>
        <v>9464.4000000000015</v>
      </c>
      <c r="H641" s="9">
        <f>H642+H643</f>
        <v>9399.6</v>
      </c>
      <c r="I641" s="7">
        <f t="shared" si="163"/>
        <v>99.315329022441972</v>
      </c>
    </row>
    <row r="642" spans="1:9" ht="31.5" x14ac:dyDescent="0.25">
      <c r="A642" s="95" t="s">
        <v>40</v>
      </c>
      <c r="B642" s="96"/>
      <c r="C642" s="96" t="s">
        <v>22</v>
      </c>
      <c r="D642" s="96" t="s">
        <v>42</v>
      </c>
      <c r="E642" s="96" t="s">
        <v>443</v>
      </c>
      <c r="F642" s="96" t="s">
        <v>77</v>
      </c>
      <c r="G642" s="9">
        <v>147.19999999999999</v>
      </c>
      <c r="H642" s="9">
        <v>138</v>
      </c>
      <c r="I642" s="7">
        <f t="shared" si="163"/>
        <v>93.750000000000014</v>
      </c>
    </row>
    <row r="643" spans="1:9" x14ac:dyDescent="0.25">
      <c r="A643" s="95" t="s">
        <v>31</v>
      </c>
      <c r="B643" s="96"/>
      <c r="C643" s="96" t="s">
        <v>22</v>
      </c>
      <c r="D643" s="96" t="s">
        <v>42</v>
      </c>
      <c r="E643" s="96" t="s">
        <v>443</v>
      </c>
      <c r="F643" s="96" t="s">
        <v>85</v>
      </c>
      <c r="G643" s="9">
        <v>9317.2000000000007</v>
      </c>
      <c r="H643" s="9">
        <v>9261.6</v>
      </c>
      <c r="I643" s="7">
        <f t="shared" si="163"/>
        <v>99.40325419653972</v>
      </c>
    </row>
    <row r="644" spans="1:9" ht="31.5" x14ac:dyDescent="0.25">
      <c r="A644" s="95" t="s">
        <v>329</v>
      </c>
      <c r="B644" s="96"/>
      <c r="C644" s="96" t="s">
        <v>22</v>
      </c>
      <c r="D644" s="96" t="s">
        <v>42</v>
      </c>
      <c r="E644" s="96" t="s">
        <v>444</v>
      </c>
      <c r="F644" s="96"/>
      <c r="G644" s="9">
        <f>G645+G646</f>
        <v>125478</v>
      </c>
      <c r="H644" s="9">
        <f>H645+H646</f>
        <v>125408.5</v>
      </c>
      <c r="I644" s="7">
        <f t="shared" si="163"/>
        <v>99.944611804459754</v>
      </c>
    </row>
    <row r="645" spans="1:9" ht="31.5" x14ac:dyDescent="0.25">
      <c r="A645" s="95" t="s">
        <v>40</v>
      </c>
      <c r="B645" s="96"/>
      <c r="C645" s="96" t="s">
        <v>22</v>
      </c>
      <c r="D645" s="96" t="s">
        <v>42</v>
      </c>
      <c r="E645" s="96" t="s">
        <v>444</v>
      </c>
      <c r="F645" s="96" t="s">
        <v>77</v>
      </c>
      <c r="G645" s="9">
        <v>1853.5</v>
      </c>
      <c r="H645" s="9">
        <v>1853.3</v>
      </c>
      <c r="I645" s="7">
        <f t="shared" si="163"/>
        <v>99.98920960345292</v>
      </c>
    </row>
    <row r="646" spans="1:9" x14ac:dyDescent="0.25">
      <c r="A646" s="95" t="s">
        <v>31</v>
      </c>
      <c r="B646" s="96"/>
      <c r="C646" s="96" t="s">
        <v>22</v>
      </c>
      <c r="D646" s="96" t="s">
        <v>42</v>
      </c>
      <c r="E646" s="96" t="s">
        <v>444</v>
      </c>
      <c r="F646" s="96" t="s">
        <v>85</v>
      </c>
      <c r="G646" s="9">
        <v>123624.5</v>
      </c>
      <c r="H646" s="9">
        <v>123555.2</v>
      </c>
      <c r="I646" s="7">
        <f t="shared" si="163"/>
        <v>99.943943150427287</v>
      </c>
    </row>
    <row r="647" spans="1:9" ht="47.25" x14ac:dyDescent="0.25">
      <c r="A647" s="95" t="s">
        <v>330</v>
      </c>
      <c r="B647" s="96"/>
      <c r="C647" s="96" t="s">
        <v>22</v>
      </c>
      <c r="D647" s="96" t="s">
        <v>42</v>
      </c>
      <c r="E647" s="96" t="s">
        <v>445</v>
      </c>
      <c r="F647" s="96"/>
      <c r="G647" s="9">
        <f>G648+G649</f>
        <v>277.7</v>
      </c>
      <c r="H647" s="9">
        <f>H648+H649</f>
        <v>276.7</v>
      </c>
      <c r="I647" s="7">
        <f t="shared" si="163"/>
        <v>99.639899171768093</v>
      </c>
    </row>
    <row r="648" spans="1:9" ht="31.5" x14ac:dyDescent="0.25">
      <c r="A648" s="95" t="s">
        <v>40</v>
      </c>
      <c r="B648" s="96"/>
      <c r="C648" s="96" t="s">
        <v>22</v>
      </c>
      <c r="D648" s="96" t="s">
        <v>42</v>
      </c>
      <c r="E648" s="96" t="s">
        <v>445</v>
      </c>
      <c r="F648" s="96" t="s">
        <v>77</v>
      </c>
      <c r="G648" s="9">
        <v>4.2</v>
      </c>
      <c r="H648" s="9">
        <v>4.2</v>
      </c>
      <c r="I648" s="7">
        <f t="shared" ref="I648:I711" si="179">SUM(H648/G648*100)</f>
        <v>100</v>
      </c>
    </row>
    <row r="649" spans="1:9" x14ac:dyDescent="0.25">
      <c r="A649" s="95" t="s">
        <v>31</v>
      </c>
      <c r="B649" s="96"/>
      <c r="C649" s="96" t="s">
        <v>22</v>
      </c>
      <c r="D649" s="96" t="s">
        <v>42</v>
      </c>
      <c r="E649" s="96" t="s">
        <v>445</v>
      </c>
      <c r="F649" s="96" t="s">
        <v>85</v>
      </c>
      <c r="G649" s="9">
        <v>273.5</v>
      </c>
      <c r="H649" s="9">
        <v>272.5</v>
      </c>
      <c r="I649" s="7">
        <f t="shared" si="179"/>
        <v>99.634369287020107</v>
      </c>
    </row>
    <row r="650" spans="1:9" ht="47.25" x14ac:dyDescent="0.25">
      <c r="A650" s="95" t="s">
        <v>331</v>
      </c>
      <c r="B650" s="96"/>
      <c r="C650" s="96" t="s">
        <v>22</v>
      </c>
      <c r="D650" s="96" t="s">
        <v>42</v>
      </c>
      <c r="E650" s="96" t="s">
        <v>446</v>
      </c>
      <c r="F650" s="96"/>
      <c r="G650" s="9">
        <f>G651+G652</f>
        <v>13.799999999999999</v>
      </c>
      <c r="H650" s="9">
        <f>H651+H652</f>
        <v>13.7</v>
      </c>
      <c r="I650" s="7">
        <f t="shared" si="179"/>
        <v>99.275362318840592</v>
      </c>
    </row>
    <row r="651" spans="1:9" ht="31.5" x14ac:dyDescent="0.25">
      <c r="A651" s="95" t="s">
        <v>40</v>
      </c>
      <c r="B651" s="96"/>
      <c r="C651" s="96" t="s">
        <v>22</v>
      </c>
      <c r="D651" s="96" t="s">
        <v>42</v>
      </c>
      <c r="E651" s="96" t="s">
        <v>446</v>
      </c>
      <c r="F651" s="96" t="s">
        <v>77</v>
      </c>
      <c r="G651" s="9">
        <v>0.2</v>
      </c>
      <c r="H651" s="9">
        <v>0.2</v>
      </c>
      <c r="I651" s="7">
        <f t="shared" si="179"/>
        <v>100</v>
      </c>
    </row>
    <row r="652" spans="1:9" x14ac:dyDescent="0.25">
      <c r="A652" s="95" t="s">
        <v>31</v>
      </c>
      <c r="B652" s="96"/>
      <c r="C652" s="96" t="s">
        <v>22</v>
      </c>
      <c r="D652" s="96" t="s">
        <v>42</v>
      </c>
      <c r="E652" s="96" t="s">
        <v>446</v>
      </c>
      <c r="F652" s="96" t="s">
        <v>85</v>
      </c>
      <c r="G652" s="9">
        <v>13.6</v>
      </c>
      <c r="H652" s="9">
        <v>13.5</v>
      </c>
      <c r="I652" s="7">
        <f t="shared" si="179"/>
        <v>99.264705882352942</v>
      </c>
    </row>
    <row r="653" spans="1:9" ht="63" x14ac:dyDescent="0.25">
      <c r="A653" s="95" t="s">
        <v>332</v>
      </c>
      <c r="B653" s="96"/>
      <c r="C653" s="96" t="s">
        <v>22</v>
      </c>
      <c r="D653" s="96" t="s">
        <v>42</v>
      </c>
      <c r="E653" s="96" t="s">
        <v>447</v>
      </c>
      <c r="F653" s="96"/>
      <c r="G653" s="9">
        <f>G654+G655</f>
        <v>14622.4</v>
      </c>
      <c r="H653" s="9">
        <f>H654+H655</f>
        <v>14622.4</v>
      </c>
      <c r="I653" s="7">
        <f t="shared" si="179"/>
        <v>100</v>
      </c>
    </row>
    <row r="654" spans="1:9" ht="31.5" x14ac:dyDescent="0.25">
      <c r="A654" s="95" t="s">
        <v>40</v>
      </c>
      <c r="B654" s="96"/>
      <c r="C654" s="96" t="s">
        <v>22</v>
      </c>
      <c r="D654" s="96" t="s">
        <v>42</v>
      </c>
      <c r="E654" s="96" t="s">
        <v>447</v>
      </c>
      <c r="F654" s="96" t="s">
        <v>77</v>
      </c>
      <c r="G654" s="9">
        <v>744.3</v>
      </c>
      <c r="H654" s="9">
        <v>744.3</v>
      </c>
      <c r="I654" s="7">
        <f t="shared" si="179"/>
        <v>100</v>
      </c>
    </row>
    <row r="655" spans="1:9" x14ac:dyDescent="0.25">
      <c r="A655" s="95" t="s">
        <v>31</v>
      </c>
      <c r="B655" s="96"/>
      <c r="C655" s="96" t="s">
        <v>22</v>
      </c>
      <c r="D655" s="96" t="s">
        <v>42</v>
      </c>
      <c r="E655" s="96" t="s">
        <v>447</v>
      </c>
      <c r="F655" s="96" t="s">
        <v>85</v>
      </c>
      <c r="G655" s="9">
        <v>13878.1</v>
      </c>
      <c r="H655" s="9">
        <v>13878.1</v>
      </c>
      <c r="I655" s="7">
        <f t="shared" si="179"/>
        <v>100</v>
      </c>
    </row>
    <row r="656" spans="1:9" ht="31.5" x14ac:dyDescent="0.25">
      <c r="A656" s="95" t="s">
        <v>863</v>
      </c>
      <c r="B656" s="96"/>
      <c r="C656" s="96" t="s">
        <v>22</v>
      </c>
      <c r="D656" s="96" t="s">
        <v>42</v>
      </c>
      <c r="E656" s="96" t="s">
        <v>448</v>
      </c>
      <c r="F656" s="96"/>
      <c r="G656" s="9">
        <f>G657+G658</f>
        <v>187214.3</v>
      </c>
      <c r="H656" s="9">
        <f>H657+H658</f>
        <v>162653.20000000001</v>
      </c>
      <c r="I656" s="7">
        <f t="shared" si="179"/>
        <v>86.880756437943049</v>
      </c>
    </row>
    <row r="657" spans="1:9" ht="31.5" x14ac:dyDescent="0.25">
      <c r="A657" s="95" t="s">
        <v>40</v>
      </c>
      <c r="B657" s="96"/>
      <c r="C657" s="96" t="s">
        <v>22</v>
      </c>
      <c r="D657" s="96" t="s">
        <v>42</v>
      </c>
      <c r="E657" s="96" t="s">
        <v>448</v>
      </c>
      <c r="F657" s="96" t="s">
        <v>77</v>
      </c>
      <c r="G657" s="9">
        <v>2383</v>
      </c>
      <c r="H657" s="9">
        <v>2382.5</v>
      </c>
      <c r="I657" s="7">
        <f t="shared" si="179"/>
        <v>99.979018044481748</v>
      </c>
    </row>
    <row r="658" spans="1:9" x14ac:dyDescent="0.25">
      <c r="A658" s="95" t="s">
        <v>31</v>
      </c>
      <c r="B658" s="96"/>
      <c r="C658" s="96" t="s">
        <v>22</v>
      </c>
      <c r="D658" s="96" t="s">
        <v>42</v>
      </c>
      <c r="E658" s="96" t="s">
        <v>448</v>
      </c>
      <c r="F658" s="96" t="s">
        <v>85</v>
      </c>
      <c r="G658" s="9">
        <v>184831.3</v>
      </c>
      <c r="H658" s="9">
        <v>160270.70000000001</v>
      </c>
      <c r="I658" s="7">
        <f t="shared" si="179"/>
        <v>86.711882673551514</v>
      </c>
    </row>
    <row r="659" spans="1:9" ht="47.25" x14ac:dyDescent="0.25">
      <c r="A659" s="95" t="s">
        <v>940</v>
      </c>
      <c r="B659" s="96"/>
      <c r="C659" s="96" t="s">
        <v>22</v>
      </c>
      <c r="D659" s="96" t="s">
        <v>42</v>
      </c>
      <c r="E659" s="96" t="s">
        <v>449</v>
      </c>
      <c r="F659" s="96"/>
      <c r="G659" s="9">
        <f>G660+G661</f>
        <v>3541</v>
      </c>
      <c r="H659" s="9">
        <f>H660+H661</f>
        <v>3473.5</v>
      </c>
      <c r="I659" s="7">
        <f t="shared" si="179"/>
        <v>98.093758825190619</v>
      </c>
    </row>
    <row r="660" spans="1:9" ht="31.5" x14ac:dyDescent="0.25">
      <c r="A660" s="95" t="s">
        <v>40</v>
      </c>
      <c r="B660" s="96"/>
      <c r="C660" s="96" t="s">
        <v>22</v>
      </c>
      <c r="D660" s="96" t="s">
        <v>42</v>
      </c>
      <c r="E660" s="96" t="s">
        <v>449</v>
      </c>
      <c r="F660" s="96" t="s">
        <v>77</v>
      </c>
      <c r="G660" s="9">
        <v>57.6</v>
      </c>
      <c r="H660" s="9">
        <v>57.6</v>
      </c>
      <c r="I660" s="7">
        <f t="shared" si="179"/>
        <v>100</v>
      </c>
    </row>
    <row r="661" spans="1:9" x14ac:dyDescent="0.25">
      <c r="A661" s="95" t="s">
        <v>31</v>
      </c>
      <c r="B661" s="96"/>
      <c r="C661" s="96" t="s">
        <v>22</v>
      </c>
      <c r="D661" s="96" t="s">
        <v>42</v>
      </c>
      <c r="E661" s="96" t="s">
        <v>449</v>
      </c>
      <c r="F661" s="96" t="s">
        <v>85</v>
      </c>
      <c r="G661" s="9">
        <v>3483.4</v>
      </c>
      <c r="H661" s="9">
        <v>3415.9</v>
      </c>
      <c r="I661" s="7">
        <f t="shared" si="179"/>
        <v>98.062238043291046</v>
      </c>
    </row>
    <row r="662" spans="1:9" ht="63" x14ac:dyDescent="0.25">
      <c r="A662" s="95" t="s">
        <v>335</v>
      </c>
      <c r="B662" s="96"/>
      <c r="C662" s="96" t="s">
        <v>22</v>
      </c>
      <c r="D662" s="96" t="s">
        <v>42</v>
      </c>
      <c r="E662" s="96" t="s">
        <v>450</v>
      </c>
      <c r="F662" s="96"/>
      <c r="G662" s="9">
        <f>G663+G664</f>
        <v>2431.8999999999996</v>
      </c>
      <c r="H662" s="9">
        <f>H663+H664</f>
        <v>2431.8999999999996</v>
      </c>
      <c r="I662" s="7">
        <f t="shared" si="179"/>
        <v>100</v>
      </c>
    </row>
    <row r="663" spans="1:9" ht="31.5" x14ac:dyDescent="0.25">
      <c r="A663" s="95" t="s">
        <v>40</v>
      </c>
      <c r="B663" s="96"/>
      <c r="C663" s="96" t="s">
        <v>22</v>
      </c>
      <c r="D663" s="96" t="s">
        <v>42</v>
      </c>
      <c r="E663" s="96" t="s">
        <v>450</v>
      </c>
      <c r="F663" s="96" t="s">
        <v>77</v>
      </c>
      <c r="G663" s="9">
        <v>41.7</v>
      </c>
      <c r="H663" s="9">
        <v>41.7</v>
      </c>
      <c r="I663" s="7">
        <f t="shared" si="179"/>
        <v>100</v>
      </c>
    </row>
    <row r="664" spans="1:9" x14ac:dyDescent="0.25">
      <c r="A664" s="95" t="s">
        <v>31</v>
      </c>
      <c r="B664" s="96"/>
      <c r="C664" s="96" t="s">
        <v>22</v>
      </c>
      <c r="D664" s="96" t="s">
        <v>42</v>
      </c>
      <c r="E664" s="96" t="s">
        <v>450</v>
      </c>
      <c r="F664" s="96" t="s">
        <v>85</v>
      </c>
      <c r="G664" s="9">
        <v>2390.1999999999998</v>
      </c>
      <c r="H664" s="9">
        <v>2390.1999999999998</v>
      </c>
      <c r="I664" s="7">
        <f t="shared" si="179"/>
        <v>100</v>
      </c>
    </row>
    <row r="665" spans="1:9" hidden="1" x14ac:dyDescent="0.25">
      <c r="A665" s="95" t="s">
        <v>336</v>
      </c>
      <c r="B665" s="96"/>
      <c r="C665" s="96" t="s">
        <v>22</v>
      </c>
      <c r="D665" s="96" t="s">
        <v>42</v>
      </c>
      <c r="E665" s="96" t="s">
        <v>451</v>
      </c>
      <c r="F665" s="96"/>
      <c r="G665" s="9">
        <f>G666+G667</f>
        <v>0</v>
      </c>
      <c r="H665" s="9">
        <f>H666+H667</f>
        <v>0</v>
      </c>
      <c r="I665" s="7"/>
    </row>
    <row r="666" spans="1:9" ht="31.5" hidden="1" x14ac:dyDescent="0.25">
      <c r="A666" s="95" t="s">
        <v>40</v>
      </c>
      <c r="B666" s="96"/>
      <c r="C666" s="96" t="s">
        <v>22</v>
      </c>
      <c r="D666" s="96" t="s">
        <v>42</v>
      </c>
      <c r="E666" s="96" t="s">
        <v>451</v>
      </c>
      <c r="F666" s="96" t="s">
        <v>77</v>
      </c>
      <c r="G666" s="9"/>
      <c r="H666" s="9"/>
      <c r="I666" s="7"/>
    </row>
    <row r="667" spans="1:9" hidden="1" x14ac:dyDescent="0.25">
      <c r="A667" s="95" t="s">
        <v>31</v>
      </c>
      <c r="B667" s="96"/>
      <c r="C667" s="96" t="s">
        <v>22</v>
      </c>
      <c r="D667" s="96" t="s">
        <v>42</v>
      </c>
      <c r="E667" s="96" t="s">
        <v>451</v>
      </c>
      <c r="F667" s="96" t="s">
        <v>85</v>
      </c>
      <c r="G667" s="9">
        <v>0</v>
      </c>
      <c r="H667" s="9"/>
      <c r="I667" s="7"/>
    </row>
    <row r="668" spans="1:9" ht="78.75" x14ac:dyDescent="0.25">
      <c r="A668" s="95" t="s">
        <v>723</v>
      </c>
      <c r="B668" s="96"/>
      <c r="C668" s="96" t="s">
        <v>22</v>
      </c>
      <c r="D668" s="96" t="s">
        <v>42</v>
      </c>
      <c r="E668" s="96" t="s">
        <v>452</v>
      </c>
      <c r="F668" s="96"/>
      <c r="G668" s="9">
        <f>G669+G670</f>
        <v>17295.2</v>
      </c>
      <c r="H668" s="9">
        <f>H669+H670</f>
        <v>17275.2</v>
      </c>
      <c r="I668" s="7">
        <f t="shared" si="179"/>
        <v>99.884360978768669</v>
      </c>
    </row>
    <row r="669" spans="1:9" ht="31.5" x14ac:dyDescent="0.25">
      <c r="A669" s="95" t="s">
        <v>40</v>
      </c>
      <c r="B669" s="96"/>
      <c r="C669" s="96" t="s">
        <v>22</v>
      </c>
      <c r="D669" s="96" t="s">
        <v>42</v>
      </c>
      <c r="E669" s="96" t="s">
        <v>452</v>
      </c>
      <c r="F669" s="96" t="s">
        <v>77</v>
      </c>
      <c r="G669" s="9">
        <v>212.2</v>
      </c>
      <c r="H669" s="9">
        <v>194.4</v>
      </c>
      <c r="I669" s="7">
        <f t="shared" si="179"/>
        <v>91.611687087653166</v>
      </c>
    </row>
    <row r="670" spans="1:9" x14ac:dyDescent="0.25">
      <c r="A670" s="95" t="s">
        <v>31</v>
      </c>
      <c r="B670" s="96"/>
      <c r="C670" s="96" t="s">
        <v>22</v>
      </c>
      <c r="D670" s="96" t="s">
        <v>42</v>
      </c>
      <c r="E670" s="96" t="s">
        <v>452</v>
      </c>
      <c r="F670" s="96" t="s">
        <v>85</v>
      </c>
      <c r="G670" s="9">
        <v>17083</v>
      </c>
      <c r="H670" s="9">
        <v>17080.8</v>
      </c>
      <c r="I670" s="7">
        <f t="shared" si="179"/>
        <v>99.987121699935599</v>
      </c>
    </row>
    <row r="671" spans="1:9" ht="47.25" x14ac:dyDescent="0.25">
      <c r="A671" s="95" t="s">
        <v>333</v>
      </c>
      <c r="B671" s="96"/>
      <c r="C671" s="96" t="s">
        <v>22</v>
      </c>
      <c r="D671" s="96" t="s">
        <v>42</v>
      </c>
      <c r="E671" s="96" t="s">
        <v>453</v>
      </c>
      <c r="F671" s="96"/>
      <c r="G671" s="9">
        <f>G672+G673</f>
        <v>16602.2</v>
      </c>
      <c r="H671" s="9">
        <f>H672+H673</f>
        <v>16602.2</v>
      </c>
      <c r="I671" s="7">
        <f t="shared" si="179"/>
        <v>100</v>
      </c>
    </row>
    <row r="672" spans="1:9" ht="31.5" x14ac:dyDescent="0.25">
      <c r="A672" s="95" t="s">
        <v>40</v>
      </c>
      <c r="B672" s="96"/>
      <c r="C672" s="96" t="s">
        <v>22</v>
      </c>
      <c r="D672" s="96" t="s">
        <v>42</v>
      </c>
      <c r="E672" s="96" t="s">
        <v>453</v>
      </c>
      <c r="F672" s="96" t="s">
        <v>77</v>
      </c>
      <c r="G672" s="9">
        <v>242.2</v>
      </c>
      <c r="H672" s="9">
        <v>242.2</v>
      </c>
      <c r="I672" s="7">
        <f t="shared" si="179"/>
        <v>100</v>
      </c>
    </row>
    <row r="673" spans="1:9" x14ac:dyDescent="0.25">
      <c r="A673" s="95" t="s">
        <v>31</v>
      </c>
      <c r="B673" s="96"/>
      <c r="C673" s="96" t="s">
        <v>22</v>
      </c>
      <c r="D673" s="96" t="s">
        <v>42</v>
      </c>
      <c r="E673" s="96" t="s">
        <v>453</v>
      </c>
      <c r="F673" s="96" t="s">
        <v>85</v>
      </c>
      <c r="G673" s="108">
        <v>16360</v>
      </c>
      <c r="H673" s="9">
        <v>16360</v>
      </c>
      <c r="I673" s="7">
        <f t="shared" si="179"/>
        <v>100</v>
      </c>
    </row>
    <row r="674" spans="1:9" ht="31.5" x14ac:dyDescent="0.25">
      <c r="A674" s="95" t="s">
        <v>334</v>
      </c>
      <c r="B674" s="96"/>
      <c r="C674" s="96" t="s">
        <v>22</v>
      </c>
      <c r="D674" s="96" t="s">
        <v>42</v>
      </c>
      <c r="E674" s="96" t="s">
        <v>454</v>
      </c>
      <c r="F674" s="96"/>
      <c r="G674" s="9">
        <f>G675+G676</f>
        <v>100839.90000000001</v>
      </c>
      <c r="H674" s="9">
        <f>H675+H676</f>
        <v>95770.7</v>
      </c>
      <c r="I674" s="7">
        <f t="shared" si="179"/>
        <v>94.973021591651701</v>
      </c>
    </row>
    <row r="675" spans="1:9" ht="31.5" x14ac:dyDescent="0.25">
      <c r="A675" s="95" t="s">
        <v>40</v>
      </c>
      <c r="B675" s="96"/>
      <c r="C675" s="96" t="s">
        <v>22</v>
      </c>
      <c r="D675" s="96" t="s">
        <v>42</v>
      </c>
      <c r="E675" s="96" t="s">
        <v>454</v>
      </c>
      <c r="F675" s="96" t="s">
        <v>77</v>
      </c>
      <c r="G675" s="9">
        <v>2059.8000000000002</v>
      </c>
      <c r="H675" s="9">
        <v>747.2</v>
      </c>
      <c r="I675" s="7">
        <f t="shared" si="179"/>
        <v>36.275366540440821</v>
      </c>
    </row>
    <row r="676" spans="1:9" x14ac:dyDescent="0.25">
      <c r="A676" s="95" t="s">
        <v>31</v>
      </c>
      <c r="B676" s="96"/>
      <c r="C676" s="96" t="s">
        <v>22</v>
      </c>
      <c r="D676" s="96" t="s">
        <v>42</v>
      </c>
      <c r="E676" s="96" t="s">
        <v>454</v>
      </c>
      <c r="F676" s="96" t="s">
        <v>85</v>
      </c>
      <c r="G676" s="9">
        <v>98780.1</v>
      </c>
      <c r="H676" s="9">
        <v>95023.5</v>
      </c>
      <c r="I676" s="7">
        <f t="shared" si="179"/>
        <v>96.197007291954549</v>
      </c>
    </row>
    <row r="677" spans="1:9" ht="31.5" x14ac:dyDescent="0.25">
      <c r="A677" s="95" t="s">
        <v>430</v>
      </c>
      <c r="B677" s="96"/>
      <c r="C677" s="96" t="s">
        <v>22</v>
      </c>
      <c r="D677" s="96" t="s">
        <v>42</v>
      </c>
      <c r="E677" s="96" t="s">
        <v>455</v>
      </c>
      <c r="F677" s="96"/>
      <c r="G677" s="9">
        <f>SUM(G678:G679)</f>
        <v>17904</v>
      </c>
      <c r="H677" s="9">
        <f>SUM(H678:H679)</f>
        <v>17904</v>
      </c>
      <c r="I677" s="7">
        <f t="shared" si="179"/>
        <v>100</v>
      </c>
    </row>
    <row r="678" spans="1:9" ht="31.5" hidden="1" x14ac:dyDescent="0.25">
      <c r="A678" s="95" t="s">
        <v>40</v>
      </c>
      <c r="B678" s="96"/>
      <c r="C678" s="96" t="s">
        <v>22</v>
      </c>
      <c r="D678" s="96" t="s">
        <v>42</v>
      </c>
      <c r="E678" s="96" t="s">
        <v>372</v>
      </c>
      <c r="F678" s="96" t="s">
        <v>77</v>
      </c>
      <c r="G678" s="9"/>
      <c r="H678" s="9"/>
      <c r="I678" s="7" t="e">
        <f t="shared" si="179"/>
        <v>#DIV/0!</v>
      </c>
    </row>
    <row r="679" spans="1:9" x14ac:dyDescent="0.25">
      <c r="A679" s="95" t="s">
        <v>31</v>
      </c>
      <c r="B679" s="96"/>
      <c r="C679" s="96" t="s">
        <v>22</v>
      </c>
      <c r="D679" s="96" t="s">
        <v>42</v>
      </c>
      <c r="E679" s="96" t="s">
        <v>455</v>
      </c>
      <c r="F679" s="96" t="s">
        <v>85</v>
      </c>
      <c r="G679" s="9">
        <v>17904</v>
      </c>
      <c r="H679" s="9">
        <v>17904</v>
      </c>
      <c r="I679" s="7">
        <f t="shared" si="179"/>
        <v>100</v>
      </c>
    </row>
    <row r="680" spans="1:9" ht="31.5" x14ac:dyDescent="0.25">
      <c r="A680" s="95" t="s">
        <v>516</v>
      </c>
      <c r="B680" s="96"/>
      <c r="C680" s="96" t="s">
        <v>22</v>
      </c>
      <c r="D680" s="96" t="s">
        <v>42</v>
      </c>
      <c r="E680" s="31" t="s">
        <v>11</v>
      </c>
      <c r="F680" s="31"/>
      <c r="G680" s="9">
        <f>G681+G697+G702</f>
        <v>7799.9</v>
      </c>
      <c r="H680" s="9">
        <f t="shared" ref="H680" si="180">H681+H697+H702</f>
        <v>7689.7</v>
      </c>
      <c r="I680" s="7">
        <f t="shared" si="179"/>
        <v>98.587161373863779</v>
      </c>
    </row>
    <row r="681" spans="1:9" ht="31.5" x14ac:dyDescent="0.25">
      <c r="A681" s="95" t="s">
        <v>68</v>
      </c>
      <c r="B681" s="96"/>
      <c r="C681" s="96" t="s">
        <v>22</v>
      </c>
      <c r="D681" s="96" t="s">
        <v>42</v>
      </c>
      <c r="E681" s="31" t="s">
        <v>12</v>
      </c>
      <c r="F681" s="31"/>
      <c r="G681" s="9">
        <f>G682</f>
        <v>7741.4</v>
      </c>
      <c r="H681" s="9">
        <f>H682</f>
        <v>7631.2</v>
      </c>
      <c r="I681" s="7">
        <f t="shared" si="179"/>
        <v>98.576484873537083</v>
      </c>
    </row>
    <row r="682" spans="1:9" x14ac:dyDescent="0.25">
      <c r="A682" s="95" t="s">
        <v>26</v>
      </c>
      <c r="B682" s="96"/>
      <c r="C682" s="96" t="s">
        <v>22</v>
      </c>
      <c r="D682" s="96" t="s">
        <v>42</v>
      </c>
      <c r="E682" s="31" t="s">
        <v>27</v>
      </c>
      <c r="F682" s="31"/>
      <c r="G682" s="9">
        <f>SUM(G683+G694)</f>
        <v>7741.4</v>
      </c>
      <c r="H682" s="9">
        <f t="shared" ref="H682" si="181">SUM(H683+H694)</f>
        <v>7631.2</v>
      </c>
      <c r="I682" s="7">
        <f t="shared" si="179"/>
        <v>98.576484873537083</v>
      </c>
    </row>
    <row r="683" spans="1:9" ht="18.75" customHeight="1" x14ac:dyDescent="0.25">
      <c r="A683" s="95" t="s">
        <v>43</v>
      </c>
      <c r="B683" s="96"/>
      <c r="C683" s="96" t="s">
        <v>22</v>
      </c>
      <c r="D683" s="96" t="s">
        <v>42</v>
      </c>
      <c r="E683" s="31" t="s">
        <v>44</v>
      </c>
      <c r="F683" s="31"/>
      <c r="G683" s="9">
        <f>G684+G686+G688+G690+G692</f>
        <v>6344.4</v>
      </c>
      <c r="H683" s="9">
        <f t="shared" ref="H683" si="182">H684+H686+H688+H690+H692</f>
        <v>6302.9</v>
      </c>
      <c r="I683" s="7">
        <f t="shared" si="179"/>
        <v>99.345879831032093</v>
      </c>
    </row>
    <row r="684" spans="1:9" x14ac:dyDescent="0.25">
      <c r="A684" s="95" t="s">
        <v>45</v>
      </c>
      <c r="B684" s="96"/>
      <c r="C684" s="96" t="s">
        <v>22</v>
      </c>
      <c r="D684" s="96" t="s">
        <v>42</v>
      </c>
      <c r="E684" s="31" t="s">
        <v>46</v>
      </c>
      <c r="F684" s="31"/>
      <c r="G684" s="9">
        <f>G685</f>
        <v>2600</v>
      </c>
      <c r="H684" s="9">
        <f>H685</f>
        <v>2581.1999999999998</v>
      </c>
      <c r="I684" s="7">
        <f t="shared" si="179"/>
        <v>99.276923076923069</v>
      </c>
    </row>
    <row r="685" spans="1:9" x14ac:dyDescent="0.25">
      <c r="A685" s="95" t="s">
        <v>31</v>
      </c>
      <c r="B685" s="96"/>
      <c r="C685" s="96" t="s">
        <v>22</v>
      </c>
      <c r="D685" s="96" t="s">
        <v>42</v>
      </c>
      <c r="E685" s="31" t="s">
        <v>46</v>
      </c>
      <c r="F685" s="31">
        <v>300</v>
      </c>
      <c r="G685" s="9">
        <v>2600</v>
      </c>
      <c r="H685" s="9">
        <v>2581.1999999999998</v>
      </c>
      <c r="I685" s="7">
        <f t="shared" si="179"/>
        <v>99.276923076923069</v>
      </c>
    </row>
    <row r="686" spans="1:9" ht="31.5" x14ac:dyDescent="0.25">
      <c r="A686" s="95" t="s">
        <v>47</v>
      </c>
      <c r="B686" s="96"/>
      <c r="C686" s="96" t="s">
        <v>22</v>
      </c>
      <c r="D686" s="96" t="s">
        <v>42</v>
      </c>
      <c r="E686" s="31" t="s">
        <v>48</v>
      </c>
      <c r="F686" s="31"/>
      <c r="G686" s="9">
        <f>G687</f>
        <v>2174.4</v>
      </c>
      <c r="H686" s="9">
        <f>H687</f>
        <v>2161.6999999999998</v>
      </c>
      <c r="I686" s="7">
        <f t="shared" si="179"/>
        <v>99.415930831493739</v>
      </c>
    </row>
    <row r="687" spans="1:9" x14ac:dyDescent="0.25">
      <c r="A687" s="95" t="s">
        <v>31</v>
      </c>
      <c r="B687" s="96"/>
      <c r="C687" s="96" t="s">
        <v>22</v>
      </c>
      <c r="D687" s="96" t="s">
        <v>42</v>
      </c>
      <c r="E687" s="31" t="s">
        <v>48</v>
      </c>
      <c r="F687" s="31">
        <v>300</v>
      </c>
      <c r="G687" s="9">
        <v>2174.4</v>
      </c>
      <c r="H687" s="9">
        <v>2161.6999999999998</v>
      </c>
      <c r="I687" s="7">
        <f t="shared" si="179"/>
        <v>99.415930831493739</v>
      </c>
    </row>
    <row r="688" spans="1:9" ht="29.25" customHeight="1" x14ac:dyDescent="0.25">
      <c r="A688" s="95" t="s">
        <v>385</v>
      </c>
      <c r="B688" s="4"/>
      <c r="C688" s="96" t="s">
        <v>22</v>
      </c>
      <c r="D688" s="96" t="s">
        <v>42</v>
      </c>
      <c r="E688" s="4" t="s">
        <v>386</v>
      </c>
      <c r="F688" s="4"/>
      <c r="G688" s="7">
        <f>SUM(G689)</f>
        <v>861.7</v>
      </c>
      <c r="H688" s="7">
        <f>SUM(H689)</f>
        <v>851.7</v>
      </c>
      <c r="I688" s="7">
        <f t="shared" si="179"/>
        <v>98.839503307415583</v>
      </c>
    </row>
    <row r="689" spans="1:9" ht="15" customHeight="1" x14ac:dyDescent="0.25">
      <c r="A689" s="95" t="s">
        <v>31</v>
      </c>
      <c r="B689" s="4"/>
      <c r="C689" s="96" t="s">
        <v>22</v>
      </c>
      <c r="D689" s="96" t="s">
        <v>42</v>
      </c>
      <c r="E689" s="4" t="s">
        <v>386</v>
      </c>
      <c r="F689" s="4" t="s">
        <v>85</v>
      </c>
      <c r="G689" s="7">
        <v>861.7</v>
      </c>
      <c r="H689" s="7">
        <v>851.7</v>
      </c>
      <c r="I689" s="7">
        <f t="shared" si="179"/>
        <v>98.839503307415583</v>
      </c>
    </row>
    <row r="690" spans="1:9" ht="47.25" x14ac:dyDescent="0.25">
      <c r="A690" s="95" t="s">
        <v>1019</v>
      </c>
      <c r="B690" s="4"/>
      <c r="C690" s="96" t="s">
        <v>22</v>
      </c>
      <c r="D690" s="96" t="s">
        <v>42</v>
      </c>
      <c r="E690" s="4" t="s">
        <v>686</v>
      </c>
      <c r="F690" s="4"/>
      <c r="G690" s="7">
        <f>SUM(G691)</f>
        <v>387.8</v>
      </c>
      <c r="H690" s="7">
        <f>SUM(H691)</f>
        <v>387.8</v>
      </c>
      <c r="I690" s="7">
        <f t="shared" si="179"/>
        <v>100</v>
      </c>
    </row>
    <row r="691" spans="1:9" ht="15" customHeight="1" x14ac:dyDescent="0.25">
      <c r="A691" s="95" t="s">
        <v>31</v>
      </c>
      <c r="B691" s="4"/>
      <c r="C691" s="96" t="s">
        <v>22</v>
      </c>
      <c r="D691" s="96" t="s">
        <v>42</v>
      </c>
      <c r="E691" s="4" t="s">
        <v>686</v>
      </c>
      <c r="F691" s="4" t="s">
        <v>85</v>
      </c>
      <c r="G691" s="7">
        <v>387.8</v>
      </c>
      <c r="H691" s="7">
        <v>387.8</v>
      </c>
      <c r="I691" s="7">
        <f t="shared" si="179"/>
        <v>100</v>
      </c>
    </row>
    <row r="692" spans="1:9" ht="47.25" x14ac:dyDescent="0.25">
      <c r="A692" s="95" t="s">
        <v>893</v>
      </c>
      <c r="B692" s="4"/>
      <c r="C692" s="96" t="s">
        <v>22</v>
      </c>
      <c r="D692" s="96" t="s">
        <v>42</v>
      </c>
      <c r="E692" s="4" t="s">
        <v>892</v>
      </c>
      <c r="F692" s="4"/>
      <c r="G692" s="7">
        <f>SUM(G693)</f>
        <v>320.5</v>
      </c>
      <c r="H692" s="7">
        <f t="shared" ref="H692" si="183">SUM(H693)</f>
        <v>320.5</v>
      </c>
      <c r="I692" s="7">
        <f t="shared" si="179"/>
        <v>100</v>
      </c>
    </row>
    <row r="693" spans="1:9" ht="15" customHeight="1" x14ac:dyDescent="0.25">
      <c r="A693" s="95" t="s">
        <v>40</v>
      </c>
      <c r="B693" s="4"/>
      <c r="C693" s="96" t="s">
        <v>22</v>
      </c>
      <c r="D693" s="96" t="s">
        <v>42</v>
      </c>
      <c r="E693" s="4" t="s">
        <v>892</v>
      </c>
      <c r="F693" s="4" t="s">
        <v>77</v>
      </c>
      <c r="G693" s="7">
        <v>320.5</v>
      </c>
      <c r="H693" s="7">
        <v>320.5</v>
      </c>
      <c r="I693" s="7">
        <f t="shared" si="179"/>
        <v>100</v>
      </c>
    </row>
    <row r="694" spans="1:9" x14ac:dyDescent="0.25">
      <c r="A694" s="95" t="s">
        <v>49</v>
      </c>
      <c r="B694" s="96"/>
      <c r="C694" s="96" t="s">
        <v>22</v>
      </c>
      <c r="D694" s="96" t="s">
        <v>42</v>
      </c>
      <c r="E694" s="31" t="s">
        <v>50</v>
      </c>
      <c r="F694" s="31"/>
      <c r="G694" s="9">
        <f>G695+G696</f>
        <v>1397</v>
      </c>
      <c r="H694" s="9">
        <f>H695+H696</f>
        <v>1328.3</v>
      </c>
      <c r="I694" s="7">
        <f t="shared" si="179"/>
        <v>95.082319255547603</v>
      </c>
    </row>
    <row r="695" spans="1:9" ht="31.5" x14ac:dyDescent="0.25">
      <c r="A695" s="95" t="s">
        <v>40</v>
      </c>
      <c r="B695" s="96"/>
      <c r="C695" s="96" t="s">
        <v>22</v>
      </c>
      <c r="D695" s="96" t="s">
        <v>42</v>
      </c>
      <c r="E695" s="31" t="s">
        <v>50</v>
      </c>
      <c r="F695" s="31">
        <v>200</v>
      </c>
      <c r="G695" s="9">
        <f>623+90</f>
        <v>713</v>
      </c>
      <c r="H695" s="9">
        <v>644.29999999999995</v>
      </c>
      <c r="I695" s="7">
        <f t="shared" si="179"/>
        <v>90.364656381486668</v>
      </c>
    </row>
    <row r="696" spans="1:9" x14ac:dyDescent="0.25">
      <c r="A696" s="95" t="s">
        <v>31</v>
      </c>
      <c r="B696" s="96"/>
      <c r="C696" s="96" t="s">
        <v>22</v>
      </c>
      <c r="D696" s="96" t="s">
        <v>42</v>
      </c>
      <c r="E696" s="31" t="s">
        <v>50</v>
      </c>
      <c r="F696" s="31">
        <v>300</v>
      </c>
      <c r="G696" s="9">
        <v>684</v>
      </c>
      <c r="H696" s="9">
        <v>684</v>
      </c>
      <c r="I696" s="7">
        <f t="shared" si="179"/>
        <v>100</v>
      </c>
    </row>
    <row r="697" spans="1:9" x14ac:dyDescent="0.25">
      <c r="A697" s="95" t="s">
        <v>69</v>
      </c>
      <c r="B697" s="96"/>
      <c r="C697" s="96" t="s">
        <v>22</v>
      </c>
      <c r="D697" s="96" t="s">
        <v>42</v>
      </c>
      <c r="E697" s="31" t="s">
        <v>51</v>
      </c>
      <c r="F697" s="31"/>
      <c r="G697" s="9">
        <f t="shared" ref="G697:H698" si="184">G698</f>
        <v>58.5</v>
      </c>
      <c r="H697" s="9">
        <f t="shared" si="184"/>
        <v>58.5</v>
      </c>
      <c r="I697" s="7">
        <f t="shared" si="179"/>
        <v>100</v>
      </c>
    </row>
    <row r="698" spans="1:9" ht="13.5" customHeight="1" x14ac:dyDescent="0.25">
      <c r="A698" s="95" t="s">
        <v>26</v>
      </c>
      <c r="B698" s="96"/>
      <c r="C698" s="96" t="s">
        <v>22</v>
      </c>
      <c r="D698" s="96" t="s">
        <v>42</v>
      </c>
      <c r="E698" s="31" t="s">
        <v>52</v>
      </c>
      <c r="F698" s="31"/>
      <c r="G698" s="9">
        <f t="shared" si="184"/>
        <v>58.5</v>
      </c>
      <c r="H698" s="9">
        <f t="shared" si="184"/>
        <v>58.5</v>
      </c>
      <c r="I698" s="7">
        <f t="shared" si="179"/>
        <v>100</v>
      </c>
    </row>
    <row r="699" spans="1:9" x14ac:dyDescent="0.25">
      <c r="A699" s="95" t="s">
        <v>28</v>
      </c>
      <c r="B699" s="96"/>
      <c r="C699" s="96" t="s">
        <v>22</v>
      </c>
      <c r="D699" s="96" t="s">
        <v>42</v>
      </c>
      <c r="E699" s="31" t="s">
        <v>53</v>
      </c>
      <c r="F699" s="31"/>
      <c r="G699" s="9">
        <f>G700+G701</f>
        <v>58.5</v>
      </c>
      <c r="H699" s="9">
        <f>H700+H701</f>
        <v>58.5</v>
      </c>
      <c r="I699" s="7">
        <f t="shared" si="179"/>
        <v>100</v>
      </c>
    </row>
    <row r="700" spans="1:9" ht="31.5" x14ac:dyDescent="0.25">
      <c r="A700" s="95" t="s">
        <v>40</v>
      </c>
      <c r="B700" s="96"/>
      <c r="C700" s="96" t="s">
        <v>22</v>
      </c>
      <c r="D700" s="96" t="s">
        <v>42</v>
      </c>
      <c r="E700" s="31" t="s">
        <v>53</v>
      </c>
      <c r="F700" s="31">
        <v>200</v>
      </c>
      <c r="G700" s="9">
        <v>58.5</v>
      </c>
      <c r="H700" s="9">
        <v>58.5</v>
      </c>
      <c r="I700" s="7">
        <f t="shared" si="179"/>
        <v>100</v>
      </c>
    </row>
    <row r="701" spans="1:9" hidden="1" x14ac:dyDescent="0.25">
      <c r="A701" s="95" t="s">
        <v>31</v>
      </c>
      <c r="B701" s="96"/>
      <c r="C701" s="96" t="s">
        <v>22</v>
      </c>
      <c r="D701" s="96" t="s">
        <v>42</v>
      </c>
      <c r="E701" s="31" t="s">
        <v>53</v>
      </c>
      <c r="F701" s="31">
        <v>300</v>
      </c>
      <c r="G701" s="9"/>
      <c r="H701" s="9"/>
      <c r="I701" s="7" t="e">
        <f t="shared" si="179"/>
        <v>#DIV/0!</v>
      </c>
    </row>
    <row r="702" spans="1:9" hidden="1" x14ac:dyDescent="0.25">
      <c r="A702" s="95" t="s">
        <v>70</v>
      </c>
      <c r="B702" s="96"/>
      <c r="C702" s="96" t="s">
        <v>22</v>
      </c>
      <c r="D702" s="96" t="s">
        <v>42</v>
      </c>
      <c r="E702" s="31" t="s">
        <v>54</v>
      </c>
      <c r="F702" s="31"/>
      <c r="G702" s="9">
        <f>G707+G703</f>
        <v>0</v>
      </c>
      <c r="H702" s="9">
        <f>H707+H703</f>
        <v>0</v>
      </c>
      <c r="I702" s="7"/>
    </row>
    <row r="703" spans="1:9" hidden="1" x14ac:dyDescent="0.25">
      <c r="A703" s="95" t="s">
        <v>26</v>
      </c>
      <c r="B703" s="96"/>
      <c r="C703" s="96" t="s">
        <v>22</v>
      </c>
      <c r="D703" s="96" t="s">
        <v>42</v>
      </c>
      <c r="E703" s="31" t="s">
        <v>366</v>
      </c>
      <c r="F703" s="31"/>
      <c r="G703" s="9">
        <f>G704</f>
        <v>0</v>
      </c>
      <c r="H703" s="9">
        <f>H704</f>
        <v>0</v>
      </c>
      <c r="I703" s="7"/>
    </row>
    <row r="704" spans="1:9" hidden="1" x14ac:dyDescent="0.25">
      <c r="A704" s="95" t="s">
        <v>28</v>
      </c>
      <c r="B704" s="96"/>
      <c r="C704" s="96" t="s">
        <v>22</v>
      </c>
      <c r="D704" s="96" t="s">
        <v>42</v>
      </c>
      <c r="E704" s="31" t="s">
        <v>367</v>
      </c>
      <c r="F704" s="31"/>
      <c r="G704" s="9">
        <f>SUM(G705:G706)</f>
        <v>0</v>
      </c>
      <c r="H704" s="9">
        <f>SUM(H705)</f>
        <v>0</v>
      </c>
      <c r="I704" s="7"/>
    </row>
    <row r="705" spans="1:9" ht="31.5" hidden="1" x14ac:dyDescent="0.25">
      <c r="A705" s="95" t="s">
        <v>40</v>
      </c>
      <c r="B705" s="96"/>
      <c r="C705" s="96" t="s">
        <v>22</v>
      </c>
      <c r="D705" s="96" t="s">
        <v>42</v>
      </c>
      <c r="E705" s="31" t="s">
        <v>367</v>
      </c>
      <c r="F705" s="31">
        <v>200</v>
      </c>
      <c r="G705" s="9">
        <v>0</v>
      </c>
      <c r="H705" s="9"/>
      <c r="I705" s="7"/>
    </row>
    <row r="706" spans="1:9" hidden="1" x14ac:dyDescent="0.25">
      <c r="A706" s="95" t="s">
        <v>17</v>
      </c>
      <c r="B706" s="96"/>
      <c r="C706" s="96" t="s">
        <v>22</v>
      </c>
      <c r="D706" s="96" t="s">
        <v>42</v>
      </c>
      <c r="E706" s="31" t="s">
        <v>367</v>
      </c>
      <c r="F706" s="31">
        <v>800</v>
      </c>
      <c r="G706" s="9">
        <v>0</v>
      </c>
      <c r="H706" s="9"/>
      <c r="I706" s="7" t="e">
        <f t="shared" si="179"/>
        <v>#DIV/0!</v>
      </c>
    </row>
    <row r="707" spans="1:9" ht="31.5" hidden="1" x14ac:dyDescent="0.25">
      <c r="A707" s="95" t="s">
        <v>55</v>
      </c>
      <c r="B707" s="96"/>
      <c r="C707" s="96" t="s">
        <v>22</v>
      </c>
      <c r="D707" s="96" t="s">
        <v>42</v>
      </c>
      <c r="E707" s="31" t="s">
        <v>56</v>
      </c>
      <c r="F707" s="31"/>
      <c r="G707" s="9">
        <f>G708</f>
        <v>0</v>
      </c>
      <c r="H707" s="9">
        <f>H708</f>
        <v>0</v>
      </c>
      <c r="I707" s="7" t="e">
        <f t="shared" si="179"/>
        <v>#DIV/0!</v>
      </c>
    </row>
    <row r="708" spans="1:9" hidden="1" x14ac:dyDescent="0.25">
      <c r="A708" s="95" t="s">
        <v>28</v>
      </c>
      <c r="B708" s="96"/>
      <c r="C708" s="96" t="s">
        <v>22</v>
      </c>
      <c r="D708" s="96" t="s">
        <v>42</v>
      </c>
      <c r="E708" s="31" t="s">
        <v>57</v>
      </c>
      <c r="F708" s="31"/>
      <c r="G708" s="9">
        <f>SUM(G709:G710)</f>
        <v>0</v>
      </c>
      <c r="H708" s="9">
        <f>SUM(H709:H710)</f>
        <v>0</v>
      </c>
      <c r="I708" s="7" t="e">
        <f t="shared" si="179"/>
        <v>#DIV/0!</v>
      </c>
    </row>
    <row r="709" spans="1:9" ht="31.5" hidden="1" x14ac:dyDescent="0.25">
      <c r="A709" s="95" t="s">
        <v>40</v>
      </c>
      <c r="B709" s="96"/>
      <c r="C709" s="96" t="s">
        <v>22</v>
      </c>
      <c r="D709" s="96" t="s">
        <v>42</v>
      </c>
      <c r="E709" s="31" t="s">
        <v>57</v>
      </c>
      <c r="F709" s="31">
        <v>200</v>
      </c>
      <c r="G709" s="9"/>
      <c r="H709" s="9"/>
      <c r="I709" s="7" t="e">
        <f t="shared" si="179"/>
        <v>#DIV/0!</v>
      </c>
    </row>
    <row r="710" spans="1:9" ht="31.5" hidden="1" x14ac:dyDescent="0.25">
      <c r="A710" s="95" t="s">
        <v>58</v>
      </c>
      <c r="B710" s="96"/>
      <c r="C710" s="96" t="s">
        <v>22</v>
      </c>
      <c r="D710" s="96" t="s">
        <v>42</v>
      </c>
      <c r="E710" s="31" t="s">
        <v>57</v>
      </c>
      <c r="F710" s="31">
        <v>600</v>
      </c>
      <c r="G710" s="9"/>
      <c r="H710" s="9"/>
      <c r="I710" s="7" t="e">
        <f t="shared" si="179"/>
        <v>#DIV/0!</v>
      </c>
    </row>
    <row r="711" spans="1:9" ht="47.25" x14ac:dyDescent="0.25">
      <c r="A711" s="95" t="s">
        <v>519</v>
      </c>
      <c r="B711" s="96"/>
      <c r="C711" s="96" t="s">
        <v>22</v>
      </c>
      <c r="D711" s="96" t="s">
        <v>42</v>
      </c>
      <c r="E711" s="31" t="s">
        <v>59</v>
      </c>
      <c r="F711" s="31"/>
      <c r="G711" s="9">
        <f>G712</f>
        <v>3662</v>
      </c>
      <c r="H711" s="9">
        <f>H712</f>
        <v>3569.9</v>
      </c>
      <c r="I711" s="7">
        <f t="shared" si="179"/>
        <v>97.484980884762422</v>
      </c>
    </row>
    <row r="712" spans="1:9" x14ac:dyDescent="0.25">
      <c r="A712" s="95" t="s">
        <v>26</v>
      </c>
      <c r="B712" s="96"/>
      <c r="C712" s="96" t="s">
        <v>22</v>
      </c>
      <c r="D712" s="96" t="s">
        <v>42</v>
      </c>
      <c r="E712" s="31" t="s">
        <v>60</v>
      </c>
      <c r="F712" s="31"/>
      <c r="G712" s="9">
        <f>SUM(G713)</f>
        <v>3662</v>
      </c>
      <c r="H712" s="9">
        <f>SUM(H713)</f>
        <v>3569.9</v>
      </c>
      <c r="I712" s="7">
        <f t="shared" ref="I712:I775" si="185">SUM(H712/G712*100)</f>
        <v>97.484980884762422</v>
      </c>
    </row>
    <row r="713" spans="1:9" ht="31.5" x14ac:dyDescent="0.25">
      <c r="A713" s="95" t="s">
        <v>61</v>
      </c>
      <c r="B713" s="96"/>
      <c r="C713" s="96" t="s">
        <v>22</v>
      </c>
      <c r="D713" s="96" t="s">
        <v>42</v>
      </c>
      <c r="E713" s="31" t="s">
        <v>62</v>
      </c>
      <c r="F713" s="31"/>
      <c r="G713" s="9">
        <f>G714</f>
        <v>3662</v>
      </c>
      <c r="H713" s="9">
        <f>H714</f>
        <v>3569.9</v>
      </c>
      <c r="I713" s="7">
        <f t="shared" si="185"/>
        <v>97.484980884762422</v>
      </c>
    </row>
    <row r="714" spans="1:9" ht="31.5" x14ac:dyDescent="0.25">
      <c r="A714" s="95" t="s">
        <v>40</v>
      </c>
      <c r="B714" s="96"/>
      <c r="C714" s="96" t="s">
        <v>22</v>
      </c>
      <c r="D714" s="96" t="s">
        <v>42</v>
      </c>
      <c r="E714" s="31" t="s">
        <v>62</v>
      </c>
      <c r="F714" s="31">
        <v>200</v>
      </c>
      <c r="G714" s="9">
        <v>3662</v>
      </c>
      <c r="H714" s="9">
        <v>3569.9</v>
      </c>
      <c r="I714" s="7">
        <f t="shared" si="185"/>
        <v>97.484980884762422</v>
      </c>
    </row>
    <row r="715" spans="1:9" ht="31.5" x14ac:dyDescent="0.25">
      <c r="A715" s="95" t="s">
        <v>515</v>
      </c>
      <c r="B715" s="96"/>
      <c r="C715" s="96" t="s">
        <v>22</v>
      </c>
      <c r="D715" s="96" t="s">
        <v>42</v>
      </c>
      <c r="E715" s="31" t="s">
        <v>373</v>
      </c>
      <c r="F715" s="31"/>
      <c r="G715" s="9">
        <f t="shared" ref="G715:H718" si="186">SUM(G716)</f>
        <v>9000</v>
      </c>
      <c r="H715" s="9">
        <f t="shared" si="186"/>
        <v>9000</v>
      </c>
      <c r="I715" s="7">
        <f t="shared" si="185"/>
        <v>100</v>
      </c>
    </row>
    <row r="716" spans="1:9" x14ac:dyDescent="0.25">
      <c r="A716" s="95" t="s">
        <v>26</v>
      </c>
      <c r="B716" s="96"/>
      <c r="C716" s="96" t="s">
        <v>22</v>
      </c>
      <c r="D716" s="96" t="s">
        <v>42</v>
      </c>
      <c r="E716" s="31" t="s">
        <v>374</v>
      </c>
      <c r="F716" s="31"/>
      <c r="G716" s="9">
        <f t="shared" si="186"/>
        <v>9000</v>
      </c>
      <c r="H716" s="9">
        <f t="shared" si="186"/>
        <v>9000</v>
      </c>
      <c r="I716" s="7">
        <f t="shared" si="185"/>
        <v>100</v>
      </c>
    </row>
    <row r="717" spans="1:9" x14ac:dyDescent="0.25">
      <c r="A717" s="95" t="s">
        <v>43</v>
      </c>
      <c r="B717" s="96"/>
      <c r="C717" s="96" t="s">
        <v>22</v>
      </c>
      <c r="D717" s="96" t="s">
        <v>42</v>
      </c>
      <c r="E717" s="31" t="s">
        <v>375</v>
      </c>
      <c r="F717" s="31"/>
      <c r="G717" s="9">
        <f t="shared" si="186"/>
        <v>9000</v>
      </c>
      <c r="H717" s="9">
        <f t="shared" si="186"/>
        <v>9000</v>
      </c>
      <c r="I717" s="7">
        <f t="shared" si="185"/>
        <v>100</v>
      </c>
    </row>
    <row r="718" spans="1:9" ht="47.25" x14ac:dyDescent="0.25">
      <c r="A718" s="95" t="s">
        <v>761</v>
      </c>
      <c r="B718" s="96"/>
      <c r="C718" s="96" t="s">
        <v>22</v>
      </c>
      <c r="D718" s="96" t="s">
        <v>42</v>
      </c>
      <c r="E718" s="31" t="s">
        <v>376</v>
      </c>
      <c r="F718" s="31"/>
      <c r="G718" s="9">
        <f t="shared" si="186"/>
        <v>9000</v>
      </c>
      <c r="H718" s="9">
        <f t="shared" si="186"/>
        <v>9000</v>
      </c>
      <c r="I718" s="7">
        <f t="shared" si="185"/>
        <v>100</v>
      </c>
    </row>
    <row r="719" spans="1:9" x14ac:dyDescent="0.25">
      <c r="A719" s="95" t="s">
        <v>31</v>
      </c>
      <c r="B719" s="96"/>
      <c r="C719" s="96" t="s">
        <v>22</v>
      </c>
      <c r="D719" s="96" t="s">
        <v>42</v>
      </c>
      <c r="E719" s="31" t="s">
        <v>376</v>
      </c>
      <c r="F719" s="31">
        <v>300</v>
      </c>
      <c r="G719" s="9">
        <v>9000</v>
      </c>
      <c r="H719" s="9">
        <v>9000</v>
      </c>
      <c r="I719" s="7">
        <f t="shared" si="185"/>
        <v>100</v>
      </c>
    </row>
    <row r="720" spans="1:9" ht="31.5" x14ac:dyDescent="0.25">
      <c r="A720" s="95" t="s">
        <v>635</v>
      </c>
      <c r="B720" s="39"/>
      <c r="C720" s="96" t="s">
        <v>22</v>
      </c>
      <c r="D720" s="96" t="s">
        <v>42</v>
      </c>
      <c r="E720" s="31" t="s">
        <v>408</v>
      </c>
      <c r="F720" s="31"/>
      <c r="G720" s="9">
        <f t="shared" ref="G720:H722" si="187">G721</f>
        <v>1347.4</v>
      </c>
      <c r="H720" s="9">
        <f t="shared" si="187"/>
        <v>1337.4</v>
      </c>
      <c r="I720" s="7">
        <f t="shared" si="185"/>
        <v>99.257829894611845</v>
      </c>
    </row>
    <row r="721" spans="1:9" ht="31.5" x14ac:dyDescent="0.25">
      <c r="A721" s="95" t="s">
        <v>55</v>
      </c>
      <c r="B721" s="39"/>
      <c r="C721" s="96" t="s">
        <v>22</v>
      </c>
      <c r="D721" s="96" t="s">
        <v>42</v>
      </c>
      <c r="E721" s="31" t="s">
        <v>409</v>
      </c>
      <c r="F721" s="31"/>
      <c r="G721" s="9">
        <f>G722</f>
        <v>1347.4</v>
      </c>
      <c r="H721" s="9">
        <f t="shared" si="187"/>
        <v>1337.4</v>
      </c>
      <c r="I721" s="7">
        <f t="shared" si="185"/>
        <v>99.257829894611845</v>
      </c>
    </row>
    <row r="722" spans="1:9" x14ac:dyDescent="0.25">
      <c r="A722" s="95" t="s">
        <v>28</v>
      </c>
      <c r="B722" s="39"/>
      <c r="C722" s="96" t="s">
        <v>22</v>
      </c>
      <c r="D722" s="96" t="s">
        <v>42</v>
      </c>
      <c r="E722" s="31" t="s">
        <v>410</v>
      </c>
      <c r="F722" s="31"/>
      <c r="G722" s="9">
        <f t="shared" si="187"/>
        <v>1347.4</v>
      </c>
      <c r="H722" s="9">
        <f t="shared" si="187"/>
        <v>1337.4</v>
      </c>
      <c r="I722" s="7">
        <f t="shared" si="185"/>
        <v>99.257829894611845</v>
      </c>
    </row>
    <row r="723" spans="1:9" ht="31.5" x14ac:dyDescent="0.25">
      <c r="A723" s="95" t="s">
        <v>204</v>
      </c>
      <c r="B723" s="39"/>
      <c r="C723" s="96" t="s">
        <v>22</v>
      </c>
      <c r="D723" s="96" t="s">
        <v>42</v>
      </c>
      <c r="E723" s="31" t="s">
        <v>410</v>
      </c>
      <c r="F723" s="31">
        <v>600</v>
      </c>
      <c r="G723" s="9">
        <v>1347.4</v>
      </c>
      <c r="H723" s="9">
        <v>1337.4</v>
      </c>
      <c r="I723" s="7">
        <f t="shared" si="185"/>
        <v>99.257829894611845</v>
      </c>
    </row>
    <row r="724" spans="1:9" x14ac:dyDescent="0.25">
      <c r="A724" s="95" t="s">
        <v>164</v>
      </c>
      <c r="B724" s="96"/>
      <c r="C724" s="96" t="s">
        <v>22</v>
      </c>
      <c r="D724" s="96" t="s">
        <v>8</v>
      </c>
      <c r="E724" s="31"/>
      <c r="F724" s="31"/>
      <c r="G724" s="9">
        <f>G725+G740</f>
        <v>174137.8</v>
      </c>
      <c r="H724" s="9">
        <f>H725+H740</f>
        <v>170905.4</v>
      </c>
      <c r="I724" s="7">
        <f t="shared" si="185"/>
        <v>98.143768900261747</v>
      </c>
    </row>
    <row r="725" spans="1:9" ht="36.75" customHeight="1" x14ac:dyDescent="0.25">
      <c r="A725" s="95" t="s">
        <v>407</v>
      </c>
      <c r="B725" s="96"/>
      <c r="C725" s="96" t="s">
        <v>22</v>
      </c>
      <c r="D725" s="96" t="s">
        <v>8</v>
      </c>
      <c r="E725" s="96" t="s">
        <v>318</v>
      </c>
      <c r="F725" s="31"/>
      <c r="G725" s="9">
        <f>G726</f>
        <v>174137.8</v>
      </c>
      <c r="H725" s="9">
        <f>H726</f>
        <v>170905.4</v>
      </c>
      <c r="I725" s="7">
        <f t="shared" si="185"/>
        <v>98.143768900261747</v>
      </c>
    </row>
    <row r="726" spans="1:9" x14ac:dyDescent="0.25">
      <c r="A726" s="95" t="s">
        <v>860</v>
      </c>
      <c r="B726" s="96"/>
      <c r="C726" s="96" t="s">
        <v>22</v>
      </c>
      <c r="D726" s="96" t="s">
        <v>8</v>
      </c>
      <c r="E726" s="96" t="s">
        <v>319</v>
      </c>
      <c r="F726" s="31"/>
      <c r="G726" s="9">
        <f>SUM(G730+G736+G727+G733)</f>
        <v>174137.8</v>
      </c>
      <c r="H726" s="9">
        <f t="shared" ref="H726" si="188">SUM(H730+H736+H727+H733)</f>
        <v>170905.4</v>
      </c>
      <c r="I726" s="7">
        <f t="shared" si="185"/>
        <v>98.143768900261747</v>
      </c>
    </row>
    <row r="727" spans="1:9" ht="78.75" x14ac:dyDescent="0.25">
      <c r="A727" s="95" t="s">
        <v>339</v>
      </c>
      <c r="B727" s="96"/>
      <c r="C727" s="96" t="s">
        <v>22</v>
      </c>
      <c r="D727" s="96" t="s">
        <v>8</v>
      </c>
      <c r="E727" s="31" t="s">
        <v>456</v>
      </c>
      <c r="F727" s="31"/>
      <c r="G727" s="9">
        <f>G728+G729</f>
        <v>104452</v>
      </c>
      <c r="H727" s="9">
        <f>H728+H729</f>
        <v>103106.59999999999</v>
      </c>
      <c r="I727" s="7">
        <f t="shared" si="185"/>
        <v>98.711944242331398</v>
      </c>
    </row>
    <row r="728" spans="1:9" ht="31.5" x14ac:dyDescent="0.25">
      <c r="A728" s="95" t="s">
        <v>40</v>
      </c>
      <c r="B728" s="96"/>
      <c r="C728" s="96" t="s">
        <v>22</v>
      </c>
      <c r="D728" s="96" t="s">
        <v>8</v>
      </c>
      <c r="E728" s="31" t="s">
        <v>456</v>
      </c>
      <c r="F728" s="31">
        <v>200</v>
      </c>
      <c r="G728" s="9">
        <v>1531.1</v>
      </c>
      <c r="H728" s="9">
        <v>1454.9</v>
      </c>
      <c r="I728" s="7">
        <f t="shared" si="185"/>
        <v>95.02318594474562</v>
      </c>
    </row>
    <row r="729" spans="1:9" x14ac:dyDescent="0.25">
      <c r="A729" s="95" t="s">
        <v>31</v>
      </c>
      <c r="B729" s="96"/>
      <c r="C729" s="96" t="s">
        <v>22</v>
      </c>
      <c r="D729" s="96" t="s">
        <v>8</v>
      </c>
      <c r="E729" s="31" t="s">
        <v>456</v>
      </c>
      <c r="F729" s="31">
        <v>300</v>
      </c>
      <c r="G729" s="9">
        <v>102920.9</v>
      </c>
      <c r="H729" s="9">
        <v>101651.7</v>
      </c>
      <c r="I729" s="7">
        <f t="shared" si="185"/>
        <v>98.766819955907891</v>
      </c>
    </row>
    <row r="730" spans="1:9" ht="31.5" x14ac:dyDescent="0.25">
      <c r="A730" s="95" t="s">
        <v>337</v>
      </c>
      <c r="B730" s="96"/>
      <c r="C730" s="96" t="s">
        <v>22</v>
      </c>
      <c r="D730" s="96" t="s">
        <v>8</v>
      </c>
      <c r="E730" s="31" t="s">
        <v>457</v>
      </c>
      <c r="F730" s="31"/>
      <c r="G730" s="9">
        <f>G731+G732</f>
        <v>36797.1</v>
      </c>
      <c r="H730" s="9">
        <f>H731+H732</f>
        <v>36039.699999999997</v>
      </c>
      <c r="I730" s="7">
        <f t="shared" si="185"/>
        <v>97.941685621964766</v>
      </c>
    </row>
    <row r="731" spans="1:9" ht="31.5" x14ac:dyDescent="0.25">
      <c r="A731" s="95" t="s">
        <v>40</v>
      </c>
      <c r="B731" s="96"/>
      <c r="C731" s="96" t="s">
        <v>22</v>
      </c>
      <c r="D731" s="96" t="s">
        <v>8</v>
      </c>
      <c r="E731" s="31" t="s">
        <v>457</v>
      </c>
      <c r="F731" s="31">
        <v>200</v>
      </c>
      <c r="G731" s="9">
        <v>629.9</v>
      </c>
      <c r="H731" s="9">
        <v>532.5</v>
      </c>
      <c r="I731" s="7">
        <f t="shared" si="185"/>
        <v>84.537228131449439</v>
      </c>
    </row>
    <row r="732" spans="1:9" x14ac:dyDescent="0.25">
      <c r="A732" s="95" t="s">
        <v>31</v>
      </c>
      <c r="B732" s="96"/>
      <c r="C732" s="96" t="s">
        <v>22</v>
      </c>
      <c r="D732" s="96" t="s">
        <v>8</v>
      </c>
      <c r="E732" s="31" t="s">
        <v>457</v>
      </c>
      <c r="F732" s="31">
        <v>300</v>
      </c>
      <c r="G732" s="9">
        <v>36167.199999999997</v>
      </c>
      <c r="H732" s="9">
        <v>35507.199999999997</v>
      </c>
      <c r="I732" s="7">
        <f t="shared" si="185"/>
        <v>98.175142117719929</v>
      </c>
    </row>
    <row r="733" spans="1:9" ht="63" x14ac:dyDescent="0.25">
      <c r="A733" s="95" t="s">
        <v>340</v>
      </c>
      <c r="B733" s="96"/>
      <c r="C733" s="96" t="s">
        <v>22</v>
      </c>
      <c r="D733" s="96" t="s">
        <v>8</v>
      </c>
      <c r="E733" s="31" t="s">
        <v>458</v>
      </c>
      <c r="F733" s="31"/>
      <c r="G733" s="9">
        <f>G734+G735</f>
        <v>26283</v>
      </c>
      <c r="H733" s="9">
        <f>H734+H735</f>
        <v>25632.7</v>
      </c>
      <c r="I733" s="7">
        <f t="shared" si="185"/>
        <v>97.525777118289398</v>
      </c>
    </row>
    <row r="734" spans="1:9" ht="31.5" x14ac:dyDescent="0.25">
      <c r="A734" s="95" t="s">
        <v>40</v>
      </c>
      <c r="B734" s="96"/>
      <c r="C734" s="96" t="s">
        <v>22</v>
      </c>
      <c r="D734" s="96" t="s">
        <v>8</v>
      </c>
      <c r="E734" s="31" t="s">
        <v>458</v>
      </c>
      <c r="F734" s="31">
        <v>200</v>
      </c>
      <c r="G734" s="9">
        <v>383.4</v>
      </c>
      <c r="H734" s="9">
        <v>373.4</v>
      </c>
      <c r="I734" s="7">
        <f t="shared" si="185"/>
        <v>97.391757955138232</v>
      </c>
    </row>
    <row r="735" spans="1:9" x14ac:dyDescent="0.25">
      <c r="A735" s="95" t="s">
        <v>31</v>
      </c>
      <c r="B735" s="96"/>
      <c r="C735" s="96" t="s">
        <v>22</v>
      </c>
      <c r="D735" s="96" t="s">
        <v>8</v>
      </c>
      <c r="E735" s="31" t="s">
        <v>458</v>
      </c>
      <c r="F735" s="31">
        <v>300</v>
      </c>
      <c r="G735" s="9">
        <v>25899.599999999999</v>
      </c>
      <c r="H735" s="9">
        <v>25259.3</v>
      </c>
      <c r="I735" s="7">
        <f t="shared" si="185"/>
        <v>97.527761046502647</v>
      </c>
    </row>
    <row r="736" spans="1:9" x14ac:dyDescent="0.25">
      <c r="A736" s="95" t="s">
        <v>658</v>
      </c>
      <c r="B736" s="96"/>
      <c r="C736" s="96" t="s">
        <v>22</v>
      </c>
      <c r="D736" s="96" t="s">
        <v>8</v>
      </c>
      <c r="E736" s="31" t="s">
        <v>464</v>
      </c>
      <c r="F736" s="31"/>
      <c r="G736" s="9">
        <f>SUM(G737)</f>
        <v>6605.7</v>
      </c>
      <c r="H736" s="9">
        <f>SUM(H737)</f>
        <v>6126.4000000000005</v>
      </c>
      <c r="I736" s="7">
        <f t="shared" si="185"/>
        <v>92.744145207926493</v>
      </c>
    </row>
    <row r="737" spans="1:9" ht="47.25" x14ac:dyDescent="0.25">
      <c r="A737" s="95" t="s">
        <v>338</v>
      </c>
      <c r="B737" s="96"/>
      <c r="C737" s="96" t="s">
        <v>22</v>
      </c>
      <c r="D737" s="96" t="s">
        <v>8</v>
      </c>
      <c r="E737" s="31" t="s">
        <v>465</v>
      </c>
      <c r="F737" s="31"/>
      <c r="G737" s="9">
        <f>SUM(G738:G739)</f>
        <v>6605.7</v>
      </c>
      <c r="H737" s="9">
        <f>SUM(H738:H739)</f>
        <v>6126.4000000000005</v>
      </c>
      <c r="I737" s="7">
        <f t="shared" si="185"/>
        <v>92.744145207926493</v>
      </c>
    </row>
    <row r="738" spans="1:9" ht="31.5" x14ac:dyDescent="0.25">
      <c r="A738" s="95" t="s">
        <v>40</v>
      </c>
      <c r="B738" s="96"/>
      <c r="C738" s="96" t="s">
        <v>22</v>
      </c>
      <c r="D738" s="96" t="s">
        <v>8</v>
      </c>
      <c r="E738" s="31" t="s">
        <v>465</v>
      </c>
      <c r="F738" s="31">
        <v>200</v>
      </c>
      <c r="G738" s="9">
        <v>125.7</v>
      </c>
      <c r="H738" s="9">
        <v>78.599999999999994</v>
      </c>
      <c r="I738" s="7">
        <f t="shared" si="185"/>
        <v>62.529832935560862</v>
      </c>
    </row>
    <row r="739" spans="1:9" x14ac:dyDescent="0.25">
      <c r="A739" s="95" t="s">
        <v>31</v>
      </c>
      <c r="B739" s="96"/>
      <c r="C739" s="96" t="s">
        <v>22</v>
      </c>
      <c r="D739" s="96" t="s">
        <v>8</v>
      </c>
      <c r="E739" s="31" t="s">
        <v>465</v>
      </c>
      <c r="F739" s="31">
        <v>300</v>
      </c>
      <c r="G739" s="9">
        <v>6480</v>
      </c>
      <c r="H739" s="9">
        <v>6047.8</v>
      </c>
      <c r="I739" s="7">
        <f t="shared" si="185"/>
        <v>93.330246913580254</v>
      </c>
    </row>
    <row r="740" spans="1:9" ht="31.5" hidden="1" x14ac:dyDescent="0.25">
      <c r="A740" s="95" t="s">
        <v>516</v>
      </c>
      <c r="B740" s="96"/>
      <c r="C740" s="96" t="s">
        <v>22</v>
      </c>
      <c r="D740" s="96" t="s">
        <v>8</v>
      </c>
      <c r="E740" s="31" t="s">
        <v>11</v>
      </c>
      <c r="F740" s="31"/>
      <c r="G740" s="9">
        <f>SUM(G741)</f>
        <v>0</v>
      </c>
      <c r="H740" s="9">
        <f>SUM(H741)</f>
        <v>0</v>
      </c>
      <c r="I740" s="7" t="e">
        <f t="shared" si="185"/>
        <v>#DIV/0!</v>
      </c>
    </row>
    <row r="741" spans="1:9" ht="31.5" hidden="1" x14ac:dyDescent="0.25">
      <c r="A741" s="95" t="s">
        <v>68</v>
      </c>
      <c r="B741" s="40"/>
      <c r="C741" s="96" t="s">
        <v>22</v>
      </c>
      <c r="D741" s="96" t="s">
        <v>8</v>
      </c>
      <c r="E741" s="31" t="s">
        <v>12</v>
      </c>
      <c r="F741" s="31"/>
      <c r="G741" s="9">
        <f t="shared" ref="G741:H742" si="189">G742</f>
        <v>0</v>
      </c>
      <c r="H741" s="9">
        <f t="shared" si="189"/>
        <v>0</v>
      </c>
      <c r="I741" s="7" t="e">
        <f t="shared" si="185"/>
        <v>#DIV/0!</v>
      </c>
    </row>
    <row r="742" spans="1:9" ht="31.5" hidden="1" x14ac:dyDescent="0.25">
      <c r="A742" s="95" t="s">
        <v>33</v>
      </c>
      <c r="B742" s="40"/>
      <c r="C742" s="96" t="s">
        <v>22</v>
      </c>
      <c r="D742" s="96" t="s">
        <v>8</v>
      </c>
      <c r="E742" s="31" t="s">
        <v>34</v>
      </c>
      <c r="F742" s="31"/>
      <c r="G742" s="9">
        <f t="shared" si="189"/>
        <v>0</v>
      </c>
      <c r="H742" s="9">
        <f t="shared" si="189"/>
        <v>0</v>
      </c>
      <c r="I742" s="7" t="e">
        <f t="shared" si="185"/>
        <v>#DIV/0!</v>
      </c>
    </row>
    <row r="743" spans="1:9" hidden="1" x14ac:dyDescent="0.25">
      <c r="A743" s="95" t="s">
        <v>477</v>
      </c>
      <c r="B743" s="40"/>
      <c r="C743" s="96" t="s">
        <v>22</v>
      </c>
      <c r="D743" s="96" t="s">
        <v>8</v>
      </c>
      <c r="E743" s="31" t="s">
        <v>476</v>
      </c>
      <c r="F743" s="31"/>
      <c r="G743" s="9">
        <f t="shared" ref="G743:H744" si="190">SUM(G744)</f>
        <v>0</v>
      </c>
      <c r="H743" s="9">
        <f t="shared" si="190"/>
        <v>0</v>
      </c>
      <c r="I743" s="7" t="e">
        <f t="shared" si="185"/>
        <v>#DIV/0!</v>
      </c>
    </row>
    <row r="744" spans="1:9" ht="47.25" hidden="1" x14ac:dyDescent="0.25">
      <c r="A744" s="95" t="s">
        <v>484</v>
      </c>
      <c r="B744" s="40"/>
      <c r="C744" s="96" t="s">
        <v>22</v>
      </c>
      <c r="D744" s="96" t="s">
        <v>8</v>
      </c>
      <c r="E744" s="31" t="s">
        <v>483</v>
      </c>
      <c r="F744" s="31"/>
      <c r="G744" s="9">
        <f t="shared" si="190"/>
        <v>0</v>
      </c>
      <c r="H744" s="9">
        <f t="shared" si="190"/>
        <v>0</v>
      </c>
      <c r="I744" s="7" t="e">
        <f t="shared" si="185"/>
        <v>#DIV/0!</v>
      </c>
    </row>
    <row r="745" spans="1:9" ht="31.5" hidden="1" x14ac:dyDescent="0.25">
      <c r="A745" s="95" t="s">
        <v>40</v>
      </c>
      <c r="B745" s="40"/>
      <c r="C745" s="96" t="s">
        <v>22</v>
      </c>
      <c r="D745" s="96" t="s">
        <v>8</v>
      </c>
      <c r="E745" s="31" t="s">
        <v>483</v>
      </c>
      <c r="F745" s="31">
        <v>200</v>
      </c>
      <c r="G745" s="9"/>
      <c r="H745" s="9"/>
      <c r="I745" s="7" t="e">
        <f t="shared" si="185"/>
        <v>#DIV/0!</v>
      </c>
    </row>
    <row r="746" spans="1:9" x14ac:dyDescent="0.25">
      <c r="A746" s="95" t="s">
        <v>63</v>
      </c>
      <c r="B746" s="96"/>
      <c r="C746" s="96" t="s">
        <v>22</v>
      </c>
      <c r="D746" s="96" t="s">
        <v>64</v>
      </c>
      <c r="E746" s="31"/>
      <c r="F746" s="31"/>
      <c r="G746" s="9">
        <f>G772+G747+G792</f>
        <v>55295.700000000004</v>
      </c>
      <c r="H746" s="9">
        <f>H772+H747+H792</f>
        <v>57890.100000000006</v>
      </c>
      <c r="I746" s="7">
        <f t="shared" si="185"/>
        <v>104.69186573277851</v>
      </c>
    </row>
    <row r="747" spans="1:9" ht="31.5" x14ac:dyDescent="0.25">
      <c r="A747" s="95" t="s">
        <v>407</v>
      </c>
      <c r="B747" s="96"/>
      <c r="C747" s="96" t="s">
        <v>22</v>
      </c>
      <c r="D747" s="96" t="s">
        <v>64</v>
      </c>
      <c r="E747" s="96" t="s">
        <v>318</v>
      </c>
      <c r="F747" s="31"/>
      <c r="G747" s="9">
        <f>G748+G755+G769</f>
        <v>41398.6</v>
      </c>
      <c r="H747" s="9">
        <f>H748+H755+H769</f>
        <v>44204.800000000003</v>
      </c>
      <c r="I747" s="7">
        <f t="shared" si="185"/>
        <v>106.77849009386793</v>
      </c>
    </row>
    <row r="748" spans="1:9" x14ac:dyDescent="0.25">
      <c r="A748" s="95" t="s">
        <v>860</v>
      </c>
      <c r="B748" s="96"/>
      <c r="C748" s="96" t="s">
        <v>22</v>
      </c>
      <c r="D748" s="96" t="s">
        <v>64</v>
      </c>
      <c r="E748" s="96" t="s">
        <v>319</v>
      </c>
      <c r="F748" s="31"/>
      <c r="G748" s="9">
        <f>SUM(G749)+G752</f>
        <v>8669.9</v>
      </c>
      <c r="H748" s="9">
        <f>SUM(H749)+H752</f>
        <v>9250.5</v>
      </c>
      <c r="I748" s="7">
        <f t="shared" si="185"/>
        <v>106.69673237292241</v>
      </c>
    </row>
    <row r="749" spans="1:9" x14ac:dyDescent="0.25">
      <c r="A749" s="95" t="s">
        <v>341</v>
      </c>
      <c r="B749" s="96"/>
      <c r="C749" s="96" t="s">
        <v>22</v>
      </c>
      <c r="D749" s="96" t="s">
        <v>64</v>
      </c>
      <c r="E749" s="31" t="s">
        <v>459</v>
      </c>
      <c r="F749" s="31"/>
      <c r="G749" s="9">
        <f>G750+G751</f>
        <v>7745.1</v>
      </c>
      <c r="H749" s="9">
        <f>H750+H751</f>
        <v>8342.2000000000007</v>
      </c>
      <c r="I749" s="7">
        <f t="shared" si="185"/>
        <v>107.70939045331889</v>
      </c>
    </row>
    <row r="750" spans="1:9" ht="47.25" x14ac:dyDescent="0.25">
      <c r="A750" s="95" t="s">
        <v>39</v>
      </c>
      <c r="B750" s="96"/>
      <c r="C750" s="96" t="s">
        <v>22</v>
      </c>
      <c r="D750" s="96" t="s">
        <v>64</v>
      </c>
      <c r="E750" s="31" t="s">
        <v>459</v>
      </c>
      <c r="F750" s="31">
        <v>100</v>
      </c>
      <c r="G750" s="9">
        <v>7745.1</v>
      </c>
      <c r="H750" s="9">
        <v>8342.2000000000007</v>
      </c>
      <c r="I750" s="7">
        <f t="shared" si="185"/>
        <v>107.70939045331889</v>
      </c>
    </row>
    <row r="751" spans="1:9" ht="31.5" hidden="1" x14ac:dyDescent="0.25">
      <c r="A751" s="95" t="s">
        <v>40</v>
      </c>
      <c r="B751" s="96"/>
      <c r="C751" s="96" t="s">
        <v>22</v>
      </c>
      <c r="D751" s="96" t="s">
        <v>64</v>
      </c>
      <c r="E751" s="31" t="s">
        <v>459</v>
      </c>
      <c r="F751" s="31">
        <v>200</v>
      </c>
      <c r="G751" s="9"/>
      <c r="H751" s="9"/>
      <c r="I751" s="7" t="e">
        <f t="shared" si="185"/>
        <v>#DIV/0!</v>
      </c>
    </row>
    <row r="752" spans="1:9" ht="126" x14ac:dyDescent="0.25">
      <c r="A752" s="95" t="s">
        <v>894</v>
      </c>
      <c r="B752" s="96"/>
      <c r="C752" s="96" t="s">
        <v>22</v>
      </c>
      <c r="D752" s="96" t="s">
        <v>64</v>
      </c>
      <c r="E752" s="31" t="s">
        <v>895</v>
      </c>
      <c r="F752" s="31"/>
      <c r="G752" s="9">
        <f>SUM(G753:G754)</f>
        <v>924.8</v>
      </c>
      <c r="H752" s="9">
        <f t="shared" ref="H752" si="191">SUM(H753:H754)</f>
        <v>908.3</v>
      </c>
      <c r="I752" s="7">
        <f t="shared" si="185"/>
        <v>98.215830449826996</v>
      </c>
    </row>
    <row r="753" spans="1:9" ht="47.25" x14ac:dyDescent="0.25">
      <c r="A753" s="95" t="s">
        <v>39</v>
      </c>
      <c r="B753" s="96"/>
      <c r="C753" s="96" t="s">
        <v>22</v>
      </c>
      <c r="D753" s="96" t="s">
        <v>64</v>
      </c>
      <c r="E753" s="31" t="s">
        <v>895</v>
      </c>
      <c r="F753" s="31">
        <v>100</v>
      </c>
      <c r="G753" s="9">
        <v>881.8</v>
      </c>
      <c r="H753" s="9">
        <v>865.3</v>
      </c>
      <c r="I753" s="7">
        <f t="shared" si="185"/>
        <v>98.128827398503063</v>
      </c>
    </row>
    <row r="754" spans="1:9" ht="31.5" x14ac:dyDescent="0.25">
      <c r="A754" s="95" t="s">
        <v>40</v>
      </c>
      <c r="B754" s="96"/>
      <c r="C754" s="96" t="s">
        <v>22</v>
      </c>
      <c r="D754" s="96" t="s">
        <v>64</v>
      </c>
      <c r="E754" s="31" t="s">
        <v>895</v>
      </c>
      <c r="F754" s="31">
        <v>200</v>
      </c>
      <c r="G754" s="9">
        <v>43</v>
      </c>
      <c r="H754" s="9">
        <v>43</v>
      </c>
      <c r="I754" s="7">
        <f t="shared" si="185"/>
        <v>100</v>
      </c>
    </row>
    <row r="755" spans="1:9" ht="31.5" x14ac:dyDescent="0.25">
      <c r="A755" s="95" t="s">
        <v>326</v>
      </c>
      <c r="B755" s="96"/>
      <c r="C755" s="96" t="s">
        <v>22</v>
      </c>
      <c r="D755" s="96" t="s">
        <v>64</v>
      </c>
      <c r="E755" s="31" t="s">
        <v>327</v>
      </c>
      <c r="F755" s="31"/>
      <c r="G755" s="9">
        <f>SUM(G759)+G756+G762+G765</f>
        <v>8143.4</v>
      </c>
      <c r="H755" s="9">
        <f t="shared" ref="H755" si="192">SUM(H759)+H756+H762+H765</f>
        <v>8548.2000000000007</v>
      </c>
      <c r="I755" s="7">
        <f t="shared" si="185"/>
        <v>104.97089667706365</v>
      </c>
    </row>
    <row r="756" spans="1:9" ht="63" x14ac:dyDescent="0.25">
      <c r="A756" s="11" t="s">
        <v>727</v>
      </c>
      <c r="B756" s="96"/>
      <c r="C756" s="96" t="s">
        <v>22</v>
      </c>
      <c r="D756" s="96" t="s">
        <v>64</v>
      </c>
      <c r="E756" s="96" t="s">
        <v>711</v>
      </c>
      <c r="F756" s="96"/>
      <c r="G756" s="9">
        <f>G757</f>
        <v>139.5</v>
      </c>
      <c r="H756" s="9">
        <f t="shared" ref="H756" si="193">H757</f>
        <v>139.5</v>
      </c>
      <c r="I756" s="7">
        <f t="shared" si="185"/>
        <v>100</v>
      </c>
    </row>
    <row r="757" spans="1:9" ht="31.5" x14ac:dyDescent="0.25">
      <c r="A757" s="95" t="s">
        <v>40</v>
      </c>
      <c r="B757" s="96"/>
      <c r="C757" s="96" t="s">
        <v>22</v>
      </c>
      <c r="D757" s="96" t="s">
        <v>64</v>
      </c>
      <c r="E757" s="96" t="s">
        <v>711</v>
      </c>
      <c r="F757" s="96" t="s">
        <v>77</v>
      </c>
      <c r="G757" s="9">
        <v>139.5</v>
      </c>
      <c r="H757" s="9">
        <v>139.5</v>
      </c>
      <c r="I757" s="7">
        <f t="shared" si="185"/>
        <v>100</v>
      </c>
    </row>
    <row r="758" spans="1:9" ht="31.5" hidden="1" x14ac:dyDescent="0.25">
      <c r="A758" s="95" t="s">
        <v>40</v>
      </c>
      <c r="B758" s="96"/>
      <c r="C758" s="96" t="s">
        <v>22</v>
      </c>
      <c r="D758" s="96" t="s">
        <v>64</v>
      </c>
      <c r="E758" s="31" t="s">
        <v>460</v>
      </c>
      <c r="F758" s="31">
        <v>200</v>
      </c>
      <c r="G758" s="9"/>
      <c r="H758" s="9"/>
      <c r="I758" s="7" t="e">
        <f t="shared" si="185"/>
        <v>#DIV/0!</v>
      </c>
    </row>
    <row r="759" spans="1:9" ht="47.25" x14ac:dyDescent="0.25">
      <c r="A759" s="95" t="s">
        <v>462</v>
      </c>
      <c r="B759" s="96"/>
      <c r="C759" s="96" t="s">
        <v>22</v>
      </c>
      <c r="D759" s="96" t="s">
        <v>64</v>
      </c>
      <c r="E759" s="31" t="s">
        <v>461</v>
      </c>
      <c r="F759" s="31"/>
      <c r="G759" s="9">
        <f t="shared" ref="G759:H759" si="194">SUM(G760)</f>
        <v>6097.9</v>
      </c>
      <c r="H759" s="9">
        <f t="shared" si="194"/>
        <v>6553.2</v>
      </c>
      <c r="I759" s="7">
        <f t="shared" si="185"/>
        <v>107.46650486232964</v>
      </c>
    </row>
    <row r="760" spans="1:9" ht="47.25" x14ac:dyDescent="0.25">
      <c r="A760" s="95" t="s">
        <v>918</v>
      </c>
      <c r="B760" s="96"/>
      <c r="C760" s="96" t="s">
        <v>22</v>
      </c>
      <c r="D760" s="96" t="s">
        <v>64</v>
      </c>
      <c r="E760" s="31" t="s">
        <v>460</v>
      </c>
      <c r="F760" s="31"/>
      <c r="G760" s="9">
        <f>G761+G758</f>
        <v>6097.9</v>
      </c>
      <c r="H760" s="9">
        <f>H761+H758</f>
        <v>6553.2</v>
      </c>
      <c r="I760" s="7">
        <f t="shared" si="185"/>
        <v>107.46650486232964</v>
      </c>
    </row>
    <row r="761" spans="1:9" ht="47.25" x14ac:dyDescent="0.25">
      <c r="A761" s="95" t="s">
        <v>39</v>
      </c>
      <c r="B761" s="96"/>
      <c r="C761" s="96" t="s">
        <v>22</v>
      </c>
      <c r="D761" s="96" t="s">
        <v>64</v>
      </c>
      <c r="E761" s="31" t="s">
        <v>460</v>
      </c>
      <c r="F761" s="31">
        <v>100</v>
      </c>
      <c r="G761" s="9">
        <v>6097.9</v>
      </c>
      <c r="H761" s="9">
        <v>6553.2</v>
      </c>
      <c r="I761" s="7">
        <f t="shared" si="185"/>
        <v>107.46650486232964</v>
      </c>
    </row>
    <row r="762" spans="1:9" ht="47.25" x14ac:dyDescent="0.25">
      <c r="A762" s="95" t="s">
        <v>952</v>
      </c>
      <c r="B762" s="96"/>
      <c r="C762" s="96" t="s">
        <v>22</v>
      </c>
      <c r="D762" s="96" t="s">
        <v>64</v>
      </c>
      <c r="E762" s="31" t="s">
        <v>949</v>
      </c>
      <c r="F762" s="31"/>
      <c r="G762" s="9">
        <f>SUM(G763)</f>
        <v>156</v>
      </c>
      <c r="H762" s="9">
        <f t="shared" ref="H762" si="195">SUM(H763)</f>
        <v>155.5</v>
      </c>
      <c r="I762" s="7">
        <f t="shared" si="185"/>
        <v>99.679487179487182</v>
      </c>
    </row>
    <row r="763" spans="1:9" ht="94.5" x14ac:dyDescent="0.25">
      <c r="A763" s="95" t="s">
        <v>806</v>
      </c>
      <c r="B763" s="96"/>
      <c r="C763" s="96" t="s">
        <v>22</v>
      </c>
      <c r="D763" s="96" t="s">
        <v>64</v>
      </c>
      <c r="E763" s="31" t="s">
        <v>953</v>
      </c>
      <c r="F763" s="31"/>
      <c r="G763" s="9">
        <f>SUM(G764)</f>
        <v>156</v>
      </c>
      <c r="H763" s="9">
        <f t="shared" ref="H763" si="196">SUM(H764)</f>
        <v>155.5</v>
      </c>
      <c r="I763" s="7">
        <f t="shared" si="185"/>
        <v>99.679487179487182</v>
      </c>
    </row>
    <row r="764" spans="1:9" ht="31.5" x14ac:dyDescent="0.25">
      <c r="A764" s="95" t="s">
        <v>40</v>
      </c>
      <c r="B764" s="96"/>
      <c r="C764" s="96" t="s">
        <v>22</v>
      </c>
      <c r="D764" s="96" t="s">
        <v>64</v>
      </c>
      <c r="E764" s="31" t="s">
        <v>953</v>
      </c>
      <c r="F764" s="31" t="s">
        <v>77</v>
      </c>
      <c r="G764" s="9">
        <v>156</v>
      </c>
      <c r="H764" s="9">
        <v>155.5</v>
      </c>
      <c r="I764" s="7">
        <f t="shared" si="185"/>
        <v>99.679487179487182</v>
      </c>
    </row>
    <row r="765" spans="1:9" ht="31.5" x14ac:dyDescent="0.25">
      <c r="A765" s="11" t="s">
        <v>951</v>
      </c>
      <c r="B765" s="96"/>
      <c r="C765" s="96" t="s">
        <v>22</v>
      </c>
      <c r="D765" s="96" t="s">
        <v>64</v>
      </c>
      <c r="E765" s="96" t="s">
        <v>950</v>
      </c>
      <c r="F765" s="31"/>
      <c r="G765" s="9">
        <f>SUM(G766)</f>
        <v>1750</v>
      </c>
      <c r="H765" s="9">
        <f t="shared" ref="H765" si="197">SUM(H766)</f>
        <v>1700</v>
      </c>
      <c r="I765" s="7">
        <f t="shared" si="185"/>
        <v>97.142857142857139</v>
      </c>
    </row>
    <row r="766" spans="1:9" ht="63" x14ac:dyDescent="0.25">
      <c r="A766" s="11" t="s">
        <v>982</v>
      </c>
      <c r="B766" s="96"/>
      <c r="C766" s="96" t="s">
        <v>22</v>
      </c>
      <c r="D766" s="96" t="s">
        <v>64</v>
      </c>
      <c r="E766" s="96" t="s">
        <v>954</v>
      </c>
      <c r="F766" s="31"/>
      <c r="G766" s="9">
        <f>SUM(G767:G768)</f>
        <v>1750</v>
      </c>
      <c r="H766" s="9">
        <f>SUM(H767:H768)</f>
        <v>1700</v>
      </c>
      <c r="I766" s="7">
        <f t="shared" si="185"/>
        <v>97.142857142857139</v>
      </c>
    </row>
    <row r="767" spans="1:9" ht="47.25" x14ac:dyDescent="0.25">
      <c r="A767" s="115" t="s">
        <v>39</v>
      </c>
      <c r="B767" s="116"/>
      <c r="C767" s="116" t="s">
        <v>22</v>
      </c>
      <c r="D767" s="116" t="s">
        <v>64</v>
      </c>
      <c r="E767" s="116" t="s">
        <v>954</v>
      </c>
      <c r="F767" s="31">
        <v>100</v>
      </c>
      <c r="G767" s="9">
        <v>1596.3</v>
      </c>
      <c r="H767" s="9">
        <v>1546.3</v>
      </c>
      <c r="I767" s="7">
        <f t="shared" si="185"/>
        <v>96.867756687339465</v>
      </c>
    </row>
    <row r="768" spans="1:9" ht="31.5" x14ac:dyDescent="0.25">
      <c r="A768" s="95" t="s">
        <v>40</v>
      </c>
      <c r="B768" s="96"/>
      <c r="C768" s="96" t="s">
        <v>22</v>
      </c>
      <c r="D768" s="96" t="s">
        <v>64</v>
      </c>
      <c r="E768" s="96" t="s">
        <v>954</v>
      </c>
      <c r="F768" s="31">
        <v>200</v>
      </c>
      <c r="G768" s="9">
        <v>153.69999999999999</v>
      </c>
      <c r="H768" s="9">
        <v>153.69999999999999</v>
      </c>
      <c r="I768" s="7">
        <f t="shared" si="185"/>
        <v>100</v>
      </c>
    </row>
    <row r="769" spans="1:9" ht="31.5" x14ac:dyDescent="0.25">
      <c r="A769" s="95" t="s">
        <v>324</v>
      </c>
      <c r="B769" s="96"/>
      <c r="C769" s="96" t="s">
        <v>22</v>
      </c>
      <c r="D769" s="96" t="s">
        <v>64</v>
      </c>
      <c r="E769" s="96" t="s">
        <v>325</v>
      </c>
      <c r="F769" s="31"/>
      <c r="G769" s="9">
        <f>SUM(G770)</f>
        <v>24585.3</v>
      </c>
      <c r="H769" s="9">
        <f>SUM(H770)</f>
        <v>26406.1</v>
      </c>
      <c r="I769" s="7">
        <f t="shared" si="185"/>
        <v>107.40605158366992</v>
      </c>
    </row>
    <row r="770" spans="1:9" ht="31.5" x14ac:dyDescent="0.25">
      <c r="A770" s="95" t="s">
        <v>344</v>
      </c>
      <c r="B770" s="96"/>
      <c r="C770" s="96" t="s">
        <v>22</v>
      </c>
      <c r="D770" s="96" t="s">
        <v>64</v>
      </c>
      <c r="E770" s="31" t="s">
        <v>463</v>
      </c>
      <c r="F770" s="31"/>
      <c r="G770" s="9">
        <f>G771</f>
        <v>24585.3</v>
      </c>
      <c r="H770" s="9">
        <f t="shared" ref="H770" si="198">H771</f>
        <v>26406.1</v>
      </c>
      <c r="I770" s="7">
        <f t="shared" si="185"/>
        <v>107.40605158366992</v>
      </c>
    </row>
    <row r="771" spans="1:9" ht="47.25" x14ac:dyDescent="0.25">
      <c r="A771" s="95" t="s">
        <v>39</v>
      </c>
      <c r="B771" s="96"/>
      <c r="C771" s="96" t="s">
        <v>22</v>
      </c>
      <c r="D771" s="96" t="s">
        <v>64</v>
      </c>
      <c r="E771" s="31" t="s">
        <v>463</v>
      </c>
      <c r="F771" s="31">
        <v>100</v>
      </c>
      <c r="G771" s="9">
        <v>24585.3</v>
      </c>
      <c r="H771" s="9">
        <v>26406.1</v>
      </c>
      <c r="I771" s="7">
        <f t="shared" si="185"/>
        <v>107.40605158366992</v>
      </c>
    </row>
    <row r="772" spans="1:9" ht="31.5" x14ac:dyDescent="0.25">
      <c r="A772" s="95" t="s">
        <v>516</v>
      </c>
      <c r="B772" s="96"/>
      <c r="C772" s="96" t="s">
        <v>22</v>
      </c>
      <c r="D772" s="96" t="s">
        <v>64</v>
      </c>
      <c r="E772" s="31" t="s">
        <v>11</v>
      </c>
      <c r="F772" s="31"/>
      <c r="G772" s="9">
        <f>G779+G773</f>
        <v>12828.7</v>
      </c>
      <c r="H772" s="9">
        <f>H779+H773</f>
        <v>12620.3</v>
      </c>
      <c r="I772" s="7">
        <f t="shared" si="185"/>
        <v>98.37551739459181</v>
      </c>
    </row>
    <row r="773" spans="1:9" hidden="1" x14ac:dyDescent="0.25">
      <c r="A773" s="95" t="s">
        <v>70</v>
      </c>
      <c r="B773" s="22"/>
      <c r="C773" s="96" t="s">
        <v>22</v>
      </c>
      <c r="D773" s="96" t="s">
        <v>64</v>
      </c>
      <c r="E773" s="31" t="s">
        <v>54</v>
      </c>
      <c r="F773" s="31"/>
      <c r="G773" s="9">
        <f>SUM(G774)</f>
        <v>0</v>
      </c>
      <c r="H773" s="9">
        <f t="shared" ref="H773" si="199">SUM(H774)</f>
        <v>0</v>
      </c>
      <c r="I773" s="7" t="e">
        <f t="shared" si="185"/>
        <v>#DIV/0!</v>
      </c>
    </row>
    <row r="774" spans="1:9" hidden="1" x14ac:dyDescent="0.25">
      <c r="A774" s="95" t="s">
        <v>26</v>
      </c>
      <c r="B774" s="22"/>
      <c r="C774" s="96" t="s">
        <v>22</v>
      </c>
      <c r="D774" s="96" t="s">
        <v>64</v>
      </c>
      <c r="E774" s="31" t="s">
        <v>366</v>
      </c>
      <c r="F774" s="31"/>
      <c r="G774" s="9">
        <f>SUM(G777+G775)</f>
        <v>0</v>
      </c>
      <c r="H774" s="9">
        <f>SUM(H777+H775)</f>
        <v>0</v>
      </c>
      <c r="I774" s="7" t="e">
        <f t="shared" si="185"/>
        <v>#DIV/0!</v>
      </c>
    </row>
    <row r="775" spans="1:9" ht="47.25" hidden="1" x14ac:dyDescent="0.25">
      <c r="A775" s="95" t="s">
        <v>765</v>
      </c>
      <c r="B775" s="96"/>
      <c r="C775" s="96" t="s">
        <v>22</v>
      </c>
      <c r="D775" s="96" t="s">
        <v>64</v>
      </c>
      <c r="E775" s="31" t="s">
        <v>764</v>
      </c>
      <c r="F775" s="31"/>
      <c r="G775" s="9"/>
      <c r="H775" s="9">
        <f t="shared" ref="H775" si="200">SUM(H776)</f>
        <v>0</v>
      </c>
      <c r="I775" s="7" t="e">
        <f t="shared" si="185"/>
        <v>#DIV/0!</v>
      </c>
    </row>
    <row r="776" spans="1:9" ht="31.5" hidden="1" x14ac:dyDescent="0.25">
      <c r="A776" s="95" t="s">
        <v>40</v>
      </c>
      <c r="B776" s="96"/>
      <c r="C776" s="96" t="s">
        <v>22</v>
      </c>
      <c r="D776" s="96" t="s">
        <v>64</v>
      </c>
      <c r="E776" s="31" t="s">
        <v>764</v>
      </c>
      <c r="F776" s="31">
        <v>200</v>
      </c>
      <c r="G776" s="9"/>
      <c r="H776" s="9"/>
      <c r="I776" s="7" t="e">
        <f t="shared" ref="I776:I839" si="201">SUM(H776/G776*100)</f>
        <v>#DIV/0!</v>
      </c>
    </row>
    <row r="777" spans="1:9" ht="31.5" hidden="1" x14ac:dyDescent="0.25">
      <c r="A777" s="95" t="s">
        <v>712</v>
      </c>
      <c r="B777" s="22"/>
      <c r="C777" s="96" t="s">
        <v>22</v>
      </c>
      <c r="D777" s="96" t="s">
        <v>64</v>
      </c>
      <c r="E777" s="31" t="s">
        <v>572</v>
      </c>
      <c r="F777" s="31"/>
      <c r="G777" s="9">
        <f t="shared" ref="G777:H777" si="202">SUM(G778)</f>
        <v>0</v>
      </c>
      <c r="H777" s="9">
        <f t="shared" si="202"/>
        <v>0</v>
      </c>
      <c r="I777" s="7" t="e">
        <f t="shared" si="201"/>
        <v>#DIV/0!</v>
      </c>
    </row>
    <row r="778" spans="1:9" ht="31.5" hidden="1" x14ac:dyDescent="0.25">
      <c r="A778" s="95" t="s">
        <v>40</v>
      </c>
      <c r="B778" s="22"/>
      <c r="C778" s="96" t="s">
        <v>22</v>
      </c>
      <c r="D778" s="96" t="s">
        <v>64</v>
      </c>
      <c r="E778" s="31" t="s">
        <v>572</v>
      </c>
      <c r="F778" s="31">
        <v>200</v>
      </c>
      <c r="G778" s="9"/>
      <c r="H778" s="9"/>
      <c r="I778" s="7" t="e">
        <f t="shared" si="201"/>
        <v>#DIV/0!</v>
      </c>
    </row>
    <row r="779" spans="1:9" ht="31.5" x14ac:dyDescent="0.25">
      <c r="A779" s="95" t="s">
        <v>861</v>
      </c>
      <c r="B779" s="96"/>
      <c r="C779" s="96" t="s">
        <v>22</v>
      </c>
      <c r="D779" s="96" t="s">
        <v>64</v>
      </c>
      <c r="E779" s="31" t="s">
        <v>65</v>
      </c>
      <c r="F779" s="31"/>
      <c r="G779" s="9">
        <f>SUM(G780+G783+G785+G787)+G790</f>
        <v>12828.7</v>
      </c>
      <c r="H779" s="9">
        <f t="shared" ref="H779" si="203">SUM(H780+H783+H785+H787)+H790</f>
        <v>12620.3</v>
      </c>
      <c r="I779" s="7">
        <f t="shared" si="201"/>
        <v>98.37551739459181</v>
      </c>
    </row>
    <row r="780" spans="1:9" x14ac:dyDescent="0.25">
      <c r="A780" s="95" t="s">
        <v>66</v>
      </c>
      <c r="B780" s="96"/>
      <c r="C780" s="96" t="s">
        <v>22</v>
      </c>
      <c r="D780" s="96" t="s">
        <v>64</v>
      </c>
      <c r="E780" s="31" t="s">
        <v>67</v>
      </c>
      <c r="F780" s="31"/>
      <c r="G780" s="9">
        <f>G781+G782</f>
        <v>8708.7000000000007</v>
      </c>
      <c r="H780" s="9">
        <f>H781+H782</f>
        <v>8708.7000000000007</v>
      </c>
      <c r="I780" s="7">
        <f t="shared" si="201"/>
        <v>100</v>
      </c>
    </row>
    <row r="781" spans="1:9" ht="47.25" x14ac:dyDescent="0.25">
      <c r="A781" s="95" t="s">
        <v>39</v>
      </c>
      <c r="B781" s="96"/>
      <c r="C781" s="96" t="s">
        <v>22</v>
      </c>
      <c r="D781" s="96" t="s">
        <v>64</v>
      </c>
      <c r="E781" s="31" t="s">
        <v>67</v>
      </c>
      <c r="F781" s="31">
        <v>100</v>
      </c>
      <c r="G781" s="9">
        <v>8702</v>
      </c>
      <c r="H781" s="9">
        <v>8702</v>
      </c>
      <c r="I781" s="7">
        <f t="shared" si="201"/>
        <v>100</v>
      </c>
    </row>
    <row r="782" spans="1:9" ht="31.5" x14ac:dyDescent="0.25">
      <c r="A782" s="95" t="s">
        <v>40</v>
      </c>
      <c r="B782" s="96"/>
      <c r="C782" s="96" t="s">
        <v>22</v>
      </c>
      <c r="D782" s="96" t="s">
        <v>64</v>
      </c>
      <c r="E782" s="31" t="s">
        <v>67</v>
      </c>
      <c r="F782" s="31">
        <v>200</v>
      </c>
      <c r="G782" s="9">
        <v>6.7</v>
      </c>
      <c r="H782" s="9">
        <v>6.7</v>
      </c>
      <c r="I782" s="7">
        <f t="shared" si="201"/>
        <v>100</v>
      </c>
    </row>
    <row r="783" spans="1:9" x14ac:dyDescent="0.25">
      <c r="A783" s="95" t="s">
        <v>81</v>
      </c>
      <c r="B783" s="39"/>
      <c r="C783" s="96" t="s">
        <v>22</v>
      </c>
      <c r="D783" s="96" t="s">
        <v>64</v>
      </c>
      <c r="E783" s="31" t="s">
        <v>411</v>
      </c>
      <c r="F783" s="31"/>
      <c r="G783" s="9">
        <f>G784</f>
        <v>602.6</v>
      </c>
      <c r="H783" s="9">
        <f>H784</f>
        <v>428.4</v>
      </c>
      <c r="I783" s="7">
        <f t="shared" si="201"/>
        <v>71.091934948556244</v>
      </c>
    </row>
    <row r="784" spans="1:9" ht="31.5" x14ac:dyDescent="0.25">
      <c r="A784" s="95" t="s">
        <v>40</v>
      </c>
      <c r="B784" s="39"/>
      <c r="C784" s="96" t="s">
        <v>22</v>
      </c>
      <c r="D784" s="96" t="s">
        <v>64</v>
      </c>
      <c r="E784" s="31" t="s">
        <v>411</v>
      </c>
      <c r="F784" s="31">
        <v>200</v>
      </c>
      <c r="G784" s="9">
        <v>602.6</v>
      </c>
      <c r="H784" s="9">
        <v>428.4</v>
      </c>
      <c r="I784" s="7">
        <f t="shared" si="201"/>
        <v>71.091934948556244</v>
      </c>
    </row>
    <row r="785" spans="1:9" ht="31.5" x14ac:dyDescent="0.25">
      <c r="A785" s="95" t="s">
        <v>83</v>
      </c>
      <c r="B785" s="39"/>
      <c r="C785" s="96" t="s">
        <v>22</v>
      </c>
      <c r="D785" s="96" t="s">
        <v>64</v>
      </c>
      <c r="E785" s="31" t="s">
        <v>412</v>
      </c>
      <c r="F785" s="31"/>
      <c r="G785" s="9">
        <f>G786</f>
        <v>1253.2</v>
      </c>
      <c r="H785" s="9">
        <f>H786</f>
        <v>1226.4000000000001</v>
      </c>
      <c r="I785" s="7">
        <f t="shared" si="201"/>
        <v>97.86147462496011</v>
      </c>
    </row>
    <row r="786" spans="1:9" ht="31.5" x14ac:dyDescent="0.25">
      <c r="A786" s="95" t="s">
        <v>40</v>
      </c>
      <c r="B786" s="39"/>
      <c r="C786" s="96" t="s">
        <v>22</v>
      </c>
      <c r="D786" s="96" t="s">
        <v>64</v>
      </c>
      <c r="E786" s="31" t="s">
        <v>412</v>
      </c>
      <c r="F786" s="31">
        <v>200</v>
      </c>
      <c r="G786" s="9">
        <v>1253.2</v>
      </c>
      <c r="H786" s="9">
        <v>1226.4000000000001</v>
      </c>
      <c r="I786" s="7">
        <f t="shared" si="201"/>
        <v>97.86147462496011</v>
      </c>
    </row>
    <row r="787" spans="1:9" ht="31.5" x14ac:dyDescent="0.25">
      <c r="A787" s="95" t="s">
        <v>84</v>
      </c>
      <c r="B787" s="39"/>
      <c r="C787" s="96" t="s">
        <v>22</v>
      </c>
      <c r="D787" s="96" t="s">
        <v>64</v>
      </c>
      <c r="E787" s="31" t="s">
        <v>413</v>
      </c>
      <c r="F787" s="31"/>
      <c r="G787" s="9">
        <f>G788+G789</f>
        <v>2237.6999999999998</v>
      </c>
      <c r="H787" s="9">
        <f>H788+H789</f>
        <v>2230.2999999999997</v>
      </c>
      <c r="I787" s="7">
        <f t="shared" si="201"/>
        <v>99.669303302498093</v>
      </c>
    </row>
    <row r="788" spans="1:9" ht="31.5" x14ac:dyDescent="0.25">
      <c r="A788" s="95" t="s">
        <v>40</v>
      </c>
      <c r="B788" s="39"/>
      <c r="C788" s="96" t="s">
        <v>22</v>
      </c>
      <c r="D788" s="96" t="s">
        <v>64</v>
      </c>
      <c r="E788" s="31" t="s">
        <v>413</v>
      </c>
      <c r="F788" s="31">
        <v>200</v>
      </c>
      <c r="G788" s="9">
        <v>2156.6</v>
      </c>
      <c r="H788" s="9">
        <v>2149.1999999999998</v>
      </c>
      <c r="I788" s="7">
        <f t="shared" si="201"/>
        <v>99.656867291106366</v>
      </c>
    </row>
    <row r="789" spans="1:9" x14ac:dyDescent="0.25">
      <c r="A789" s="95" t="s">
        <v>17</v>
      </c>
      <c r="B789" s="39"/>
      <c r="C789" s="96" t="s">
        <v>22</v>
      </c>
      <c r="D789" s="96" t="s">
        <v>64</v>
      </c>
      <c r="E789" s="31" t="s">
        <v>413</v>
      </c>
      <c r="F789" s="31">
        <v>800</v>
      </c>
      <c r="G789" s="9">
        <v>81.099999999999994</v>
      </c>
      <c r="H789" s="9">
        <v>81.099999999999994</v>
      </c>
      <c r="I789" s="7">
        <f t="shared" si="201"/>
        <v>100</v>
      </c>
    </row>
    <row r="790" spans="1:9" ht="31.5" x14ac:dyDescent="0.25">
      <c r="A790" s="95" t="s">
        <v>964</v>
      </c>
      <c r="B790" s="39"/>
      <c r="C790" s="96" t="s">
        <v>22</v>
      </c>
      <c r="D790" s="96" t="s">
        <v>64</v>
      </c>
      <c r="E790" s="31" t="s">
        <v>963</v>
      </c>
      <c r="F790" s="31"/>
      <c r="G790" s="9">
        <f>SUM(G791)</f>
        <v>26.5</v>
      </c>
      <c r="H790" s="9">
        <f t="shared" ref="H790" si="204">SUM(H791)</f>
        <v>26.5</v>
      </c>
      <c r="I790" s="7">
        <f t="shared" si="201"/>
        <v>100</v>
      </c>
    </row>
    <row r="791" spans="1:9" ht="47.25" x14ac:dyDescent="0.25">
      <c r="A791" s="95" t="s">
        <v>39</v>
      </c>
      <c r="B791" s="39"/>
      <c r="C791" s="96" t="s">
        <v>22</v>
      </c>
      <c r="D791" s="96" t="s">
        <v>64</v>
      </c>
      <c r="E791" s="31" t="s">
        <v>963</v>
      </c>
      <c r="F791" s="31">
        <v>100</v>
      </c>
      <c r="G791" s="9">
        <v>26.5</v>
      </c>
      <c r="H791" s="9">
        <v>26.5</v>
      </c>
      <c r="I791" s="7">
        <f t="shared" si="201"/>
        <v>100</v>
      </c>
    </row>
    <row r="792" spans="1:9" ht="31.5" x14ac:dyDescent="0.25">
      <c r="A792" s="95" t="s">
        <v>552</v>
      </c>
      <c r="B792" s="39"/>
      <c r="C792" s="96" t="s">
        <v>22</v>
      </c>
      <c r="D792" s="96" t="s">
        <v>64</v>
      </c>
      <c r="E792" s="31" t="s">
        <v>550</v>
      </c>
      <c r="F792" s="31"/>
      <c r="G792" s="9">
        <f>SUM(G793)+G796</f>
        <v>1068.4000000000001</v>
      </c>
      <c r="H792" s="9">
        <f t="shared" ref="H792" si="205">SUM(H793)+H796</f>
        <v>1065</v>
      </c>
      <c r="I792" s="7">
        <f t="shared" si="201"/>
        <v>99.681767128416311</v>
      </c>
    </row>
    <row r="793" spans="1:9" x14ac:dyDescent="0.25">
      <c r="A793" s="95" t="s">
        <v>955</v>
      </c>
      <c r="B793" s="39"/>
      <c r="C793" s="96" t="s">
        <v>22</v>
      </c>
      <c r="D793" s="96" t="s">
        <v>64</v>
      </c>
      <c r="E793" s="31" t="s">
        <v>956</v>
      </c>
      <c r="F793" s="31"/>
      <c r="G793" s="9">
        <f>SUM(G794)</f>
        <v>615.1</v>
      </c>
      <c r="H793" s="9">
        <f t="shared" ref="H793:H794" si="206">SUM(H794)</f>
        <v>615.1</v>
      </c>
      <c r="I793" s="7">
        <f t="shared" si="201"/>
        <v>100</v>
      </c>
    </row>
    <row r="794" spans="1:9" ht="63" x14ac:dyDescent="0.25">
      <c r="A794" s="95" t="s">
        <v>958</v>
      </c>
      <c r="B794" s="39"/>
      <c r="C794" s="96" t="s">
        <v>22</v>
      </c>
      <c r="D794" s="96" t="s">
        <v>64</v>
      </c>
      <c r="E794" s="31" t="s">
        <v>957</v>
      </c>
      <c r="F794" s="31"/>
      <c r="G794" s="9">
        <f>SUM(G795)</f>
        <v>615.1</v>
      </c>
      <c r="H794" s="9">
        <f t="shared" si="206"/>
        <v>615.1</v>
      </c>
      <c r="I794" s="7">
        <f t="shared" si="201"/>
        <v>100</v>
      </c>
    </row>
    <row r="795" spans="1:9" ht="31.5" x14ac:dyDescent="0.25">
      <c r="A795" s="95" t="s">
        <v>40</v>
      </c>
      <c r="B795" s="39"/>
      <c r="C795" s="96" t="s">
        <v>22</v>
      </c>
      <c r="D795" s="96" t="s">
        <v>64</v>
      </c>
      <c r="E795" s="31" t="s">
        <v>957</v>
      </c>
      <c r="F795" s="31">
        <v>200</v>
      </c>
      <c r="G795" s="9">
        <v>615.1</v>
      </c>
      <c r="H795" s="9">
        <v>615.1</v>
      </c>
      <c r="I795" s="7">
        <f t="shared" si="201"/>
        <v>100</v>
      </c>
    </row>
    <row r="796" spans="1:9" x14ac:dyDescent="0.25">
      <c r="A796" s="95" t="s">
        <v>966</v>
      </c>
      <c r="B796" s="39"/>
      <c r="C796" s="96" t="s">
        <v>22</v>
      </c>
      <c r="D796" s="96" t="s">
        <v>64</v>
      </c>
      <c r="E796" s="31" t="s">
        <v>967</v>
      </c>
      <c r="F796" s="31"/>
      <c r="G796" s="9">
        <f>SUM(G797)</f>
        <v>453.3</v>
      </c>
      <c r="H796" s="9">
        <f>SUM(H797)</f>
        <v>449.9</v>
      </c>
      <c r="I796" s="7">
        <f t="shared" si="201"/>
        <v>99.249944848885946</v>
      </c>
    </row>
    <row r="797" spans="1:9" ht="31.5" x14ac:dyDescent="0.25">
      <c r="A797" s="95" t="s">
        <v>968</v>
      </c>
      <c r="B797" s="39"/>
      <c r="C797" s="96" t="s">
        <v>22</v>
      </c>
      <c r="D797" s="96" t="s">
        <v>64</v>
      </c>
      <c r="E797" s="31" t="s">
        <v>969</v>
      </c>
      <c r="F797" s="31"/>
      <c r="G797" s="9">
        <f>SUM(G798)</f>
        <v>453.3</v>
      </c>
      <c r="H797" s="9">
        <f t="shared" ref="H797" si="207">SUM(H798)</f>
        <v>449.9</v>
      </c>
      <c r="I797" s="7">
        <f t="shared" si="201"/>
        <v>99.249944848885946</v>
      </c>
    </row>
    <row r="798" spans="1:9" ht="31.5" x14ac:dyDescent="0.25">
      <c r="A798" s="95" t="s">
        <v>40</v>
      </c>
      <c r="B798" s="39"/>
      <c r="C798" s="96" t="s">
        <v>22</v>
      </c>
      <c r="D798" s="96" t="s">
        <v>64</v>
      </c>
      <c r="E798" s="31" t="s">
        <v>969</v>
      </c>
      <c r="F798" s="31">
        <v>200</v>
      </c>
      <c r="G798" s="9">
        <v>453.3</v>
      </c>
      <c r="H798" s="9">
        <v>449.9</v>
      </c>
      <c r="I798" s="7">
        <f t="shared" si="201"/>
        <v>99.249944848885946</v>
      </c>
    </row>
    <row r="799" spans="1:9" ht="31.5" x14ac:dyDescent="0.25">
      <c r="A799" s="89" t="s">
        <v>864</v>
      </c>
      <c r="B799" s="24" t="s">
        <v>226</v>
      </c>
      <c r="C799" s="25"/>
      <c r="D799" s="25"/>
      <c r="E799" s="25"/>
      <c r="F799" s="25"/>
      <c r="G799" s="26">
        <f>G813+G800+G807</f>
        <v>365037.89999999997</v>
      </c>
      <c r="H799" s="26">
        <f>H813+H800+H807</f>
        <v>363711.8</v>
      </c>
      <c r="I799" s="26">
        <f t="shared" si="201"/>
        <v>99.636722652634163</v>
      </c>
    </row>
    <row r="800" spans="1:9" x14ac:dyDescent="0.25">
      <c r="A800" s="95" t="s">
        <v>98</v>
      </c>
      <c r="B800" s="4"/>
      <c r="C800" s="4" t="s">
        <v>99</v>
      </c>
      <c r="D800" s="4"/>
      <c r="E800" s="4"/>
      <c r="F800" s="4"/>
      <c r="G800" s="7">
        <f t="shared" ref="G800:H805" si="208">SUM(G801)</f>
        <v>327.7</v>
      </c>
      <c r="H800" s="7">
        <f t="shared" si="208"/>
        <v>327.7</v>
      </c>
      <c r="I800" s="7">
        <f t="shared" si="201"/>
        <v>100</v>
      </c>
    </row>
    <row r="801" spans="1:9" x14ac:dyDescent="0.25">
      <c r="A801" s="95" t="s">
        <v>862</v>
      </c>
      <c r="B801" s="4"/>
      <c r="C801" s="4" t="s">
        <v>99</v>
      </c>
      <c r="D801" s="4" t="s">
        <v>99</v>
      </c>
      <c r="E801" s="31"/>
      <c r="F801" s="31"/>
      <c r="G801" s="7">
        <f t="shared" si="208"/>
        <v>327.7</v>
      </c>
      <c r="H801" s="7">
        <f t="shared" si="208"/>
        <v>327.7</v>
      </c>
      <c r="I801" s="7">
        <f t="shared" si="201"/>
        <v>100</v>
      </c>
    </row>
    <row r="802" spans="1:9" ht="31.5" x14ac:dyDescent="0.25">
      <c r="A802" s="95" t="s">
        <v>518</v>
      </c>
      <c r="B802" s="96"/>
      <c r="C802" s="96" t="s">
        <v>99</v>
      </c>
      <c r="D802" s="96" t="s">
        <v>99</v>
      </c>
      <c r="E802" s="31" t="s">
        <v>287</v>
      </c>
      <c r="F802" s="31"/>
      <c r="G802" s="7">
        <f t="shared" si="208"/>
        <v>327.7</v>
      </c>
      <c r="H802" s="7">
        <f t="shared" si="208"/>
        <v>327.7</v>
      </c>
      <c r="I802" s="7">
        <f t="shared" si="201"/>
        <v>100</v>
      </c>
    </row>
    <row r="803" spans="1:9" ht="31.5" x14ac:dyDescent="0.25">
      <c r="A803" s="95" t="s">
        <v>421</v>
      </c>
      <c r="B803" s="4"/>
      <c r="C803" s="4" t="s">
        <v>99</v>
      </c>
      <c r="D803" s="4" t="s">
        <v>99</v>
      </c>
      <c r="E803" s="4" t="s">
        <v>302</v>
      </c>
      <c r="F803" s="4"/>
      <c r="G803" s="7">
        <f t="shared" si="208"/>
        <v>327.7</v>
      </c>
      <c r="H803" s="7">
        <f t="shared" si="208"/>
        <v>327.7</v>
      </c>
      <c r="I803" s="7">
        <f t="shared" si="201"/>
        <v>100</v>
      </c>
    </row>
    <row r="804" spans="1:9" x14ac:dyDescent="0.25">
      <c r="A804" s="95" t="s">
        <v>26</v>
      </c>
      <c r="B804" s="4"/>
      <c r="C804" s="4" t="s">
        <v>99</v>
      </c>
      <c r="D804" s="4" t="s">
        <v>99</v>
      </c>
      <c r="E804" s="4" t="s">
        <v>303</v>
      </c>
      <c r="F804" s="4"/>
      <c r="G804" s="7">
        <f t="shared" si="208"/>
        <v>327.7</v>
      </c>
      <c r="H804" s="7">
        <f t="shared" si="208"/>
        <v>327.7</v>
      </c>
      <c r="I804" s="7">
        <f t="shared" si="201"/>
        <v>100</v>
      </c>
    </row>
    <row r="805" spans="1:9" ht="30.75" customHeight="1" x14ac:dyDescent="0.25">
      <c r="A805" s="95" t="s">
        <v>304</v>
      </c>
      <c r="B805" s="31"/>
      <c r="C805" s="4" t="s">
        <v>99</v>
      </c>
      <c r="D805" s="4" t="s">
        <v>99</v>
      </c>
      <c r="E805" s="4" t="s">
        <v>305</v>
      </c>
      <c r="F805" s="4"/>
      <c r="G805" s="7">
        <f t="shared" si="208"/>
        <v>327.7</v>
      </c>
      <c r="H805" s="7">
        <f t="shared" si="208"/>
        <v>327.7</v>
      </c>
      <c r="I805" s="7">
        <f t="shared" si="201"/>
        <v>100</v>
      </c>
    </row>
    <row r="806" spans="1:9" ht="31.5" x14ac:dyDescent="0.25">
      <c r="A806" s="95" t="s">
        <v>204</v>
      </c>
      <c r="B806" s="4"/>
      <c r="C806" s="4" t="s">
        <v>99</v>
      </c>
      <c r="D806" s="4" t="s">
        <v>99</v>
      </c>
      <c r="E806" s="4" t="s">
        <v>305</v>
      </c>
      <c r="F806" s="22">
        <v>600</v>
      </c>
      <c r="G806" s="7">
        <v>327.7</v>
      </c>
      <c r="H806" s="7">
        <v>327.7</v>
      </c>
      <c r="I806" s="7">
        <f t="shared" si="201"/>
        <v>100</v>
      </c>
    </row>
    <row r="807" spans="1:9" x14ac:dyDescent="0.25">
      <c r="A807" s="95" t="s">
        <v>21</v>
      </c>
      <c r="B807" s="96"/>
      <c r="C807" s="96" t="s">
        <v>22</v>
      </c>
      <c r="D807" s="96" t="s">
        <v>23</v>
      </c>
      <c r="E807" s="31"/>
      <c r="F807" s="31"/>
      <c r="G807" s="9">
        <f t="shared" ref="G807:H811" si="209">SUM(G808)</f>
        <v>300</v>
      </c>
      <c r="H807" s="9">
        <f t="shared" si="209"/>
        <v>300</v>
      </c>
      <c r="I807" s="7">
        <f t="shared" si="201"/>
        <v>100</v>
      </c>
    </row>
    <row r="808" spans="1:9" x14ac:dyDescent="0.25">
      <c r="A808" s="95" t="s">
        <v>41</v>
      </c>
      <c r="B808" s="40"/>
      <c r="C808" s="96" t="s">
        <v>22</v>
      </c>
      <c r="D808" s="96" t="s">
        <v>42</v>
      </c>
      <c r="E808" s="96"/>
      <c r="F808" s="31"/>
      <c r="G808" s="43">
        <f t="shared" si="209"/>
        <v>300</v>
      </c>
      <c r="H808" s="43">
        <f t="shared" si="209"/>
        <v>300</v>
      </c>
      <c r="I808" s="7">
        <f t="shared" si="201"/>
        <v>100</v>
      </c>
    </row>
    <row r="809" spans="1:9" ht="31.5" x14ac:dyDescent="0.25">
      <c r="A809" s="95" t="s">
        <v>635</v>
      </c>
      <c r="B809" s="40"/>
      <c r="C809" s="96" t="s">
        <v>22</v>
      </c>
      <c r="D809" s="96" t="s">
        <v>42</v>
      </c>
      <c r="E809" s="96" t="s">
        <v>408</v>
      </c>
      <c r="F809" s="31"/>
      <c r="G809" s="43">
        <f t="shared" si="209"/>
        <v>300</v>
      </c>
      <c r="H809" s="43">
        <f t="shared" si="209"/>
        <v>300</v>
      </c>
      <c r="I809" s="7">
        <f t="shared" si="201"/>
        <v>100</v>
      </c>
    </row>
    <row r="810" spans="1:9" ht="31.5" x14ac:dyDescent="0.25">
      <c r="A810" s="95" t="s">
        <v>55</v>
      </c>
      <c r="B810" s="40"/>
      <c r="C810" s="96" t="s">
        <v>22</v>
      </c>
      <c r="D810" s="96" t="s">
        <v>42</v>
      </c>
      <c r="E810" s="96" t="s">
        <v>409</v>
      </c>
      <c r="F810" s="31"/>
      <c r="G810" s="43">
        <f t="shared" si="209"/>
        <v>300</v>
      </c>
      <c r="H810" s="43">
        <f t="shared" si="209"/>
        <v>300</v>
      </c>
      <c r="I810" s="7">
        <f t="shared" si="201"/>
        <v>100</v>
      </c>
    </row>
    <row r="811" spans="1:9" x14ac:dyDescent="0.25">
      <c r="A811" s="95" t="s">
        <v>28</v>
      </c>
      <c r="B811" s="40"/>
      <c r="C811" s="96" t="s">
        <v>22</v>
      </c>
      <c r="D811" s="96" t="s">
        <v>42</v>
      </c>
      <c r="E811" s="96" t="s">
        <v>410</v>
      </c>
      <c r="F811" s="31"/>
      <c r="G811" s="43">
        <f>SUM(G812)</f>
        <v>300</v>
      </c>
      <c r="H811" s="43">
        <f t="shared" si="209"/>
        <v>300</v>
      </c>
      <c r="I811" s="7">
        <f t="shared" si="201"/>
        <v>100</v>
      </c>
    </row>
    <row r="812" spans="1:9" ht="31.5" x14ac:dyDescent="0.25">
      <c r="A812" s="95" t="s">
        <v>107</v>
      </c>
      <c r="B812" s="40"/>
      <c r="C812" s="96" t="s">
        <v>22</v>
      </c>
      <c r="D812" s="96" t="s">
        <v>42</v>
      </c>
      <c r="E812" s="96" t="s">
        <v>410</v>
      </c>
      <c r="F812" s="31">
        <v>600</v>
      </c>
      <c r="G812" s="43">
        <v>300</v>
      </c>
      <c r="H812" s="43">
        <v>300</v>
      </c>
      <c r="I812" s="7">
        <f t="shared" si="201"/>
        <v>100</v>
      </c>
    </row>
    <row r="813" spans="1:9" x14ac:dyDescent="0.25">
      <c r="A813" s="95" t="s">
        <v>227</v>
      </c>
      <c r="B813" s="4"/>
      <c r="C813" s="4" t="s">
        <v>150</v>
      </c>
      <c r="D813" s="4"/>
      <c r="E813" s="4"/>
      <c r="F813" s="4"/>
      <c r="G813" s="7">
        <f>G814+G858+G889+G904</f>
        <v>364410.19999999995</v>
      </c>
      <c r="H813" s="7">
        <f>H814+H858+H889+H904</f>
        <v>363084.1</v>
      </c>
      <c r="I813" s="7">
        <f t="shared" si="201"/>
        <v>99.636096903983486</v>
      </c>
    </row>
    <row r="814" spans="1:9" x14ac:dyDescent="0.25">
      <c r="A814" s="95" t="s">
        <v>865</v>
      </c>
      <c r="B814" s="4"/>
      <c r="C814" s="4" t="s">
        <v>150</v>
      </c>
      <c r="D814" s="4" t="s">
        <v>25</v>
      </c>
      <c r="E814" s="4"/>
      <c r="F814" s="4"/>
      <c r="G814" s="7">
        <f>+G820+G815</f>
        <v>318252.69999999995</v>
      </c>
      <c r="H814" s="7">
        <f t="shared" ref="H814" si="210">+H820+H815</f>
        <v>318151.69999999995</v>
      </c>
      <c r="I814" s="7">
        <f t="shared" si="201"/>
        <v>99.96826421268382</v>
      </c>
    </row>
    <row r="815" spans="1:9" ht="31.5" x14ac:dyDescent="0.25">
      <c r="A815" s="106" t="s">
        <v>518</v>
      </c>
      <c r="B815" s="4"/>
      <c r="C815" s="4" t="s">
        <v>150</v>
      </c>
      <c r="D815" s="4" t="s">
        <v>25</v>
      </c>
      <c r="E815" s="31" t="s">
        <v>287</v>
      </c>
      <c r="F815" s="4"/>
      <c r="G815" s="7">
        <f>SUM(G816)</f>
        <v>249.9</v>
      </c>
      <c r="H815" s="7">
        <f t="shared" ref="H815:H818" si="211">SUM(H816)</f>
        <v>161</v>
      </c>
      <c r="I815" s="7">
        <f t="shared" si="201"/>
        <v>64.425770308123248</v>
      </c>
    </row>
    <row r="816" spans="1:9" ht="31.5" x14ac:dyDescent="0.25">
      <c r="A816" s="106" t="s">
        <v>654</v>
      </c>
      <c r="B816" s="4"/>
      <c r="C816" s="4" t="s">
        <v>150</v>
      </c>
      <c r="D816" s="4" t="s">
        <v>25</v>
      </c>
      <c r="E816" s="31" t="s">
        <v>573</v>
      </c>
      <c r="F816" s="4"/>
      <c r="G816" s="7">
        <f>SUM(G817)</f>
        <v>249.9</v>
      </c>
      <c r="H816" s="7">
        <f t="shared" si="211"/>
        <v>161</v>
      </c>
      <c r="I816" s="7">
        <f t="shared" si="201"/>
        <v>64.425770308123248</v>
      </c>
    </row>
    <row r="817" spans="1:9" ht="78.75" x14ac:dyDescent="0.25">
      <c r="A817" s="106" t="s">
        <v>1030</v>
      </c>
      <c r="B817" s="4"/>
      <c r="C817" s="4" t="s">
        <v>150</v>
      </c>
      <c r="D817" s="4" t="s">
        <v>25</v>
      </c>
      <c r="E817" s="31" t="s">
        <v>1028</v>
      </c>
      <c r="F817" s="4"/>
      <c r="G817" s="7">
        <f>SUM(G818)</f>
        <v>249.9</v>
      </c>
      <c r="H817" s="7">
        <f t="shared" si="211"/>
        <v>161</v>
      </c>
      <c r="I817" s="7">
        <f t="shared" si="201"/>
        <v>64.425770308123248</v>
      </c>
    </row>
    <row r="818" spans="1:9" x14ac:dyDescent="0.25">
      <c r="A818" s="106" t="s">
        <v>230</v>
      </c>
      <c r="B818" s="4"/>
      <c r="C818" s="4" t="s">
        <v>150</v>
      </c>
      <c r="D818" s="4" t="s">
        <v>25</v>
      </c>
      <c r="E818" s="31" t="s">
        <v>1029</v>
      </c>
      <c r="F818" s="4"/>
      <c r="G818" s="7">
        <f>SUM(G819)</f>
        <v>249.9</v>
      </c>
      <c r="H818" s="7">
        <f t="shared" si="211"/>
        <v>161</v>
      </c>
      <c r="I818" s="7">
        <f t="shared" si="201"/>
        <v>64.425770308123248</v>
      </c>
    </row>
    <row r="819" spans="1:9" x14ac:dyDescent="0.25">
      <c r="A819" s="106" t="s">
        <v>17</v>
      </c>
      <c r="B819" s="4"/>
      <c r="C819" s="4" t="s">
        <v>150</v>
      </c>
      <c r="D819" s="4" t="s">
        <v>25</v>
      </c>
      <c r="E819" s="31" t="s">
        <v>1029</v>
      </c>
      <c r="F819" s="4" t="s">
        <v>82</v>
      </c>
      <c r="G819" s="7">
        <v>249.9</v>
      </c>
      <c r="H819" s="7">
        <v>161</v>
      </c>
      <c r="I819" s="7">
        <f t="shared" si="201"/>
        <v>64.425770308123248</v>
      </c>
    </row>
    <row r="820" spans="1:9" ht="31.5" x14ac:dyDescent="0.25">
      <c r="A820" s="95" t="s">
        <v>517</v>
      </c>
      <c r="B820" s="4"/>
      <c r="C820" s="4" t="s">
        <v>150</v>
      </c>
      <c r="D820" s="4" t="s">
        <v>25</v>
      </c>
      <c r="E820" s="4" t="s">
        <v>228</v>
      </c>
      <c r="F820" s="4"/>
      <c r="G820" s="7">
        <f>SUM(G821+G842)</f>
        <v>318002.79999999993</v>
      </c>
      <c r="H820" s="7">
        <f>SUM(H821+H842)</f>
        <v>317990.69999999995</v>
      </c>
      <c r="I820" s="7">
        <f t="shared" si="201"/>
        <v>99.996195002056595</v>
      </c>
    </row>
    <row r="821" spans="1:9" ht="78.75" x14ac:dyDescent="0.25">
      <c r="A821" s="95" t="s">
        <v>829</v>
      </c>
      <c r="B821" s="4"/>
      <c r="C821" s="4" t="s">
        <v>150</v>
      </c>
      <c r="D821" s="4" t="s">
        <v>25</v>
      </c>
      <c r="E821" s="22" t="s">
        <v>231</v>
      </c>
      <c r="F821" s="4"/>
      <c r="G821" s="7">
        <f>SUM(G822+G828+G837)+G831+G834</f>
        <v>245342.99999999997</v>
      </c>
      <c r="H821" s="7">
        <f t="shared" ref="H821" si="212">SUM(H822+H828+H837)+H831+H834</f>
        <v>245330.89999999997</v>
      </c>
      <c r="I821" s="7">
        <f t="shared" si="201"/>
        <v>99.995068129109043</v>
      </c>
    </row>
    <row r="822" spans="1:9" x14ac:dyDescent="0.25">
      <c r="A822" s="95" t="s">
        <v>26</v>
      </c>
      <c r="B822" s="4"/>
      <c r="C822" s="4" t="s">
        <v>150</v>
      </c>
      <c r="D822" s="4" t="s">
        <v>25</v>
      </c>
      <c r="E822" s="4" t="s">
        <v>621</v>
      </c>
      <c r="F822" s="4"/>
      <c r="G822" s="7">
        <f>SUM(G823)</f>
        <v>12433.699999999999</v>
      </c>
      <c r="H822" s="7">
        <f>SUM(H823)</f>
        <v>12434.8</v>
      </c>
      <c r="I822" s="7">
        <f t="shared" si="201"/>
        <v>100.00884692408536</v>
      </c>
    </row>
    <row r="823" spans="1:9" x14ac:dyDescent="0.25">
      <c r="A823" s="95" t="s">
        <v>230</v>
      </c>
      <c r="B823" s="4"/>
      <c r="C823" s="4" t="s">
        <v>150</v>
      </c>
      <c r="D823" s="4" t="s">
        <v>25</v>
      </c>
      <c r="E823" s="4" t="s">
        <v>622</v>
      </c>
      <c r="F823" s="4"/>
      <c r="G823" s="7">
        <f>SUM(G824+G825+G826+G827)</f>
        <v>12433.699999999999</v>
      </c>
      <c r="H823" s="7">
        <f t="shared" ref="H823" si="213">SUM(H824+H825+H826+H827)</f>
        <v>12434.8</v>
      </c>
      <c r="I823" s="7">
        <f t="shared" si="201"/>
        <v>100.00884692408536</v>
      </c>
    </row>
    <row r="824" spans="1:9" ht="47.25" x14ac:dyDescent="0.25">
      <c r="A824" s="95" t="s">
        <v>39</v>
      </c>
      <c r="B824" s="4"/>
      <c r="C824" s="4" t="s">
        <v>150</v>
      </c>
      <c r="D824" s="4" t="s">
        <v>25</v>
      </c>
      <c r="E824" s="4" t="s">
        <v>622</v>
      </c>
      <c r="F824" s="4" t="s">
        <v>75</v>
      </c>
      <c r="G824" s="7">
        <v>4021.7</v>
      </c>
      <c r="H824" s="7">
        <v>4021.7</v>
      </c>
      <c r="I824" s="7">
        <f t="shared" si="201"/>
        <v>100</v>
      </c>
    </row>
    <row r="825" spans="1:9" ht="31.5" x14ac:dyDescent="0.25">
      <c r="A825" s="95" t="s">
        <v>40</v>
      </c>
      <c r="B825" s="4"/>
      <c r="C825" s="4" t="s">
        <v>150</v>
      </c>
      <c r="D825" s="4" t="s">
        <v>25</v>
      </c>
      <c r="E825" s="4" t="s">
        <v>622</v>
      </c>
      <c r="F825" s="4" t="s">
        <v>77</v>
      </c>
      <c r="G825" s="7">
        <v>6083.1</v>
      </c>
      <c r="H825" s="7">
        <v>6084.2</v>
      </c>
      <c r="I825" s="7">
        <f t="shared" si="201"/>
        <v>100.01808288537093</v>
      </c>
    </row>
    <row r="826" spans="1:9" x14ac:dyDescent="0.25">
      <c r="A826" s="95" t="s">
        <v>31</v>
      </c>
      <c r="B826" s="4"/>
      <c r="C826" s="4" t="s">
        <v>150</v>
      </c>
      <c r="D826" s="4" t="s">
        <v>25</v>
      </c>
      <c r="E826" s="4" t="s">
        <v>622</v>
      </c>
      <c r="F826" s="4" t="s">
        <v>85</v>
      </c>
      <c r="G826" s="7">
        <v>277</v>
      </c>
      <c r="H826" s="7">
        <v>277</v>
      </c>
      <c r="I826" s="7">
        <f t="shared" si="201"/>
        <v>100</v>
      </c>
    </row>
    <row r="827" spans="1:9" ht="31.5" x14ac:dyDescent="0.25">
      <c r="A827" s="95" t="s">
        <v>204</v>
      </c>
      <c r="B827" s="4"/>
      <c r="C827" s="4" t="s">
        <v>150</v>
      </c>
      <c r="D827" s="4" t="s">
        <v>25</v>
      </c>
      <c r="E827" s="4" t="s">
        <v>622</v>
      </c>
      <c r="F827" s="4" t="s">
        <v>108</v>
      </c>
      <c r="G827" s="7">
        <v>2051.9</v>
      </c>
      <c r="H827" s="7">
        <v>2051.9</v>
      </c>
      <c r="I827" s="7">
        <f t="shared" si="201"/>
        <v>100</v>
      </c>
    </row>
    <row r="828" spans="1:9" ht="47.25" x14ac:dyDescent="0.25">
      <c r="A828" s="95" t="s">
        <v>20</v>
      </c>
      <c r="B828" s="4"/>
      <c r="C828" s="4" t="s">
        <v>150</v>
      </c>
      <c r="D828" s="4" t="s">
        <v>25</v>
      </c>
      <c r="E828" s="22" t="s">
        <v>278</v>
      </c>
      <c r="F828" s="4"/>
      <c r="G828" s="7">
        <f t="shared" ref="G828:H829" si="214">G829</f>
        <v>214713.4</v>
      </c>
      <c r="H828" s="7">
        <f t="shared" si="214"/>
        <v>214713.4</v>
      </c>
      <c r="I828" s="7">
        <f t="shared" si="201"/>
        <v>100</v>
      </c>
    </row>
    <row r="829" spans="1:9" x14ac:dyDescent="0.25">
      <c r="A829" s="95" t="s">
        <v>230</v>
      </c>
      <c r="B829" s="4"/>
      <c r="C829" s="4" t="s">
        <v>150</v>
      </c>
      <c r="D829" s="4" t="s">
        <v>25</v>
      </c>
      <c r="E829" s="22" t="s">
        <v>279</v>
      </c>
      <c r="F829" s="4"/>
      <c r="G829" s="7">
        <f t="shared" si="214"/>
        <v>214713.4</v>
      </c>
      <c r="H829" s="7">
        <f t="shared" si="214"/>
        <v>214713.4</v>
      </c>
      <c r="I829" s="7">
        <f t="shared" si="201"/>
        <v>100</v>
      </c>
    </row>
    <row r="830" spans="1:9" ht="31.5" x14ac:dyDescent="0.25">
      <c r="A830" s="95" t="s">
        <v>204</v>
      </c>
      <c r="B830" s="4"/>
      <c r="C830" s="4" t="s">
        <v>150</v>
      </c>
      <c r="D830" s="4" t="s">
        <v>25</v>
      </c>
      <c r="E830" s="22" t="s">
        <v>279</v>
      </c>
      <c r="F830" s="4" t="s">
        <v>108</v>
      </c>
      <c r="G830" s="7">
        <v>214713.4</v>
      </c>
      <c r="H830" s="7">
        <v>214713.4</v>
      </c>
      <c r="I830" s="7">
        <f t="shared" si="201"/>
        <v>100</v>
      </c>
    </row>
    <row r="831" spans="1:9" ht="31.5" x14ac:dyDescent="0.25">
      <c r="A831" s="95" t="s">
        <v>233</v>
      </c>
      <c r="B831" s="4"/>
      <c r="C831" s="4" t="s">
        <v>150</v>
      </c>
      <c r="D831" s="4" t="s">
        <v>25</v>
      </c>
      <c r="E831" s="22" t="s">
        <v>387</v>
      </c>
      <c r="F831" s="4"/>
      <c r="G831" s="7">
        <f t="shared" ref="G831:H832" si="215">G832</f>
        <v>4647.8</v>
      </c>
      <c r="H831" s="7">
        <f t="shared" si="215"/>
        <v>4647.8</v>
      </c>
      <c r="I831" s="7">
        <f t="shared" si="201"/>
        <v>100</v>
      </c>
    </row>
    <row r="832" spans="1:9" x14ac:dyDescent="0.25">
      <c r="A832" s="95" t="s">
        <v>230</v>
      </c>
      <c r="B832" s="4"/>
      <c r="C832" s="4" t="s">
        <v>150</v>
      </c>
      <c r="D832" s="4" t="s">
        <v>25</v>
      </c>
      <c r="E832" s="22" t="s">
        <v>388</v>
      </c>
      <c r="F832" s="4"/>
      <c r="G832" s="7">
        <f t="shared" si="215"/>
        <v>4647.8</v>
      </c>
      <c r="H832" s="7">
        <f t="shared" si="215"/>
        <v>4647.8</v>
      </c>
      <c r="I832" s="7">
        <f t="shared" si="201"/>
        <v>100</v>
      </c>
    </row>
    <row r="833" spans="1:9" ht="31.5" x14ac:dyDescent="0.25">
      <c r="A833" s="95" t="s">
        <v>204</v>
      </c>
      <c r="B833" s="4"/>
      <c r="C833" s="4" t="s">
        <v>150</v>
      </c>
      <c r="D833" s="4" t="s">
        <v>25</v>
      </c>
      <c r="E833" s="22" t="s">
        <v>388</v>
      </c>
      <c r="F833" s="4" t="s">
        <v>108</v>
      </c>
      <c r="G833" s="7">
        <v>4647.8</v>
      </c>
      <c r="H833" s="7">
        <v>4647.8</v>
      </c>
      <c r="I833" s="7">
        <f t="shared" si="201"/>
        <v>100</v>
      </c>
    </row>
    <row r="834" spans="1:9" x14ac:dyDescent="0.25">
      <c r="A834" s="95" t="s">
        <v>234</v>
      </c>
      <c r="B834" s="4"/>
      <c r="C834" s="4" t="s">
        <v>150</v>
      </c>
      <c r="D834" s="4" t="s">
        <v>25</v>
      </c>
      <c r="E834" s="4" t="s">
        <v>399</v>
      </c>
      <c r="F834" s="4"/>
      <c r="G834" s="7">
        <f t="shared" ref="G834:H835" si="216">G835</f>
        <v>767.8</v>
      </c>
      <c r="H834" s="7">
        <f t="shared" si="216"/>
        <v>767.8</v>
      </c>
      <c r="I834" s="7">
        <f t="shared" si="201"/>
        <v>100</v>
      </c>
    </row>
    <row r="835" spans="1:9" x14ac:dyDescent="0.25">
      <c r="A835" s="95" t="s">
        <v>230</v>
      </c>
      <c r="B835" s="4"/>
      <c r="C835" s="4" t="s">
        <v>150</v>
      </c>
      <c r="D835" s="4" t="s">
        <v>25</v>
      </c>
      <c r="E835" s="4" t="s">
        <v>400</v>
      </c>
      <c r="F835" s="4"/>
      <c r="G835" s="7">
        <f t="shared" si="216"/>
        <v>767.8</v>
      </c>
      <c r="H835" s="7">
        <f t="shared" si="216"/>
        <v>767.8</v>
      </c>
      <c r="I835" s="7">
        <f t="shared" si="201"/>
        <v>100</v>
      </c>
    </row>
    <row r="836" spans="1:9" ht="31.5" x14ac:dyDescent="0.25">
      <c r="A836" s="95" t="s">
        <v>58</v>
      </c>
      <c r="B836" s="4"/>
      <c r="C836" s="4" t="s">
        <v>150</v>
      </c>
      <c r="D836" s="4" t="s">
        <v>25</v>
      </c>
      <c r="E836" s="4" t="s">
        <v>400</v>
      </c>
      <c r="F836" s="4" t="s">
        <v>108</v>
      </c>
      <c r="G836" s="7">
        <v>767.8</v>
      </c>
      <c r="H836" s="7">
        <v>767.8</v>
      </c>
      <c r="I836" s="7">
        <f t="shared" si="201"/>
        <v>100</v>
      </c>
    </row>
    <row r="837" spans="1:9" ht="31.5" x14ac:dyDescent="0.25">
      <c r="A837" s="95" t="s">
        <v>33</v>
      </c>
      <c r="B837" s="4"/>
      <c r="C837" s="4" t="s">
        <v>150</v>
      </c>
      <c r="D837" s="4" t="s">
        <v>25</v>
      </c>
      <c r="E837" s="4" t="s">
        <v>623</v>
      </c>
      <c r="F837" s="4"/>
      <c r="G837" s="44">
        <f>G838</f>
        <v>12780.3</v>
      </c>
      <c r="H837" s="7">
        <f>H838</f>
        <v>12767.099999999999</v>
      </c>
      <c r="I837" s="7">
        <f t="shared" si="201"/>
        <v>99.896716039529593</v>
      </c>
    </row>
    <row r="838" spans="1:9" x14ac:dyDescent="0.25">
      <c r="A838" s="95" t="s">
        <v>230</v>
      </c>
      <c r="B838" s="4"/>
      <c r="C838" s="4" t="s">
        <v>150</v>
      </c>
      <c r="D838" s="4" t="s">
        <v>25</v>
      </c>
      <c r="E838" s="4" t="s">
        <v>624</v>
      </c>
      <c r="F838" s="4"/>
      <c r="G838" s="7">
        <f>SUM(G839:G841)</f>
        <v>12780.3</v>
      </c>
      <c r="H838" s="7">
        <f t="shared" ref="H838" si="217">SUM(H839:H841)</f>
        <v>12767.099999999999</v>
      </c>
      <c r="I838" s="7">
        <f t="shared" si="201"/>
        <v>99.896716039529593</v>
      </c>
    </row>
    <row r="839" spans="1:9" ht="47.25" x14ac:dyDescent="0.25">
      <c r="A839" s="95" t="s">
        <v>39</v>
      </c>
      <c r="B839" s="4"/>
      <c r="C839" s="4" t="s">
        <v>150</v>
      </c>
      <c r="D839" s="4" t="s">
        <v>25</v>
      </c>
      <c r="E839" s="4" t="s">
        <v>624</v>
      </c>
      <c r="F839" s="4" t="s">
        <v>75</v>
      </c>
      <c r="G839" s="7">
        <v>10478</v>
      </c>
      <c r="H839" s="7">
        <v>10478</v>
      </c>
      <c r="I839" s="7">
        <f t="shared" si="201"/>
        <v>100</v>
      </c>
    </row>
    <row r="840" spans="1:9" ht="31.5" x14ac:dyDescent="0.25">
      <c r="A840" s="95" t="s">
        <v>40</v>
      </c>
      <c r="B840" s="4"/>
      <c r="C840" s="4" t="s">
        <v>150</v>
      </c>
      <c r="D840" s="4" t="s">
        <v>25</v>
      </c>
      <c r="E840" s="4" t="s">
        <v>624</v>
      </c>
      <c r="F840" s="4" t="s">
        <v>77</v>
      </c>
      <c r="G840" s="7">
        <v>2235.5</v>
      </c>
      <c r="H840" s="7">
        <v>2222.3000000000002</v>
      </c>
      <c r="I840" s="7">
        <f t="shared" ref="I840:I903" si="218">SUM(H840/G840*100)</f>
        <v>99.409528069783065</v>
      </c>
    </row>
    <row r="841" spans="1:9" x14ac:dyDescent="0.25">
      <c r="A841" s="95" t="s">
        <v>17</v>
      </c>
      <c r="B841" s="4"/>
      <c r="C841" s="4" t="s">
        <v>150</v>
      </c>
      <c r="D841" s="4" t="s">
        <v>25</v>
      </c>
      <c r="E841" s="4" t="s">
        <v>624</v>
      </c>
      <c r="F841" s="4" t="s">
        <v>82</v>
      </c>
      <c r="G841" s="7">
        <v>66.8</v>
      </c>
      <c r="H841" s="7">
        <v>66.8</v>
      </c>
      <c r="I841" s="7">
        <f t="shared" si="218"/>
        <v>100</v>
      </c>
    </row>
    <row r="842" spans="1:9" ht="31.5" x14ac:dyDescent="0.25">
      <c r="A842" s="95" t="s">
        <v>236</v>
      </c>
      <c r="B842" s="4"/>
      <c r="C842" s="4" t="s">
        <v>150</v>
      </c>
      <c r="D842" s="4" t="s">
        <v>25</v>
      </c>
      <c r="E842" s="4" t="s">
        <v>235</v>
      </c>
      <c r="F842" s="4"/>
      <c r="G842" s="7">
        <f>SUM(G843+G849+G852+G855)+G846</f>
        <v>72659.799999999988</v>
      </c>
      <c r="H842" s="7">
        <f t="shared" ref="H842" si="219">SUM(H843+H849+H852+H855)+H846</f>
        <v>72659.799999999988</v>
      </c>
      <c r="I842" s="7">
        <f t="shared" si="218"/>
        <v>100</v>
      </c>
    </row>
    <row r="843" spans="1:9" x14ac:dyDescent="0.25">
      <c r="A843" s="95" t="s">
        <v>26</v>
      </c>
      <c r="B843" s="4"/>
      <c r="C843" s="4" t="s">
        <v>150</v>
      </c>
      <c r="D843" s="4" t="s">
        <v>25</v>
      </c>
      <c r="E843" s="4" t="s">
        <v>625</v>
      </c>
      <c r="F843" s="4"/>
      <c r="G843" s="7">
        <f t="shared" ref="G843:H844" si="220">G844</f>
        <v>1567.1</v>
      </c>
      <c r="H843" s="7">
        <f t="shared" si="220"/>
        <v>1567.1</v>
      </c>
      <c r="I843" s="7">
        <f t="shared" si="218"/>
        <v>100</v>
      </c>
    </row>
    <row r="844" spans="1:9" x14ac:dyDescent="0.25">
      <c r="A844" s="95" t="s">
        <v>230</v>
      </c>
      <c r="B844" s="4"/>
      <c r="C844" s="4" t="s">
        <v>150</v>
      </c>
      <c r="D844" s="4" t="s">
        <v>25</v>
      </c>
      <c r="E844" s="4" t="s">
        <v>626</v>
      </c>
      <c r="F844" s="4"/>
      <c r="G844" s="7">
        <f t="shared" si="220"/>
        <v>1567.1</v>
      </c>
      <c r="H844" s="7">
        <f t="shared" si="220"/>
        <v>1567.1</v>
      </c>
      <c r="I844" s="7">
        <f t="shared" si="218"/>
        <v>100</v>
      </c>
    </row>
    <row r="845" spans="1:9" ht="31.5" x14ac:dyDescent="0.25">
      <c r="A845" s="95" t="s">
        <v>40</v>
      </c>
      <c r="B845" s="4"/>
      <c r="C845" s="4" t="s">
        <v>150</v>
      </c>
      <c r="D845" s="4" t="s">
        <v>25</v>
      </c>
      <c r="E845" s="4" t="s">
        <v>626</v>
      </c>
      <c r="F845" s="4" t="s">
        <v>77</v>
      </c>
      <c r="G845" s="7">
        <v>1567.1</v>
      </c>
      <c r="H845" s="7">
        <v>1567.1</v>
      </c>
      <c r="I845" s="7">
        <f t="shared" si="218"/>
        <v>100</v>
      </c>
    </row>
    <row r="846" spans="1:9" ht="31.5" x14ac:dyDescent="0.25">
      <c r="A846" s="99" t="s">
        <v>875</v>
      </c>
      <c r="B846" s="4"/>
      <c r="C846" s="4" t="s">
        <v>150</v>
      </c>
      <c r="D846" s="4" t="s">
        <v>25</v>
      </c>
      <c r="E846" s="4" t="s">
        <v>1021</v>
      </c>
      <c r="F846" s="4"/>
      <c r="G846" s="7">
        <f>G847</f>
        <v>29629</v>
      </c>
      <c r="H846" s="7">
        <f t="shared" ref="H846:H847" si="221">H847</f>
        <v>29629</v>
      </c>
      <c r="I846" s="7">
        <f t="shared" si="218"/>
        <v>100</v>
      </c>
    </row>
    <row r="847" spans="1:9" x14ac:dyDescent="0.25">
      <c r="A847" s="99" t="s">
        <v>230</v>
      </c>
      <c r="B847" s="4"/>
      <c r="C847" s="4" t="s">
        <v>150</v>
      </c>
      <c r="D847" s="4" t="s">
        <v>25</v>
      </c>
      <c r="E847" s="4" t="s">
        <v>1022</v>
      </c>
      <c r="F847" s="4"/>
      <c r="G847" s="7">
        <f>G848</f>
        <v>29629</v>
      </c>
      <c r="H847" s="7">
        <f t="shared" si="221"/>
        <v>29629</v>
      </c>
      <c r="I847" s="7">
        <f t="shared" si="218"/>
        <v>100</v>
      </c>
    </row>
    <row r="848" spans="1:9" ht="31.5" x14ac:dyDescent="0.25">
      <c r="A848" s="99" t="s">
        <v>204</v>
      </c>
      <c r="B848" s="4"/>
      <c r="C848" s="4" t="s">
        <v>150</v>
      </c>
      <c r="D848" s="4" t="s">
        <v>25</v>
      </c>
      <c r="E848" s="4" t="s">
        <v>1022</v>
      </c>
      <c r="F848" s="4" t="s">
        <v>108</v>
      </c>
      <c r="G848" s="7">
        <v>29629</v>
      </c>
      <c r="H848" s="9">
        <v>29629</v>
      </c>
      <c r="I848" s="7">
        <f t="shared" si="218"/>
        <v>100</v>
      </c>
    </row>
    <row r="849" spans="1:9" x14ac:dyDescent="0.25">
      <c r="A849" s="95" t="s">
        <v>232</v>
      </c>
      <c r="B849" s="4"/>
      <c r="C849" s="4" t="s">
        <v>150</v>
      </c>
      <c r="D849" s="4" t="s">
        <v>25</v>
      </c>
      <c r="E849" s="4" t="s">
        <v>280</v>
      </c>
      <c r="F849" s="4"/>
      <c r="G849" s="7">
        <f t="shared" ref="G849:H850" si="222">G850</f>
        <v>24024.1</v>
      </c>
      <c r="H849" s="7">
        <f t="shared" si="222"/>
        <v>24024.1</v>
      </c>
      <c r="I849" s="7">
        <f t="shared" si="218"/>
        <v>100</v>
      </c>
    </row>
    <row r="850" spans="1:9" x14ac:dyDescent="0.25">
      <c r="A850" s="95" t="s">
        <v>230</v>
      </c>
      <c r="B850" s="4"/>
      <c r="C850" s="4" t="s">
        <v>150</v>
      </c>
      <c r="D850" s="4" t="s">
        <v>25</v>
      </c>
      <c r="E850" s="4" t="s">
        <v>281</v>
      </c>
      <c r="F850" s="4"/>
      <c r="G850" s="7">
        <f t="shared" si="222"/>
        <v>24024.1</v>
      </c>
      <c r="H850" s="7">
        <f t="shared" si="222"/>
        <v>24024.1</v>
      </c>
      <c r="I850" s="7">
        <f t="shared" si="218"/>
        <v>100</v>
      </c>
    </row>
    <row r="851" spans="1:9" ht="31.5" x14ac:dyDescent="0.25">
      <c r="A851" s="95" t="s">
        <v>204</v>
      </c>
      <c r="B851" s="4"/>
      <c r="C851" s="4" t="s">
        <v>150</v>
      </c>
      <c r="D851" s="4" t="s">
        <v>25</v>
      </c>
      <c r="E851" s="4" t="s">
        <v>281</v>
      </c>
      <c r="F851" s="4" t="s">
        <v>108</v>
      </c>
      <c r="G851" s="7">
        <v>24024.1</v>
      </c>
      <c r="H851" s="7">
        <v>24024.1</v>
      </c>
      <c r="I851" s="7">
        <f t="shared" si="218"/>
        <v>100</v>
      </c>
    </row>
    <row r="852" spans="1:9" ht="31.5" x14ac:dyDescent="0.25">
      <c r="A852" s="95" t="s">
        <v>233</v>
      </c>
      <c r="B852" s="4"/>
      <c r="C852" s="4" t="s">
        <v>150</v>
      </c>
      <c r="D852" s="4" t="s">
        <v>25</v>
      </c>
      <c r="E852" s="4" t="s">
        <v>282</v>
      </c>
      <c r="F852" s="4"/>
      <c r="G852" s="7">
        <f t="shared" ref="G852:H853" si="223">G853</f>
        <v>13865.9</v>
      </c>
      <c r="H852" s="7">
        <f t="shared" si="223"/>
        <v>13865.9</v>
      </c>
      <c r="I852" s="7">
        <f t="shared" si="218"/>
        <v>100</v>
      </c>
    </row>
    <row r="853" spans="1:9" x14ac:dyDescent="0.25">
      <c r="A853" s="95" t="s">
        <v>230</v>
      </c>
      <c r="B853" s="4"/>
      <c r="C853" s="4" t="s">
        <v>150</v>
      </c>
      <c r="D853" s="4" t="s">
        <v>25</v>
      </c>
      <c r="E853" s="4" t="s">
        <v>283</v>
      </c>
      <c r="F853" s="4"/>
      <c r="G853" s="7">
        <f t="shared" si="223"/>
        <v>13865.9</v>
      </c>
      <c r="H853" s="7">
        <f t="shared" si="223"/>
        <v>13865.9</v>
      </c>
      <c r="I853" s="7">
        <f t="shared" si="218"/>
        <v>100</v>
      </c>
    </row>
    <row r="854" spans="1:9" ht="31.5" x14ac:dyDescent="0.25">
      <c r="A854" s="95" t="s">
        <v>204</v>
      </c>
      <c r="B854" s="4"/>
      <c r="C854" s="4" t="s">
        <v>150</v>
      </c>
      <c r="D854" s="4" t="s">
        <v>25</v>
      </c>
      <c r="E854" s="4" t="s">
        <v>283</v>
      </c>
      <c r="F854" s="4" t="s">
        <v>108</v>
      </c>
      <c r="G854" s="7">
        <v>13865.9</v>
      </c>
      <c r="H854" s="7">
        <v>13865.9</v>
      </c>
      <c r="I854" s="7">
        <f t="shared" si="218"/>
        <v>100</v>
      </c>
    </row>
    <row r="855" spans="1:9" x14ac:dyDescent="0.25">
      <c r="A855" s="95" t="s">
        <v>234</v>
      </c>
      <c r="B855" s="4"/>
      <c r="C855" s="4" t="s">
        <v>150</v>
      </c>
      <c r="D855" s="4" t="s">
        <v>25</v>
      </c>
      <c r="E855" s="4" t="s">
        <v>284</v>
      </c>
      <c r="F855" s="4"/>
      <c r="G855" s="7">
        <f t="shared" ref="G855:H856" si="224">G856</f>
        <v>3573.7</v>
      </c>
      <c r="H855" s="7">
        <f t="shared" si="224"/>
        <v>3573.7</v>
      </c>
      <c r="I855" s="7">
        <f t="shared" si="218"/>
        <v>100</v>
      </c>
    </row>
    <row r="856" spans="1:9" x14ac:dyDescent="0.25">
      <c r="A856" s="95" t="s">
        <v>230</v>
      </c>
      <c r="B856" s="4"/>
      <c r="C856" s="4" t="s">
        <v>150</v>
      </c>
      <c r="D856" s="4" t="s">
        <v>25</v>
      </c>
      <c r="E856" s="4" t="s">
        <v>285</v>
      </c>
      <c r="F856" s="4"/>
      <c r="G856" s="7">
        <f t="shared" si="224"/>
        <v>3573.7</v>
      </c>
      <c r="H856" s="7">
        <f t="shared" si="224"/>
        <v>3573.7</v>
      </c>
      <c r="I856" s="7">
        <f t="shared" si="218"/>
        <v>100</v>
      </c>
    </row>
    <row r="857" spans="1:9" ht="31.5" x14ac:dyDescent="0.25">
      <c r="A857" s="95" t="s">
        <v>204</v>
      </c>
      <c r="B857" s="4"/>
      <c r="C857" s="4" t="s">
        <v>150</v>
      </c>
      <c r="D857" s="4" t="s">
        <v>25</v>
      </c>
      <c r="E857" s="4" t="s">
        <v>285</v>
      </c>
      <c r="F857" s="4" t="s">
        <v>108</v>
      </c>
      <c r="G857" s="7">
        <v>3573.7</v>
      </c>
      <c r="H857" s="7">
        <v>3573.7</v>
      </c>
      <c r="I857" s="7">
        <f t="shared" si="218"/>
        <v>100</v>
      </c>
    </row>
    <row r="858" spans="1:9" x14ac:dyDescent="0.25">
      <c r="A858" s="95" t="s">
        <v>166</v>
      </c>
      <c r="B858" s="4"/>
      <c r="C858" s="4" t="s">
        <v>150</v>
      </c>
      <c r="D858" s="4" t="s">
        <v>32</v>
      </c>
      <c r="E858" s="4"/>
      <c r="F858" s="4"/>
      <c r="G858" s="7">
        <f>SUM(G859)</f>
        <v>19007.7</v>
      </c>
      <c r="H858" s="7">
        <f>SUM(H859)</f>
        <v>17830.8</v>
      </c>
      <c r="I858" s="7">
        <f t="shared" si="218"/>
        <v>93.808298742088724</v>
      </c>
    </row>
    <row r="859" spans="1:9" ht="31.5" x14ac:dyDescent="0.25">
      <c r="A859" s="95" t="s">
        <v>517</v>
      </c>
      <c r="B859" s="4"/>
      <c r="C859" s="4" t="s">
        <v>150</v>
      </c>
      <c r="D859" s="4" t="s">
        <v>32</v>
      </c>
      <c r="E859" s="4" t="s">
        <v>228</v>
      </c>
      <c r="F859" s="4"/>
      <c r="G859" s="7">
        <f>SUM(G860)+G879</f>
        <v>19007.7</v>
      </c>
      <c r="H859" s="7">
        <f>SUM(H860)+H879</f>
        <v>17830.8</v>
      </c>
      <c r="I859" s="7">
        <f t="shared" si="218"/>
        <v>93.808298742088724</v>
      </c>
    </row>
    <row r="860" spans="1:9" ht="78.75" x14ac:dyDescent="0.25">
      <c r="A860" s="95" t="s">
        <v>829</v>
      </c>
      <c r="B860" s="4"/>
      <c r="C860" s="4" t="s">
        <v>150</v>
      </c>
      <c r="D860" s="4" t="s">
        <v>32</v>
      </c>
      <c r="E860" s="4" t="s">
        <v>231</v>
      </c>
      <c r="F860" s="4"/>
      <c r="G860" s="7">
        <f>G861</f>
        <v>9975.2999999999993</v>
      </c>
      <c r="H860" s="7">
        <f>H861</f>
        <v>9975.2999999999993</v>
      </c>
      <c r="I860" s="7">
        <f t="shared" si="218"/>
        <v>100</v>
      </c>
    </row>
    <row r="861" spans="1:9" x14ac:dyDescent="0.25">
      <c r="A861" s="95" t="s">
        <v>26</v>
      </c>
      <c r="B861" s="4"/>
      <c r="C861" s="4" t="s">
        <v>150</v>
      </c>
      <c r="D861" s="4" t="s">
        <v>32</v>
      </c>
      <c r="E861" s="4" t="s">
        <v>621</v>
      </c>
      <c r="F861" s="4"/>
      <c r="G861" s="7">
        <f>SUM(G862+G865+G867+G869+G871+G874)+G877</f>
        <v>9975.2999999999993</v>
      </c>
      <c r="H861" s="7">
        <f>SUM(H862+H865+H867+H869+H871+H874)+H877</f>
        <v>9975.2999999999993</v>
      </c>
      <c r="I861" s="7">
        <f t="shared" si="218"/>
        <v>100</v>
      </c>
    </row>
    <row r="862" spans="1:9" ht="31.5" x14ac:dyDescent="0.25">
      <c r="A862" s="95" t="s">
        <v>919</v>
      </c>
      <c r="B862" s="4"/>
      <c r="C862" s="4" t="s">
        <v>150</v>
      </c>
      <c r="D862" s="4" t="s">
        <v>32</v>
      </c>
      <c r="E862" s="4" t="s">
        <v>708</v>
      </c>
      <c r="F862" s="4"/>
      <c r="G862" s="7">
        <f>SUM(G863:G864)</f>
        <v>5337.9</v>
      </c>
      <c r="H862" s="7">
        <f>SUM(H863:H864)</f>
        <v>5337.9</v>
      </c>
      <c r="I862" s="7">
        <f t="shared" si="218"/>
        <v>100</v>
      </c>
    </row>
    <row r="863" spans="1:9" ht="31.5" x14ac:dyDescent="0.25">
      <c r="A863" s="95" t="s">
        <v>40</v>
      </c>
      <c r="B863" s="4"/>
      <c r="C863" s="4" t="s">
        <v>150</v>
      </c>
      <c r="D863" s="4" t="s">
        <v>32</v>
      </c>
      <c r="E863" s="4" t="s">
        <v>708</v>
      </c>
      <c r="F863" s="4" t="s">
        <v>77</v>
      </c>
      <c r="G863" s="7">
        <v>502.5</v>
      </c>
      <c r="H863" s="7">
        <v>502.5</v>
      </c>
      <c r="I863" s="7">
        <f t="shared" si="218"/>
        <v>100</v>
      </c>
    </row>
    <row r="864" spans="1:9" ht="31.5" x14ac:dyDescent="0.25">
      <c r="A864" s="95" t="s">
        <v>204</v>
      </c>
      <c r="B864" s="4"/>
      <c r="C864" s="4" t="s">
        <v>150</v>
      </c>
      <c r="D864" s="4" t="s">
        <v>32</v>
      </c>
      <c r="E864" s="4" t="s">
        <v>708</v>
      </c>
      <c r="F864" s="4" t="s">
        <v>108</v>
      </c>
      <c r="G864" s="7">
        <v>4835.3999999999996</v>
      </c>
      <c r="H864" s="7">
        <v>4835.3999999999996</v>
      </c>
      <c r="I864" s="7">
        <f t="shared" si="218"/>
        <v>100</v>
      </c>
    </row>
    <row r="865" spans="1:9" ht="31.5" x14ac:dyDescent="0.25">
      <c r="A865" s="95" t="s">
        <v>920</v>
      </c>
      <c r="B865" s="4"/>
      <c r="C865" s="4" t="s">
        <v>150</v>
      </c>
      <c r="D865" s="4" t="s">
        <v>32</v>
      </c>
      <c r="E865" s="4" t="s">
        <v>627</v>
      </c>
      <c r="F865" s="4"/>
      <c r="G865" s="7">
        <f>SUM(G866)</f>
        <v>1622.7</v>
      </c>
      <c r="H865" s="7">
        <f t="shared" ref="H865" si="225">SUM(H866)</f>
        <v>1622.7</v>
      </c>
      <c r="I865" s="7">
        <f t="shared" si="218"/>
        <v>100</v>
      </c>
    </row>
    <row r="866" spans="1:9" ht="31.5" x14ac:dyDescent="0.25">
      <c r="A866" s="95" t="s">
        <v>204</v>
      </c>
      <c r="B866" s="4"/>
      <c r="C866" s="4" t="s">
        <v>150</v>
      </c>
      <c r="D866" s="4" t="s">
        <v>32</v>
      </c>
      <c r="E866" s="4" t="s">
        <v>627</v>
      </c>
      <c r="F866" s="4" t="s">
        <v>108</v>
      </c>
      <c r="G866" s="7">
        <v>1622.7</v>
      </c>
      <c r="H866" s="7">
        <v>1622.7</v>
      </c>
      <c r="I866" s="7">
        <f t="shared" si="218"/>
        <v>100</v>
      </c>
    </row>
    <row r="867" spans="1:9" ht="47.25" x14ac:dyDescent="0.25">
      <c r="A867" s="95" t="s">
        <v>866</v>
      </c>
      <c r="B867" s="4"/>
      <c r="C867" s="4" t="s">
        <v>150</v>
      </c>
      <c r="D867" s="4" t="s">
        <v>32</v>
      </c>
      <c r="E867" s="4" t="s">
        <v>628</v>
      </c>
      <c r="F867" s="4"/>
      <c r="G867" s="7">
        <f>SUM(G868)</f>
        <v>901.5</v>
      </c>
      <c r="H867" s="7">
        <f t="shared" ref="H867" si="226">SUM(H868)</f>
        <v>901.5</v>
      </c>
      <c r="I867" s="7">
        <f t="shared" si="218"/>
        <v>100</v>
      </c>
    </row>
    <row r="868" spans="1:9" ht="31.5" x14ac:dyDescent="0.25">
      <c r="A868" s="95" t="s">
        <v>40</v>
      </c>
      <c r="B868" s="4"/>
      <c r="C868" s="4" t="s">
        <v>150</v>
      </c>
      <c r="D868" s="4" t="s">
        <v>32</v>
      </c>
      <c r="E868" s="4" t="s">
        <v>628</v>
      </c>
      <c r="F868" s="4" t="s">
        <v>77</v>
      </c>
      <c r="G868" s="7">
        <v>901.5</v>
      </c>
      <c r="H868" s="7">
        <v>901.5</v>
      </c>
      <c r="I868" s="7">
        <f t="shared" si="218"/>
        <v>100</v>
      </c>
    </row>
    <row r="869" spans="1:9" ht="31.5" hidden="1" x14ac:dyDescent="0.25">
      <c r="A869" s="95" t="s">
        <v>867</v>
      </c>
      <c r="B869" s="4"/>
      <c r="C869" s="4" t="s">
        <v>150</v>
      </c>
      <c r="D869" s="4" t="s">
        <v>32</v>
      </c>
      <c r="E869" s="4" t="s">
        <v>709</v>
      </c>
      <c r="F869" s="4"/>
      <c r="G869" s="7">
        <f>SUM(G870)</f>
        <v>0</v>
      </c>
      <c r="H869" s="7">
        <f t="shared" ref="H869" si="227">SUM(H870)</f>
        <v>0</v>
      </c>
      <c r="I869" s="7" t="e">
        <f t="shared" si="218"/>
        <v>#DIV/0!</v>
      </c>
    </row>
    <row r="870" spans="1:9" ht="31.5" hidden="1" x14ac:dyDescent="0.25">
      <c r="A870" s="95" t="s">
        <v>40</v>
      </c>
      <c r="B870" s="4"/>
      <c r="C870" s="4" t="s">
        <v>150</v>
      </c>
      <c r="D870" s="4" t="s">
        <v>32</v>
      </c>
      <c r="E870" s="4" t="s">
        <v>709</v>
      </c>
      <c r="F870" s="4" t="s">
        <v>77</v>
      </c>
      <c r="G870" s="7"/>
      <c r="H870" s="9"/>
      <c r="I870" s="7" t="e">
        <f t="shared" si="218"/>
        <v>#DIV/0!</v>
      </c>
    </row>
    <row r="871" spans="1:9" ht="31.5" x14ac:dyDescent="0.25">
      <c r="A871" s="95" t="s">
        <v>975</v>
      </c>
      <c r="B871" s="4"/>
      <c r="C871" s="4" t="s">
        <v>150</v>
      </c>
      <c r="D871" s="4" t="s">
        <v>32</v>
      </c>
      <c r="E871" s="4" t="s">
        <v>818</v>
      </c>
      <c r="F871" s="4"/>
      <c r="G871" s="7">
        <f>SUM(G872:G873)</f>
        <v>1061.5999999999999</v>
      </c>
      <c r="H871" s="7">
        <f t="shared" ref="H871" si="228">SUM(H872:H873)</f>
        <v>1061.5999999999999</v>
      </c>
      <c r="I871" s="7">
        <f t="shared" si="218"/>
        <v>100</v>
      </c>
    </row>
    <row r="872" spans="1:9" ht="31.5" x14ac:dyDescent="0.25">
      <c r="A872" s="95" t="s">
        <v>40</v>
      </c>
      <c r="B872" s="4"/>
      <c r="C872" s="4" t="s">
        <v>150</v>
      </c>
      <c r="D872" s="4" t="s">
        <v>32</v>
      </c>
      <c r="E872" s="4" t="s">
        <v>818</v>
      </c>
      <c r="F872" s="4" t="s">
        <v>77</v>
      </c>
      <c r="G872" s="7">
        <v>60.1</v>
      </c>
      <c r="H872" s="7">
        <v>60.1</v>
      </c>
      <c r="I872" s="7">
        <f t="shared" si="218"/>
        <v>100</v>
      </c>
    </row>
    <row r="873" spans="1:9" ht="31.5" x14ac:dyDescent="0.25">
      <c r="A873" s="95" t="s">
        <v>204</v>
      </c>
      <c r="B873" s="4"/>
      <c r="C873" s="4" t="s">
        <v>150</v>
      </c>
      <c r="D873" s="4" t="s">
        <v>32</v>
      </c>
      <c r="E873" s="4" t="s">
        <v>818</v>
      </c>
      <c r="F873" s="4" t="s">
        <v>108</v>
      </c>
      <c r="G873" s="7">
        <v>1001.5</v>
      </c>
      <c r="H873" s="7">
        <v>1001.5</v>
      </c>
      <c r="I873" s="7">
        <f t="shared" si="218"/>
        <v>100</v>
      </c>
    </row>
    <row r="874" spans="1:9" ht="31.5" x14ac:dyDescent="0.25">
      <c r="A874" s="95" t="s">
        <v>974</v>
      </c>
      <c r="B874" s="4"/>
      <c r="C874" s="4" t="s">
        <v>150</v>
      </c>
      <c r="D874" s="4" t="s">
        <v>32</v>
      </c>
      <c r="E874" s="4" t="s">
        <v>819</v>
      </c>
      <c r="F874" s="4"/>
      <c r="G874" s="7">
        <f>SUM(G875:G876)</f>
        <v>721.2</v>
      </c>
      <c r="H874" s="7">
        <f t="shared" ref="H874" si="229">SUM(H875:H876)</f>
        <v>721.2</v>
      </c>
      <c r="I874" s="7">
        <f t="shared" si="218"/>
        <v>100</v>
      </c>
    </row>
    <row r="875" spans="1:9" ht="31.5" hidden="1" x14ac:dyDescent="0.25">
      <c r="A875" s="95" t="s">
        <v>40</v>
      </c>
      <c r="B875" s="4"/>
      <c r="C875" s="4" t="s">
        <v>150</v>
      </c>
      <c r="D875" s="4" t="s">
        <v>32</v>
      </c>
      <c r="E875" s="4" t="s">
        <v>819</v>
      </c>
      <c r="F875" s="4" t="s">
        <v>77</v>
      </c>
      <c r="G875" s="7"/>
      <c r="H875" s="7"/>
      <c r="I875" s="7"/>
    </row>
    <row r="876" spans="1:9" ht="31.5" x14ac:dyDescent="0.25">
      <c r="A876" s="95" t="s">
        <v>204</v>
      </c>
      <c r="B876" s="4"/>
      <c r="C876" s="4" t="s">
        <v>150</v>
      </c>
      <c r="D876" s="4" t="s">
        <v>32</v>
      </c>
      <c r="E876" s="4" t="s">
        <v>819</v>
      </c>
      <c r="F876" s="4" t="s">
        <v>108</v>
      </c>
      <c r="G876" s="7">
        <v>721.2</v>
      </c>
      <c r="H876" s="7">
        <v>721.2</v>
      </c>
      <c r="I876" s="7">
        <f t="shared" si="218"/>
        <v>100</v>
      </c>
    </row>
    <row r="877" spans="1:9" ht="31.5" x14ac:dyDescent="0.25">
      <c r="A877" s="95" t="s">
        <v>947</v>
      </c>
      <c r="B877" s="4"/>
      <c r="C877" s="4" t="s">
        <v>150</v>
      </c>
      <c r="D877" s="4" t="s">
        <v>32</v>
      </c>
      <c r="E877" s="4" t="s">
        <v>898</v>
      </c>
      <c r="F877" s="4"/>
      <c r="G877" s="7">
        <f>SUM(G878)</f>
        <v>330.4</v>
      </c>
      <c r="H877" s="7">
        <f t="shared" ref="H877" si="230">SUM(H878)</f>
        <v>330.4</v>
      </c>
      <c r="I877" s="7">
        <f t="shared" si="218"/>
        <v>100</v>
      </c>
    </row>
    <row r="878" spans="1:9" ht="31.5" x14ac:dyDescent="0.25">
      <c r="A878" s="95" t="s">
        <v>204</v>
      </c>
      <c r="B878" s="4"/>
      <c r="C878" s="4" t="s">
        <v>150</v>
      </c>
      <c r="D878" s="4" t="s">
        <v>32</v>
      </c>
      <c r="E878" s="4" t="s">
        <v>898</v>
      </c>
      <c r="F878" s="4" t="s">
        <v>108</v>
      </c>
      <c r="G878" s="7">
        <v>330.4</v>
      </c>
      <c r="H878" s="7">
        <v>330.4</v>
      </c>
      <c r="I878" s="7">
        <f t="shared" si="218"/>
        <v>100</v>
      </c>
    </row>
    <row r="879" spans="1:9" ht="31.5" x14ac:dyDescent="0.25">
      <c r="A879" s="95" t="s">
        <v>236</v>
      </c>
      <c r="B879" s="4"/>
      <c r="C879" s="4" t="s">
        <v>150</v>
      </c>
      <c r="D879" s="4" t="s">
        <v>32</v>
      </c>
      <c r="E879" s="4" t="s">
        <v>235</v>
      </c>
      <c r="F879" s="4"/>
      <c r="G879" s="7">
        <f>SUM(G880)</f>
        <v>9032.4000000000015</v>
      </c>
      <c r="H879" s="7">
        <f t="shared" ref="H879" si="231">SUM(H880)</f>
        <v>7855.4999999999991</v>
      </c>
      <c r="I879" s="7">
        <f t="shared" si="218"/>
        <v>86.970240467649774</v>
      </c>
    </row>
    <row r="880" spans="1:9" x14ac:dyDescent="0.25">
      <c r="A880" s="95" t="s">
        <v>26</v>
      </c>
      <c r="B880" s="4"/>
      <c r="C880" s="4" t="s">
        <v>150</v>
      </c>
      <c r="D880" s="4" t="s">
        <v>32</v>
      </c>
      <c r="E880" s="4" t="s">
        <v>625</v>
      </c>
      <c r="F880" s="4"/>
      <c r="G880" s="7">
        <f>SUM(G883)+G885+G887+G881</f>
        <v>9032.4000000000015</v>
      </c>
      <c r="H880" s="7">
        <f t="shared" ref="H880" si="232">SUM(H883)+H885+H887+H881</f>
        <v>7855.4999999999991</v>
      </c>
      <c r="I880" s="7">
        <f t="shared" si="218"/>
        <v>86.970240467649774</v>
      </c>
    </row>
    <row r="881" spans="1:9" x14ac:dyDescent="0.25">
      <c r="A881" s="103" t="s">
        <v>230</v>
      </c>
      <c r="B881" s="4"/>
      <c r="C881" s="4" t="s">
        <v>150</v>
      </c>
      <c r="D881" s="4" t="s">
        <v>32</v>
      </c>
      <c r="E881" s="4" t="s">
        <v>626</v>
      </c>
      <c r="F881" s="4"/>
      <c r="G881" s="7">
        <f>SUM(G882)</f>
        <v>152.69999999999999</v>
      </c>
      <c r="H881" s="7">
        <f t="shared" ref="H881" si="233">SUM(H882)</f>
        <v>152.69999999999999</v>
      </c>
      <c r="I881" s="7">
        <f t="shared" si="218"/>
        <v>100</v>
      </c>
    </row>
    <row r="882" spans="1:9" ht="31.5" x14ac:dyDescent="0.25">
      <c r="A882" s="103" t="s">
        <v>204</v>
      </c>
      <c r="B882" s="4"/>
      <c r="C882" s="4" t="s">
        <v>150</v>
      </c>
      <c r="D882" s="4" t="s">
        <v>32</v>
      </c>
      <c r="E882" s="4" t="s">
        <v>626</v>
      </c>
      <c r="F882" s="4" t="s">
        <v>108</v>
      </c>
      <c r="G882" s="7">
        <v>152.69999999999999</v>
      </c>
      <c r="H882" s="7">
        <v>152.69999999999999</v>
      </c>
      <c r="I882" s="7">
        <f t="shared" si="218"/>
        <v>100</v>
      </c>
    </row>
    <row r="883" spans="1:9" ht="47.25" hidden="1" x14ac:dyDescent="0.25">
      <c r="A883" s="95" t="s">
        <v>805</v>
      </c>
      <c r="B883" s="4"/>
      <c r="C883" s="4" t="s">
        <v>150</v>
      </c>
      <c r="D883" s="4" t="s">
        <v>32</v>
      </c>
      <c r="E883" s="4" t="s">
        <v>629</v>
      </c>
      <c r="F883" s="4"/>
      <c r="G883" s="7">
        <f>SUM(G884)</f>
        <v>0</v>
      </c>
      <c r="H883" s="7">
        <f t="shared" ref="H883" si="234">SUM(H884)</f>
        <v>0</v>
      </c>
      <c r="I883" s="7"/>
    </row>
    <row r="884" spans="1:9" ht="31.5" hidden="1" x14ac:dyDescent="0.25">
      <c r="A884" s="95" t="s">
        <v>204</v>
      </c>
      <c r="B884" s="4"/>
      <c r="C884" s="4" t="s">
        <v>150</v>
      </c>
      <c r="D884" s="4" t="s">
        <v>32</v>
      </c>
      <c r="E884" s="4" t="s">
        <v>629</v>
      </c>
      <c r="F884" s="4" t="s">
        <v>108</v>
      </c>
      <c r="G884" s="7"/>
      <c r="H884" s="7"/>
      <c r="I884" s="7"/>
    </row>
    <row r="885" spans="1:9" ht="31.5" x14ac:dyDescent="0.25">
      <c r="A885" s="95" t="s">
        <v>970</v>
      </c>
      <c r="B885" s="4"/>
      <c r="C885" s="4" t="s">
        <v>150</v>
      </c>
      <c r="D885" s="4" t="s">
        <v>32</v>
      </c>
      <c r="E885" s="4" t="s">
        <v>971</v>
      </c>
      <c r="F885" s="4"/>
      <c r="G885" s="7">
        <f>SUM(G886)</f>
        <v>3748.1</v>
      </c>
      <c r="H885" s="7">
        <f t="shared" ref="H885" si="235">SUM(H886)</f>
        <v>3748.1</v>
      </c>
      <c r="I885" s="7">
        <f t="shared" si="218"/>
        <v>100</v>
      </c>
    </row>
    <row r="886" spans="1:9" ht="31.5" x14ac:dyDescent="0.25">
      <c r="A886" s="95" t="s">
        <v>204</v>
      </c>
      <c r="B886" s="4"/>
      <c r="C886" s="4" t="s">
        <v>150</v>
      </c>
      <c r="D886" s="4" t="s">
        <v>32</v>
      </c>
      <c r="E886" s="4" t="s">
        <v>971</v>
      </c>
      <c r="F886" s="4" t="s">
        <v>108</v>
      </c>
      <c r="G886" s="7">
        <v>3748.1</v>
      </c>
      <c r="H886" s="7">
        <v>3748.1</v>
      </c>
      <c r="I886" s="7">
        <f t="shared" si="218"/>
        <v>100</v>
      </c>
    </row>
    <row r="887" spans="1:9" ht="31.5" x14ac:dyDescent="0.25">
      <c r="A887" s="95" t="s">
        <v>972</v>
      </c>
      <c r="B887" s="4"/>
      <c r="C887" s="4" t="s">
        <v>150</v>
      </c>
      <c r="D887" s="4" t="s">
        <v>32</v>
      </c>
      <c r="E887" s="4" t="s">
        <v>973</v>
      </c>
      <c r="F887" s="4"/>
      <c r="G887" s="7">
        <f>SUM(G888)</f>
        <v>5131.6000000000004</v>
      </c>
      <c r="H887" s="7">
        <f t="shared" ref="H887" si="236">SUM(H888)</f>
        <v>3954.7</v>
      </c>
      <c r="I887" s="7">
        <f t="shared" si="218"/>
        <v>77.065632551251056</v>
      </c>
    </row>
    <row r="888" spans="1:9" ht="31.5" x14ac:dyDescent="0.25">
      <c r="A888" s="95" t="s">
        <v>204</v>
      </c>
      <c r="B888" s="4"/>
      <c r="C888" s="4" t="s">
        <v>150</v>
      </c>
      <c r="D888" s="4" t="s">
        <v>32</v>
      </c>
      <c r="E888" s="4" t="s">
        <v>973</v>
      </c>
      <c r="F888" s="4" t="s">
        <v>108</v>
      </c>
      <c r="G888" s="7">
        <v>5131.6000000000004</v>
      </c>
      <c r="H888" s="7">
        <v>3954.7</v>
      </c>
      <c r="I888" s="7">
        <f t="shared" si="218"/>
        <v>77.065632551251056</v>
      </c>
    </row>
    <row r="889" spans="1:9" x14ac:dyDescent="0.25">
      <c r="A889" s="95" t="s">
        <v>167</v>
      </c>
      <c r="B889" s="4"/>
      <c r="C889" s="4" t="s">
        <v>150</v>
      </c>
      <c r="D889" s="4" t="s">
        <v>42</v>
      </c>
      <c r="E889" s="4"/>
      <c r="F889" s="4"/>
      <c r="G889" s="7">
        <f>SUM(G890)</f>
        <v>14889.7</v>
      </c>
      <c r="H889" s="7">
        <f t="shared" ref="H889" si="237">SUM(H890)</f>
        <v>14889.7</v>
      </c>
      <c r="I889" s="7">
        <f t="shared" si="218"/>
        <v>100</v>
      </c>
    </row>
    <row r="890" spans="1:9" ht="31.5" x14ac:dyDescent="0.25">
      <c r="A890" s="95" t="s">
        <v>517</v>
      </c>
      <c r="B890" s="4"/>
      <c r="C890" s="4" t="s">
        <v>150</v>
      </c>
      <c r="D890" s="4" t="s">
        <v>42</v>
      </c>
      <c r="E890" s="4" t="s">
        <v>228</v>
      </c>
      <c r="F890" s="4"/>
      <c r="G890" s="7">
        <f>G891</f>
        <v>14889.7</v>
      </c>
      <c r="H890" s="7">
        <f t="shared" ref="H890" si="238">H891</f>
        <v>14889.7</v>
      </c>
      <c r="I890" s="7">
        <f t="shared" si="218"/>
        <v>100</v>
      </c>
    </row>
    <row r="891" spans="1:9" ht="78.75" x14ac:dyDescent="0.25">
      <c r="A891" s="95" t="s">
        <v>829</v>
      </c>
      <c r="B891" s="4"/>
      <c r="C891" s="4" t="s">
        <v>150</v>
      </c>
      <c r="D891" s="4" t="s">
        <v>42</v>
      </c>
      <c r="E891" s="4" t="s">
        <v>231</v>
      </c>
      <c r="F891" s="4"/>
      <c r="G891" s="7">
        <f>G892+G898</f>
        <v>14889.7</v>
      </c>
      <c r="H891" s="7">
        <f>H892+H898</f>
        <v>14889.7</v>
      </c>
      <c r="I891" s="7">
        <f t="shared" si="218"/>
        <v>100</v>
      </c>
    </row>
    <row r="892" spans="1:9" x14ac:dyDescent="0.25">
      <c r="A892" s="95" t="s">
        <v>26</v>
      </c>
      <c r="B892" s="4"/>
      <c r="C892" s="4" t="s">
        <v>150</v>
      </c>
      <c r="D892" s="4" t="s">
        <v>42</v>
      </c>
      <c r="E892" s="4" t="s">
        <v>621</v>
      </c>
      <c r="F892" s="4"/>
      <c r="G892" s="7">
        <f>SUM(G893)+G896</f>
        <v>5990.5</v>
      </c>
      <c r="H892" s="7">
        <f t="shared" ref="H892" si="239">SUM(H893)+H896</f>
        <v>5990.5</v>
      </c>
      <c r="I892" s="7">
        <f t="shared" si="218"/>
        <v>100</v>
      </c>
    </row>
    <row r="893" spans="1:9" ht="54.75" customHeight="1" x14ac:dyDescent="0.25">
      <c r="A893" s="95" t="s">
        <v>868</v>
      </c>
      <c r="B893" s="46"/>
      <c r="C893" s="4" t="s">
        <v>150</v>
      </c>
      <c r="D893" s="4" t="s">
        <v>42</v>
      </c>
      <c r="E893" s="47" t="s">
        <v>630</v>
      </c>
      <c r="F893" s="4"/>
      <c r="G893" s="7">
        <f>SUM(G894:G895)</f>
        <v>5920.4</v>
      </c>
      <c r="H893" s="7">
        <f t="shared" ref="H893" si="240">SUM(H894:H895)</f>
        <v>5920.4</v>
      </c>
      <c r="I893" s="7">
        <f t="shared" si="218"/>
        <v>100</v>
      </c>
    </row>
    <row r="894" spans="1:9" ht="31.5" hidden="1" x14ac:dyDescent="0.25">
      <c r="A894" s="95" t="s">
        <v>40</v>
      </c>
      <c r="B894" s="46"/>
      <c r="C894" s="4" t="s">
        <v>150</v>
      </c>
      <c r="D894" s="4" t="s">
        <v>42</v>
      </c>
      <c r="E894" s="47" t="s">
        <v>630</v>
      </c>
      <c r="F894" s="4" t="s">
        <v>77</v>
      </c>
      <c r="G894" s="7"/>
      <c r="H894" s="7"/>
      <c r="I894" s="7" t="e">
        <f t="shared" si="218"/>
        <v>#DIV/0!</v>
      </c>
    </row>
    <row r="895" spans="1:9" ht="31.5" x14ac:dyDescent="0.25">
      <c r="A895" s="95" t="s">
        <v>204</v>
      </c>
      <c r="B895" s="46"/>
      <c r="C895" s="4" t="s">
        <v>150</v>
      </c>
      <c r="D895" s="4" t="s">
        <v>42</v>
      </c>
      <c r="E895" s="47" t="s">
        <v>630</v>
      </c>
      <c r="F895" s="4" t="s">
        <v>108</v>
      </c>
      <c r="G895" s="7">
        <v>5920.4</v>
      </c>
      <c r="H895" s="7">
        <v>5920.4</v>
      </c>
      <c r="I895" s="7">
        <f t="shared" si="218"/>
        <v>100</v>
      </c>
    </row>
    <row r="896" spans="1:9" ht="63" x14ac:dyDescent="0.25">
      <c r="A896" s="95" t="s">
        <v>946</v>
      </c>
      <c r="B896" s="46"/>
      <c r="C896" s="4" t="s">
        <v>150</v>
      </c>
      <c r="D896" s="4" t="s">
        <v>42</v>
      </c>
      <c r="E896" s="47" t="s">
        <v>921</v>
      </c>
      <c r="F896" s="4"/>
      <c r="G896" s="7">
        <f>SUM(G897)</f>
        <v>70.099999999999994</v>
      </c>
      <c r="H896" s="7">
        <f t="shared" ref="H896" si="241">SUM(H897)</f>
        <v>70.099999999999994</v>
      </c>
      <c r="I896" s="7">
        <f t="shared" si="218"/>
        <v>100</v>
      </c>
    </row>
    <row r="897" spans="1:9" ht="31.5" x14ac:dyDescent="0.25">
      <c r="A897" s="95" t="s">
        <v>204</v>
      </c>
      <c r="B897" s="46"/>
      <c r="C897" s="4" t="s">
        <v>150</v>
      </c>
      <c r="D897" s="4" t="s">
        <v>42</v>
      </c>
      <c r="E897" s="47" t="s">
        <v>921</v>
      </c>
      <c r="F897" s="4" t="s">
        <v>108</v>
      </c>
      <c r="G897" s="7">
        <v>70.099999999999994</v>
      </c>
      <c r="H897" s="7">
        <v>70.099999999999994</v>
      </c>
      <c r="I897" s="7">
        <f t="shared" si="218"/>
        <v>100</v>
      </c>
    </row>
    <row r="898" spans="1:9" ht="63" x14ac:dyDescent="0.25">
      <c r="A898" s="95" t="s">
        <v>830</v>
      </c>
      <c r="B898" s="46"/>
      <c r="C898" s="4" t="s">
        <v>150</v>
      </c>
      <c r="D898" s="4" t="s">
        <v>42</v>
      </c>
      <c r="E898" s="47" t="s">
        <v>631</v>
      </c>
      <c r="F898" s="4"/>
      <c r="G898" s="7">
        <f>G899+G902</f>
        <v>8899.2000000000007</v>
      </c>
      <c r="H898" s="7">
        <f t="shared" ref="H898" si="242">H899+H902</f>
        <v>8899.2000000000007</v>
      </c>
      <c r="I898" s="7">
        <f t="shared" si="218"/>
        <v>100</v>
      </c>
    </row>
    <row r="899" spans="1:9" ht="31.5" x14ac:dyDescent="0.25">
      <c r="A899" s="36" t="s">
        <v>922</v>
      </c>
      <c r="B899" s="46"/>
      <c r="C899" s="4" t="s">
        <v>150</v>
      </c>
      <c r="D899" s="4" t="s">
        <v>42</v>
      </c>
      <c r="E899" s="47" t="s">
        <v>632</v>
      </c>
      <c r="F899" s="4"/>
      <c r="G899" s="7">
        <f>SUM(G900:G901)</f>
        <v>4169</v>
      </c>
      <c r="H899" s="7">
        <f t="shared" ref="H899" si="243">SUM(H900:H901)</f>
        <v>4169</v>
      </c>
      <c r="I899" s="7">
        <f t="shared" si="218"/>
        <v>100</v>
      </c>
    </row>
    <row r="900" spans="1:9" ht="31.5" x14ac:dyDescent="0.25">
      <c r="A900" s="95" t="s">
        <v>204</v>
      </c>
      <c r="B900" s="46"/>
      <c r="C900" s="4" t="s">
        <v>150</v>
      </c>
      <c r="D900" s="4" t="s">
        <v>42</v>
      </c>
      <c r="E900" s="47" t="s">
        <v>632</v>
      </c>
      <c r="F900" s="4" t="s">
        <v>108</v>
      </c>
      <c r="G900" s="7">
        <v>2779.4</v>
      </c>
      <c r="H900" s="7">
        <v>2779.4</v>
      </c>
      <c r="I900" s="7">
        <f t="shared" si="218"/>
        <v>100</v>
      </c>
    </row>
    <row r="901" spans="1:9" x14ac:dyDescent="0.25">
      <c r="A901" s="95" t="s">
        <v>17</v>
      </c>
      <c r="B901" s="46"/>
      <c r="C901" s="4" t="s">
        <v>150</v>
      </c>
      <c r="D901" s="4" t="s">
        <v>42</v>
      </c>
      <c r="E901" s="47" t="s">
        <v>632</v>
      </c>
      <c r="F901" s="4" t="s">
        <v>82</v>
      </c>
      <c r="G901" s="7">
        <v>1389.6</v>
      </c>
      <c r="H901" s="7">
        <v>1389.6</v>
      </c>
      <c r="I901" s="7">
        <f t="shared" si="218"/>
        <v>100</v>
      </c>
    </row>
    <row r="902" spans="1:9" ht="78.75" x14ac:dyDescent="0.25">
      <c r="A902" s="95" t="s">
        <v>923</v>
      </c>
      <c r="B902" s="46"/>
      <c r="C902" s="4" t="s">
        <v>150</v>
      </c>
      <c r="D902" s="4" t="s">
        <v>42</v>
      </c>
      <c r="E902" s="47" t="s">
        <v>766</v>
      </c>
      <c r="F902" s="4"/>
      <c r="G902" s="7">
        <f>SUM(G903)</f>
        <v>4730.2</v>
      </c>
      <c r="H902" s="7">
        <f t="shared" ref="H902" si="244">SUM(H903)</f>
        <v>4730.2</v>
      </c>
      <c r="I902" s="7">
        <f t="shared" si="218"/>
        <v>100</v>
      </c>
    </row>
    <row r="903" spans="1:9" ht="31.5" x14ac:dyDescent="0.25">
      <c r="A903" s="95" t="s">
        <v>204</v>
      </c>
      <c r="B903" s="46"/>
      <c r="C903" s="4" t="s">
        <v>150</v>
      </c>
      <c r="D903" s="4" t="s">
        <v>42</v>
      </c>
      <c r="E903" s="47" t="s">
        <v>766</v>
      </c>
      <c r="F903" s="4" t="s">
        <v>108</v>
      </c>
      <c r="G903" s="7">
        <v>4730.2</v>
      </c>
      <c r="H903" s="7">
        <v>4730.2</v>
      </c>
      <c r="I903" s="7">
        <f t="shared" si="218"/>
        <v>100</v>
      </c>
    </row>
    <row r="904" spans="1:9" x14ac:dyDescent="0.25">
      <c r="A904" s="95" t="s">
        <v>168</v>
      </c>
      <c r="B904" s="46"/>
      <c r="C904" s="4" t="s">
        <v>150</v>
      </c>
      <c r="D904" s="4" t="s">
        <v>149</v>
      </c>
      <c r="E904" s="47"/>
      <c r="F904" s="4"/>
      <c r="G904" s="7">
        <f>SUM(G905)</f>
        <v>12260.1</v>
      </c>
      <c r="H904" s="7">
        <f>SUM(H905)</f>
        <v>12211.9</v>
      </c>
      <c r="I904" s="7">
        <f t="shared" ref="I904:I967" si="245">SUM(H904/G904*100)</f>
        <v>99.606854756486484</v>
      </c>
    </row>
    <row r="905" spans="1:9" ht="31.5" x14ac:dyDescent="0.25">
      <c r="A905" s="95" t="s">
        <v>517</v>
      </c>
      <c r="B905" s="46"/>
      <c r="C905" s="4" t="s">
        <v>150</v>
      </c>
      <c r="D905" s="4" t="s">
        <v>149</v>
      </c>
      <c r="E905" s="47" t="s">
        <v>228</v>
      </c>
      <c r="F905" s="4"/>
      <c r="G905" s="7">
        <f>SUM(G906)</f>
        <v>12260.1</v>
      </c>
      <c r="H905" s="7">
        <f t="shared" ref="H905" si="246">SUM(H906)</f>
        <v>12211.9</v>
      </c>
      <c r="I905" s="7">
        <f t="shared" si="245"/>
        <v>99.606854756486484</v>
      </c>
    </row>
    <row r="906" spans="1:9" ht="31.5" x14ac:dyDescent="0.25">
      <c r="A906" s="95" t="s">
        <v>277</v>
      </c>
      <c r="B906" s="46"/>
      <c r="C906" s="4" t="s">
        <v>150</v>
      </c>
      <c r="D906" s="4" t="s">
        <v>149</v>
      </c>
      <c r="E906" s="47" t="s">
        <v>229</v>
      </c>
      <c r="F906" s="4"/>
      <c r="G906" s="7">
        <f>SUM(G907+G910+G913+G915)</f>
        <v>12260.1</v>
      </c>
      <c r="H906" s="7">
        <f>SUM(H907+H910+H913+H915)</f>
        <v>12211.9</v>
      </c>
      <c r="I906" s="7">
        <f t="shared" si="245"/>
        <v>99.606854756486484</v>
      </c>
    </row>
    <row r="907" spans="1:9" x14ac:dyDescent="0.25">
      <c r="A907" s="95" t="s">
        <v>66</v>
      </c>
      <c r="B907" s="46"/>
      <c r="C907" s="4" t="s">
        <v>150</v>
      </c>
      <c r="D907" s="4" t="s">
        <v>149</v>
      </c>
      <c r="E907" s="47" t="s">
        <v>414</v>
      </c>
      <c r="F907" s="4"/>
      <c r="G907" s="7">
        <f>SUM(G908:G909)</f>
        <v>9448.7999999999993</v>
      </c>
      <c r="H907" s="7">
        <f>SUM(H908:H909)</f>
        <v>9448.7999999999993</v>
      </c>
      <c r="I907" s="7">
        <f t="shared" si="245"/>
        <v>100</v>
      </c>
    </row>
    <row r="908" spans="1:9" ht="47.25" x14ac:dyDescent="0.25">
      <c r="A908" s="95" t="s">
        <v>39</v>
      </c>
      <c r="B908" s="46"/>
      <c r="C908" s="4" t="s">
        <v>150</v>
      </c>
      <c r="D908" s="4" t="s">
        <v>149</v>
      </c>
      <c r="E908" s="47" t="s">
        <v>414</v>
      </c>
      <c r="F908" s="4">
        <v>100</v>
      </c>
      <c r="G908" s="7">
        <v>9448.2999999999993</v>
      </c>
      <c r="H908" s="7">
        <v>9448.2999999999993</v>
      </c>
      <c r="I908" s="7">
        <f t="shared" si="245"/>
        <v>100</v>
      </c>
    </row>
    <row r="909" spans="1:9" ht="31.5" x14ac:dyDescent="0.25">
      <c r="A909" s="95" t="s">
        <v>40</v>
      </c>
      <c r="B909" s="46"/>
      <c r="C909" s="4" t="s">
        <v>150</v>
      </c>
      <c r="D909" s="4" t="s">
        <v>149</v>
      </c>
      <c r="E909" s="47" t="s">
        <v>414</v>
      </c>
      <c r="F909" s="4">
        <v>200</v>
      </c>
      <c r="G909" s="7">
        <v>0.5</v>
      </c>
      <c r="H909" s="7">
        <v>0.5</v>
      </c>
      <c r="I909" s="7">
        <f t="shared" si="245"/>
        <v>100</v>
      </c>
    </row>
    <row r="910" spans="1:9" x14ac:dyDescent="0.25">
      <c r="A910" s="95" t="s">
        <v>81</v>
      </c>
      <c r="B910" s="46"/>
      <c r="C910" s="4" t="s">
        <v>150</v>
      </c>
      <c r="D910" s="4" t="s">
        <v>149</v>
      </c>
      <c r="E910" s="47" t="s">
        <v>415</v>
      </c>
      <c r="F910" s="4"/>
      <c r="G910" s="7">
        <f>SUM(G911:G912)</f>
        <v>327.10000000000002</v>
      </c>
      <c r="H910" s="7">
        <f>SUM(H911:H912)</f>
        <v>327.10000000000002</v>
      </c>
      <c r="I910" s="7">
        <f t="shared" si="245"/>
        <v>100</v>
      </c>
    </row>
    <row r="911" spans="1:9" ht="31.5" x14ac:dyDescent="0.25">
      <c r="A911" s="95" t="s">
        <v>40</v>
      </c>
      <c r="B911" s="46"/>
      <c r="C911" s="4" t="s">
        <v>150</v>
      </c>
      <c r="D911" s="4" t="s">
        <v>149</v>
      </c>
      <c r="E911" s="47" t="s">
        <v>415</v>
      </c>
      <c r="F911" s="4">
        <v>200</v>
      </c>
      <c r="G911" s="7">
        <v>300.10000000000002</v>
      </c>
      <c r="H911" s="7">
        <v>300.10000000000002</v>
      </c>
      <c r="I911" s="7">
        <f t="shared" si="245"/>
        <v>100</v>
      </c>
    </row>
    <row r="912" spans="1:9" x14ac:dyDescent="0.25">
      <c r="A912" s="95" t="s">
        <v>17</v>
      </c>
      <c r="B912" s="46"/>
      <c r="C912" s="4" t="s">
        <v>150</v>
      </c>
      <c r="D912" s="4" t="s">
        <v>149</v>
      </c>
      <c r="E912" s="47" t="s">
        <v>415</v>
      </c>
      <c r="F912" s="4">
        <v>800</v>
      </c>
      <c r="G912" s="7">
        <v>27</v>
      </c>
      <c r="H912" s="7">
        <v>27</v>
      </c>
      <c r="I912" s="7">
        <f t="shared" si="245"/>
        <v>100</v>
      </c>
    </row>
    <row r="913" spans="1:9" ht="31.5" x14ac:dyDescent="0.25">
      <c r="A913" s="95" t="s">
        <v>83</v>
      </c>
      <c r="B913" s="46"/>
      <c r="C913" s="4" t="s">
        <v>150</v>
      </c>
      <c r="D913" s="4" t="s">
        <v>149</v>
      </c>
      <c r="E913" s="47" t="s">
        <v>416</v>
      </c>
      <c r="F913" s="4"/>
      <c r="G913" s="7">
        <f>SUM(G914)</f>
        <v>1206.0999999999999</v>
      </c>
      <c r="H913" s="7">
        <f>SUM(H914)</f>
        <v>1161.0999999999999</v>
      </c>
      <c r="I913" s="7">
        <f t="shared" si="245"/>
        <v>96.268966089047353</v>
      </c>
    </row>
    <row r="914" spans="1:9" ht="31.5" x14ac:dyDescent="0.25">
      <c r="A914" s="95" t="s">
        <v>40</v>
      </c>
      <c r="B914" s="46"/>
      <c r="C914" s="4" t="s">
        <v>150</v>
      </c>
      <c r="D914" s="4" t="s">
        <v>149</v>
      </c>
      <c r="E914" s="47" t="s">
        <v>416</v>
      </c>
      <c r="F914" s="4">
        <v>200</v>
      </c>
      <c r="G914" s="7">
        <v>1206.0999999999999</v>
      </c>
      <c r="H914" s="7">
        <v>1161.0999999999999</v>
      </c>
      <c r="I914" s="7">
        <f t="shared" si="245"/>
        <v>96.268966089047353</v>
      </c>
    </row>
    <row r="915" spans="1:9" ht="31.5" x14ac:dyDescent="0.25">
      <c r="A915" s="95" t="s">
        <v>84</v>
      </c>
      <c r="B915" s="46"/>
      <c r="C915" s="4" t="s">
        <v>150</v>
      </c>
      <c r="D915" s="4" t="s">
        <v>149</v>
      </c>
      <c r="E915" s="47" t="s">
        <v>417</v>
      </c>
      <c r="F915" s="4"/>
      <c r="G915" s="7">
        <f>SUM(G916:G917)</f>
        <v>1278.1000000000001</v>
      </c>
      <c r="H915" s="7">
        <f>SUM(H916:H917)</f>
        <v>1274.9000000000001</v>
      </c>
      <c r="I915" s="7">
        <f t="shared" si="245"/>
        <v>99.749628354588836</v>
      </c>
    </row>
    <row r="916" spans="1:9" ht="31.5" x14ac:dyDescent="0.25">
      <c r="A916" s="95" t="s">
        <v>40</v>
      </c>
      <c r="B916" s="46"/>
      <c r="C916" s="4" t="s">
        <v>150</v>
      </c>
      <c r="D916" s="4" t="s">
        <v>149</v>
      </c>
      <c r="E916" s="47" t="s">
        <v>417</v>
      </c>
      <c r="F916" s="4">
        <v>200</v>
      </c>
      <c r="G916" s="7">
        <v>1176.7</v>
      </c>
      <c r="H916" s="7">
        <v>1173.5</v>
      </c>
      <c r="I916" s="7">
        <f t="shared" si="245"/>
        <v>99.728053029659208</v>
      </c>
    </row>
    <row r="917" spans="1:9" x14ac:dyDescent="0.25">
      <c r="A917" s="95" t="s">
        <v>17</v>
      </c>
      <c r="B917" s="46"/>
      <c r="C917" s="4" t="s">
        <v>150</v>
      </c>
      <c r="D917" s="4" t="s">
        <v>149</v>
      </c>
      <c r="E917" s="47" t="s">
        <v>417</v>
      </c>
      <c r="F917" s="4">
        <v>800</v>
      </c>
      <c r="G917" s="7">
        <v>101.4</v>
      </c>
      <c r="H917" s="7">
        <v>101.4</v>
      </c>
      <c r="I917" s="7">
        <f t="shared" si="245"/>
        <v>100</v>
      </c>
    </row>
    <row r="918" spans="1:9" x14ac:dyDescent="0.25">
      <c r="A918" s="23" t="s">
        <v>869</v>
      </c>
      <c r="B918" s="24" t="s">
        <v>286</v>
      </c>
      <c r="C918" s="25"/>
      <c r="D918" s="25"/>
      <c r="E918" s="24"/>
      <c r="F918" s="25"/>
      <c r="G918" s="26">
        <f>SUM(G919+G1232)+G1261</f>
        <v>3730749.1000000006</v>
      </c>
      <c r="H918" s="26">
        <f>SUM(H919+H1232)+H1261</f>
        <v>3722132.8</v>
      </c>
      <c r="I918" s="26">
        <f t="shared" si="245"/>
        <v>99.769046382668819</v>
      </c>
    </row>
    <row r="919" spans="1:9" x14ac:dyDescent="0.25">
      <c r="A919" s="95" t="s">
        <v>98</v>
      </c>
      <c r="B919" s="4"/>
      <c r="C919" s="4" t="s">
        <v>99</v>
      </c>
      <c r="D919" s="4"/>
      <c r="E919" s="4"/>
      <c r="F919" s="4"/>
      <c r="G919" s="7">
        <f>SUM(G920+G988+G1106+G1144+G1175)+G1136</f>
        <v>3655678.2000000007</v>
      </c>
      <c r="H919" s="7">
        <f>SUM(H920+H988+H1106+H1144+H1175)+H1136</f>
        <v>3647070.6</v>
      </c>
      <c r="I919" s="7">
        <f t="shared" si="245"/>
        <v>99.764541638265626</v>
      </c>
    </row>
    <row r="920" spans="1:9" x14ac:dyDescent="0.25">
      <c r="A920" s="95" t="s">
        <v>159</v>
      </c>
      <c r="B920" s="4"/>
      <c r="C920" s="4" t="s">
        <v>99</v>
      </c>
      <c r="D920" s="4" t="s">
        <v>25</v>
      </c>
      <c r="E920" s="4"/>
      <c r="F920" s="4"/>
      <c r="G920" s="7">
        <f>SUM(G926)+G983+G921</f>
        <v>1254142.8000000003</v>
      </c>
      <c r="H920" s="7">
        <f>SUM(H926)+H983+H921</f>
        <v>1253353.5000000002</v>
      </c>
      <c r="I920" s="7">
        <f t="shared" si="245"/>
        <v>99.937064583076179</v>
      </c>
    </row>
    <row r="921" spans="1:9" ht="31.5" x14ac:dyDescent="0.25">
      <c r="A921" s="45" t="s">
        <v>407</v>
      </c>
      <c r="B921" s="96"/>
      <c r="C921" s="4" t="s">
        <v>99</v>
      </c>
      <c r="D921" s="4" t="s">
        <v>25</v>
      </c>
      <c r="E921" s="48" t="s">
        <v>318</v>
      </c>
      <c r="F921" s="4"/>
      <c r="G921" s="7">
        <f t="shared" ref="G921:H922" si="247">G922</f>
        <v>1417.6000000000001</v>
      </c>
      <c r="H921" s="7">
        <f t="shared" si="247"/>
        <v>1417.6000000000001</v>
      </c>
      <c r="I921" s="7">
        <f t="shared" si="245"/>
        <v>100</v>
      </c>
    </row>
    <row r="922" spans="1:9" ht="31.5" x14ac:dyDescent="0.25">
      <c r="A922" s="90" t="s">
        <v>326</v>
      </c>
      <c r="B922" s="96"/>
      <c r="C922" s="4" t="s">
        <v>99</v>
      </c>
      <c r="D922" s="4" t="s">
        <v>25</v>
      </c>
      <c r="E922" s="48" t="s">
        <v>327</v>
      </c>
      <c r="F922" s="4"/>
      <c r="G922" s="7">
        <f t="shared" si="247"/>
        <v>1417.6000000000001</v>
      </c>
      <c r="H922" s="7">
        <f t="shared" si="247"/>
        <v>1417.6000000000001</v>
      </c>
      <c r="I922" s="7">
        <f t="shared" si="245"/>
        <v>100</v>
      </c>
    </row>
    <row r="923" spans="1:9" ht="47.25" x14ac:dyDescent="0.25">
      <c r="A923" s="95" t="s">
        <v>940</v>
      </c>
      <c r="B923" s="96"/>
      <c r="C923" s="4" t="s">
        <v>99</v>
      </c>
      <c r="D923" s="4" t="s">
        <v>25</v>
      </c>
      <c r="E923" s="48" t="s">
        <v>449</v>
      </c>
      <c r="F923" s="4"/>
      <c r="G923" s="7">
        <f>G924+G925</f>
        <v>1417.6000000000001</v>
      </c>
      <c r="H923" s="7">
        <f>H924+H925</f>
        <v>1417.6000000000001</v>
      </c>
      <c r="I923" s="7">
        <f t="shared" si="245"/>
        <v>100</v>
      </c>
    </row>
    <row r="924" spans="1:9" ht="47.25" x14ac:dyDescent="0.25">
      <c r="A924" s="95" t="s">
        <v>39</v>
      </c>
      <c r="B924" s="96"/>
      <c r="C924" s="4" t="s">
        <v>99</v>
      </c>
      <c r="D924" s="4" t="s">
        <v>25</v>
      </c>
      <c r="E924" s="48" t="s">
        <v>449</v>
      </c>
      <c r="F924" s="96" t="s">
        <v>75</v>
      </c>
      <c r="G924" s="7">
        <v>1330.9</v>
      </c>
      <c r="H924" s="7">
        <v>1330.9</v>
      </c>
      <c r="I924" s="7">
        <f t="shared" si="245"/>
        <v>100</v>
      </c>
    </row>
    <row r="925" spans="1:9" ht="31.5" x14ac:dyDescent="0.25">
      <c r="A925" s="95" t="s">
        <v>107</v>
      </c>
      <c r="B925" s="4"/>
      <c r="C925" s="4" t="s">
        <v>99</v>
      </c>
      <c r="D925" s="4" t="s">
        <v>25</v>
      </c>
      <c r="E925" s="48" t="s">
        <v>449</v>
      </c>
      <c r="F925" s="4" t="s">
        <v>108</v>
      </c>
      <c r="G925" s="7">
        <v>86.7</v>
      </c>
      <c r="H925" s="7">
        <v>86.7</v>
      </c>
      <c r="I925" s="7">
        <f t="shared" si="245"/>
        <v>100</v>
      </c>
    </row>
    <row r="926" spans="1:9" ht="32.25" customHeight="1" x14ac:dyDescent="0.25">
      <c r="A926" s="95" t="s">
        <v>518</v>
      </c>
      <c r="B926" s="4"/>
      <c r="C926" s="4" t="s">
        <v>99</v>
      </c>
      <c r="D926" s="4" t="s">
        <v>25</v>
      </c>
      <c r="E926" s="31" t="s">
        <v>287</v>
      </c>
      <c r="F926" s="4"/>
      <c r="G926" s="7">
        <f>SUM(G927+G973)</f>
        <v>1252725.2000000002</v>
      </c>
      <c r="H926" s="7">
        <f>SUM(H927+H973)</f>
        <v>1251935.9000000001</v>
      </c>
      <c r="I926" s="7">
        <f t="shared" si="245"/>
        <v>99.936993364546339</v>
      </c>
    </row>
    <row r="927" spans="1:9" ht="32.25" customHeight="1" x14ac:dyDescent="0.25">
      <c r="A927" s="95" t="s">
        <v>654</v>
      </c>
      <c r="B927" s="4"/>
      <c r="C927" s="4" t="s">
        <v>99</v>
      </c>
      <c r="D927" s="4" t="s">
        <v>25</v>
      </c>
      <c r="E927" s="31" t="s">
        <v>573</v>
      </c>
      <c r="F927" s="4"/>
      <c r="G927" s="7">
        <f>SUM(G928+G940+G948)+G945</f>
        <v>1199794.6000000001</v>
      </c>
      <c r="H927" s="7">
        <f>SUM(H928+H940+H948)+H945</f>
        <v>1199005.3</v>
      </c>
      <c r="I927" s="7">
        <f t="shared" si="245"/>
        <v>99.93421373958509</v>
      </c>
    </row>
    <row r="928" spans="1:9" x14ac:dyDescent="0.25">
      <c r="A928" s="95" t="s">
        <v>26</v>
      </c>
      <c r="B928" s="4"/>
      <c r="C928" s="4" t="s">
        <v>99</v>
      </c>
      <c r="D928" s="4" t="s">
        <v>25</v>
      </c>
      <c r="E928" s="31" t="s">
        <v>574</v>
      </c>
      <c r="F928" s="4"/>
      <c r="G928" s="7">
        <f>SUM(G931)+G935+G937+G929</f>
        <v>2980.1</v>
      </c>
      <c r="H928" s="7">
        <f t="shared" ref="H928" si="248">SUM(H931)+H935+H937+H929</f>
        <v>2980.1</v>
      </c>
      <c r="I928" s="7">
        <f t="shared" si="245"/>
        <v>100</v>
      </c>
    </row>
    <row r="929" spans="1:9" ht="63" x14ac:dyDescent="0.25">
      <c r="A929" s="106" t="s">
        <v>1031</v>
      </c>
      <c r="B929" s="4"/>
      <c r="C929" s="4" t="s">
        <v>99</v>
      </c>
      <c r="D929" s="4" t="s">
        <v>25</v>
      </c>
      <c r="E929" s="31" t="s">
        <v>1032</v>
      </c>
      <c r="F929" s="4"/>
      <c r="G929" s="7">
        <f>SUM(G930)</f>
        <v>330</v>
      </c>
      <c r="H929" s="7">
        <f t="shared" ref="H929" si="249">SUM(H930)</f>
        <v>330</v>
      </c>
      <c r="I929" s="7">
        <f t="shared" si="245"/>
        <v>100</v>
      </c>
    </row>
    <row r="930" spans="1:9" ht="31.5" x14ac:dyDescent="0.25">
      <c r="A930" s="106" t="s">
        <v>107</v>
      </c>
      <c r="B930" s="4"/>
      <c r="C930" s="4" t="s">
        <v>99</v>
      </c>
      <c r="D930" s="4" t="s">
        <v>25</v>
      </c>
      <c r="E930" s="31" t="s">
        <v>1032</v>
      </c>
      <c r="F930" s="4" t="s">
        <v>108</v>
      </c>
      <c r="G930" s="7">
        <v>330</v>
      </c>
      <c r="H930" s="7">
        <v>330</v>
      </c>
      <c r="I930" s="7">
        <f t="shared" si="245"/>
        <v>100</v>
      </c>
    </row>
    <row r="931" spans="1:9" x14ac:dyDescent="0.25">
      <c r="A931" s="95" t="s">
        <v>290</v>
      </c>
      <c r="B931" s="4"/>
      <c r="C931" s="4" t="s">
        <v>99</v>
      </c>
      <c r="D931" s="4" t="s">
        <v>25</v>
      </c>
      <c r="E931" s="31" t="s">
        <v>575</v>
      </c>
      <c r="F931" s="4"/>
      <c r="G931" s="7">
        <f>SUM(G932:G934)</f>
        <v>1912.5</v>
      </c>
      <c r="H931" s="7">
        <f>SUM(H932:H934)</f>
        <v>1912.5</v>
      </c>
      <c r="I931" s="7">
        <f t="shared" si="245"/>
        <v>100</v>
      </c>
    </row>
    <row r="932" spans="1:9" ht="31.5" x14ac:dyDescent="0.25">
      <c r="A932" s="95" t="s">
        <v>40</v>
      </c>
      <c r="B932" s="4"/>
      <c r="C932" s="4" t="s">
        <v>99</v>
      </c>
      <c r="D932" s="4" t="s">
        <v>25</v>
      </c>
      <c r="E932" s="31" t="s">
        <v>575</v>
      </c>
      <c r="F932" s="4" t="s">
        <v>77</v>
      </c>
      <c r="G932" s="7">
        <v>235.3</v>
      </c>
      <c r="H932" s="7">
        <v>235.3</v>
      </c>
      <c r="I932" s="7">
        <f t="shared" si="245"/>
        <v>100</v>
      </c>
    </row>
    <row r="933" spans="1:9" hidden="1" x14ac:dyDescent="0.25">
      <c r="A933" s="95" t="s">
        <v>31</v>
      </c>
      <c r="B933" s="4"/>
      <c r="C933" s="4" t="s">
        <v>99</v>
      </c>
      <c r="D933" s="4" t="s">
        <v>25</v>
      </c>
      <c r="E933" s="31" t="s">
        <v>575</v>
      </c>
      <c r="F933" s="4" t="s">
        <v>85</v>
      </c>
      <c r="G933" s="7"/>
      <c r="H933" s="7"/>
      <c r="I933" s="7" t="e">
        <f t="shared" si="245"/>
        <v>#DIV/0!</v>
      </c>
    </row>
    <row r="934" spans="1:9" ht="31.5" x14ac:dyDescent="0.25">
      <c r="A934" s="95" t="s">
        <v>204</v>
      </c>
      <c r="B934" s="4"/>
      <c r="C934" s="4" t="s">
        <v>99</v>
      </c>
      <c r="D934" s="4" t="s">
        <v>25</v>
      </c>
      <c r="E934" s="31" t="s">
        <v>575</v>
      </c>
      <c r="F934" s="4" t="s">
        <v>108</v>
      </c>
      <c r="G934" s="7">
        <v>1677.2</v>
      </c>
      <c r="H934" s="7">
        <v>1677.2</v>
      </c>
      <c r="I934" s="7">
        <f t="shared" si="245"/>
        <v>100</v>
      </c>
    </row>
    <row r="935" spans="1:9" ht="78.75" hidden="1" x14ac:dyDescent="0.25">
      <c r="A935" s="95" t="s">
        <v>401</v>
      </c>
      <c r="B935" s="4"/>
      <c r="C935" s="4" t="s">
        <v>99</v>
      </c>
      <c r="D935" s="4" t="s">
        <v>25</v>
      </c>
      <c r="E935" s="48" t="s">
        <v>767</v>
      </c>
      <c r="F935" s="4"/>
      <c r="G935" s="7">
        <f>SUM(G936)</f>
        <v>0</v>
      </c>
      <c r="H935" s="7">
        <f t="shared" ref="H935" si="250">SUM(H936)</f>
        <v>0</v>
      </c>
      <c r="I935" s="7"/>
    </row>
    <row r="936" spans="1:9" ht="31.5" hidden="1" x14ac:dyDescent="0.25">
      <c r="A936" s="95" t="s">
        <v>204</v>
      </c>
      <c r="B936" s="4"/>
      <c r="C936" s="4" t="s">
        <v>99</v>
      </c>
      <c r="D936" s="4" t="s">
        <v>25</v>
      </c>
      <c r="E936" s="48" t="s">
        <v>767</v>
      </c>
      <c r="F936" s="4" t="s">
        <v>108</v>
      </c>
      <c r="G936" s="7"/>
      <c r="H936" s="7"/>
      <c r="I936" s="7"/>
    </row>
    <row r="937" spans="1:9" ht="47.25" x14ac:dyDescent="0.25">
      <c r="A937" s="71" t="s">
        <v>904</v>
      </c>
      <c r="B937" s="91"/>
      <c r="C937" s="91" t="s">
        <v>99</v>
      </c>
      <c r="D937" s="91" t="s">
        <v>25</v>
      </c>
      <c r="E937" s="92" t="s">
        <v>905</v>
      </c>
      <c r="F937" s="91"/>
      <c r="G937" s="72">
        <f>G938+G939</f>
        <v>737.6</v>
      </c>
      <c r="H937" s="72">
        <f>H938+H939</f>
        <v>737.6</v>
      </c>
      <c r="I937" s="7">
        <f t="shared" si="245"/>
        <v>100</v>
      </c>
    </row>
    <row r="938" spans="1:9" ht="31.5" hidden="1" x14ac:dyDescent="0.25">
      <c r="A938" s="71" t="s">
        <v>40</v>
      </c>
      <c r="B938" s="91"/>
      <c r="C938" s="91" t="s">
        <v>99</v>
      </c>
      <c r="D938" s="91" t="s">
        <v>25</v>
      </c>
      <c r="E938" s="92" t="s">
        <v>905</v>
      </c>
      <c r="F938" s="91" t="s">
        <v>77</v>
      </c>
      <c r="G938" s="72"/>
      <c r="H938" s="72"/>
      <c r="I938" s="7" t="e">
        <f t="shared" si="245"/>
        <v>#DIV/0!</v>
      </c>
    </row>
    <row r="939" spans="1:9" ht="31.5" x14ac:dyDescent="0.25">
      <c r="A939" s="71" t="s">
        <v>204</v>
      </c>
      <c r="B939" s="91"/>
      <c r="C939" s="91" t="s">
        <v>99</v>
      </c>
      <c r="D939" s="91" t="s">
        <v>25</v>
      </c>
      <c r="E939" s="92" t="s">
        <v>905</v>
      </c>
      <c r="F939" s="91" t="s">
        <v>108</v>
      </c>
      <c r="G939" s="72">
        <v>737.6</v>
      </c>
      <c r="H939" s="72">
        <v>737.6</v>
      </c>
      <c r="I939" s="7">
        <f t="shared" si="245"/>
        <v>100</v>
      </c>
    </row>
    <row r="940" spans="1:9" ht="47.25" x14ac:dyDescent="0.25">
      <c r="A940" s="95" t="s">
        <v>20</v>
      </c>
      <c r="B940" s="4"/>
      <c r="C940" s="4" t="s">
        <v>99</v>
      </c>
      <c r="D940" s="4" t="s">
        <v>25</v>
      </c>
      <c r="E940" s="6" t="s">
        <v>576</v>
      </c>
      <c r="F940" s="22"/>
      <c r="G940" s="7">
        <f>SUM(G941)+G943</f>
        <v>1115924.7</v>
      </c>
      <c r="H940" s="7">
        <f>SUM(H941)+H943</f>
        <v>1115924.7</v>
      </c>
      <c r="I940" s="7">
        <f t="shared" si="245"/>
        <v>100</v>
      </c>
    </row>
    <row r="941" spans="1:9" ht="47.25" x14ac:dyDescent="0.25">
      <c r="A941" s="95" t="s">
        <v>346</v>
      </c>
      <c r="B941" s="4"/>
      <c r="C941" s="4" t="s">
        <v>99</v>
      </c>
      <c r="D941" s="4" t="s">
        <v>25</v>
      </c>
      <c r="E941" s="6" t="s">
        <v>577</v>
      </c>
      <c r="F941" s="22"/>
      <c r="G941" s="7">
        <f>SUM(G942)</f>
        <v>662191.1</v>
      </c>
      <c r="H941" s="7">
        <f>SUM(H942)</f>
        <v>662191.1</v>
      </c>
      <c r="I941" s="7">
        <f t="shared" si="245"/>
        <v>100</v>
      </c>
    </row>
    <row r="942" spans="1:9" ht="31.5" x14ac:dyDescent="0.25">
      <c r="A942" s="95" t="s">
        <v>204</v>
      </c>
      <c r="B942" s="4"/>
      <c r="C942" s="4" t="s">
        <v>99</v>
      </c>
      <c r="D942" s="4" t="s">
        <v>25</v>
      </c>
      <c r="E942" s="6" t="s">
        <v>577</v>
      </c>
      <c r="F942" s="4" t="s">
        <v>108</v>
      </c>
      <c r="G942" s="7">
        <v>662191.1</v>
      </c>
      <c r="H942" s="7">
        <v>662191.1</v>
      </c>
      <c r="I942" s="7">
        <f t="shared" si="245"/>
        <v>100</v>
      </c>
    </row>
    <row r="943" spans="1:9" x14ac:dyDescent="0.25">
      <c r="A943" s="95" t="s">
        <v>290</v>
      </c>
      <c r="B943" s="4"/>
      <c r="C943" s="4" t="s">
        <v>99</v>
      </c>
      <c r="D943" s="4" t="s">
        <v>25</v>
      </c>
      <c r="E943" s="31" t="s">
        <v>578</v>
      </c>
      <c r="F943" s="4"/>
      <c r="G943" s="7">
        <f>G944</f>
        <v>453733.6</v>
      </c>
      <c r="H943" s="7">
        <f>H944</f>
        <v>453733.6</v>
      </c>
      <c r="I943" s="7">
        <f t="shared" si="245"/>
        <v>100</v>
      </c>
    </row>
    <row r="944" spans="1:9" ht="31.5" x14ac:dyDescent="0.25">
      <c r="A944" s="95" t="s">
        <v>204</v>
      </c>
      <c r="B944" s="4"/>
      <c r="C944" s="4" t="s">
        <v>99</v>
      </c>
      <c r="D944" s="4" t="s">
        <v>25</v>
      </c>
      <c r="E944" s="31" t="s">
        <v>578</v>
      </c>
      <c r="F944" s="4" t="s">
        <v>108</v>
      </c>
      <c r="G944" s="7">
        <v>453733.6</v>
      </c>
      <c r="H944" s="7">
        <v>453733.6</v>
      </c>
      <c r="I944" s="7">
        <f t="shared" si="245"/>
        <v>100</v>
      </c>
    </row>
    <row r="945" spans="1:9" x14ac:dyDescent="0.25">
      <c r="A945" s="95" t="s">
        <v>293</v>
      </c>
      <c r="B945" s="4"/>
      <c r="C945" s="4" t="s">
        <v>99</v>
      </c>
      <c r="D945" s="4" t="s">
        <v>25</v>
      </c>
      <c r="E945" s="31" t="s">
        <v>677</v>
      </c>
      <c r="F945" s="4"/>
      <c r="G945" s="7">
        <f>SUM(G946)</f>
        <v>11540.7</v>
      </c>
      <c r="H945" s="7">
        <f t="shared" ref="H945" si="251">SUM(H946)</f>
        <v>11540.7</v>
      </c>
      <c r="I945" s="7">
        <f t="shared" si="245"/>
        <v>100</v>
      </c>
    </row>
    <row r="946" spans="1:9" x14ac:dyDescent="0.25">
      <c r="A946" s="95" t="s">
        <v>290</v>
      </c>
      <c r="B946" s="4"/>
      <c r="C946" s="4" t="s">
        <v>99</v>
      </c>
      <c r="D946" s="4" t="s">
        <v>25</v>
      </c>
      <c r="E946" s="31" t="s">
        <v>579</v>
      </c>
      <c r="F946" s="4"/>
      <c r="G946" s="7">
        <f t="shared" ref="G946:H946" si="252">SUM(G947)</f>
        <v>11540.7</v>
      </c>
      <c r="H946" s="7">
        <f t="shared" si="252"/>
        <v>11540.7</v>
      </c>
      <c r="I946" s="7">
        <f t="shared" si="245"/>
        <v>100</v>
      </c>
    </row>
    <row r="947" spans="1:9" ht="31.5" x14ac:dyDescent="0.25">
      <c r="A947" s="95" t="s">
        <v>204</v>
      </c>
      <c r="B947" s="4"/>
      <c r="C947" s="4" t="s">
        <v>99</v>
      </c>
      <c r="D947" s="4" t="s">
        <v>25</v>
      </c>
      <c r="E947" s="31" t="s">
        <v>579</v>
      </c>
      <c r="F947" s="4" t="s">
        <v>108</v>
      </c>
      <c r="G947" s="7">
        <v>11540.7</v>
      </c>
      <c r="H947" s="7">
        <v>11540.7</v>
      </c>
      <c r="I947" s="7">
        <f t="shared" si="245"/>
        <v>100</v>
      </c>
    </row>
    <row r="948" spans="1:9" ht="31.5" x14ac:dyDescent="0.25">
      <c r="A948" s="95" t="s">
        <v>33</v>
      </c>
      <c r="B948" s="4"/>
      <c r="C948" s="4" t="s">
        <v>99</v>
      </c>
      <c r="D948" s="4" t="s">
        <v>25</v>
      </c>
      <c r="E948" s="6" t="s">
        <v>580</v>
      </c>
      <c r="F948" s="4"/>
      <c r="G948" s="7">
        <f>SUM(G949+G953)</f>
        <v>69349.100000000006</v>
      </c>
      <c r="H948" s="7">
        <f>SUM(H949+H953)</f>
        <v>68559.799999999988</v>
      </c>
      <c r="I948" s="7">
        <f t="shared" si="245"/>
        <v>98.861845359204352</v>
      </c>
    </row>
    <row r="949" spans="1:9" ht="47.25" x14ac:dyDescent="0.25">
      <c r="A949" s="95" t="s">
        <v>346</v>
      </c>
      <c r="B949" s="4"/>
      <c r="C949" s="4" t="s">
        <v>99</v>
      </c>
      <c r="D949" s="4" t="s">
        <v>25</v>
      </c>
      <c r="E949" s="6" t="s">
        <v>581</v>
      </c>
      <c r="F949" s="4"/>
      <c r="G949" s="7">
        <f>SUM(G950:G952)</f>
        <v>33948.399999999994</v>
      </c>
      <c r="H949" s="7">
        <f t="shared" ref="H949" si="253">SUM(H950:H952)</f>
        <v>33948.399999999994</v>
      </c>
      <c r="I949" s="7">
        <f t="shared" si="245"/>
        <v>100</v>
      </c>
    </row>
    <row r="950" spans="1:9" ht="47.25" x14ac:dyDescent="0.25">
      <c r="A950" s="95" t="s">
        <v>39</v>
      </c>
      <c r="B950" s="4"/>
      <c r="C950" s="4" t="s">
        <v>99</v>
      </c>
      <c r="D950" s="4" t="s">
        <v>25</v>
      </c>
      <c r="E950" s="6" t="s">
        <v>581</v>
      </c>
      <c r="F950" s="4" t="s">
        <v>75</v>
      </c>
      <c r="G950" s="7">
        <v>33385.699999999997</v>
      </c>
      <c r="H950" s="7">
        <v>33385.699999999997</v>
      </c>
      <c r="I950" s="7">
        <f t="shared" si="245"/>
        <v>100</v>
      </c>
    </row>
    <row r="951" spans="1:9" ht="32.25" customHeight="1" x14ac:dyDescent="0.25">
      <c r="A951" s="95" t="s">
        <v>40</v>
      </c>
      <c r="B951" s="4"/>
      <c r="C951" s="4" t="s">
        <v>99</v>
      </c>
      <c r="D951" s="4" t="s">
        <v>25</v>
      </c>
      <c r="E951" s="6" t="s">
        <v>581</v>
      </c>
      <c r="F951" s="4" t="s">
        <v>77</v>
      </c>
      <c r="G951" s="7">
        <v>501.7</v>
      </c>
      <c r="H951" s="7">
        <v>501.7</v>
      </c>
      <c r="I951" s="7">
        <f t="shared" si="245"/>
        <v>100</v>
      </c>
    </row>
    <row r="952" spans="1:9" x14ac:dyDescent="0.25">
      <c r="A952" s="95" t="s">
        <v>31</v>
      </c>
      <c r="B952" s="4"/>
      <c r="C952" s="4" t="s">
        <v>99</v>
      </c>
      <c r="D952" s="4" t="s">
        <v>25</v>
      </c>
      <c r="E952" s="6" t="s">
        <v>581</v>
      </c>
      <c r="F952" s="4" t="s">
        <v>85</v>
      </c>
      <c r="G952" s="7">
        <v>61</v>
      </c>
      <c r="H952" s="7">
        <v>61</v>
      </c>
      <c r="I952" s="7">
        <f t="shared" si="245"/>
        <v>100</v>
      </c>
    </row>
    <row r="953" spans="1:9" x14ac:dyDescent="0.25">
      <c r="A953" s="95" t="s">
        <v>290</v>
      </c>
      <c r="B953" s="31"/>
      <c r="C953" s="4" t="s">
        <v>99</v>
      </c>
      <c r="D953" s="4" t="s">
        <v>25</v>
      </c>
      <c r="E953" s="31" t="s">
        <v>582</v>
      </c>
      <c r="F953" s="4"/>
      <c r="G953" s="7">
        <f>SUM(G954:G957)</f>
        <v>35400.700000000004</v>
      </c>
      <c r="H953" s="7">
        <f t="shared" ref="H953" si="254">SUM(H954:H957)</f>
        <v>34611.4</v>
      </c>
      <c r="I953" s="7">
        <f t="shared" si="245"/>
        <v>97.770383071521167</v>
      </c>
    </row>
    <row r="954" spans="1:9" ht="47.25" x14ac:dyDescent="0.25">
      <c r="A954" s="2" t="s">
        <v>39</v>
      </c>
      <c r="B954" s="4"/>
      <c r="C954" s="4" t="s">
        <v>99</v>
      </c>
      <c r="D954" s="4" t="s">
        <v>25</v>
      </c>
      <c r="E954" s="31" t="s">
        <v>582</v>
      </c>
      <c r="F954" s="4" t="s">
        <v>75</v>
      </c>
      <c r="G954" s="7">
        <v>17173.2</v>
      </c>
      <c r="H954" s="7">
        <v>17173.099999999999</v>
      </c>
      <c r="I954" s="7">
        <f t="shared" si="245"/>
        <v>99.999417697342366</v>
      </c>
    </row>
    <row r="955" spans="1:9" ht="31.5" x14ac:dyDescent="0.25">
      <c r="A955" s="95" t="s">
        <v>40</v>
      </c>
      <c r="B955" s="4"/>
      <c r="C955" s="4" t="s">
        <v>99</v>
      </c>
      <c r="D955" s="4" t="s">
        <v>25</v>
      </c>
      <c r="E955" s="31" t="s">
        <v>582</v>
      </c>
      <c r="F955" s="4" t="s">
        <v>77</v>
      </c>
      <c r="G955" s="7">
        <v>17503.7</v>
      </c>
      <c r="H955" s="7">
        <v>16714.5</v>
      </c>
      <c r="I955" s="7">
        <f t="shared" si="245"/>
        <v>95.491238995183863</v>
      </c>
    </row>
    <row r="956" spans="1:9" x14ac:dyDescent="0.25">
      <c r="A956" s="106" t="s">
        <v>31</v>
      </c>
      <c r="B956" s="4"/>
      <c r="C956" s="4" t="s">
        <v>99</v>
      </c>
      <c r="D956" s="4" t="s">
        <v>25</v>
      </c>
      <c r="E956" s="31" t="s">
        <v>582</v>
      </c>
      <c r="F956" s="4" t="s">
        <v>85</v>
      </c>
      <c r="G956" s="7">
        <v>191.8</v>
      </c>
      <c r="H956" s="7">
        <v>191.8</v>
      </c>
      <c r="I956" s="7">
        <f t="shared" si="245"/>
        <v>100</v>
      </c>
    </row>
    <row r="957" spans="1:9" x14ac:dyDescent="0.25">
      <c r="A957" s="95" t="s">
        <v>17</v>
      </c>
      <c r="B957" s="4"/>
      <c r="C957" s="4" t="s">
        <v>99</v>
      </c>
      <c r="D957" s="4" t="s">
        <v>25</v>
      </c>
      <c r="E957" s="31" t="s">
        <v>582</v>
      </c>
      <c r="F957" s="4" t="s">
        <v>82</v>
      </c>
      <c r="G957" s="7">
        <v>532</v>
      </c>
      <c r="H957" s="7">
        <v>532</v>
      </c>
      <c r="I957" s="7">
        <f t="shared" si="245"/>
        <v>100</v>
      </c>
    </row>
    <row r="958" spans="1:9" ht="78.75" hidden="1" x14ac:dyDescent="0.25">
      <c r="A958" s="95" t="s">
        <v>870</v>
      </c>
      <c r="B958" s="4"/>
      <c r="C958" s="4" t="s">
        <v>99</v>
      </c>
      <c r="D958" s="4" t="s">
        <v>25</v>
      </c>
      <c r="E958" s="6" t="s">
        <v>403</v>
      </c>
      <c r="F958" s="4"/>
      <c r="G958" s="7">
        <f>G960+G959</f>
        <v>0</v>
      </c>
      <c r="H958" s="7">
        <f>H960+H959</f>
        <v>0</v>
      </c>
      <c r="I958" s="7" t="e">
        <f t="shared" si="245"/>
        <v>#DIV/0!</v>
      </c>
    </row>
    <row r="959" spans="1:9" ht="31.5" hidden="1" x14ac:dyDescent="0.25">
      <c r="A959" s="95" t="s">
        <v>40</v>
      </c>
      <c r="B959" s="4"/>
      <c r="C959" s="4" t="s">
        <v>99</v>
      </c>
      <c r="D959" s="4" t="s">
        <v>25</v>
      </c>
      <c r="E959" s="6" t="s">
        <v>403</v>
      </c>
      <c r="F959" s="4" t="s">
        <v>77</v>
      </c>
      <c r="G959" s="7"/>
      <c r="H959" s="7"/>
      <c r="I959" s="7" t="e">
        <f t="shared" si="245"/>
        <v>#DIV/0!</v>
      </c>
    </row>
    <row r="960" spans="1:9" ht="31.5" hidden="1" x14ac:dyDescent="0.25">
      <c r="A960" s="95" t="s">
        <v>58</v>
      </c>
      <c r="B960" s="4"/>
      <c r="C960" s="4" t="s">
        <v>99</v>
      </c>
      <c r="D960" s="4" t="s">
        <v>25</v>
      </c>
      <c r="E960" s="6" t="s">
        <v>403</v>
      </c>
      <c r="F960" s="4" t="s">
        <v>108</v>
      </c>
      <c r="G960" s="7"/>
      <c r="H960" s="7"/>
      <c r="I960" s="7" t="e">
        <f t="shared" si="245"/>
        <v>#DIV/0!</v>
      </c>
    </row>
    <row r="961" spans="1:9" ht="31.5" hidden="1" x14ac:dyDescent="0.25">
      <c r="A961" s="95" t="s">
        <v>871</v>
      </c>
      <c r="B961" s="4"/>
      <c r="C961" s="4" t="s">
        <v>99</v>
      </c>
      <c r="D961" s="4" t="s">
        <v>25</v>
      </c>
      <c r="E961" s="31" t="s">
        <v>288</v>
      </c>
      <c r="F961" s="4"/>
      <c r="G961" s="7">
        <f>G962</f>
        <v>0</v>
      </c>
      <c r="H961" s="7">
        <f>H962</f>
        <v>0</v>
      </c>
      <c r="I961" s="7" t="e">
        <f t="shared" si="245"/>
        <v>#DIV/0!</v>
      </c>
    </row>
    <row r="962" spans="1:9" hidden="1" x14ac:dyDescent="0.25">
      <c r="A962" s="95" t="s">
        <v>31</v>
      </c>
      <c r="B962" s="4"/>
      <c r="C962" s="4" t="s">
        <v>99</v>
      </c>
      <c r="D962" s="4" t="s">
        <v>25</v>
      </c>
      <c r="E962" s="31" t="s">
        <v>288</v>
      </c>
      <c r="F962" s="4" t="s">
        <v>85</v>
      </c>
      <c r="G962" s="7"/>
      <c r="H962" s="7"/>
      <c r="I962" s="7" t="e">
        <f t="shared" si="245"/>
        <v>#DIV/0!</v>
      </c>
    </row>
    <row r="963" spans="1:9" ht="94.5" hidden="1" x14ac:dyDescent="0.25">
      <c r="A963" s="95" t="s">
        <v>872</v>
      </c>
      <c r="B963" s="4"/>
      <c r="C963" s="4" t="s">
        <v>99</v>
      </c>
      <c r="D963" s="4" t="s">
        <v>25</v>
      </c>
      <c r="E963" s="22" t="s">
        <v>289</v>
      </c>
      <c r="F963" s="4"/>
      <c r="G963" s="7">
        <f>G964</f>
        <v>0</v>
      </c>
      <c r="H963" s="7">
        <f>H964</f>
        <v>0</v>
      </c>
      <c r="I963" s="7" t="e">
        <f t="shared" si="245"/>
        <v>#DIV/0!</v>
      </c>
    </row>
    <row r="964" spans="1:9" ht="31.5" hidden="1" x14ac:dyDescent="0.25">
      <c r="A964" s="95" t="s">
        <v>58</v>
      </c>
      <c r="B964" s="4"/>
      <c r="C964" s="4" t="s">
        <v>99</v>
      </c>
      <c r="D964" s="4" t="s">
        <v>25</v>
      </c>
      <c r="E964" s="22" t="s">
        <v>289</v>
      </c>
      <c r="F964" s="4" t="s">
        <v>108</v>
      </c>
      <c r="G964" s="7"/>
      <c r="H964" s="7"/>
      <c r="I964" s="7" t="e">
        <f t="shared" si="245"/>
        <v>#DIV/0!</v>
      </c>
    </row>
    <row r="965" spans="1:9" hidden="1" x14ac:dyDescent="0.25">
      <c r="A965" s="95" t="s">
        <v>132</v>
      </c>
      <c r="B965" s="4"/>
      <c r="C965" s="4" t="s">
        <v>99</v>
      </c>
      <c r="D965" s="4" t="s">
        <v>25</v>
      </c>
      <c r="E965" s="31" t="s">
        <v>312</v>
      </c>
      <c r="F965" s="4"/>
      <c r="G965" s="7">
        <f>SUM(G966)</f>
        <v>0</v>
      </c>
      <c r="H965" s="7">
        <f>SUM(H966)</f>
        <v>0</v>
      </c>
      <c r="I965" s="7" t="e">
        <f t="shared" si="245"/>
        <v>#DIV/0!</v>
      </c>
    </row>
    <row r="966" spans="1:9" hidden="1" x14ac:dyDescent="0.25">
      <c r="A966" s="95" t="s">
        <v>290</v>
      </c>
      <c r="B966" s="4"/>
      <c r="C966" s="4" t="s">
        <v>99</v>
      </c>
      <c r="D966" s="4" t="s">
        <v>25</v>
      </c>
      <c r="E966" s="31" t="s">
        <v>377</v>
      </c>
      <c r="F966" s="4"/>
      <c r="G966" s="7">
        <f>SUM(G967+G969+G971)</f>
        <v>0</v>
      </c>
      <c r="H966" s="7">
        <f>SUM(H967+H969+H971)</f>
        <v>0</v>
      </c>
      <c r="I966" s="7" t="e">
        <f t="shared" si="245"/>
        <v>#DIV/0!</v>
      </c>
    </row>
    <row r="967" spans="1:9" ht="31.5" hidden="1" x14ac:dyDescent="0.25">
      <c r="A967" s="95" t="s">
        <v>873</v>
      </c>
      <c r="B967" s="4"/>
      <c r="C967" s="4" t="s">
        <v>99</v>
      </c>
      <c r="D967" s="4" t="s">
        <v>25</v>
      </c>
      <c r="E967" s="31" t="s">
        <v>291</v>
      </c>
      <c r="F967" s="4"/>
      <c r="G967" s="7">
        <f>G968</f>
        <v>0</v>
      </c>
      <c r="H967" s="7">
        <f>H968</f>
        <v>0</v>
      </c>
      <c r="I967" s="7" t="e">
        <f t="shared" si="245"/>
        <v>#DIV/0!</v>
      </c>
    </row>
    <row r="968" spans="1:9" ht="31.5" hidden="1" x14ac:dyDescent="0.25">
      <c r="A968" s="95" t="s">
        <v>58</v>
      </c>
      <c r="B968" s="4"/>
      <c r="C968" s="4" t="s">
        <v>99</v>
      </c>
      <c r="D968" s="4" t="s">
        <v>25</v>
      </c>
      <c r="E968" s="31" t="s">
        <v>291</v>
      </c>
      <c r="F968" s="4" t="s">
        <v>108</v>
      </c>
      <c r="G968" s="7"/>
      <c r="H968" s="7"/>
      <c r="I968" s="7" t="e">
        <f t="shared" ref="I968:I1031" si="255">SUM(H968/G968*100)</f>
        <v>#DIV/0!</v>
      </c>
    </row>
    <row r="969" spans="1:9" ht="31.5" hidden="1" x14ac:dyDescent="0.25">
      <c r="A969" s="95" t="s">
        <v>874</v>
      </c>
      <c r="B969" s="4"/>
      <c r="C969" s="4" t="s">
        <v>99</v>
      </c>
      <c r="D969" s="4" t="s">
        <v>25</v>
      </c>
      <c r="E969" s="31" t="s">
        <v>292</v>
      </c>
      <c r="F969" s="4"/>
      <c r="G969" s="7">
        <f>G970</f>
        <v>0</v>
      </c>
      <c r="H969" s="7">
        <f>H970</f>
        <v>0</v>
      </c>
      <c r="I969" s="7" t="e">
        <f t="shared" si="255"/>
        <v>#DIV/0!</v>
      </c>
    </row>
    <row r="970" spans="1:9" ht="31.5" hidden="1" x14ac:dyDescent="0.25">
      <c r="A970" s="95" t="s">
        <v>58</v>
      </c>
      <c r="B970" s="4"/>
      <c r="C970" s="4" t="s">
        <v>99</v>
      </c>
      <c r="D970" s="4" t="s">
        <v>25</v>
      </c>
      <c r="E970" s="31" t="s">
        <v>292</v>
      </c>
      <c r="F970" s="4" t="s">
        <v>108</v>
      </c>
      <c r="G970" s="7"/>
      <c r="H970" s="7"/>
      <c r="I970" s="7" t="e">
        <f t="shared" si="255"/>
        <v>#DIV/0!</v>
      </c>
    </row>
    <row r="971" spans="1:9" hidden="1" x14ac:dyDescent="0.25">
      <c r="A971" s="95" t="s">
        <v>293</v>
      </c>
      <c r="B971" s="4"/>
      <c r="C971" s="4" t="s">
        <v>99</v>
      </c>
      <c r="D971" s="4" t="s">
        <v>25</v>
      </c>
      <c r="E971" s="31" t="s">
        <v>294</v>
      </c>
      <c r="F971" s="4"/>
      <c r="G971" s="7">
        <f>G972</f>
        <v>0</v>
      </c>
      <c r="H971" s="7">
        <f>H972</f>
        <v>0</v>
      </c>
      <c r="I971" s="7" t="e">
        <f t="shared" si="255"/>
        <v>#DIV/0!</v>
      </c>
    </row>
    <row r="972" spans="1:9" ht="31.5" hidden="1" x14ac:dyDescent="0.25">
      <c r="A972" s="95" t="s">
        <v>58</v>
      </c>
      <c r="B972" s="4"/>
      <c r="C972" s="4" t="s">
        <v>99</v>
      </c>
      <c r="D972" s="4" t="s">
        <v>25</v>
      </c>
      <c r="E972" s="31" t="s">
        <v>294</v>
      </c>
      <c r="F972" s="4" t="s">
        <v>108</v>
      </c>
      <c r="G972" s="7"/>
      <c r="H972" s="7"/>
      <c r="I972" s="7" t="e">
        <f t="shared" si="255"/>
        <v>#DIV/0!</v>
      </c>
    </row>
    <row r="973" spans="1:9" ht="47.25" x14ac:dyDescent="0.25">
      <c r="A973" s="95" t="s">
        <v>520</v>
      </c>
      <c r="B973" s="4"/>
      <c r="C973" s="4" t="s">
        <v>99</v>
      </c>
      <c r="D973" s="4" t="s">
        <v>25</v>
      </c>
      <c r="E973" s="31" t="s">
        <v>295</v>
      </c>
      <c r="F973" s="4"/>
      <c r="G973" s="7">
        <f>G974+G979</f>
        <v>52930.6</v>
      </c>
      <c r="H973" s="7">
        <f t="shared" ref="H973" si="256">H974+H979</f>
        <v>52930.6</v>
      </c>
      <c r="I973" s="7">
        <f t="shared" si="255"/>
        <v>100</v>
      </c>
    </row>
    <row r="974" spans="1:9" x14ac:dyDescent="0.25">
      <c r="A974" s="95" t="s">
        <v>26</v>
      </c>
      <c r="B974" s="4"/>
      <c r="C974" s="4" t="s">
        <v>99</v>
      </c>
      <c r="D974" s="4" t="s">
        <v>25</v>
      </c>
      <c r="E974" s="31" t="s">
        <v>296</v>
      </c>
      <c r="F974" s="4"/>
      <c r="G974" s="7">
        <f>SUM(G975:G977)</f>
        <v>50463.799999999996</v>
      </c>
      <c r="H974" s="7">
        <f t="shared" ref="H974" si="257">SUM(H975:H977)</f>
        <v>50463.799999999996</v>
      </c>
      <c r="I974" s="7">
        <f t="shared" si="255"/>
        <v>100</v>
      </c>
    </row>
    <row r="975" spans="1:9" ht="31.5" x14ac:dyDescent="0.25">
      <c r="A975" s="95" t="s">
        <v>40</v>
      </c>
      <c r="B975" s="4"/>
      <c r="C975" s="4" t="s">
        <v>99</v>
      </c>
      <c r="D975" s="4" t="s">
        <v>25</v>
      </c>
      <c r="E975" s="31" t="s">
        <v>296</v>
      </c>
      <c r="F975" s="4" t="s">
        <v>77</v>
      </c>
      <c r="G975" s="7">
        <v>2537.1</v>
      </c>
      <c r="H975" s="7">
        <v>2537.1</v>
      </c>
      <c r="I975" s="7">
        <f t="shared" si="255"/>
        <v>100</v>
      </c>
    </row>
    <row r="976" spans="1:9" ht="31.5" x14ac:dyDescent="0.25">
      <c r="A976" s="95" t="s">
        <v>58</v>
      </c>
      <c r="B976" s="4"/>
      <c r="C976" s="4" t="s">
        <v>99</v>
      </c>
      <c r="D976" s="4" t="s">
        <v>25</v>
      </c>
      <c r="E976" s="31" t="s">
        <v>296</v>
      </c>
      <c r="F976" s="4" t="s">
        <v>108</v>
      </c>
      <c r="G976" s="7">
        <v>47926.7</v>
      </c>
      <c r="H976" s="7">
        <v>47926.7</v>
      </c>
      <c r="I976" s="7">
        <f t="shared" si="255"/>
        <v>100</v>
      </c>
    </row>
    <row r="977" spans="1:9" ht="31.5" hidden="1" x14ac:dyDescent="0.25">
      <c r="A977" s="95" t="s">
        <v>591</v>
      </c>
      <c r="B977" s="4"/>
      <c r="C977" s="4" t="s">
        <v>99</v>
      </c>
      <c r="D977" s="4" t="s">
        <v>25</v>
      </c>
      <c r="E977" s="31" t="s">
        <v>593</v>
      </c>
      <c r="F977" s="4"/>
      <c r="G977" s="7">
        <f>G978</f>
        <v>0</v>
      </c>
      <c r="H977" s="7">
        <f>H978</f>
        <v>0</v>
      </c>
      <c r="I977" s="7" t="e">
        <f t="shared" si="255"/>
        <v>#DIV/0!</v>
      </c>
    </row>
    <row r="978" spans="1:9" ht="31.5" hidden="1" x14ac:dyDescent="0.25">
      <c r="A978" s="95" t="s">
        <v>40</v>
      </c>
      <c r="B978" s="4"/>
      <c r="C978" s="4" t="s">
        <v>99</v>
      </c>
      <c r="D978" s="4" t="s">
        <v>25</v>
      </c>
      <c r="E978" s="31" t="s">
        <v>593</v>
      </c>
      <c r="F978" s="4" t="s">
        <v>77</v>
      </c>
      <c r="G978" s="7"/>
      <c r="H978" s="7"/>
      <c r="I978" s="7" t="e">
        <f t="shared" si="255"/>
        <v>#DIV/0!</v>
      </c>
    </row>
    <row r="979" spans="1:9" ht="31.5" x14ac:dyDescent="0.25">
      <c r="A979" s="95" t="s">
        <v>875</v>
      </c>
      <c r="B979" s="4"/>
      <c r="C979" s="4" t="s">
        <v>99</v>
      </c>
      <c r="D979" s="4" t="s">
        <v>25</v>
      </c>
      <c r="E979" s="31" t="s">
        <v>611</v>
      </c>
      <c r="F979" s="4"/>
      <c r="G979" s="7">
        <f>SUM(G980+G981)</f>
        <v>2466.8000000000002</v>
      </c>
      <c r="H979" s="7">
        <f>SUM(H980+H981)</f>
        <v>2466.8000000000002</v>
      </c>
      <c r="I979" s="7">
        <f t="shared" si="255"/>
        <v>100</v>
      </c>
    </row>
    <row r="980" spans="1:9" ht="31.5" x14ac:dyDescent="0.25">
      <c r="A980" s="95" t="s">
        <v>204</v>
      </c>
      <c r="B980" s="4"/>
      <c r="C980" s="4" t="s">
        <v>99</v>
      </c>
      <c r="D980" s="4" t="s">
        <v>25</v>
      </c>
      <c r="E980" s="31" t="s">
        <v>611</v>
      </c>
      <c r="F980" s="4" t="s">
        <v>108</v>
      </c>
      <c r="G980" s="7">
        <v>2466.8000000000002</v>
      </c>
      <c r="H980" s="7">
        <v>2466.8000000000002</v>
      </c>
      <c r="I980" s="7">
        <f t="shared" si="255"/>
        <v>100</v>
      </c>
    </row>
    <row r="981" spans="1:9" ht="31.5" hidden="1" x14ac:dyDescent="0.25">
      <c r="A981" s="95" t="s">
        <v>591</v>
      </c>
      <c r="B981" s="4"/>
      <c r="C981" s="4" t="s">
        <v>99</v>
      </c>
      <c r="D981" s="4" t="s">
        <v>25</v>
      </c>
      <c r="E981" s="31" t="s">
        <v>592</v>
      </c>
      <c r="F981" s="4"/>
      <c r="G981" s="7">
        <f>G982</f>
        <v>0</v>
      </c>
      <c r="H981" s="7">
        <f t="shared" ref="H981" si="258">H982</f>
        <v>0</v>
      </c>
      <c r="I981" s="7" t="e">
        <f t="shared" si="255"/>
        <v>#DIV/0!</v>
      </c>
    </row>
    <row r="982" spans="1:9" ht="31.5" hidden="1" x14ac:dyDescent="0.25">
      <c r="A982" s="95" t="s">
        <v>204</v>
      </c>
      <c r="B982" s="4"/>
      <c r="C982" s="4" t="s">
        <v>99</v>
      </c>
      <c r="D982" s="4" t="s">
        <v>25</v>
      </c>
      <c r="E982" s="31" t="s">
        <v>592</v>
      </c>
      <c r="F982" s="4" t="s">
        <v>108</v>
      </c>
      <c r="G982" s="7"/>
      <c r="H982" s="7"/>
      <c r="I982" s="7" t="e">
        <f t="shared" si="255"/>
        <v>#DIV/0!</v>
      </c>
    </row>
    <row r="983" spans="1:9" ht="31.5" hidden="1" x14ac:dyDescent="0.25">
      <c r="A983" s="95" t="s">
        <v>516</v>
      </c>
      <c r="B983" s="4"/>
      <c r="C983" s="4" t="s">
        <v>99</v>
      </c>
      <c r="D983" s="4" t="s">
        <v>25</v>
      </c>
      <c r="E983" s="31" t="s">
        <v>11</v>
      </c>
      <c r="F983" s="4"/>
      <c r="G983" s="7">
        <f>G984</f>
        <v>0</v>
      </c>
      <c r="H983" s="7">
        <f t="shared" ref="H983:H986" si="259">H984</f>
        <v>0</v>
      </c>
      <c r="I983" s="7" t="e">
        <f t="shared" si="255"/>
        <v>#DIV/0!</v>
      </c>
    </row>
    <row r="984" spans="1:9" hidden="1" x14ac:dyDescent="0.25">
      <c r="A984" s="95" t="s">
        <v>876</v>
      </c>
      <c r="B984" s="4"/>
      <c r="C984" s="4" t="s">
        <v>99</v>
      </c>
      <c r="D984" s="4" t="s">
        <v>25</v>
      </c>
      <c r="E984" s="31" t="s">
        <v>54</v>
      </c>
      <c r="F984" s="4"/>
      <c r="G984" s="7">
        <f>G985</f>
        <v>0</v>
      </c>
      <c r="H984" s="7">
        <f t="shared" si="259"/>
        <v>0</v>
      </c>
      <c r="I984" s="7" t="e">
        <f t="shared" si="255"/>
        <v>#DIV/0!</v>
      </c>
    </row>
    <row r="985" spans="1:9" hidden="1" x14ac:dyDescent="0.25">
      <c r="A985" s="95" t="s">
        <v>26</v>
      </c>
      <c r="B985" s="4"/>
      <c r="C985" s="4" t="s">
        <v>99</v>
      </c>
      <c r="D985" s="4" t="s">
        <v>25</v>
      </c>
      <c r="E985" s="22" t="s">
        <v>366</v>
      </c>
      <c r="F985" s="22"/>
      <c r="G985" s="7">
        <f>G986</f>
        <v>0</v>
      </c>
      <c r="H985" s="7">
        <f t="shared" si="259"/>
        <v>0</v>
      </c>
      <c r="I985" s="7" t="e">
        <f t="shared" si="255"/>
        <v>#DIV/0!</v>
      </c>
    </row>
    <row r="986" spans="1:9" hidden="1" x14ac:dyDescent="0.25">
      <c r="A986" s="95" t="s">
        <v>28</v>
      </c>
      <c r="B986" s="4"/>
      <c r="C986" s="4" t="s">
        <v>99</v>
      </c>
      <c r="D986" s="4" t="s">
        <v>25</v>
      </c>
      <c r="E986" s="31" t="s">
        <v>367</v>
      </c>
      <c r="F986" s="4"/>
      <c r="G986" s="7">
        <f>G987</f>
        <v>0</v>
      </c>
      <c r="H986" s="7">
        <f t="shared" si="259"/>
        <v>0</v>
      </c>
      <c r="I986" s="7" t="e">
        <f t="shared" si="255"/>
        <v>#DIV/0!</v>
      </c>
    </row>
    <row r="987" spans="1:9" ht="31.5" hidden="1" x14ac:dyDescent="0.25">
      <c r="A987" s="95" t="s">
        <v>204</v>
      </c>
      <c r="B987" s="4"/>
      <c r="C987" s="4" t="s">
        <v>99</v>
      </c>
      <c r="D987" s="4" t="s">
        <v>25</v>
      </c>
      <c r="E987" s="31" t="s">
        <v>367</v>
      </c>
      <c r="F987" s="4" t="s">
        <v>108</v>
      </c>
      <c r="G987" s="7"/>
      <c r="H987" s="7"/>
      <c r="I987" s="7" t="e">
        <f t="shared" si="255"/>
        <v>#DIV/0!</v>
      </c>
    </row>
    <row r="988" spans="1:9" x14ac:dyDescent="0.25">
      <c r="A988" s="95" t="s">
        <v>160</v>
      </c>
      <c r="B988" s="4"/>
      <c r="C988" s="4" t="s">
        <v>99</v>
      </c>
      <c r="D988" s="4" t="s">
        <v>32</v>
      </c>
      <c r="E988" s="22"/>
      <c r="F988" s="4"/>
      <c r="G988" s="7">
        <f>SUM(G994+G1000)+G1103+G1097+G989</f>
        <v>2082656.5000000002</v>
      </c>
      <c r="H988" s="7">
        <f>SUM(H994+H1000)+H1103+H1097+H989</f>
        <v>2075462.2000000002</v>
      </c>
      <c r="I988" s="7">
        <f t="shared" si="255"/>
        <v>99.654561373899156</v>
      </c>
    </row>
    <row r="989" spans="1:9" ht="31.5" x14ac:dyDescent="0.25">
      <c r="A989" s="95" t="s">
        <v>407</v>
      </c>
      <c r="B989" s="96"/>
      <c r="C989" s="4" t="s">
        <v>99</v>
      </c>
      <c r="D989" s="4" t="s">
        <v>32</v>
      </c>
      <c r="E989" s="48" t="s">
        <v>318</v>
      </c>
      <c r="F989" s="4"/>
      <c r="G989" s="7">
        <f t="shared" ref="G989:H990" si="260">G990</f>
        <v>4558</v>
      </c>
      <c r="H989" s="7">
        <f t="shared" si="260"/>
        <v>4558</v>
      </c>
      <c r="I989" s="7">
        <f t="shared" si="255"/>
        <v>100</v>
      </c>
    </row>
    <row r="990" spans="1:9" ht="31.5" x14ac:dyDescent="0.25">
      <c r="A990" s="95" t="s">
        <v>326</v>
      </c>
      <c r="B990" s="96"/>
      <c r="C990" s="4" t="s">
        <v>99</v>
      </c>
      <c r="D990" s="4" t="s">
        <v>32</v>
      </c>
      <c r="E990" s="48" t="s">
        <v>327</v>
      </c>
      <c r="F990" s="4"/>
      <c r="G990" s="7">
        <f t="shared" si="260"/>
        <v>4558</v>
      </c>
      <c r="H990" s="7">
        <f t="shared" si="260"/>
        <v>4558</v>
      </c>
      <c r="I990" s="7">
        <f t="shared" si="255"/>
        <v>100</v>
      </c>
    </row>
    <row r="991" spans="1:9" ht="47.25" x14ac:dyDescent="0.25">
      <c r="A991" s="95" t="s">
        <v>940</v>
      </c>
      <c r="B991" s="96"/>
      <c r="C991" s="4" t="s">
        <v>99</v>
      </c>
      <c r="D991" s="4" t="s">
        <v>32</v>
      </c>
      <c r="E991" s="48" t="s">
        <v>449</v>
      </c>
      <c r="F991" s="4"/>
      <c r="G991" s="7">
        <f>G992+G993</f>
        <v>4558</v>
      </c>
      <c r="H991" s="7">
        <f>H992+H993</f>
        <v>4558</v>
      </c>
      <c r="I991" s="7">
        <f t="shared" si="255"/>
        <v>100</v>
      </c>
    </row>
    <row r="992" spans="1:9" ht="47.25" x14ac:dyDescent="0.25">
      <c r="A992" s="2" t="s">
        <v>39</v>
      </c>
      <c r="B992" s="96"/>
      <c r="C992" s="4" t="s">
        <v>99</v>
      </c>
      <c r="D992" s="4" t="s">
        <v>32</v>
      </c>
      <c r="E992" s="48" t="s">
        <v>449</v>
      </c>
      <c r="F992" s="96" t="s">
        <v>75</v>
      </c>
      <c r="G992" s="7">
        <v>4175.3</v>
      </c>
      <c r="H992" s="7">
        <v>4175.3</v>
      </c>
      <c r="I992" s="7">
        <f t="shared" si="255"/>
        <v>100</v>
      </c>
    </row>
    <row r="993" spans="1:9" ht="31.5" x14ac:dyDescent="0.25">
      <c r="A993" s="95" t="s">
        <v>107</v>
      </c>
      <c r="B993" s="4"/>
      <c r="C993" s="4" t="s">
        <v>99</v>
      </c>
      <c r="D993" s="4" t="s">
        <v>32</v>
      </c>
      <c r="E993" s="48" t="s">
        <v>449</v>
      </c>
      <c r="F993" s="4" t="s">
        <v>108</v>
      </c>
      <c r="G993" s="7">
        <v>382.7</v>
      </c>
      <c r="H993" s="7">
        <v>382.7</v>
      </c>
      <c r="I993" s="7">
        <f t="shared" si="255"/>
        <v>100</v>
      </c>
    </row>
    <row r="994" spans="1:9" ht="47.25" hidden="1" x14ac:dyDescent="0.25">
      <c r="A994" s="32" t="s">
        <v>521</v>
      </c>
      <c r="B994" s="49"/>
      <c r="C994" s="49" t="s">
        <v>99</v>
      </c>
      <c r="D994" s="49" t="s">
        <v>32</v>
      </c>
      <c r="E994" s="50" t="s">
        <v>397</v>
      </c>
      <c r="F994" s="49"/>
      <c r="G994" s="51">
        <f>G995</f>
        <v>0</v>
      </c>
      <c r="H994" s="51">
        <f t="shared" ref="H994" si="261">H995</f>
        <v>0</v>
      </c>
      <c r="I994" s="7" t="e">
        <f t="shared" si="255"/>
        <v>#DIV/0!</v>
      </c>
    </row>
    <row r="995" spans="1:9" hidden="1" x14ac:dyDescent="0.25">
      <c r="A995" s="95" t="s">
        <v>26</v>
      </c>
      <c r="B995" s="49"/>
      <c r="C995" s="49" t="s">
        <v>99</v>
      </c>
      <c r="D995" s="49" t="s">
        <v>32</v>
      </c>
      <c r="E995" s="50" t="s">
        <v>468</v>
      </c>
      <c r="F995" s="49"/>
      <c r="G995" s="51">
        <f>G998+G996</f>
        <v>0</v>
      </c>
      <c r="H995" s="51">
        <f t="shared" ref="H995" si="262">H998+H996</f>
        <v>0</v>
      </c>
      <c r="I995" s="7" t="e">
        <f t="shared" si="255"/>
        <v>#DIV/0!</v>
      </c>
    </row>
    <row r="996" spans="1:9" hidden="1" x14ac:dyDescent="0.25">
      <c r="A996" s="95" t="s">
        <v>297</v>
      </c>
      <c r="B996" s="49"/>
      <c r="C996" s="49" t="s">
        <v>99</v>
      </c>
      <c r="D996" s="49" t="s">
        <v>32</v>
      </c>
      <c r="E996" s="50" t="s">
        <v>678</v>
      </c>
      <c r="F996" s="49"/>
      <c r="G996" s="51">
        <f>SUM(G997)</f>
        <v>0</v>
      </c>
      <c r="H996" s="51">
        <f t="shared" ref="H996" si="263">SUM(H997)</f>
        <v>0</v>
      </c>
      <c r="I996" s="7" t="e">
        <f t="shared" si="255"/>
        <v>#DIV/0!</v>
      </c>
    </row>
    <row r="997" spans="1:9" ht="31.5" hidden="1" x14ac:dyDescent="0.25">
      <c r="A997" s="95" t="s">
        <v>40</v>
      </c>
      <c r="B997" s="49"/>
      <c r="C997" s="49" t="s">
        <v>99</v>
      </c>
      <c r="D997" s="49" t="s">
        <v>32</v>
      </c>
      <c r="E997" s="50" t="s">
        <v>678</v>
      </c>
      <c r="F997" s="49" t="s">
        <v>77</v>
      </c>
      <c r="G997" s="51"/>
      <c r="H997" s="51"/>
      <c r="I997" s="7" t="e">
        <f t="shared" si="255"/>
        <v>#DIV/0!</v>
      </c>
    </row>
    <row r="998" spans="1:9" hidden="1" x14ac:dyDescent="0.25">
      <c r="A998" s="32" t="s">
        <v>297</v>
      </c>
      <c r="B998" s="49"/>
      <c r="C998" s="49" t="s">
        <v>99</v>
      </c>
      <c r="D998" s="49" t="s">
        <v>32</v>
      </c>
      <c r="E998" s="50" t="s">
        <v>678</v>
      </c>
      <c r="F998" s="49"/>
      <c r="G998" s="51">
        <f t="shared" ref="G998:H998" si="264">G999</f>
        <v>0</v>
      </c>
      <c r="H998" s="51">
        <f t="shared" si="264"/>
        <v>0</v>
      </c>
      <c r="I998" s="7" t="e">
        <f t="shared" si="255"/>
        <v>#DIV/0!</v>
      </c>
    </row>
    <row r="999" spans="1:9" ht="31.5" hidden="1" x14ac:dyDescent="0.25">
      <c r="A999" s="95" t="s">
        <v>40</v>
      </c>
      <c r="B999" s="49"/>
      <c r="C999" s="49" t="s">
        <v>99</v>
      </c>
      <c r="D999" s="49" t="s">
        <v>32</v>
      </c>
      <c r="E999" s="50" t="s">
        <v>678</v>
      </c>
      <c r="F999" s="49" t="s">
        <v>77</v>
      </c>
      <c r="G999" s="51"/>
      <c r="H999" s="51"/>
      <c r="I999" s="7" t="e">
        <f t="shared" si="255"/>
        <v>#DIV/0!</v>
      </c>
    </row>
    <row r="1000" spans="1:9" ht="31.5" customHeight="1" x14ac:dyDescent="0.25">
      <c r="A1000" s="95" t="s">
        <v>518</v>
      </c>
      <c r="B1000" s="4"/>
      <c r="C1000" s="4" t="s">
        <v>99</v>
      </c>
      <c r="D1000" s="4" t="s">
        <v>32</v>
      </c>
      <c r="E1000" s="31" t="s">
        <v>287</v>
      </c>
      <c r="F1000" s="4"/>
      <c r="G1000" s="7">
        <f>SUM(G1001+G1077)</f>
        <v>2078068.5000000002</v>
      </c>
      <c r="H1000" s="7">
        <f>SUM(H1001+H1077)</f>
        <v>2070874.2000000002</v>
      </c>
      <c r="I1000" s="7">
        <f t="shared" si="255"/>
        <v>99.653798707790429</v>
      </c>
    </row>
    <row r="1001" spans="1:9" ht="31.5" customHeight="1" x14ac:dyDescent="0.25">
      <c r="A1001" s="95" t="s">
        <v>654</v>
      </c>
      <c r="B1001" s="4"/>
      <c r="C1001" s="4" t="s">
        <v>99</v>
      </c>
      <c r="D1001" s="4" t="s">
        <v>32</v>
      </c>
      <c r="E1001" s="31" t="s">
        <v>573</v>
      </c>
      <c r="F1001" s="4"/>
      <c r="G1001" s="7">
        <f>SUM(G1002)+G1041+G1049+G1064+G1046+G1073</f>
        <v>1859682.2000000002</v>
      </c>
      <c r="H1001" s="7">
        <f>SUM(H1002)+H1041+H1049+H1064+H1046+H1073</f>
        <v>1852493.7000000002</v>
      </c>
      <c r="I1001" s="7">
        <f t="shared" si="255"/>
        <v>99.613455460293167</v>
      </c>
    </row>
    <row r="1002" spans="1:9" ht="18.75" customHeight="1" x14ac:dyDescent="0.25">
      <c r="A1002" s="95" t="s">
        <v>26</v>
      </c>
      <c r="B1002" s="4"/>
      <c r="C1002" s="4" t="s">
        <v>99</v>
      </c>
      <c r="D1002" s="4" t="s">
        <v>32</v>
      </c>
      <c r="E1002" s="22" t="s">
        <v>574</v>
      </c>
      <c r="F1002" s="22"/>
      <c r="G1002" s="7">
        <f>SUM(G1006+G1010+G1024+G1029)+G1021+G1027+G1018+G1016+G1013+G1032+G1034+G1036+G1003</f>
        <v>234783.2</v>
      </c>
      <c r="H1002" s="7">
        <f t="shared" ref="H1002" si="265">SUM(H1006+H1010+H1024+H1029)+H1021+H1027+H1018+H1016+H1013+H1032+H1034+H1036+H1003</f>
        <v>232689.5</v>
      </c>
      <c r="I1002" s="7">
        <f t="shared" si="255"/>
        <v>99.108241134800096</v>
      </c>
    </row>
    <row r="1003" spans="1:9" ht="126" x14ac:dyDescent="0.25">
      <c r="A1003" s="95" t="s">
        <v>1018</v>
      </c>
      <c r="B1003" s="4"/>
      <c r="C1003" s="4" t="s">
        <v>99</v>
      </c>
      <c r="D1003" s="4" t="s">
        <v>32</v>
      </c>
      <c r="E1003" s="22" t="s">
        <v>981</v>
      </c>
      <c r="F1003" s="22"/>
      <c r="G1003" s="7">
        <f>SUM(G1004:G1005)</f>
        <v>2027.9</v>
      </c>
      <c r="H1003" s="7">
        <f t="shared" ref="H1003" si="266">SUM(H1004:H1005)</f>
        <v>2027.9</v>
      </c>
      <c r="I1003" s="7">
        <f t="shared" si="255"/>
        <v>100</v>
      </c>
    </row>
    <row r="1004" spans="1:9" ht="31.5" x14ac:dyDescent="0.25">
      <c r="A1004" s="95" t="s">
        <v>40</v>
      </c>
      <c r="B1004" s="4"/>
      <c r="C1004" s="4" t="s">
        <v>99</v>
      </c>
      <c r="D1004" s="4" t="s">
        <v>32</v>
      </c>
      <c r="E1004" s="22" t="s">
        <v>981</v>
      </c>
      <c r="F1004" s="22">
        <v>200</v>
      </c>
      <c r="G1004" s="7">
        <v>768.7</v>
      </c>
      <c r="H1004" s="7">
        <v>717.5</v>
      </c>
      <c r="I1004" s="7">
        <f t="shared" si="255"/>
        <v>93.339404188890327</v>
      </c>
    </row>
    <row r="1005" spans="1:9" ht="31.5" x14ac:dyDescent="0.25">
      <c r="A1005" s="95" t="s">
        <v>204</v>
      </c>
      <c r="B1005" s="4"/>
      <c r="C1005" s="4" t="s">
        <v>99</v>
      </c>
      <c r="D1005" s="4" t="s">
        <v>32</v>
      </c>
      <c r="E1005" s="22" t="s">
        <v>981</v>
      </c>
      <c r="F1005" s="22">
        <v>600</v>
      </c>
      <c r="G1005" s="7">
        <v>1259.2</v>
      </c>
      <c r="H1005" s="7">
        <v>1310.4000000000001</v>
      </c>
      <c r="I1005" s="7">
        <f t="shared" si="255"/>
        <v>104.06607369758578</v>
      </c>
    </row>
    <row r="1006" spans="1:9" ht="14.25" customHeight="1" x14ac:dyDescent="0.25">
      <c r="A1006" s="95" t="s">
        <v>297</v>
      </c>
      <c r="B1006" s="4"/>
      <c r="C1006" s="4" t="s">
        <v>99</v>
      </c>
      <c r="D1006" s="4" t="s">
        <v>32</v>
      </c>
      <c r="E1006" s="6" t="s">
        <v>587</v>
      </c>
      <c r="F1006" s="22"/>
      <c r="G1006" s="7">
        <f>SUM(G1007:G1009)</f>
        <v>2480.1</v>
      </c>
      <c r="H1006" s="7">
        <f>SUM(H1007:H1009)</f>
        <v>2480.1</v>
      </c>
      <c r="I1006" s="7">
        <f t="shared" si="255"/>
        <v>100</v>
      </c>
    </row>
    <row r="1007" spans="1:9" ht="31.5" x14ac:dyDescent="0.25">
      <c r="A1007" s="95" t="s">
        <v>40</v>
      </c>
      <c r="B1007" s="4"/>
      <c r="C1007" s="4" t="s">
        <v>99</v>
      </c>
      <c r="D1007" s="4" t="s">
        <v>32</v>
      </c>
      <c r="E1007" s="6" t="s">
        <v>587</v>
      </c>
      <c r="F1007" s="22">
        <v>200</v>
      </c>
      <c r="G1007" s="7">
        <v>1368</v>
      </c>
      <c r="H1007" s="7">
        <v>1368</v>
      </c>
      <c r="I1007" s="7">
        <f t="shared" si="255"/>
        <v>100</v>
      </c>
    </row>
    <row r="1008" spans="1:9" hidden="1" x14ac:dyDescent="0.25">
      <c r="A1008" s="95" t="s">
        <v>31</v>
      </c>
      <c r="B1008" s="4"/>
      <c r="C1008" s="4" t="s">
        <v>99</v>
      </c>
      <c r="D1008" s="4" t="s">
        <v>32</v>
      </c>
      <c r="E1008" s="6" t="s">
        <v>587</v>
      </c>
      <c r="F1008" s="22">
        <v>300</v>
      </c>
      <c r="G1008" s="7"/>
      <c r="H1008" s="7"/>
      <c r="I1008" s="7" t="e">
        <f t="shared" si="255"/>
        <v>#DIV/0!</v>
      </c>
    </row>
    <row r="1009" spans="1:9" ht="31.5" x14ac:dyDescent="0.25">
      <c r="A1009" s="95" t="s">
        <v>204</v>
      </c>
      <c r="B1009" s="4"/>
      <c r="C1009" s="4" t="s">
        <v>99</v>
      </c>
      <c r="D1009" s="4" t="s">
        <v>32</v>
      </c>
      <c r="E1009" s="6" t="s">
        <v>587</v>
      </c>
      <c r="F1009" s="22">
        <v>600</v>
      </c>
      <c r="G1009" s="7">
        <v>1112.0999999999999</v>
      </c>
      <c r="H1009" s="7">
        <v>1112.0999999999999</v>
      </c>
      <c r="I1009" s="7">
        <f t="shared" si="255"/>
        <v>100</v>
      </c>
    </row>
    <row r="1010" spans="1:9" ht="47.25" x14ac:dyDescent="0.25">
      <c r="A1010" s="95" t="s">
        <v>596</v>
      </c>
      <c r="B1010" s="4"/>
      <c r="C1010" s="4" t="s">
        <v>99</v>
      </c>
      <c r="D1010" s="4" t="s">
        <v>32</v>
      </c>
      <c r="E1010" s="22" t="s">
        <v>597</v>
      </c>
      <c r="F1010" s="4"/>
      <c r="G1010" s="7">
        <f>SUM(G1011:G1012)</f>
        <v>6766.7000000000007</v>
      </c>
      <c r="H1010" s="7">
        <f t="shared" ref="H1010" si="267">SUM(H1011:H1012)</f>
        <v>6634.6</v>
      </c>
      <c r="I1010" s="7">
        <f t="shared" si="255"/>
        <v>98.047792868015421</v>
      </c>
    </row>
    <row r="1011" spans="1:9" ht="31.5" x14ac:dyDescent="0.25">
      <c r="A1011" s="95" t="s">
        <v>40</v>
      </c>
      <c r="B1011" s="4"/>
      <c r="C1011" s="4" t="s">
        <v>99</v>
      </c>
      <c r="D1011" s="4" t="s">
        <v>32</v>
      </c>
      <c r="E1011" s="22" t="s">
        <v>597</v>
      </c>
      <c r="F1011" s="4" t="s">
        <v>77</v>
      </c>
      <c r="G1011" s="7">
        <v>2501.1</v>
      </c>
      <c r="H1011" s="7">
        <v>2369</v>
      </c>
      <c r="I1011" s="7">
        <f t="shared" si="255"/>
        <v>94.718323937467517</v>
      </c>
    </row>
    <row r="1012" spans="1:9" ht="31.5" x14ac:dyDescent="0.25">
      <c r="A1012" s="95" t="s">
        <v>204</v>
      </c>
      <c r="B1012" s="4"/>
      <c r="C1012" s="4" t="s">
        <v>99</v>
      </c>
      <c r="D1012" s="4" t="s">
        <v>32</v>
      </c>
      <c r="E1012" s="22" t="s">
        <v>597</v>
      </c>
      <c r="F1012" s="4" t="s">
        <v>108</v>
      </c>
      <c r="G1012" s="7">
        <v>4265.6000000000004</v>
      </c>
      <c r="H1012" s="7">
        <v>4265.6000000000004</v>
      </c>
      <c r="I1012" s="7">
        <f t="shared" si="255"/>
        <v>100</v>
      </c>
    </row>
    <row r="1013" spans="1:9" x14ac:dyDescent="0.25">
      <c r="A1013" s="95" t="s">
        <v>743</v>
      </c>
      <c r="B1013" s="4"/>
      <c r="C1013" s="4" t="s">
        <v>99</v>
      </c>
      <c r="D1013" s="4" t="s">
        <v>32</v>
      </c>
      <c r="E1013" s="22" t="s">
        <v>742</v>
      </c>
      <c r="F1013" s="4"/>
      <c r="G1013" s="7">
        <f>SUM(G1014:G1015)</f>
        <v>1331.5</v>
      </c>
      <c r="H1013" s="7">
        <f t="shared" ref="H1013" si="268">SUM(H1014:H1015)</f>
        <v>1247.2</v>
      </c>
      <c r="I1013" s="7">
        <f t="shared" si="255"/>
        <v>93.66879459256478</v>
      </c>
    </row>
    <row r="1014" spans="1:9" ht="31.5" x14ac:dyDescent="0.25">
      <c r="A1014" s="95" t="s">
        <v>40</v>
      </c>
      <c r="B1014" s="4"/>
      <c r="C1014" s="4" t="s">
        <v>99</v>
      </c>
      <c r="D1014" s="4" t="s">
        <v>32</v>
      </c>
      <c r="E1014" s="22" t="s">
        <v>742</v>
      </c>
      <c r="F1014" s="4" t="s">
        <v>77</v>
      </c>
      <c r="G1014" s="7">
        <v>878</v>
      </c>
      <c r="H1014" s="7">
        <v>793.7</v>
      </c>
      <c r="I1014" s="7">
        <f t="shared" si="255"/>
        <v>90.398633257403191</v>
      </c>
    </row>
    <row r="1015" spans="1:9" ht="31.5" x14ac:dyDescent="0.25">
      <c r="A1015" s="95" t="s">
        <v>204</v>
      </c>
      <c r="B1015" s="4"/>
      <c r="C1015" s="4" t="s">
        <v>99</v>
      </c>
      <c r="D1015" s="4" t="s">
        <v>32</v>
      </c>
      <c r="E1015" s="22" t="s">
        <v>742</v>
      </c>
      <c r="F1015" s="4" t="s">
        <v>108</v>
      </c>
      <c r="G1015" s="7">
        <v>453.5</v>
      </c>
      <c r="H1015" s="7">
        <v>453.5</v>
      </c>
      <c r="I1015" s="7">
        <f t="shared" si="255"/>
        <v>100</v>
      </c>
    </row>
    <row r="1016" spans="1:9" ht="31.5" x14ac:dyDescent="0.25">
      <c r="A1016" s="95" t="s">
        <v>486</v>
      </c>
      <c r="B1016" s="4"/>
      <c r="C1016" s="4" t="s">
        <v>99</v>
      </c>
      <c r="D1016" s="4" t="s">
        <v>32</v>
      </c>
      <c r="E1016" s="22" t="s">
        <v>687</v>
      </c>
      <c r="F1016" s="4"/>
      <c r="G1016" s="7">
        <f>SUM(G1017)</f>
        <v>350</v>
      </c>
      <c r="H1016" s="7">
        <f t="shared" ref="H1016" si="269">SUM(H1017)</f>
        <v>350</v>
      </c>
      <c r="I1016" s="7">
        <f t="shared" si="255"/>
        <v>100</v>
      </c>
    </row>
    <row r="1017" spans="1:9" ht="31.5" x14ac:dyDescent="0.25">
      <c r="A1017" s="95" t="s">
        <v>40</v>
      </c>
      <c r="B1017" s="4"/>
      <c r="C1017" s="4" t="s">
        <v>99</v>
      </c>
      <c r="D1017" s="4" t="s">
        <v>32</v>
      </c>
      <c r="E1017" s="22" t="s">
        <v>687</v>
      </c>
      <c r="F1017" s="4" t="s">
        <v>77</v>
      </c>
      <c r="G1017" s="7">
        <v>350</v>
      </c>
      <c r="H1017" s="7">
        <v>350</v>
      </c>
      <c r="I1017" s="7">
        <f t="shared" si="255"/>
        <v>100</v>
      </c>
    </row>
    <row r="1018" spans="1:9" ht="47.25" x14ac:dyDescent="0.25">
      <c r="A1018" s="95" t="s">
        <v>906</v>
      </c>
      <c r="B1018" s="4"/>
      <c r="C1018" s="4" t="s">
        <v>99</v>
      </c>
      <c r="D1018" s="4" t="s">
        <v>32</v>
      </c>
      <c r="E1018" s="22" t="s">
        <v>685</v>
      </c>
      <c r="F1018" s="4"/>
      <c r="G1018" s="7">
        <f>SUM(G1019:G1020)</f>
        <v>82189.399999999994</v>
      </c>
      <c r="H1018" s="7">
        <f t="shared" ref="H1018" si="270">SUM(H1019:H1020)</f>
        <v>81589.399999999994</v>
      </c>
      <c r="I1018" s="7">
        <f t="shared" si="255"/>
        <v>99.269978853720801</v>
      </c>
    </row>
    <row r="1019" spans="1:9" ht="47.25" x14ac:dyDescent="0.25">
      <c r="A1019" s="2" t="s">
        <v>39</v>
      </c>
      <c r="B1019" s="4"/>
      <c r="C1019" s="4" t="s">
        <v>99</v>
      </c>
      <c r="D1019" s="4" t="s">
        <v>32</v>
      </c>
      <c r="E1019" s="22" t="s">
        <v>685</v>
      </c>
      <c r="F1019" s="4" t="s">
        <v>75</v>
      </c>
      <c r="G1019" s="7">
        <v>30395.1</v>
      </c>
      <c r="H1019" s="7">
        <v>30395.1</v>
      </c>
      <c r="I1019" s="7">
        <f t="shared" si="255"/>
        <v>100</v>
      </c>
    </row>
    <row r="1020" spans="1:9" ht="31.5" x14ac:dyDescent="0.25">
      <c r="A1020" s="95" t="s">
        <v>204</v>
      </c>
      <c r="B1020" s="4"/>
      <c r="C1020" s="4" t="s">
        <v>99</v>
      </c>
      <c r="D1020" s="4" t="s">
        <v>32</v>
      </c>
      <c r="E1020" s="22" t="s">
        <v>685</v>
      </c>
      <c r="F1020" s="4" t="s">
        <v>108</v>
      </c>
      <c r="G1020" s="7">
        <v>51794.3</v>
      </c>
      <c r="H1020" s="7">
        <v>51194.3</v>
      </c>
      <c r="I1020" s="7">
        <f t="shared" si="255"/>
        <v>98.841571369822546</v>
      </c>
    </row>
    <row r="1021" spans="1:9" ht="47.25" x14ac:dyDescent="0.25">
      <c r="A1021" s="71" t="s">
        <v>935</v>
      </c>
      <c r="B1021" s="4"/>
      <c r="C1021" s="4" t="s">
        <v>99</v>
      </c>
      <c r="D1021" s="4" t="s">
        <v>32</v>
      </c>
      <c r="E1021" s="22" t="s">
        <v>713</v>
      </c>
      <c r="F1021" s="4"/>
      <c r="G1021" s="7">
        <f>SUM(G1022:G1023)</f>
        <v>108236.4</v>
      </c>
      <c r="H1021" s="7">
        <f t="shared" ref="H1021" si="271">SUM(H1022:H1023)</f>
        <v>108236.4</v>
      </c>
      <c r="I1021" s="7">
        <f t="shared" si="255"/>
        <v>100</v>
      </c>
    </row>
    <row r="1022" spans="1:9" ht="31.5" x14ac:dyDescent="0.25">
      <c r="A1022" s="95" t="s">
        <v>40</v>
      </c>
      <c r="B1022" s="4"/>
      <c r="C1022" s="4" t="s">
        <v>99</v>
      </c>
      <c r="D1022" s="4" t="s">
        <v>32</v>
      </c>
      <c r="E1022" s="22" t="s">
        <v>713</v>
      </c>
      <c r="F1022" s="4" t="s">
        <v>77</v>
      </c>
      <c r="G1022" s="7">
        <v>33789.800000000003</v>
      </c>
      <c r="H1022" s="7">
        <v>31825.9</v>
      </c>
      <c r="I1022" s="7">
        <f t="shared" si="255"/>
        <v>94.18789102036709</v>
      </c>
    </row>
    <row r="1023" spans="1:9" ht="31.5" x14ac:dyDescent="0.25">
      <c r="A1023" s="95" t="s">
        <v>204</v>
      </c>
      <c r="B1023" s="4"/>
      <c r="C1023" s="4" t="s">
        <v>99</v>
      </c>
      <c r="D1023" s="4" t="s">
        <v>32</v>
      </c>
      <c r="E1023" s="22" t="s">
        <v>713</v>
      </c>
      <c r="F1023" s="4" t="s">
        <v>108</v>
      </c>
      <c r="G1023" s="7">
        <v>74446.599999999991</v>
      </c>
      <c r="H1023" s="7">
        <v>76410.5</v>
      </c>
      <c r="I1023" s="7">
        <f t="shared" si="255"/>
        <v>102.63799824303597</v>
      </c>
    </row>
    <row r="1024" spans="1:9" ht="47.25" x14ac:dyDescent="0.25">
      <c r="A1024" s="95" t="s">
        <v>596</v>
      </c>
      <c r="B1024" s="4"/>
      <c r="C1024" s="4" t="s">
        <v>99</v>
      </c>
      <c r="D1024" s="4" t="s">
        <v>32</v>
      </c>
      <c r="E1024" s="6" t="s">
        <v>598</v>
      </c>
      <c r="F1024" s="22"/>
      <c r="G1024" s="7">
        <f>SUM(G1025:G1026)</f>
        <v>9740.7000000000007</v>
      </c>
      <c r="H1024" s="7">
        <f>SUM(H1025:H1026)</f>
        <v>8495.2999999999993</v>
      </c>
      <c r="I1024" s="7">
        <f t="shared" si="255"/>
        <v>87.214471239233305</v>
      </c>
    </row>
    <row r="1025" spans="1:9" ht="31.5" x14ac:dyDescent="0.25">
      <c r="A1025" s="95" t="s">
        <v>40</v>
      </c>
      <c r="B1025" s="4"/>
      <c r="C1025" s="4" t="s">
        <v>99</v>
      </c>
      <c r="D1025" s="4" t="s">
        <v>32</v>
      </c>
      <c r="E1025" s="6" t="s">
        <v>598</v>
      </c>
      <c r="F1025" s="4" t="s">
        <v>77</v>
      </c>
      <c r="G1025" s="72">
        <v>3507.1</v>
      </c>
      <c r="H1025" s="72">
        <v>2684</v>
      </c>
      <c r="I1025" s="7">
        <f t="shared" si="255"/>
        <v>76.53046676741468</v>
      </c>
    </row>
    <row r="1026" spans="1:9" ht="31.5" x14ac:dyDescent="0.25">
      <c r="A1026" s="95" t="s">
        <v>204</v>
      </c>
      <c r="B1026" s="4"/>
      <c r="C1026" s="4" t="s">
        <v>99</v>
      </c>
      <c r="D1026" s="4" t="s">
        <v>32</v>
      </c>
      <c r="E1026" s="6" t="s">
        <v>598</v>
      </c>
      <c r="F1026" s="4" t="s">
        <v>108</v>
      </c>
      <c r="G1026" s="72">
        <v>6233.6</v>
      </c>
      <c r="H1026" s="72">
        <v>5811.3</v>
      </c>
      <c r="I1026" s="7">
        <f t="shared" si="255"/>
        <v>93.225423511293641</v>
      </c>
    </row>
    <row r="1027" spans="1:9" ht="47.25" hidden="1" x14ac:dyDescent="0.25">
      <c r="A1027" s="95" t="s">
        <v>680</v>
      </c>
      <c r="B1027" s="4"/>
      <c r="C1027" s="4" t="s">
        <v>99</v>
      </c>
      <c r="D1027" s="4" t="s">
        <v>32</v>
      </c>
      <c r="E1027" s="6" t="s">
        <v>679</v>
      </c>
      <c r="F1027" s="4"/>
      <c r="G1027" s="7">
        <f>SUM(G1028)</f>
        <v>0</v>
      </c>
      <c r="H1027" s="7">
        <f t="shared" ref="H1027" si="272">SUM(H1028)</f>
        <v>0</v>
      </c>
      <c r="I1027" s="7" t="e">
        <f t="shared" si="255"/>
        <v>#DIV/0!</v>
      </c>
    </row>
    <row r="1028" spans="1:9" ht="31.5" hidden="1" x14ac:dyDescent="0.25">
      <c r="A1028" s="95" t="s">
        <v>40</v>
      </c>
      <c r="B1028" s="4"/>
      <c r="C1028" s="4" t="s">
        <v>99</v>
      </c>
      <c r="D1028" s="4" t="s">
        <v>32</v>
      </c>
      <c r="E1028" s="6" t="s">
        <v>679</v>
      </c>
      <c r="F1028" s="4" t="s">
        <v>77</v>
      </c>
      <c r="G1028" s="7"/>
      <c r="H1028" s="7"/>
      <c r="I1028" s="7" t="e">
        <f t="shared" si="255"/>
        <v>#DIV/0!</v>
      </c>
    </row>
    <row r="1029" spans="1:9" ht="47.25" x14ac:dyDescent="0.25">
      <c r="A1029" s="95" t="s">
        <v>724</v>
      </c>
      <c r="B1029" s="4"/>
      <c r="C1029" s="4" t="s">
        <v>99</v>
      </c>
      <c r="D1029" s="4" t="s">
        <v>32</v>
      </c>
      <c r="E1029" s="22" t="s">
        <v>599</v>
      </c>
      <c r="F1029" s="4"/>
      <c r="G1029" s="7">
        <f>G1031+G1030</f>
        <v>17680.099999999999</v>
      </c>
      <c r="H1029" s="7">
        <f>H1031+H1030</f>
        <v>17680.099999999999</v>
      </c>
      <c r="I1029" s="7">
        <f t="shared" si="255"/>
        <v>100</v>
      </c>
    </row>
    <row r="1030" spans="1:9" ht="31.5" x14ac:dyDescent="0.25">
      <c r="A1030" s="95" t="s">
        <v>40</v>
      </c>
      <c r="B1030" s="4"/>
      <c r="C1030" s="4" t="s">
        <v>99</v>
      </c>
      <c r="D1030" s="4" t="s">
        <v>32</v>
      </c>
      <c r="E1030" s="22" t="s">
        <v>599</v>
      </c>
      <c r="F1030" s="4" t="s">
        <v>77</v>
      </c>
      <c r="G1030" s="72">
        <v>6240.8</v>
      </c>
      <c r="H1030" s="72">
        <v>6240.8</v>
      </c>
      <c r="I1030" s="7">
        <f t="shared" si="255"/>
        <v>100</v>
      </c>
    </row>
    <row r="1031" spans="1:9" ht="31.5" x14ac:dyDescent="0.25">
      <c r="A1031" s="95" t="s">
        <v>204</v>
      </c>
      <c r="B1031" s="4"/>
      <c r="C1031" s="4" t="s">
        <v>99</v>
      </c>
      <c r="D1031" s="4" t="s">
        <v>32</v>
      </c>
      <c r="E1031" s="22" t="s">
        <v>599</v>
      </c>
      <c r="F1031" s="4" t="s">
        <v>108</v>
      </c>
      <c r="G1031" s="72">
        <v>11439.3</v>
      </c>
      <c r="H1031" s="72">
        <v>11439.3</v>
      </c>
      <c r="I1031" s="7">
        <f t="shared" si="255"/>
        <v>100</v>
      </c>
    </row>
    <row r="1032" spans="1:9" ht="78.75" hidden="1" x14ac:dyDescent="0.25">
      <c r="A1032" s="95" t="s">
        <v>401</v>
      </c>
      <c r="B1032" s="4"/>
      <c r="C1032" s="4" t="s">
        <v>99</v>
      </c>
      <c r="D1032" s="4" t="s">
        <v>32</v>
      </c>
      <c r="E1032" s="22" t="s">
        <v>767</v>
      </c>
      <c r="F1032" s="4"/>
      <c r="G1032" s="72">
        <f>SUM(G1033)</f>
        <v>0</v>
      </c>
      <c r="H1032" s="72">
        <f t="shared" ref="H1032" si="273">SUM(H1033)</f>
        <v>0</v>
      </c>
      <c r="I1032" s="7" t="e">
        <f t="shared" ref="I1032:I1093" si="274">SUM(H1032/G1032*100)</f>
        <v>#DIV/0!</v>
      </c>
    </row>
    <row r="1033" spans="1:9" ht="31.5" hidden="1" x14ac:dyDescent="0.25">
      <c r="A1033" s="95" t="s">
        <v>204</v>
      </c>
      <c r="B1033" s="4"/>
      <c r="C1033" s="4" t="s">
        <v>99</v>
      </c>
      <c r="D1033" s="4" t="s">
        <v>32</v>
      </c>
      <c r="E1033" s="22" t="s">
        <v>767</v>
      </c>
      <c r="F1033" s="4" t="s">
        <v>108</v>
      </c>
      <c r="G1033" s="72"/>
      <c r="H1033" s="72"/>
      <c r="I1033" s="7" t="e">
        <f t="shared" si="274"/>
        <v>#DIV/0!</v>
      </c>
    </row>
    <row r="1034" spans="1:9" ht="31.5" x14ac:dyDescent="0.25">
      <c r="A1034" s="95" t="s">
        <v>943</v>
      </c>
      <c r="B1034" s="4"/>
      <c r="C1034" s="4" t="s">
        <v>99</v>
      </c>
      <c r="D1034" s="4" t="s">
        <v>32</v>
      </c>
      <c r="E1034" s="22" t="s">
        <v>944</v>
      </c>
      <c r="F1034" s="4"/>
      <c r="G1034" s="72">
        <f>SUM(G1035)</f>
        <v>833.7</v>
      </c>
      <c r="H1034" s="72">
        <f t="shared" ref="H1034" si="275">SUM(H1035)</f>
        <v>801.8</v>
      </c>
      <c r="I1034" s="7">
        <f t="shared" si="274"/>
        <v>96.173683579225127</v>
      </c>
    </row>
    <row r="1035" spans="1:9" ht="31.5" x14ac:dyDescent="0.25">
      <c r="A1035" s="95" t="s">
        <v>204</v>
      </c>
      <c r="B1035" s="4"/>
      <c r="C1035" s="4" t="s">
        <v>99</v>
      </c>
      <c r="D1035" s="4" t="s">
        <v>32</v>
      </c>
      <c r="E1035" s="22" t="s">
        <v>944</v>
      </c>
      <c r="F1035" s="4" t="s">
        <v>108</v>
      </c>
      <c r="G1035" s="72">
        <v>833.7</v>
      </c>
      <c r="H1035" s="72">
        <v>801.8</v>
      </c>
      <c r="I1035" s="7">
        <f t="shared" si="274"/>
        <v>96.173683579225127</v>
      </c>
    </row>
    <row r="1036" spans="1:9" x14ac:dyDescent="0.25">
      <c r="A1036" s="95" t="s">
        <v>796</v>
      </c>
      <c r="B1036" s="4"/>
      <c r="C1036" s="4" t="s">
        <v>99</v>
      </c>
      <c r="D1036" s="4" t="s">
        <v>32</v>
      </c>
      <c r="E1036" s="22" t="s">
        <v>836</v>
      </c>
      <c r="F1036" s="4"/>
      <c r="G1036" s="72">
        <f>SUM(G1037+G1039)</f>
        <v>3146.7</v>
      </c>
      <c r="H1036" s="72">
        <f>SUM(H1037+H1039)</f>
        <v>3146.7</v>
      </c>
      <c r="I1036" s="7">
        <f t="shared" si="274"/>
        <v>100</v>
      </c>
    </row>
    <row r="1037" spans="1:9" ht="31.5" x14ac:dyDescent="0.25">
      <c r="A1037" s="95" t="s">
        <v>980</v>
      </c>
      <c r="B1037" s="4"/>
      <c r="C1037" s="4" t="s">
        <v>99</v>
      </c>
      <c r="D1037" s="4" t="s">
        <v>32</v>
      </c>
      <c r="E1037" s="22" t="s">
        <v>976</v>
      </c>
      <c r="F1037" s="4"/>
      <c r="G1037" s="72">
        <f>SUM(G1038)</f>
        <v>3146.7</v>
      </c>
      <c r="H1037" s="72">
        <f>SUM(H1038)</f>
        <v>3146.7</v>
      </c>
      <c r="I1037" s="7">
        <f t="shared" si="274"/>
        <v>100</v>
      </c>
    </row>
    <row r="1038" spans="1:9" ht="31.5" x14ac:dyDescent="0.25">
      <c r="A1038" s="95" t="s">
        <v>204</v>
      </c>
      <c r="B1038" s="4"/>
      <c r="C1038" s="4" t="s">
        <v>99</v>
      </c>
      <c r="D1038" s="4" t="s">
        <v>32</v>
      </c>
      <c r="E1038" s="22" t="s">
        <v>976</v>
      </c>
      <c r="F1038" s="4" t="s">
        <v>108</v>
      </c>
      <c r="G1038" s="72">
        <v>3146.7</v>
      </c>
      <c r="H1038" s="72">
        <v>3146.7</v>
      </c>
      <c r="I1038" s="7">
        <f t="shared" si="274"/>
        <v>100</v>
      </c>
    </row>
    <row r="1039" spans="1:9" hidden="1" x14ac:dyDescent="0.25">
      <c r="A1039" s="95"/>
      <c r="B1039" s="4"/>
      <c r="C1039" s="4" t="s">
        <v>99</v>
      </c>
      <c r="D1039" s="4" t="s">
        <v>32</v>
      </c>
      <c r="E1039" s="22" t="s">
        <v>977</v>
      </c>
      <c r="F1039" s="4"/>
      <c r="G1039" s="72">
        <f>SUM(G1040)</f>
        <v>0</v>
      </c>
      <c r="H1039" s="72"/>
      <c r="I1039" s="7" t="e">
        <f t="shared" si="274"/>
        <v>#DIV/0!</v>
      </c>
    </row>
    <row r="1040" spans="1:9" ht="31.5" hidden="1" x14ac:dyDescent="0.25">
      <c r="A1040" s="95" t="s">
        <v>40</v>
      </c>
      <c r="B1040" s="4"/>
      <c r="C1040" s="4" t="s">
        <v>99</v>
      </c>
      <c r="D1040" s="4" t="s">
        <v>32</v>
      </c>
      <c r="E1040" s="22" t="s">
        <v>977</v>
      </c>
      <c r="F1040" s="4" t="s">
        <v>77</v>
      </c>
      <c r="G1040" s="72"/>
      <c r="H1040" s="72"/>
      <c r="I1040" s="7" t="e">
        <f t="shared" si="274"/>
        <v>#DIV/0!</v>
      </c>
    </row>
    <row r="1041" spans="1:9" ht="47.25" x14ac:dyDescent="0.25">
      <c r="A1041" s="95" t="s">
        <v>20</v>
      </c>
      <c r="B1041" s="4"/>
      <c r="C1041" s="4" t="s">
        <v>99</v>
      </c>
      <c r="D1041" s="4" t="s">
        <v>32</v>
      </c>
      <c r="E1041" s="6" t="s">
        <v>583</v>
      </c>
      <c r="F1041" s="4"/>
      <c r="G1041" s="7">
        <f>G1042+G1044</f>
        <v>1000687.6</v>
      </c>
      <c r="H1041" s="7">
        <f>H1042+H1044</f>
        <v>1000687.6</v>
      </c>
      <c r="I1041" s="7">
        <f t="shared" si="274"/>
        <v>100</v>
      </c>
    </row>
    <row r="1042" spans="1:9" ht="63" x14ac:dyDescent="0.25">
      <c r="A1042" s="95" t="s">
        <v>348</v>
      </c>
      <c r="B1042" s="4"/>
      <c r="C1042" s="4" t="s">
        <v>99</v>
      </c>
      <c r="D1042" s="4" t="s">
        <v>32</v>
      </c>
      <c r="E1042" s="48" t="s">
        <v>584</v>
      </c>
      <c r="F1042" s="4"/>
      <c r="G1042" s="7">
        <f>G1043</f>
        <v>711192.6</v>
      </c>
      <c r="H1042" s="7">
        <f>H1043</f>
        <v>711192.6</v>
      </c>
      <c r="I1042" s="7">
        <f t="shared" si="274"/>
        <v>100</v>
      </c>
    </row>
    <row r="1043" spans="1:9" ht="31.5" x14ac:dyDescent="0.25">
      <c r="A1043" s="95" t="s">
        <v>107</v>
      </c>
      <c r="B1043" s="4"/>
      <c r="C1043" s="4" t="s">
        <v>99</v>
      </c>
      <c r="D1043" s="4" t="s">
        <v>32</v>
      </c>
      <c r="E1043" s="48" t="s">
        <v>584</v>
      </c>
      <c r="F1043" s="4" t="s">
        <v>108</v>
      </c>
      <c r="G1043" s="72">
        <v>711192.6</v>
      </c>
      <c r="H1043" s="72">
        <v>711192.6</v>
      </c>
      <c r="I1043" s="7">
        <f t="shared" si="274"/>
        <v>100</v>
      </c>
    </row>
    <row r="1044" spans="1:9" x14ac:dyDescent="0.25">
      <c r="A1044" s="95" t="s">
        <v>297</v>
      </c>
      <c r="B1044" s="4"/>
      <c r="C1044" s="4" t="s">
        <v>99</v>
      </c>
      <c r="D1044" s="4" t="s">
        <v>32</v>
      </c>
      <c r="E1044" s="22" t="s">
        <v>585</v>
      </c>
      <c r="F1044" s="4"/>
      <c r="G1044" s="7">
        <f>G1045</f>
        <v>289495</v>
      </c>
      <c r="H1044" s="7">
        <f>H1045</f>
        <v>289495</v>
      </c>
      <c r="I1044" s="7">
        <f t="shared" si="274"/>
        <v>100</v>
      </c>
    </row>
    <row r="1045" spans="1:9" ht="31.5" x14ac:dyDescent="0.25">
      <c r="A1045" s="95" t="s">
        <v>204</v>
      </c>
      <c r="B1045" s="4"/>
      <c r="C1045" s="4" t="s">
        <v>99</v>
      </c>
      <c r="D1045" s="4" t="s">
        <v>32</v>
      </c>
      <c r="E1045" s="22" t="s">
        <v>585</v>
      </c>
      <c r="F1045" s="4" t="s">
        <v>108</v>
      </c>
      <c r="G1045" s="72">
        <v>289495</v>
      </c>
      <c r="H1045" s="72">
        <v>289495</v>
      </c>
      <c r="I1045" s="7">
        <f t="shared" si="274"/>
        <v>100</v>
      </c>
    </row>
    <row r="1046" spans="1:9" x14ac:dyDescent="0.25">
      <c r="A1046" s="95" t="s">
        <v>293</v>
      </c>
      <c r="B1046" s="4"/>
      <c r="C1046" s="4" t="s">
        <v>99</v>
      </c>
      <c r="D1046" s="4" t="s">
        <v>32</v>
      </c>
      <c r="E1046" s="22" t="s">
        <v>677</v>
      </c>
      <c r="F1046" s="4"/>
      <c r="G1046" s="7">
        <f>SUM(G1047)</f>
        <v>4830.7</v>
      </c>
      <c r="H1046" s="7">
        <f>SUM(H1047)</f>
        <v>4830.7</v>
      </c>
      <c r="I1046" s="7">
        <f t="shared" si="274"/>
        <v>100</v>
      </c>
    </row>
    <row r="1047" spans="1:9" x14ac:dyDescent="0.25">
      <c r="A1047" s="95" t="s">
        <v>297</v>
      </c>
      <c r="B1047" s="4"/>
      <c r="C1047" s="4" t="s">
        <v>99</v>
      </c>
      <c r="D1047" s="4" t="s">
        <v>32</v>
      </c>
      <c r="E1047" s="22" t="s">
        <v>606</v>
      </c>
      <c r="F1047" s="4"/>
      <c r="G1047" s="7">
        <f t="shared" ref="G1047:H1047" si="276">SUM(G1048)</f>
        <v>4830.7</v>
      </c>
      <c r="H1047" s="7">
        <f t="shared" si="276"/>
        <v>4830.7</v>
      </c>
      <c r="I1047" s="7">
        <f t="shared" si="274"/>
        <v>100</v>
      </c>
    </row>
    <row r="1048" spans="1:9" ht="31.5" x14ac:dyDescent="0.25">
      <c r="A1048" s="95" t="s">
        <v>204</v>
      </c>
      <c r="B1048" s="4"/>
      <c r="C1048" s="4" t="s">
        <v>99</v>
      </c>
      <c r="D1048" s="4" t="s">
        <v>32</v>
      </c>
      <c r="E1048" s="22" t="s">
        <v>606</v>
      </c>
      <c r="F1048" s="4" t="s">
        <v>108</v>
      </c>
      <c r="G1048" s="72">
        <v>4830.7</v>
      </c>
      <c r="H1048" s="72">
        <v>4830.7</v>
      </c>
      <c r="I1048" s="7">
        <f t="shared" si="274"/>
        <v>100</v>
      </c>
    </row>
    <row r="1049" spans="1:9" ht="31.5" x14ac:dyDescent="0.25">
      <c r="A1049" s="95" t="s">
        <v>33</v>
      </c>
      <c r="B1049" s="4"/>
      <c r="C1049" s="4" t="s">
        <v>99</v>
      </c>
      <c r="D1049" s="4" t="s">
        <v>32</v>
      </c>
      <c r="E1049" s="6" t="s">
        <v>580</v>
      </c>
      <c r="F1049" s="4"/>
      <c r="G1049" s="7">
        <f>G1050+G1053+G1056+G1060</f>
        <v>609303.10000000009</v>
      </c>
      <c r="H1049" s="7">
        <f>H1050+H1053+H1056+H1060</f>
        <v>604208.30000000005</v>
      </c>
      <c r="I1049" s="7">
        <f t="shared" si="274"/>
        <v>99.163831597114793</v>
      </c>
    </row>
    <row r="1050" spans="1:9" ht="78.75" x14ac:dyDescent="0.25">
      <c r="A1050" s="95" t="s">
        <v>347</v>
      </c>
      <c r="B1050" s="4"/>
      <c r="C1050" s="4" t="s">
        <v>99</v>
      </c>
      <c r="D1050" s="4" t="s">
        <v>32</v>
      </c>
      <c r="E1050" s="48" t="s">
        <v>600</v>
      </c>
      <c r="F1050" s="4"/>
      <c r="G1050" s="7">
        <f>G1051+G1052</f>
        <v>61217.2</v>
      </c>
      <c r="H1050" s="7">
        <f>H1051+H1052</f>
        <v>61217.2</v>
      </c>
      <c r="I1050" s="7">
        <f t="shared" si="274"/>
        <v>100</v>
      </c>
    </row>
    <row r="1051" spans="1:9" ht="47.25" x14ac:dyDescent="0.25">
      <c r="A1051" s="2" t="s">
        <v>39</v>
      </c>
      <c r="B1051" s="4"/>
      <c r="C1051" s="4" t="s">
        <v>99</v>
      </c>
      <c r="D1051" s="4" t="s">
        <v>32</v>
      </c>
      <c r="E1051" s="48" t="s">
        <v>600</v>
      </c>
      <c r="F1051" s="4" t="s">
        <v>75</v>
      </c>
      <c r="G1051" s="72">
        <v>57886.5</v>
      </c>
      <c r="H1051" s="72">
        <v>57886.5</v>
      </c>
      <c r="I1051" s="7">
        <f t="shared" si="274"/>
        <v>100</v>
      </c>
    </row>
    <row r="1052" spans="1:9" ht="31.5" x14ac:dyDescent="0.25">
      <c r="A1052" s="95" t="s">
        <v>40</v>
      </c>
      <c r="B1052" s="4"/>
      <c r="C1052" s="4" t="s">
        <v>99</v>
      </c>
      <c r="D1052" s="4" t="s">
        <v>32</v>
      </c>
      <c r="E1052" s="48" t="s">
        <v>600</v>
      </c>
      <c r="F1052" s="4" t="s">
        <v>77</v>
      </c>
      <c r="G1052" s="72">
        <v>3330.7</v>
      </c>
      <c r="H1052" s="72">
        <v>3330.7</v>
      </c>
      <c r="I1052" s="7">
        <f t="shared" si="274"/>
        <v>100</v>
      </c>
    </row>
    <row r="1053" spans="1:9" ht="63" x14ac:dyDescent="0.25">
      <c r="A1053" s="95" t="s">
        <v>348</v>
      </c>
      <c r="B1053" s="4"/>
      <c r="C1053" s="4" t="s">
        <v>99</v>
      </c>
      <c r="D1053" s="4" t="s">
        <v>32</v>
      </c>
      <c r="E1053" s="48" t="s">
        <v>601</v>
      </c>
      <c r="F1053" s="4"/>
      <c r="G1053" s="7">
        <f>G1054+G1055</f>
        <v>359772.6</v>
      </c>
      <c r="H1053" s="7">
        <f>H1054+H1055</f>
        <v>359772.6</v>
      </c>
      <c r="I1053" s="7">
        <f t="shared" si="274"/>
        <v>100</v>
      </c>
    </row>
    <row r="1054" spans="1:9" ht="47.25" x14ac:dyDescent="0.25">
      <c r="A1054" s="95" t="s">
        <v>39</v>
      </c>
      <c r="B1054" s="4"/>
      <c r="C1054" s="4" t="s">
        <v>99</v>
      </c>
      <c r="D1054" s="4" t="s">
        <v>32</v>
      </c>
      <c r="E1054" s="48" t="s">
        <v>601</v>
      </c>
      <c r="F1054" s="4" t="s">
        <v>75</v>
      </c>
      <c r="G1054" s="7">
        <v>352106.5</v>
      </c>
      <c r="H1054" s="7">
        <v>352106.5</v>
      </c>
      <c r="I1054" s="7">
        <f t="shared" si="274"/>
        <v>100</v>
      </c>
    </row>
    <row r="1055" spans="1:9" ht="31.5" x14ac:dyDescent="0.25">
      <c r="A1055" s="95" t="s">
        <v>40</v>
      </c>
      <c r="B1055" s="4"/>
      <c r="C1055" s="4" t="s">
        <v>99</v>
      </c>
      <c r="D1055" s="4" t="s">
        <v>32</v>
      </c>
      <c r="E1055" s="48" t="s">
        <v>601</v>
      </c>
      <c r="F1055" s="4" t="s">
        <v>77</v>
      </c>
      <c r="G1055" s="7">
        <v>7666.1</v>
      </c>
      <c r="H1055" s="7">
        <v>7666.1</v>
      </c>
      <c r="I1055" s="7">
        <f t="shared" si="274"/>
        <v>100</v>
      </c>
    </row>
    <row r="1056" spans="1:9" x14ac:dyDescent="0.25">
      <c r="A1056" s="95" t="s">
        <v>297</v>
      </c>
      <c r="B1056" s="4"/>
      <c r="C1056" s="4" t="s">
        <v>99</v>
      </c>
      <c r="D1056" s="4" t="s">
        <v>32</v>
      </c>
      <c r="E1056" s="31" t="s">
        <v>602</v>
      </c>
      <c r="F1056" s="31"/>
      <c r="G1056" s="7">
        <f>G1057+G1058+G1059</f>
        <v>168596.5</v>
      </c>
      <c r="H1056" s="7">
        <f>H1057+H1058+H1059</f>
        <v>164178</v>
      </c>
      <c r="I1056" s="7">
        <f t="shared" si="274"/>
        <v>97.379245713878987</v>
      </c>
    </row>
    <row r="1057" spans="1:9" ht="47.25" x14ac:dyDescent="0.25">
      <c r="A1057" s="2" t="s">
        <v>39</v>
      </c>
      <c r="B1057" s="4"/>
      <c r="C1057" s="4" t="s">
        <v>99</v>
      </c>
      <c r="D1057" s="4" t="s">
        <v>32</v>
      </c>
      <c r="E1057" s="31" t="s">
        <v>602</v>
      </c>
      <c r="F1057" s="4" t="s">
        <v>75</v>
      </c>
      <c r="G1057" s="7">
        <v>92653.5</v>
      </c>
      <c r="H1057" s="7">
        <v>92653.5</v>
      </c>
      <c r="I1057" s="7">
        <f t="shared" si="274"/>
        <v>100</v>
      </c>
    </row>
    <row r="1058" spans="1:9" ht="31.5" x14ac:dyDescent="0.25">
      <c r="A1058" s="95" t="s">
        <v>40</v>
      </c>
      <c r="B1058" s="4"/>
      <c r="C1058" s="4" t="s">
        <v>99</v>
      </c>
      <c r="D1058" s="4" t="s">
        <v>32</v>
      </c>
      <c r="E1058" s="31" t="s">
        <v>602</v>
      </c>
      <c r="F1058" s="4" t="s">
        <v>77</v>
      </c>
      <c r="G1058" s="7">
        <v>69294.399999999994</v>
      </c>
      <c r="H1058" s="7">
        <v>64875.9</v>
      </c>
      <c r="I1058" s="7">
        <f t="shared" si="274"/>
        <v>93.62358285806647</v>
      </c>
    </row>
    <row r="1059" spans="1:9" x14ac:dyDescent="0.25">
      <c r="A1059" s="95" t="s">
        <v>17</v>
      </c>
      <c r="B1059" s="4"/>
      <c r="C1059" s="4" t="s">
        <v>99</v>
      </c>
      <c r="D1059" s="4" t="s">
        <v>32</v>
      </c>
      <c r="E1059" s="31" t="s">
        <v>602</v>
      </c>
      <c r="F1059" s="4" t="s">
        <v>82</v>
      </c>
      <c r="G1059" s="7">
        <v>6648.6</v>
      </c>
      <c r="H1059" s="7">
        <v>6648.6</v>
      </c>
      <c r="I1059" s="7">
        <f t="shared" si="274"/>
        <v>100</v>
      </c>
    </row>
    <row r="1060" spans="1:9" ht="31.5" x14ac:dyDescent="0.25">
      <c r="A1060" s="95" t="s">
        <v>486</v>
      </c>
      <c r="B1060" s="4"/>
      <c r="C1060" s="4" t="s">
        <v>99</v>
      </c>
      <c r="D1060" s="4" t="s">
        <v>32</v>
      </c>
      <c r="E1060" s="22" t="s">
        <v>603</v>
      </c>
      <c r="F1060" s="22"/>
      <c r="G1060" s="7">
        <f>G1061+G1062+G1063</f>
        <v>19716.800000000003</v>
      </c>
      <c r="H1060" s="7">
        <f>H1061+H1062+H1063</f>
        <v>19040.5</v>
      </c>
      <c r="I1060" s="7">
        <f t="shared" si="274"/>
        <v>96.569930211799061</v>
      </c>
    </row>
    <row r="1061" spans="1:9" ht="47.25" x14ac:dyDescent="0.25">
      <c r="A1061" s="2" t="s">
        <v>39</v>
      </c>
      <c r="B1061" s="4"/>
      <c r="C1061" s="4" t="s">
        <v>99</v>
      </c>
      <c r="D1061" s="4" t="s">
        <v>32</v>
      </c>
      <c r="E1061" s="22" t="s">
        <v>603</v>
      </c>
      <c r="F1061" s="22">
        <v>100</v>
      </c>
      <c r="G1061" s="72">
        <v>11157.7</v>
      </c>
      <c r="H1061" s="72">
        <v>11157.7</v>
      </c>
      <c r="I1061" s="7">
        <f t="shared" si="274"/>
        <v>100</v>
      </c>
    </row>
    <row r="1062" spans="1:9" ht="31.5" x14ac:dyDescent="0.25">
      <c r="A1062" s="95" t="s">
        <v>40</v>
      </c>
      <c r="B1062" s="4"/>
      <c r="C1062" s="4" t="s">
        <v>99</v>
      </c>
      <c r="D1062" s="4" t="s">
        <v>32</v>
      </c>
      <c r="E1062" s="22" t="s">
        <v>603</v>
      </c>
      <c r="F1062" s="22">
        <v>200</v>
      </c>
      <c r="G1062" s="72">
        <v>7476.7</v>
      </c>
      <c r="H1062" s="72">
        <v>6800.4</v>
      </c>
      <c r="I1062" s="7">
        <f t="shared" si="274"/>
        <v>90.954565516872407</v>
      </c>
    </row>
    <row r="1063" spans="1:9" x14ac:dyDescent="0.25">
      <c r="A1063" s="95" t="s">
        <v>17</v>
      </c>
      <c r="B1063" s="4"/>
      <c r="C1063" s="4" t="s">
        <v>99</v>
      </c>
      <c r="D1063" s="4" t="s">
        <v>32</v>
      </c>
      <c r="E1063" s="22" t="s">
        <v>603</v>
      </c>
      <c r="F1063" s="22">
        <v>800</v>
      </c>
      <c r="G1063" s="72">
        <v>1082.4000000000001</v>
      </c>
      <c r="H1063" s="72">
        <v>1082.4000000000001</v>
      </c>
      <c r="I1063" s="7">
        <f t="shared" si="274"/>
        <v>100</v>
      </c>
    </row>
    <row r="1064" spans="1:9" x14ac:dyDescent="0.25">
      <c r="A1064" s="52" t="s">
        <v>831</v>
      </c>
      <c r="B1064" s="4"/>
      <c r="C1064" s="4" t="s">
        <v>99</v>
      </c>
      <c r="D1064" s="4" t="s">
        <v>32</v>
      </c>
      <c r="E1064" s="6" t="s">
        <v>604</v>
      </c>
      <c r="F1064" s="4"/>
      <c r="G1064" s="7">
        <f>G1071+G1065+G1069+G1067</f>
        <v>1413.5</v>
      </c>
      <c r="H1064" s="7">
        <f>H1071+H1065+H1069+H1067</f>
        <v>1413.5</v>
      </c>
      <c r="I1064" s="7">
        <f t="shared" si="274"/>
        <v>100</v>
      </c>
    </row>
    <row r="1065" spans="1:9" ht="47.25" hidden="1" x14ac:dyDescent="0.25">
      <c r="A1065" s="95" t="s">
        <v>722</v>
      </c>
      <c r="B1065" s="4"/>
      <c r="C1065" s="4" t="s">
        <v>99</v>
      </c>
      <c r="D1065" s="4" t="s">
        <v>32</v>
      </c>
      <c r="E1065" s="6" t="s">
        <v>936</v>
      </c>
      <c r="F1065" s="4"/>
      <c r="G1065" s="7">
        <f>SUM(G1066)</f>
        <v>0</v>
      </c>
      <c r="H1065" s="7">
        <f t="shared" ref="H1065" si="277">SUM(H1066)</f>
        <v>0</v>
      </c>
      <c r="I1065" s="7"/>
    </row>
    <row r="1066" spans="1:9" ht="31.5" hidden="1" x14ac:dyDescent="0.25">
      <c r="A1066" s="95" t="s">
        <v>40</v>
      </c>
      <c r="B1066" s="4"/>
      <c r="C1066" s="4" t="s">
        <v>99</v>
      </c>
      <c r="D1066" s="4" t="s">
        <v>32</v>
      </c>
      <c r="E1066" s="6" t="s">
        <v>936</v>
      </c>
      <c r="F1066" s="4" t="s">
        <v>77</v>
      </c>
      <c r="G1066" s="72"/>
      <c r="H1066" s="72"/>
      <c r="I1066" s="7"/>
    </row>
    <row r="1067" spans="1:9" hidden="1" x14ac:dyDescent="0.25">
      <c r="A1067" s="71" t="s">
        <v>913</v>
      </c>
      <c r="B1067" s="91"/>
      <c r="C1067" s="91" t="s">
        <v>99</v>
      </c>
      <c r="D1067" s="91" t="s">
        <v>32</v>
      </c>
      <c r="E1067" s="6" t="s">
        <v>938</v>
      </c>
      <c r="F1067" s="91"/>
      <c r="G1067" s="72">
        <f>G1068</f>
        <v>0</v>
      </c>
      <c r="H1067" s="72">
        <f>H1068</f>
        <v>0</v>
      </c>
      <c r="I1067" s="7"/>
    </row>
    <row r="1068" spans="1:9" ht="31.5" hidden="1" x14ac:dyDescent="0.25">
      <c r="A1068" s="71" t="s">
        <v>204</v>
      </c>
      <c r="B1068" s="91"/>
      <c r="C1068" s="91" t="s">
        <v>99</v>
      </c>
      <c r="D1068" s="91" t="s">
        <v>32</v>
      </c>
      <c r="E1068" s="6" t="s">
        <v>938</v>
      </c>
      <c r="F1068" s="91" t="s">
        <v>108</v>
      </c>
      <c r="G1068" s="72">
        <v>0</v>
      </c>
      <c r="H1068" s="72"/>
      <c r="I1068" s="7"/>
    </row>
    <row r="1069" spans="1:9" ht="47.25" hidden="1" x14ac:dyDescent="0.25">
      <c r="A1069" s="95" t="s">
        <v>770</v>
      </c>
      <c r="B1069" s="4"/>
      <c r="C1069" s="4" t="s">
        <v>99</v>
      </c>
      <c r="D1069" s="4" t="s">
        <v>32</v>
      </c>
      <c r="E1069" s="6" t="s">
        <v>937</v>
      </c>
      <c r="F1069" s="4"/>
      <c r="G1069" s="72">
        <f>SUM(G1070)</f>
        <v>0</v>
      </c>
      <c r="H1069" s="72">
        <f t="shared" ref="H1069" si="278">SUM(H1070)</f>
        <v>0</v>
      </c>
      <c r="I1069" s="7"/>
    </row>
    <row r="1070" spans="1:9" ht="31.5" hidden="1" x14ac:dyDescent="0.25">
      <c r="A1070" s="95" t="s">
        <v>40</v>
      </c>
      <c r="B1070" s="4"/>
      <c r="C1070" s="4" t="s">
        <v>99</v>
      </c>
      <c r="D1070" s="4" t="s">
        <v>32</v>
      </c>
      <c r="E1070" s="6" t="s">
        <v>937</v>
      </c>
      <c r="F1070" s="4" t="s">
        <v>77</v>
      </c>
      <c r="G1070" s="72"/>
      <c r="H1070" s="72"/>
      <c r="I1070" s="7"/>
    </row>
    <row r="1071" spans="1:9" ht="31.5" x14ac:dyDescent="0.25">
      <c r="A1071" s="95" t="s">
        <v>406</v>
      </c>
      <c r="B1071" s="4"/>
      <c r="C1071" s="4" t="s">
        <v>99</v>
      </c>
      <c r="D1071" s="4" t="s">
        <v>32</v>
      </c>
      <c r="E1071" s="6" t="s">
        <v>605</v>
      </c>
      <c r="F1071" s="4"/>
      <c r="G1071" s="7">
        <f t="shared" ref="G1071:H1071" si="279">G1072</f>
        <v>1413.5</v>
      </c>
      <c r="H1071" s="7">
        <f t="shared" si="279"/>
        <v>1413.5</v>
      </c>
      <c r="I1071" s="7">
        <f t="shared" si="274"/>
        <v>100</v>
      </c>
    </row>
    <row r="1072" spans="1:9" ht="31.5" x14ac:dyDescent="0.25">
      <c r="A1072" s="95" t="s">
        <v>204</v>
      </c>
      <c r="B1072" s="4"/>
      <c r="C1072" s="4" t="s">
        <v>99</v>
      </c>
      <c r="D1072" s="4" t="s">
        <v>32</v>
      </c>
      <c r="E1072" s="6" t="s">
        <v>605</v>
      </c>
      <c r="F1072" s="4" t="s">
        <v>108</v>
      </c>
      <c r="G1072" s="72">
        <v>1413.5</v>
      </c>
      <c r="H1072" s="72">
        <v>1413.5</v>
      </c>
      <c r="I1072" s="7">
        <f t="shared" si="274"/>
        <v>100</v>
      </c>
    </row>
    <row r="1073" spans="1:9" ht="31.5" x14ac:dyDescent="0.25">
      <c r="A1073" s="94" t="s">
        <v>930</v>
      </c>
      <c r="B1073" s="4"/>
      <c r="C1073" s="4" t="s">
        <v>99</v>
      </c>
      <c r="D1073" s="4" t="s">
        <v>32</v>
      </c>
      <c r="E1073" s="6" t="s">
        <v>931</v>
      </c>
      <c r="F1073" s="4"/>
      <c r="G1073" s="7">
        <f>SUM(G1074)</f>
        <v>8664.1</v>
      </c>
      <c r="H1073" s="7">
        <f t="shared" ref="H1073" si="280">SUM(H1074)</f>
        <v>8664.1</v>
      </c>
      <c r="I1073" s="7">
        <f t="shared" si="274"/>
        <v>100</v>
      </c>
    </row>
    <row r="1074" spans="1:9" ht="47.25" x14ac:dyDescent="0.25">
      <c r="A1074" s="95" t="s">
        <v>932</v>
      </c>
      <c r="B1074" s="4"/>
      <c r="C1074" s="4" t="s">
        <v>99</v>
      </c>
      <c r="D1074" s="4" t="s">
        <v>32</v>
      </c>
      <c r="E1074" s="6" t="s">
        <v>942</v>
      </c>
      <c r="F1074" s="4"/>
      <c r="G1074" s="7">
        <f>SUM(G1075:G1076)</f>
        <v>8664.1</v>
      </c>
      <c r="H1074" s="7">
        <f t="shared" ref="H1074" si="281">SUM(H1075:H1076)</f>
        <v>8664.1</v>
      </c>
      <c r="I1074" s="7">
        <f t="shared" si="274"/>
        <v>100</v>
      </c>
    </row>
    <row r="1075" spans="1:9" ht="47.25" x14ac:dyDescent="0.25">
      <c r="A1075" s="2" t="s">
        <v>39</v>
      </c>
      <c r="B1075" s="4"/>
      <c r="C1075" s="4" t="s">
        <v>99</v>
      </c>
      <c r="D1075" s="4" t="s">
        <v>32</v>
      </c>
      <c r="E1075" s="6" t="s">
        <v>942</v>
      </c>
      <c r="F1075" s="4" t="s">
        <v>75</v>
      </c>
      <c r="G1075" s="72">
        <v>3377.5</v>
      </c>
      <c r="H1075" s="72">
        <v>3377.5</v>
      </c>
      <c r="I1075" s="7">
        <f t="shared" si="274"/>
        <v>100</v>
      </c>
    </row>
    <row r="1076" spans="1:9" ht="31.5" x14ac:dyDescent="0.25">
      <c r="A1076" s="95" t="s">
        <v>204</v>
      </c>
      <c r="B1076" s="4"/>
      <c r="C1076" s="4" t="s">
        <v>99</v>
      </c>
      <c r="D1076" s="4" t="s">
        <v>32</v>
      </c>
      <c r="E1076" s="6" t="s">
        <v>942</v>
      </c>
      <c r="F1076" s="4" t="s">
        <v>108</v>
      </c>
      <c r="G1076" s="72">
        <v>5286.6</v>
      </c>
      <c r="H1076" s="72">
        <v>5286.6</v>
      </c>
      <c r="I1076" s="7">
        <f t="shared" si="274"/>
        <v>100</v>
      </c>
    </row>
    <row r="1077" spans="1:9" ht="47.25" x14ac:dyDescent="0.25">
      <c r="A1077" s="95" t="s">
        <v>520</v>
      </c>
      <c r="B1077" s="4"/>
      <c r="C1077" s="4" t="s">
        <v>99</v>
      </c>
      <c r="D1077" s="4" t="s">
        <v>32</v>
      </c>
      <c r="E1077" s="31" t="s">
        <v>295</v>
      </c>
      <c r="F1077" s="4"/>
      <c r="G1077" s="7">
        <f>G1078+G1094</f>
        <v>218386.3</v>
      </c>
      <c r="H1077" s="7">
        <f>H1078+H1094</f>
        <v>218380.5</v>
      </c>
      <c r="I1077" s="7">
        <f t="shared" si="274"/>
        <v>99.997344155746035</v>
      </c>
    </row>
    <row r="1078" spans="1:9" x14ac:dyDescent="0.25">
      <c r="A1078" s="95" t="s">
        <v>26</v>
      </c>
      <c r="B1078" s="4"/>
      <c r="C1078" s="4" t="s">
        <v>99</v>
      </c>
      <c r="D1078" s="4" t="s">
        <v>32</v>
      </c>
      <c r="E1078" s="31" t="s">
        <v>296</v>
      </c>
      <c r="F1078" s="4"/>
      <c r="G1078" s="7">
        <f>SUM(G1079+G1080+G1081+G1084+G1086+G1089)+G1091</f>
        <v>218386.3</v>
      </c>
      <c r="H1078" s="7">
        <f t="shared" ref="H1078" si="282">SUM(H1079+H1080+H1081+H1084+H1086+H1089)+H1091</f>
        <v>218380.5</v>
      </c>
      <c r="I1078" s="7">
        <f t="shared" si="274"/>
        <v>99.997344155746035</v>
      </c>
    </row>
    <row r="1079" spans="1:9" ht="31.5" x14ac:dyDescent="0.25">
      <c r="A1079" s="95" t="s">
        <v>40</v>
      </c>
      <c r="B1079" s="4"/>
      <c r="C1079" s="4" t="s">
        <v>99</v>
      </c>
      <c r="D1079" s="4" t="s">
        <v>32</v>
      </c>
      <c r="E1079" s="31" t="s">
        <v>296</v>
      </c>
      <c r="F1079" s="4" t="s">
        <v>77</v>
      </c>
      <c r="G1079" s="72">
        <v>32724.3</v>
      </c>
      <c r="H1079" s="72">
        <v>32764.6</v>
      </c>
      <c r="I1079" s="7">
        <f t="shared" si="274"/>
        <v>100.1231500750207</v>
      </c>
    </row>
    <row r="1080" spans="1:9" ht="31.5" x14ac:dyDescent="0.25">
      <c r="A1080" s="95" t="s">
        <v>204</v>
      </c>
      <c r="B1080" s="4"/>
      <c r="C1080" s="4" t="s">
        <v>99</v>
      </c>
      <c r="D1080" s="4" t="s">
        <v>32</v>
      </c>
      <c r="E1080" s="31" t="s">
        <v>296</v>
      </c>
      <c r="F1080" s="4" t="s">
        <v>108</v>
      </c>
      <c r="G1080" s="72">
        <v>53519.5</v>
      </c>
      <c r="H1080" s="72">
        <v>53515.1</v>
      </c>
      <c r="I1080" s="7">
        <f t="shared" si="274"/>
        <v>99.991778697484094</v>
      </c>
    </row>
    <row r="1081" spans="1:9" x14ac:dyDescent="0.25">
      <c r="A1081" s="95" t="s">
        <v>907</v>
      </c>
      <c r="B1081" s="4"/>
      <c r="C1081" s="4" t="s">
        <v>99</v>
      </c>
      <c r="D1081" s="4" t="s">
        <v>32</v>
      </c>
      <c r="E1081" s="31" t="s">
        <v>908</v>
      </c>
      <c r="F1081" s="4"/>
      <c r="G1081" s="72">
        <f>G1082+G1083</f>
        <v>122882</v>
      </c>
      <c r="H1081" s="72">
        <f>H1082+H1083</f>
        <v>122840.3</v>
      </c>
      <c r="I1081" s="7">
        <f t="shared" si="274"/>
        <v>99.966065005452393</v>
      </c>
    </row>
    <row r="1082" spans="1:9" ht="31.5" x14ac:dyDescent="0.25">
      <c r="A1082" s="95" t="s">
        <v>40</v>
      </c>
      <c r="B1082" s="4"/>
      <c r="C1082" s="4" t="s">
        <v>99</v>
      </c>
      <c r="D1082" s="4" t="s">
        <v>32</v>
      </c>
      <c r="E1082" s="31" t="s">
        <v>908</v>
      </c>
      <c r="F1082" s="4" t="s">
        <v>77</v>
      </c>
      <c r="G1082" s="7">
        <v>74634</v>
      </c>
      <c r="H1082" s="72">
        <v>74592.3</v>
      </c>
      <c r="I1082" s="7">
        <f t="shared" si="274"/>
        <v>99.944127341426153</v>
      </c>
    </row>
    <row r="1083" spans="1:9" ht="31.5" x14ac:dyDescent="0.25">
      <c r="A1083" s="95" t="s">
        <v>204</v>
      </c>
      <c r="B1083" s="4"/>
      <c r="C1083" s="4" t="s">
        <v>99</v>
      </c>
      <c r="D1083" s="4" t="s">
        <v>32</v>
      </c>
      <c r="E1083" s="31" t="s">
        <v>908</v>
      </c>
      <c r="F1083" s="4" t="s">
        <v>108</v>
      </c>
      <c r="G1083" s="72">
        <v>48248</v>
      </c>
      <c r="H1083" s="72">
        <v>48248</v>
      </c>
      <c r="I1083" s="7">
        <f t="shared" si="274"/>
        <v>100</v>
      </c>
    </row>
    <row r="1084" spans="1:9" ht="31.5" x14ac:dyDescent="0.25">
      <c r="A1084" s="95" t="s">
        <v>608</v>
      </c>
      <c r="B1084" s="4"/>
      <c r="C1084" s="4" t="s">
        <v>99</v>
      </c>
      <c r="D1084" s="4" t="s">
        <v>32</v>
      </c>
      <c r="E1084" s="31" t="s">
        <v>609</v>
      </c>
      <c r="F1084" s="4"/>
      <c r="G1084" s="7">
        <f>G1085</f>
        <v>1020.5</v>
      </c>
      <c r="H1084" s="7">
        <f>H1085</f>
        <v>1020.5</v>
      </c>
      <c r="I1084" s="7">
        <f t="shared" si="274"/>
        <v>100</v>
      </c>
    </row>
    <row r="1085" spans="1:9" ht="31.5" x14ac:dyDescent="0.25">
      <c r="A1085" s="95" t="s">
        <v>40</v>
      </c>
      <c r="B1085" s="4"/>
      <c r="C1085" s="4" t="s">
        <v>99</v>
      </c>
      <c r="D1085" s="4" t="s">
        <v>32</v>
      </c>
      <c r="E1085" s="31" t="s">
        <v>609</v>
      </c>
      <c r="F1085" s="4" t="s">
        <v>77</v>
      </c>
      <c r="G1085" s="72">
        <v>1020.5</v>
      </c>
      <c r="H1085" s="72">
        <v>1020.5</v>
      </c>
      <c r="I1085" s="7">
        <f t="shared" si="274"/>
        <v>100</v>
      </c>
    </row>
    <row r="1086" spans="1:9" ht="47.25" x14ac:dyDescent="0.25">
      <c r="A1086" s="71" t="s">
        <v>909</v>
      </c>
      <c r="B1086" s="91"/>
      <c r="C1086" s="91" t="s">
        <v>99</v>
      </c>
      <c r="D1086" s="91" t="s">
        <v>32</v>
      </c>
      <c r="E1086" s="92" t="s">
        <v>910</v>
      </c>
      <c r="F1086" s="91"/>
      <c r="G1086" s="72">
        <f>G1087+G1088</f>
        <v>3616.8</v>
      </c>
      <c r="H1086" s="72">
        <f>H1087+H1088</f>
        <v>3616.8</v>
      </c>
      <c r="I1086" s="7">
        <f t="shared" si="274"/>
        <v>100</v>
      </c>
    </row>
    <row r="1087" spans="1:9" ht="31.5" x14ac:dyDescent="0.25">
      <c r="A1087" s="71" t="s">
        <v>40</v>
      </c>
      <c r="B1087" s="91"/>
      <c r="C1087" s="91" t="s">
        <v>99</v>
      </c>
      <c r="D1087" s="91" t="s">
        <v>32</v>
      </c>
      <c r="E1087" s="92" t="s">
        <v>910</v>
      </c>
      <c r="F1087" s="91" t="s">
        <v>77</v>
      </c>
      <c r="G1087" s="72">
        <v>2700.6</v>
      </c>
      <c r="H1087" s="72">
        <v>2700.6</v>
      </c>
      <c r="I1087" s="7">
        <f t="shared" si="274"/>
        <v>100</v>
      </c>
    </row>
    <row r="1088" spans="1:9" ht="31.5" x14ac:dyDescent="0.25">
      <c r="A1088" s="71" t="s">
        <v>204</v>
      </c>
      <c r="B1088" s="91"/>
      <c r="C1088" s="91" t="s">
        <v>99</v>
      </c>
      <c r="D1088" s="91" t="s">
        <v>32</v>
      </c>
      <c r="E1088" s="92" t="s">
        <v>910</v>
      </c>
      <c r="F1088" s="91" t="s">
        <v>108</v>
      </c>
      <c r="G1088" s="72">
        <v>916.2</v>
      </c>
      <c r="H1088" s="72">
        <v>916.2</v>
      </c>
      <c r="I1088" s="7">
        <f t="shared" si="274"/>
        <v>100</v>
      </c>
    </row>
    <row r="1089" spans="1:9" ht="31.5" hidden="1" x14ac:dyDescent="0.25">
      <c r="A1089" s="93" t="s">
        <v>911</v>
      </c>
      <c r="B1089" s="91"/>
      <c r="C1089" s="91" t="s">
        <v>99</v>
      </c>
      <c r="D1089" s="91" t="s">
        <v>32</v>
      </c>
      <c r="E1089" s="92" t="s">
        <v>912</v>
      </c>
      <c r="F1089" s="91"/>
      <c r="G1089" s="72">
        <f>G1090</f>
        <v>0</v>
      </c>
      <c r="H1089" s="72">
        <f>H1090</f>
        <v>0</v>
      </c>
      <c r="I1089" s="7"/>
    </row>
    <row r="1090" spans="1:9" ht="31.5" hidden="1" x14ac:dyDescent="0.25">
      <c r="A1090" s="71" t="s">
        <v>40</v>
      </c>
      <c r="B1090" s="91"/>
      <c r="C1090" s="91" t="s">
        <v>99</v>
      </c>
      <c r="D1090" s="91" t="s">
        <v>32</v>
      </c>
      <c r="E1090" s="92" t="s">
        <v>912</v>
      </c>
      <c r="F1090" s="91" t="s">
        <v>77</v>
      </c>
      <c r="G1090" s="72">
        <v>0</v>
      </c>
      <c r="H1090" s="72"/>
      <c r="I1090" s="7"/>
    </row>
    <row r="1091" spans="1:9" x14ac:dyDescent="0.25">
      <c r="A1091" s="95" t="s">
        <v>796</v>
      </c>
      <c r="B1091" s="4"/>
      <c r="C1091" s="4" t="s">
        <v>99</v>
      </c>
      <c r="D1091" s="4" t="s">
        <v>32</v>
      </c>
      <c r="E1091" s="31" t="s">
        <v>837</v>
      </c>
      <c r="F1091" s="4"/>
      <c r="G1091" s="72">
        <f>SUM(G1092)</f>
        <v>4623.2</v>
      </c>
      <c r="H1091" s="72">
        <f>SUM(H1092)</f>
        <v>4623.2</v>
      </c>
      <c r="I1091" s="7">
        <f t="shared" si="274"/>
        <v>100</v>
      </c>
    </row>
    <row r="1092" spans="1:9" ht="31.5" x14ac:dyDescent="0.25">
      <c r="A1092" s="95" t="s">
        <v>978</v>
      </c>
      <c r="B1092" s="4"/>
      <c r="C1092" s="4" t="s">
        <v>99</v>
      </c>
      <c r="D1092" s="4" t="s">
        <v>32</v>
      </c>
      <c r="E1092" s="31" t="s">
        <v>979</v>
      </c>
      <c r="F1092" s="4"/>
      <c r="G1092" s="72">
        <f>SUM(G1093)</f>
        <v>4623.2</v>
      </c>
      <c r="H1092" s="72">
        <f>SUM(H1093)</f>
        <v>4623.2</v>
      </c>
      <c r="I1092" s="7">
        <f t="shared" si="274"/>
        <v>100</v>
      </c>
    </row>
    <row r="1093" spans="1:9" ht="31.5" x14ac:dyDescent="0.25">
      <c r="A1093" s="95" t="s">
        <v>40</v>
      </c>
      <c r="B1093" s="4"/>
      <c r="C1093" s="4" t="s">
        <v>99</v>
      </c>
      <c r="D1093" s="4" t="s">
        <v>32</v>
      </c>
      <c r="E1093" s="31" t="s">
        <v>979</v>
      </c>
      <c r="F1093" s="4" t="s">
        <v>77</v>
      </c>
      <c r="G1093" s="72">
        <v>4623.2</v>
      </c>
      <c r="H1093" s="72">
        <v>4623.2</v>
      </c>
      <c r="I1093" s="7">
        <f t="shared" si="274"/>
        <v>100</v>
      </c>
    </row>
    <row r="1094" spans="1:9" hidden="1" x14ac:dyDescent="0.25">
      <c r="A1094" s="95" t="s">
        <v>232</v>
      </c>
      <c r="B1094" s="4"/>
      <c r="C1094" s="4" t="s">
        <v>99</v>
      </c>
      <c r="D1094" s="4" t="s">
        <v>32</v>
      </c>
      <c r="E1094" s="31" t="s">
        <v>612</v>
      </c>
      <c r="F1094" s="4"/>
      <c r="G1094" s="7">
        <f>SUM(G1095)</f>
        <v>0</v>
      </c>
      <c r="H1094" s="7">
        <f t="shared" ref="H1094:H1095" si="283">SUM(H1095)</f>
        <v>0</v>
      </c>
      <c r="I1094" s="7"/>
    </row>
    <row r="1095" spans="1:9" ht="31.5" hidden="1" customHeight="1" x14ac:dyDescent="0.25">
      <c r="A1095" s="95" t="s">
        <v>608</v>
      </c>
      <c r="B1095" s="4"/>
      <c r="C1095" s="4" t="s">
        <v>99</v>
      </c>
      <c r="D1095" s="4" t="s">
        <v>32</v>
      </c>
      <c r="E1095" s="31" t="s">
        <v>610</v>
      </c>
      <c r="F1095" s="4"/>
      <c r="G1095" s="7">
        <f>SUM(G1096)</f>
        <v>0</v>
      </c>
      <c r="H1095" s="7">
        <f t="shared" si="283"/>
        <v>0</v>
      </c>
      <c r="I1095" s="7"/>
    </row>
    <row r="1096" spans="1:9" ht="31.5" hidden="1" customHeight="1" x14ac:dyDescent="0.25">
      <c r="A1096" s="95" t="s">
        <v>204</v>
      </c>
      <c r="B1096" s="4"/>
      <c r="C1096" s="4" t="s">
        <v>99</v>
      </c>
      <c r="D1096" s="4" t="s">
        <v>32</v>
      </c>
      <c r="E1096" s="31" t="s">
        <v>610</v>
      </c>
      <c r="F1096" s="4" t="s">
        <v>108</v>
      </c>
      <c r="G1096" s="72"/>
      <c r="H1096" s="72"/>
      <c r="I1096" s="7"/>
    </row>
    <row r="1097" spans="1:9" ht="31.5" x14ac:dyDescent="0.25">
      <c r="A1097" s="95" t="s">
        <v>516</v>
      </c>
      <c r="B1097" s="4"/>
      <c r="C1097" s="4" t="s">
        <v>99</v>
      </c>
      <c r="D1097" s="4" t="s">
        <v>32</v>
      </c>
      <c r="E1097" s="31" t="s">
        <v>11</v>
      </c>
      <c r="F1097" s="4"/>
      <c r="G1097" s="7">
        <f>G1098</f>
        <v>30</v>
      </c>
      <c r="H1097" s="7">
        <f t="shared" ref="H1097:H1099" si="284">H1098</f>
        <v>30</v>
      </c>
      <c r="I1097" s="7">
        <f t="shared" ref="I1097:I1159" si="285">SUM(H1097/G1097*100)</f>
        <v>100</v>
      </c>
    </row>
    <row r="1098" spans="1:9" x14ac:dyDescent="0.25">
      <c r="A1098" s="95" t="s">
        <v>876</v>
      </c>
      <c r="B1098" s="4"/>
      <c r="C1098" s="4" t="s">
        <v>99</v>
      </c>
      <c r="D1098" s="4" t="s">
        <v>32</v>
      </c>
      <c r="E1098" s="31" t="s">
        <v>54</v>
      </c>
      <c r="F1098" s="4"/>
      <c r="G1098" s="7">
        <f>G1099</f>
        <v>30</v>
      </c>
      <c r="H1098" s="7">
        <f t="shared" si="284"/>
        <v>30</v>
      </c>
      <c r="I1098" s="7">
        <f t="shared" si="285"/>
        <v>100</v>
      </c>
    </row>
    <row r="1099" spans="1:9" x14ac:dyDescent="0.25">
      <c r="A1099" s="95" t="s">
        <v>26</v>
      </c>
      <c r="B1099" s="4"/>
      <c r="C1099" s="4" t="s">
        <v>99</v>
      </c>
      <c r="D1099" s="4" t="s">
        <v>32</v>
      </c>
      <c r="E1099" s="22" t="s">
        <v>366</v>
      </c>
      <c r="F1099" s="22"/>
      <c r="G1099" s="7">
        <f>G1100</f>
        <v>30</v>
      </c>
      <c r="H1099" s="7">
        <f t="shared" si="284"/>
        <v>30</v>
      </c>
      <c r="I1099" s="7">
        <f t="shared" si="285"/>
        <v>100</v>
      </c>
    </row>
    <row r="1100" spans="1:9" x14ac:dyDescent="0.25">
      <c r="A1100" s="95" t="s">
        <v>28</v>
      </c>
      <c r="B1100" s="4"/>
      <c r="C1100" s="4" t="s">
        <v>99</v>
      </c>
      <c r="D1100" s="4" t="s">
        <v>32</v>
      </c>
      <c r="E1100" s="31" t="s">
        <v>367</v>
      </c>
      <c r="F1100" s="4"/>
      <c r="G1100" s="7">
        <f>G1102+G1101</f>
        <v>30</v>
      </c>
      <c r="H1100" s="7">
        <f>H1102+H1101</f>
        <v>30</v>
      </c>
      <c r="I1100" s="7">
        <f t="shared" si="285"/>
        <v>100</v>
      </c>
    </row>
    <row r="1101" spans="1:9" ht="31.5" x14ac:dyDescent="0.25">
      <c r="A1101" s="95" t="s">
        <v>40</v>
      </c>
      <c r="B1101" s="4"/>
      <c r="C1101" s="4" t="s">
        <v>99</v>
      </c>
      <c r="D1101" s="4" t="s">
        <v>32</v>
      </c>
      <c r="E1101" s="31" t="s">
        <v>367</v>
      </c>
      <c r="F1101" s="4" t="s">
        <v>77</v>
      </c>
      <c r="G1101" s="7">
        <v>16.8</v>
      </c>
      <c r="H1101" s="7">
        <v>16.8</v>
      </c>
      <c r="I1101" s="7">
        <f t="shared" si="285"/>
        <v>100</v>
      </c>
    </row>
    <row r="1102" spans="1:9" ht="31.5" x14ac:dyDescent="0.25">
      <c r="A1102" s="95" t="s">
        <v>204</v>
      </c>
      <c r="B1102" s="4"/>
      <c r="C1102" s="4" t="s">
        <v>99</v>
      </c>
      <c r="D1102" s="4" t="s">
        <v>32</v>
      </c>
      <c r="E1102" s="31" t="s">
        <v>367</v>
      </c>
      <c r="F1102" s="4" t="s">
        <v>108</v>
      </c>
      <c r="G1102" s="7">
        <v>13.2</v>
      </c>
      <c r="H1102" s="7">
        <v>13.2</v>
      </c>
      <c r="I1102" s="7">
        <f t="shared" si="285"/>
        <v>100</v>
      </c>
    </row>
    <row r="1103" spans="1:9" ht="31.5" hidden="1" x14ac:dyDescent="0.25">
      <c r="A1103" s="95" t="s">
        <v>832</v>
      </c>
      <c r="B1103" s="4"/>
      <c r="C1103" s="4" t="s">
        <v>99</v>
      </c>
      <c r="D1103" s="4" t="s">
        <v>32</v>
      </c>
      <c r="E1103" s="31" t="s">
        <v>714</v>
      </c>
      <c r="F1103" s="4"/>
      <c r="G1103" s="7">
        <f t="shared" ref="G1103:H1104" si="286">G1104</f>
        <v>0</v>
      </c>
      <c r="H1103" s="7">
        <f t="shared" si="286"/>
        <v>0</v>
      </c>
      <c r="I1103" s="7" t="e">
        <f t="shared" si="285"/>
        <v>#DIV/0!</v>
      </c>
    </row>
    <row r="1104" spans="1:9" hidden="1" x14ac:dyDescent="0.25">
      <c r="A1104" s="95" t="s">
        <v>26</v>
      </c>
      <c r="B1104" s="4"/>
      <c r="C1104" s="4" t="s">
        <v>99</v>
      </c>
      <c r="D1104" s="4" t="s">
        <v>32</v>
      </c>
      <c r="E1104" s="31" t="s">
        <v>715</v>
      </c>
      <c r="F1104" s="4"/>
      <c r="G1104" s="7">
        <f t="shared" si="286"/>
        <v>0</v>
      </c>
      <c r="H1104" s="7">
        <f t="shared" si="286"/>
        <v>0</v>
      </c>
      <c r="I1104" s="7" t="e">
        <f t="shared" si="285"/>
        <v>#DIV/0!</v>
      </c>
    </row>
    <row r="1105" spans="1:9" ht="31.5" hidden="1" x14ac:dyDescent="0.25">
      <c r="A1105" s="95" t="s">
        <v>40</v>
      </c>
      <c r="B1105" s="4"/>
      <c r="C1105" s="4" t="s">
        <v>99</v>
      </c>
      <c r="D1105" s="4" t="s">
        <v>32</v>
      </c>
      <c r="E1105" s="31" t="s">
        <v>715</v>
      </c>
      <c r="F1105" s="4" t="s">
        <v>77</v>
      </c>
      <c r="G1105" s="72"/>
      <c r="H1105" s="72"/>
      <c r="I1105" s="7" t="e">
        <f t="shared" si="285"/>
        <v>#DIV/0!</v>
      </c>
    </row>
    <row r="1106" spans="1:9" x14ac:dyDescent="0.25">
      <c r="A1106" s="95" t="s">
        <v>100</v>
      </c>
      <c r="B1106" s="4"/>
      <c r="C1106" s="4" t="s">
        <v>99</v>
      </c>
      <c r="D1106" s="4" t="s">
        <v>42</v>
      </c>
      <c r="E1106" s="4"/>
      <c r="F1106" s="4"/>
      <c r="G1106" s="7">
        <f>G1107</f>
        <v>194308.2</v>
      </c>
      <c r="H1106" s="7">
        <f>H1107</f>
        <v>194308.2</v>
      </c>
      <c r="I1106" s="7">
        <f t="shared" si="285"/>
        <v>100</v>
      </c>
    </row>
    <row r="1107" spans="1:9" ht="31.5" x14ac:dyDescent="0.25">
      <c r="A1107" s="95" t="s">
        <v>518</v>
      </c>
      <c r="B1107" s="4"/>
      <c r="C1107" s="4" t="s">
        <v>99</v>
      </c>
      <c r="D1107" s="4" t="s">
        <v>42</v>
      </c>
      <c r="E1107" s="48" t="s">
        <v>287</v>
      </c>
      <c r="F1107" s="4"/>
      <c r="G1107" s="7">
        <f>SUM(G1108)+G1129</f>
        <v>194308.2</v>
      </c>
      <c r="H1107" s="7">
        <f>SUM(H1108)+H1129</f>
        <v>194308.2</v>
      </c>
      <c r="I1107" s="7">
        <f t="shared" si="285"/>
        <v>100</v>
      </c>
    </row>
    <row r="1108" spans="1:9" ht="31.5" x14ac:dyDescent="0.25">
      <c r="A1108" s="95" t="s">
        <v>654</v>
      </c>
      <c r="B1108" s="4"/>
      <c r="C1108" s="4" t="s">
        <v>99</v>
      </c>
      <c r="D1108" s="4" t="s">
        <v>42</v>
      </c>
      <c r="E1108" s="31" t="s">
        <v>573</v>
      </c>
      <c r="F1108" s="4"/>
      <c r="G1108" s="7">
        <f>SUM(G1109+G1112)+G1123+G1126</f>
        <v>159787.1</v>
      </c>
      <c r="H1108" s="7">
        <f t="shared" ref="H1108" si="287">SUM(H1109+H1112)+H1123+H1126</f>
        <v>159787.1</v>
      </c>
      <c r="I1108" s="7">
        <f t="shared" si="285"/>
        <v>100</v>
      </c>
    </row>
    <row r="1109" spans="1:9" x14ac:dyDescent="0.25">
      <c r="A1109" s="95" t="s">
        <v>26</v>
      </c>
      <c r="B1109" s="4"/>
      <c r="C1109" s="4" t="s">
        <v>99</v>
      </c>
      <c r="D1109" s="4" t="s">
        <v>42</v>
      </c>
      <c r="E1109" s="6" t="s">
        <v>574</v>
      </c>
      <c r="F1109" s="4"/>
      <c r="G1109" s="7">
        <f t="shared" ref="G1109:H1110" si="288">G1110</f>
        <v>22819.200000000001</v>
      </c>
      <c r="H1109" s="7">
        <f t="shared" si="288"/>
        <v>22819.200000000001</v>
      </c>
      <c r="I1109" s="7">
        <f t="shared" si="285"/>
        <v>100</v>
      </c>
    </row>
    <row r="1110" spans="1:9" x14ac:dyDescent="0.25">
      <c r="A1110" s="95" t="s">
        <v>105</v>
      </c>
      <c r="B1110" s="4"/>
      <c r="C1110" s="4" t="s">
        <v>99</v>
      </c>
      <c r="D1110" s="4" t="s">
        <v>42</v>
      </c>
      <c r="E1110" s="48" t="s">
        <v>588</v>
      </c>
      <c r="F1110" s="4"/>
      <c r="G1110" s="7">
        <f t="shared" si="288"/>
        <v>22819.200000000001</v>
      </c>
      <c r="H1110" s="7">
        <f t="shared" si="288"/>
        <v>22819.200000000001</v>
      </c>
      <c r="I1110" s="7">
        <f t="shared" si="285"/>
        <v>100</v>
      </c>
    </row>
    <row r="1111" spans="1:9" ht="31.5" x14ac:dyDescent="0.25">
      <c r="A1111" s="95" t="s">
        <v>204</v>
      </c>
      <c r="B1111" s="4"/>
      <c r="C1111" s="4" t="s">
        <v>99</v>
      </c>
      <c r="D1111" s="4" t="s">
        <v>42</v>
      </c>
      <c r="E1111" s="48" t="s">
        <v>588</v>
      </c>
      <c r="F1111" s="4" t="s">
        <v>108</v>
      </c>
      <c r="G1111" s="7">
        <v>22819.200000000001</v>
      </c>
      <c r="H1111" s="7">
        <v>22819.200000000001</v>
      </c>
      <c r="I1111" s="7">
        <f t="shared" si="285"/>
        <v>100</v>
      </c>
    </row>
    <row r="1112" spans="1:9" ht="47.25" x14ac:dyDescent="0.25">
      <c r="A1112" s="95" t="s">
        <v>20</v>
      </c>
      <c r="B1112" s="4"/>
      <c r="C1112" s="4" t="s">
        <v>99</v>
      </c>
      <c r="D1112" s="4" t="s">
        <v>42</v>
      </c>
      <c r="E1112" s="6" t="s">
        <v>583</v>
      </c>
      <c r="F1112" s="4"/>
      <c r="G1112" s="7">
        <f>SUM(G1121)+G1113+G1115+G1119+G1117</f>
        <v>134770.9</v>
      </c>
      <c r="H1112" s="7">
        <f t="shared" ref="H1112" si="289">SUM(H1121)+H1113+H1115+H1119+H1117</f>
        <v>134770.9</v>
      </c>
      <c r="I1112" s="7">
        <f t="shared" si="285"/>
        <v>100</v>
      </c>
    </row>
    <row r="1113" spans="1:9" ht="63" x14ac:dyDescent="0.25">
      <c r="A1113" s="106" t="s">
        <v>348</v>
      </c>
      <c r="B1113" s="4"/>
      <c r="C1113" s="4" t="s">
        <v>99</v>
      </c>
      <c r="D1113" s="4" t="s">
        <v>42</v>
      </c>
      <c r="E1113" s="48" t="s">
        <v>584</v>
      </c>
      <c r="F1113" s="4"/>
      <c r="G1113" s="7">
        <f>G1114</f>
        <v>3685.6</v>
      </c>
      <c r="H1113" s="7">
        <f t="shared" ref="H1113" si="290">H1114</f>
        <v>3685.6</v>
      </c>
      <c r="I1113" s="7">
        <f t="shared" si="285"/>
        <v>100</v>
      </c>
    </row>
    <row r="1114" spans="1:9" ht="31.5" x14ac:dyDescent="0.25">
      <c r="A1114" s="106" t="s">
        <v>107</v>
      </c>
      <c r="B1114" s="4"/>
      <c r="C1114" s="4" t="s">
        <v>99</v>
      </c>
      <c r="D1114" s="4" t="s">
        <v>42</v>
      </c>
      <c r="E1114" s="48" t="s">
        <v>584</v>
      </c>
      <c r="F1114" s="4" t="s">
        <v>108</v>
      </c>
      <c r="G1114" s="72">
        <v>3685.6</v>
      </c>
      <c r="H1114" s="7">
        <v>3685.6</v>
      </c>
      <c r="I1114" s="7">
        <f t="shared" si="285"/>
        <v>100</v>
      </c>
    </row>
    <row r="1115" spans="1:9" ht="94.5" x14ac:dyDescent="0.25">
      <c r="A1115" s="106" t="s">
        <v>1033</v>
      </c>
      <c r="B1115" s="4"/>
      <c r="C1115" s="4" t="s">
        <v>99</v>
      </c>
      <c r="D1115" s="4" t="s">
        <v>42</v>
      </c>
      <c r="E1115" s="48" t="s">
        <v>1034</v>
      </c>
      <c r="F1115" s="4"/>
      <c r="G1115" s="7">
        <f>SUM(G1116)</f>
        <v>1672.2</v>
      </c>
      <c r="H1115" s="7">
        <f t="shared" ref="H1115" si="291">SUM(H1116)</f>
        <v>1672.2</v>
      </c>
      <c r="I1115" s="7">
        <f t="shared" si="285"/>
        <v>100</v>
      </c>
    </row>
    <row r="1116" spans="1:9" ht="31.5" x14ac:dyDescent="0.25">
      <c r="A1116" s="106" t="s">
        <v>107</v>
      </c>
      <c r="B1116" s="4"/>
      <c r="C1116" s="4" t="s">
        <v>99</v>
      </c>
      <c r="D1116" s="4" t="s">
        <v>42</v>
      </c>
      <c r="E1116" s="48" t="s">
        <v>1034</v>
      </c>
      <c r="F1116" s="4" t="s">
        <v>108</v>
      </c>
      <c r="G1116" s="7">
        <v>1672.2</v>
      </c>
      <c r="H1116" s="7">
        <v>1672.2</v>
      </c>
      <c r="I1116" s="7">
        <f t="shared" si="285"/>
        <v>100</v>
      </c>
    </row>
    <row r="1117" spans="1:9" ht="63" x14ac:dyDescent="0.25">
      <c r="A1117" s="112" t="s">
        <v>1038</v>
      </c>
      <c r="B1117" s="4"/>
      <c r="C1117" s="4" t="s">
        <v>99</v>
      </c>
      <c r="D1117" s="4" t="s">
        <v>42</v>
      </c>
      <c r="E1117" s="48" t="s">
        <v>1037</v>
      </c>
      <c r="F1117" s="4"/>
      <c r="G1117" s="7">
        <f>SUM(G1118)</f>
        <v>8796.2999999999993</v>
      </c>
      <c r="H1117" s="7">
        <f t="shared" ref="H1117" si="292">SUM(H1118)</f>
        <v>8796.2999999999993</v>
      </c>
      <c r="I1117" s="7">
        <f t="shared" si="285"/>
        <v>100</v>
      </c>
    </row>
    <row r="1118" spans="1:9" ht="31.5" x14ac:dyDescent="0.25">
      <c r="A1118" s="112" t="s">
        <v>107</v>
      </c>
      <c r="B1118" s="4"/>
      <c r="C1118" s="4" t="s">
        <v>99</v>
      </c>
      <c r="D1118" s="4" t="s">
        <v>42</v>
      </c>
      <c r="E1118" s="48" t="s">
        <v>1037</v>
      </c>
      <c r="F1118" s="4" t="s">
        <v>108</v>
      </c>
      <c r="G1118" s="7">
        <v>8796.2999999999993</v>
      </c>
      <c r="H1118" s="7">
        <v>8796.2999999999993</v>
      </c>
      <c r="I1118" s="7">
        <f t="shared" si="285"/>
        <v>100</v>
      </c>
    </row>
    <row r="1119" spans="1:9" x14ac:dyDescent="0.25">
      <c r="A1119" s="106" t="s">
        <v>297</v>
      </c>
      <c r="B1119" s="4"/>
      <c r="C1119" s="4" t="s">
        <v>99</v>
      </c>
      <c r="D1119" s="4" t="s">
        <v>42</v>
      </c>
      <c r="E1119" s="22" t="s">
        <v>585</v>
      </c>
      <c r="F1119" s="4"/>
      <c r="G1119" s="7">
        <f>G1120</f>
        <v>604.5</v>
      </c>
      <c r="H1119" s="7">
        <f t="shared" ref="H1119" si="293">H1120</f>
        <v>604.5</v>
      </c>
      <c r="I1119" s="7">
        <f t="shared" si="285"/>
        <v>100</v>
      </c>
    </row>
    <row r="1120" spans="1:9" ht="31.5" x14ac:dyDescent="0.25">
      <c r="A1120" s="106" t="s">
        <v>204</v>
      </c>
      <c r="B1120" s="4"/>
      <c r="C1120" s="4" t="s">
        <v>99</v>
      </c>
      <c r="D1120" s="4" t="s">
        <v>42</v>
      </c>
      <c r="E1120" s="22" t="s">
        <v>585</v>
      </c>
      <c r="F1120" s="4" t="s">
        <v>108</v>
      </c>
      <c r="G1120" s="72">
        <f>634.8-30.3</f>
        <v>604.5</v>
      </c>
      <c r="H1120" s="7">
        <v>604.5</v>
      </c>
      <c r="I1120" s="7">
        <f t="shared" si="285"/>
        <v>100</v>
      </c>
    </row>
    <row r="1121" spans="1:9" x14ac:dyDescent="0.25">
      <c r="A1121" s="95" t="s">
        <v>105</v>
      </c>
      <c r="B1121" s="4"/>
      <c r="C1121" s="4" t="s">
        <v>99</v>
      </c>
      <c r="D1121" s="4" t="s">
        <v>42</v>
      </c>
      <c r="E1121" s="6" t="s">
        <v>586</v>
      </c>
      <c r="F1121" s="4"/>
      <c r="G1121" s="7">
        <f>G1122</f>
        <v>120012.3</v>
      </c>
      <c r="H1121" s="7">
        <f>H1122</f>
        <v>120012.3</v>
      </c>
      <c r="I1121" s="7">
        <f t="shared" si="285"/>
        <v>100</v>
      </c>
    </row>
    <row r="1122" spans="1:9" ht="31.5" x14ac:dyDescent="0.25">
      <c r="A1122" s="95" t="s">
        <v>204</v>
      </c>
      <c r="B1122" s="4"/>
      <c r="C1122" s="4" t="s">
        <v>99</v>
      </c>
      <c r="D1122" s="4" t="s">
        <v>42</v>
      </c>
      <c r="E1122" s="6" t="s">
        <v>586</v>
      </c>
      <c r="F1122" s="4" t="s">
        <v>108</v>
      </c>
      <c r="G1122" s="7">
        <v>120012.3</v>
      </c>
      <c r="H1122" s="7">
        <v>120012.3</v>
      </c>
      <c r="I1122" s="7">
        <f t="shared" si="285"/>
        <v>100</v>
      </c>
    </row>
    <row r="1123" spans="1:9" hidden="1" x14ac:dyDescent="0.25">
      <c r="A1123" s="95" t="s">
        <v>293</v>
      </c>
      <c r="B1123" s="4"/>
      <c r="C1123" s="4" t="s">
        <v>99</v>
      </c>
      <c r="D1123" s="4" t="s">
        <v>42</v>
      </c>
      <c r="E1123" s="22" t="s">
        <v>677</v>
      </c>
      <c r="F1123" s="4"/>
      <c r="G1123" s="7">
        <f>SUM(G1124)</f>
        <v>0</v>
      </c>
      <c r="H1123" s="7">
        <f t="shared" ref="H1123:H1124" si="294">SUM(H1124)</f>
        <v>0</v>
      </c>
      <c r="I1123" s="7" t="e">
        <f t="shared" si="285"/>
        <v>#DIV/0!</v>
      </c>
    </row>
    <row r="1124" spans="1:9" hidden="1" x14ac:dyDescent="0.25">
      <c r="A1124" s="95" t="s">
        <v>298</v>
      </c>
      <c r="B1124" s="4"/>
      <c r="C1124" s="4" t="s">
        <v>99</v>
      </c>
      <c r="D1124" s="4" t="s">
        <v>42</v>
      </c>
      <c r="E1124" s="22" t="s">
        <v>688</v>
      </c>
      <c r="F1124" s="4"/>
      <c r="G1124" s="7">
        <f>SUM(G1125)</f>
        <v>0</v>
      </c>
      <c r="H1124" s="7">
        <f t="shared" si="294"/>
        <v>0</v>
      </c>
      <c r="I1124" s="7" t="e">
        <f t="shared" si="285"/>
        <v>#DIV/0!</v>
      </c>
    </row>
    <row r="1125" spans="1:9" ht="31.5" hidden="1" x14ac:dyDescent="0.25">
      <c r="A1125" s="95" t="s">
        <v>204</v>
      </c>
      <c r="B1125" s="4"/>
      <c r="C1125" s="4" t="s">
        <v>99</v>
      </c>
      <c r="D1125" s="4" t="s">
        <v>42</v>
      </c>
      <c r="E1125" s="22" t="s">
        <v>688</v>
      </c>
      <c r="F1125" s="4" t="s">
        <v>108</v>
      </c>
      <c r="G1125" s="7"/>
      <c r="H1125" s="7"/>
      <c r="I1125" s="7" t="e">
        <f t="shared" si="285"/>
        <v>#DIV/0!</v>
      </c>
    </row>
    <row r="1126" spans="1:9" x14ac:dyDescent="0.25">
      <c r="A1126" s="71" t="s">
        <v>914</v>
      </c>
      <c r="B1126" s="91"/>
      <c r="C1126" s="91" t="s">
        <v>99</v>
      </c>
      <c r="D1126" s="91" t="s">
        <v>42</v>
      </c>
      <c r="E1126" s="92" t="s">
        <v>915</v>
      </c>
      <c r="F1126" s="91"/>
      <c r="G1126" s="72">
        <f>G1127</f>
        <v>2197</v>
      </c>
      <c r="H1126" s="72">
        <f>H1127</f>
        <v>2197</v>
      </c>
      <c r="I1126" s="7">
        <f t="shared" si="285"/>
        <v>100</v>
      </c>
    </row>
    <row r="1127" spans="1:9" ht="47.25" x14ac:dyDescent="0.25">
      <c r="A1127" s="71" t="s">
        <v>916</v>
      </c>
      <c r="B1127" s="91"/>
      <c r="C1127" s="91" t="s">
        <v>99</v>
      </c>
      <c r="D1127" s="91" t="s">
        <v>42</v>
      </c>
      <c r="E1127" s="92" t="s">
        <v>917</v>
      </c>
      <c r="F1127" s="91"/>
      <c r="G1127" s="72">
        <f>SUM(G1128)</f>
        <v>2197</v>
      </c>
      <c r="H1127" s="72">
        <f>SUM(H1128)</f>
        <v>2197</v>
      </c>
      <c r="I1127" s="7">
        <f t="shared" si="285"/>
        <v>100</v>
      </c>
    </row>
    <row r="1128" spans="1:9" ht="31.5" x14ac:dyDescent="0.25">
      <c r="A1128" s="71" t="s">
        <v>204</v>
      </c>
      <c r="B1128" s="91"/>
      <c r="C1128" s="91" t="s">
        <v>99</v>
      </c>
      <c r="D1128" s="91" t="s">
        <v>42</v>
      </c>
      <c r="E1128" s="92" t="s">
        <v>917</v>
      </c>
      <c r="F1128" s="91" t="s">
        <v>108</v>
      </c>
      <c r="G1128" s="72">
        <f>2187+10</f>
        <v>2197</v>
      </c>
      <c r="H1128" s="72">
        <v>2197</v>
      </c>
      <c r="I1128" s="7">
        <f t="shared" si="285"/>
        <v>100</v>
      </c>
    </row>
    <row r="1129" spans="1:9" ht="47.25" x14ac:dyDescent="0.25">
      <c r="A1129" s="95" t="s">
        <v>520</v>
      </c>
      <c r="B1129" s="4"/>
      <c r="C1129" s="4" t="s">
        <v>99</v>
      </c>
      <c r="D1129" s="4" t="s">
        <v>42</v>
      </c>
      <c r="E1129" s="31" t="s">
        <v>295</v>
      </c>
      <c r="F1129" s="4"/>
      <c r="G1129" s="7">
        <f>SUM(G1130)+G1132</f>
        <v>34521.1</v>
      </c>
      <c r="H1129" s="7">
        <f t="shared" ref="H1129" si="295">SUM(H1130)+H1132</f>
        <v>34521.1</v>
      </c>
      <c r="I1129" s="7">
        <f t="shared" si="285"/>
        <v>100</v>
      </c>
    </row>
    <row r="1130" spans="1:9" x14ac:dyDescent="0.25">
      <c r="A1130" s="95" t="s">
        <v>26</v>
      </c>
      <c r="B1130" s="4"/>
      <c r="C1130" s="4" t="s">
        <v>99</v>
      </c>
      <c r="D1130" s="4" t="s">
        <v>42</v>
      </c>
      <c r="E1130" s="31" t="s">
        <v>296</v>
      </c>
      <c r="F1130" s="4"/>
      <c r="G1130" s="7">
        <f t="shared" ref="G1130:H1130" si="296">SUM(G1131)</f>
        <v>34521.1</v>
      </c>
      <c r="H1130" s="7">
        <f t="shared" si="296"/>
        <v>34521.1</v>
      </c>
      <c r="I1130" s="7">
        <f t="shared" si="285"/>
        <v>100</v>
      </c>
    </row>
    <row r="1131" spans="1:9" ht="31.5" x14ac:dyDescent="0.25">
      <c r="A1131" s="95" t="s">
        <v>204</v>
      </c>
      <c r="B1131" s="4"/>
      <c r="C1131" s="4" t="s">
        <v>99</v>
      </c>
      <c r="D1131" s="4" t="s">
        <v>42</v>
      </c>
      <c r="E1131" s="31" t="s">
        <v>296</v>
      </c>
      <c r="F1131" s="4" t="s">
        <v>108</v>
      </c>
      <c r="G1131" s="7">
        <v>34521.1</v>
      </c>
      <c r="H1131" s="7">
        <v>34521.1</v>
      </c>
      <c r="I1131" s="7">
        <f t="shared" si="285"/>
        <v>100</v>
      </c>
    </row>
    <row r="1132" spans="1:9" ht="31.5" hidden="1" x14ac:dyDescent="0.25">
      <c r="A1132" s="95" t="s">
        <v>875</v>
      </c>
      <c r="B1132" s="4"/>
      <c r="C1132" s="4" t="s">
        <v>99</v>
      </c>
      <c r="D1132" s="4" t="s">
        <v>42</v>
      </c>
      <c r="E1132" s="31" t="s">
        <v>611</v>
      </c>
      <c r="F1132" s="22"/>
      <c r="G1132" s="7">
        <f>SUM(G1134)+G1133</f>
        <v>0</v>
      </c>
      <c r="H1132" s="7">
        <f t="shared" ref="H1132" si="297">SUM(H1134)+H1133</f>
        <v>0</v>
      </c>
      <c r="I1132" s="7" t="e">
        <f t="shared" si="285"/>
        <v>#DIV/0!</v>
      </c>
    </row>
    <row r="1133" spans="1:9" ht="31.5" hidden="1" x14ac:dyDescent="0.25">
      <c r="A1133" s="71" t="s">
        <v>204</v>
      </c>
      <c r="B1133" s="91"/>
      <c r="C1133" s="91" t="s">
        <v>99</v>
      </c>
      <c r="D1133" s="91" t="s">
        <v>42</v>
      </c>
      <c r="E1133" s="92" t="s">
        <v>611</v>
      </c>
      <c r="F1133" s="91">
        <v>600</v>
      </c>
      <c r="G1133" s="72"/>
      <c r="H1133" s="7"/>
      <c r="I1133" s="7" t="e">
        <f t="shared" si="285"/>
        <v>#DIV/0!</v>
      </c>
    </row>
    <row r="1134" spans="1:9" ht="31.5" hidden="1" x14ac:dyDescent="0.25">
      <c r="A1134" s="32" t="s">
        <v>613</v>
      </c>
      <c r="B1134" s="4"/>
      <c r="C1134" s="4" t="s">
        <v>99</v>
      </c>
      <c r="D1134" s="4" t="s">
        <v>42</v>
      </c>
      <c r="E1134" s="31" t="s">
        <v>614</v>
      </c>
      <c r="F1134" s="49"/>
      <c r="G1134" s="51">
        <f>SUM(G1135)</f>
        <v>0</v>
      </c>
      <c r="H1134" s="51">
        <f t="shared" ref="H1134" si="298">SUM(H1135)</f>
        <v>0</v>
      </c>
      <c r="I1134" s="7" t="e">
        <f t="shared" si="285"/>
        <v>#DIV/0!</v>
      </c>
    </row>
    <row r="1135" spans="1:9" ht="31.5" hidden="1" x14ac:dyDescent="0.25">
      <c r="A1135" s="95" t="s">
        <v>204</v>
      </c>
      <c r="B1135" s="4"/>
      <c r="C1135" s="4" t="s">
        <v>99</v>
      </c>
      <c r="D1135" s="4" t="s">
        <v>42</v>
      </c>
      <c r="E1135" s="31" t="s">
        <v>614</v>
      </c>
      <c r="F1135" s="49" t="s">
        <v>108</v>
      </c>
      <c r="G1135" s="51"/>
      <c r="H1135" s="51"/>
      <c r="I1135" s="7" t="e">
        <f t="shared" si="285"/>
        <v>#DIV/0!</v>
      </c>
    </row>
    <row r="1136" spans="1:9" hidden="1" x14ac:dyDescent="0.25">
      <c r="A1136" s="2" t="s">
        <v>672</v>
      </c>
      <c r="B1136" s="4"/>
      <c r="C1136" s="4" t="s">
        <v>99</v>
      </c>
      <c r="D1136" s="4" t="s">
        <v>149</v>
      </c>
      <c r="E1136" s="31"/>
      <c r="F1136" s="49"/>
      <c r="G1136" s="51">
        <f>SUM(G1137)</f>
        <v>0</v>
      </c>
      <c r="H1136" s="51">
        <f t="shared" ref="H1136:H1139" si="299">SUM(H1137)</f>
        <v>0</v>
      </c>
      <c r="I1136" s="7" t="e">
        <f t="shared" si="285"/>
        <v>#DIV/0!</v>
      </c>
    </row>
    <row r="1137" spans="1:9" ht="31.5" hidden="1" x14ac:dyDescent="0.25">
      <c r="A1137" s="95" t="s">
        <v>518</v>
      </c>
      <c r="B1137" s="4"/>
      <c r="C1137" s="4" t="s">
        <v>99</v>
      </c>
      <c r="D1137" s="4" t="s">
        <v>149</v>
      </c>
      <c r="E1137" s="31" t="s">
        <v>287</v>
      </c>
      <c r="F1137" s="49"/>
      <c r="G1137" s="51">
        <f>SUM(G1138)</f>
        <v>0</v>
      </c>
      <c r="H1137" s="51">
        <f t="shared" si="299"/>
        <v>0</v>
      </c>
      <c r="I1137" s="7" t="e">
        <f t="shared" si="285"/>
        <v>#DIV/0!</v>
      </c>
    </row>
    <row r="1138" spans="1:9" ht="47.25" hidden="1" x14ac:dyDescent="0.25">
      <c r="A1138" s="95" t="s">
        <v>833</v>
      </c>
      <c r="B1138" s="4"/>
      <c r="C1138" s="4" t="s">
        <v>99</v>
      </c>
      <c r="D1138" s="4" t="s">
        <v>149</v>
      </c>
      <c r="E1138" s="31" t="s">
        <v>309</v>
      </c>
      <c r="F1138" s="49"/>
      <c r="G1138" s="51">
        <f>SUM(G1139)+G1141</f>
        <v>0</v>
      </c>
      <c r="H1138" s="51">
        <f t="shared" ref="H1138" si="300">SUM(H1139)+H1141</f>
        <v>0</v>
      </c>
      <c r="I1138" s="7" t="e">
        <f t="shared" si="285"/>
        <v>#DIV/0!</v>
      </c>
    </row>
    <row r="1139" spans="1:9" ht="31.5" hidden="1" x14ac:dyDescent="0.25">
      <c r="A1139" s="32" t="s">
        <v>424</v>
      </c>
      <c r="B1139" s="4"/>
      <c r="C1139" s="4" t="s">
        <v>99</v>
      </c>
      <c r="D1139" s="4" t="s">
        <v>149</v>
      </c>
      <c r="E1139" s="31" t="s">
        <v>425</v>
      </c>
      <c r="F1139" s="49"/>
      <c r="G1139" s="51">
        <f>SUM(G1140)</f>
        <v>0</v>
      </c>
      <c r="H1139" s="51">
        <f t="shared" si="299"/>
        <v>0</v>
      </c>
      <c r="I1139" s="7" t="e">
        <f t="shared" si="285"/>
        <v>#DIV/0!</v>
      </c>
    </row>
    <row r="1140" spans="1:9" ht="31.5" hidden="1" x14ac:dyDescent="0.25">
      <c r="A1140" s="95" t="s">
        <v>40</v>
      </c>
      <c r="B1140" s="4"/>
      <c r="C1140" s="4" t="s">
        <v>99</v>
      </c>
      <c r="D1140" s="4" t="s">
        <v>149</v>
      </c>
      <c r="E1140" s="31" t="s">
        <v>425</v>
      </c>
      <c r="F1140" s="49" t="s">
        <v>77</v>
      </c>
      <c r="G1140" s="51"/>
      <c r="H1140" s="51"/>
      <c r="I1140" s="7" t="e">
        <f t="shared" si="285"/>
        <v>#DIV/0!</v>
      </c>
    </row>
    <row r="1141" spans="1:9" ht="31.5" hidden="1" x14ac:dyDescent="0.25">
      <c r="A1141" s="53" t="s">
        <v>33</v>
      </c>
      <c r="B1141" s="4"/>
      <c r="C1141" s="4" t="s">
        <v>99</v>
      </c>
      <c r="D1141" s="4" t="s">
        <v>149</v>
      </c>
      <c r="E1141" s="31" t="s">
        <v>310</v>
      </c>
      <c r="F1141" s="49"/>
      <c r="G1141" s="51">
        <f>SUM(G1142)</f>
        <v>0</v>
      </c>
      <c r="H1141" s="51">
        <f>SUM(H1142)</f>
        <v>0</v>
      </c>
      <c r="I1141" s="7" t="e">
        <f t="shared" si="285"/>
        <v>#DIV/0!</v>
      </c>
    </row>
    <row r="1142" spans="1:9" hidden="1" x14ac:dyDescent="0.25">
      <c r="A1142" s="33" t="s">
        <v>834</v>
      </c>
      <c r="B1142" s="4"/>
      <c r="C1142" s="4" t="s">
        <v>99</v>
      </c>
      <c r="D1142" s="4" t="s">
        <v>149</v>
      </c>
      <c r="E1142" s="31" t="s">
        <v>311</v>
      </c>
      <c r="F1142" s="49"/>
      <c r="G1142" s="51">
        <f>SUM(G1143)</f>
        <v>0</v>
      </c>
      <c r="H1142" s="51">
        <f t="shared" ref="H1142" si="301">SUM(H1143)</f>
        <v>0</v>
      </c>
      <c r="I1142" s="7" t="e">
        <f t="shared" si="285"/>
        <v>#DIV/0!</v>
      </c>
    </row>
    <row r="1143" spans="1:9" ht="31.5" hidden="1" x14ac:dyDescent="0.25">
      <c r="A1143" s="95" t="s">
        <v>40</v>
      </c>
      <c r="B1143" s="4"/>
      <c r="C1143" s="4" t="s">
        <v>99</v>
      </c>
      <c r="D1143" s="4" t="s">
        <v>149</v>
      </c>
      <c r="E1143" s="31" t="s">
        <v>311</v>
      </c>
      <c r="F1143" s="49" t="s">
        <v>77</v>
      </c>
      <c r="G1143" s="51"/>
      <c r="H1143" s="51"/>
      <c r="I1143" s="7" t="e">
        <f t="shared" si="285"/>
        <v>#DIV/0!</v>
      </c>
    </row>
    <row r="1144" spans="1:9" x14ac:dyDescent="0.25">
      <c r="A1144" s="95" t="s">
        <v>862</v>
      </c>
      <c r="B1144" s="4"/>
      <c r="C1144" s="4" t="s">
        <v>99</v>
      </c>
      <c r="D1144" s="4" t="s">
        <v>99</v>
      </c>
      <c r="E1144" s="4"/>
      <c r="F1144" s="4"/>
      <c r="G1144" s="7">
        <f>G1145+G1152+G1155</f>
        <v>5496.2999999999993</v>
      </c>
      <c r="H1144" s="7">
        <f>H1145+H1152+H1155</f>
        <v>5496.2999999999993</v>
      </c>
      <c r="I1144" s="7">
        <f t="shared" si="285"/>
        <v>100</v>
      </c>
    </row>
    <row r="1145" spans="1:9" ht="31.5" x14ac:dyDescent="0.25">
      <c r="A1145" s="95" t="s">
        <v>513</v>
      </c>
      <c r="B1145" s="96"/>
      <c r="C1145" s="96" t="s">
        <v>99</v>
      </c>
      <c r="D1145" s="96" t="s">
        <v>99</v>
      </c>
      <c r="E1145" s="96" t="s">
        <v>199</v>
      </c>
      <c r="F1145" s="96"/>
      <c r="G1145" s="9">
        <f>SUM(G1146+G1149)</f>
        <v>178</v>
      </c>
      <c r="H1145" s="9">
        <f t="shared" ref="H1145" si="302">SUM(H1146+H1149)</f>
        <v>178</v>
      </c>
      <c r="I1145" s="7">
        <f t="shared" si="285"/>
        <v>100</v>
      </c>
    </row>
    <row r="1146" spans="1:9" ht="31.5" x14ac:dyDescent="0.25">
      <c r="A1146" s="95" t="s">
        <v>735</v>
      </c>
      <c r="B1146" s="96"/>
      <c r="C1146" s="96" t="s">
        <v>99</v>
      </c>
      <c r="D1146" s="96" t="s">
        <v>99</v>
      </c>
      <c r="E1146" s="96" t="s">
        <v>733</v>
      </c>
      <c r="F1146" s="96"/>
      <c r="G1146" s="9">
        <f>SUM(G1147)</f>
        <v>67</v>
      </c>
      <c r="H1146" s="9">
        <f t="shared" ref="H1146:H1147" si="303">SUM(H1147)</f>
        <v>67</v>
      </c>
      <c r="I1146" s="7">
        <f t="shared" si="285"/>
        <v>100</v>
      </c>
    </row>
    <row r="1147" spans="1:9" x14ac:dyDescent="0.25">
      <c r="A1147" s="95" t="s">
        <v>26</v>
      </c>
      <c r="B1147" s="96"/>
      <c r="C1147" s="96" t="s">
        <v>99</v>
      </c>
      <c r="D1147" s="96" t="s">
        <v>99</v>
      </c>
      <c r="E1147" s="96" t="s">
        <v>734</v>
      </c>
      <c r="F1147" s="96"/>
      <c r="G1147" s="9">
        <f>SUM(G1148)</f>
        <v>67</v>
      </c>
      <c r="H1147" s="9">
        <f t="shared" si="303"/>
        <v>67</v>
      </c>
      <c r="I1147" s="7">
        <f t="shared" si="285"/>
        <v>100</v>
      </c>
    </row>
    <row r="1148" spans="1:9" ht="31.5" x14ac:dyDescent="0.25">
      <c r="A1148" s="95" t="s">
        <v>40</v>
      </c>
      <c r="B1148" s="96"/>
      <c r="C1148" s="96" t="s">
        <v>99</v>
      </c>
      <c r="D1148" s="96" t="s">
        <v>99</v>
      </c>
      <c r="E1148" s="96" t="s">
        <v>734</v>
      </c>
      <c r="F1148" s="96" t="s">
        <v>77</v>
      </c>
      <c r="G1148" s="9">
        <v>67</v>
      </c>
      <c r="H1148" s="9">
        <v>67</v>
      </c>
      <c r="I1148" s="7">
        <f t="shared" si="285"/>
        <v>100</v>
      </c>
    </row>
    <row r="1149" spans="1:9" ht="31.5" x14ac:dyDescent="0.25">
      <c r="A1149" s="95" t="s">
        <v>738</v>
      </c>
      <c r="B1149" s="96"/>
      <c r="C1149" s="96" t="s">
        <v>99</v>
      </c>
      <c r="D1149" s="96" t="s">
        <v>99</v>
      </c>
      <c r="E1149" s="96" t="s">
        <v>736</v>
      </c>
      <c r="F1149" s="96"/>
      <c r="G1149" s="9">
        <f>SUM(G1150)</f>
        <v>111</v>
      </c>
      <c r="H1149" s="9">
        <f>SUM(H1150)</f>
        <v>111</v>
      </c>
      <c r="I1149" s="7">
        <f t="shared" si="285"/>
        <v>100</v>
      </c>
    </row>
    <row r="1150" spans="1:9" x14ac:dyDescent="0.25">
      <c r="A1150" s="95" t="s">
        <v>26</v>
      </c>
      <c r="B1150" s="96"/>
      <c r="C1150" s="96" t="s">
        <v>99</v>
      </c>
      <c r="D1150" s="96" t="s">
        <v>99</v>
      </c>
      <c r="E1150" s="96" t="s">
        <v>737</v>
      </c>
      <c r="F1150" s="96"/>
      <c r="G1150" s="9">
        <f>SUM(G1151)</f>
        <v>111</v>
      </c>
      <c r="H1150" s="9">
        <f t="shared" ref="H1150" si="304">SUM(H1151)</f>
        <v>111</v>
      </c>
      <c r="I1150" s="7">
        <f t="shared" si="285"/>
        <v>100</v>
      </c>
    </row>
    <row r="1151" spans="1:9" ht="31.5" x14ac:dyDescent="0.25">
      <c r="A1151" s="95" t="s">
        <v>40</v>
      </c>
      <c r="B1151" s="96"/>
      <c r="C1151" s="96" t="s">
        <v>99</v>
      </c>
      <c r="D1151" s="96" t="s">
        <v>99</v>
      </c>
      <c r="E1151" s="96" t="s">
        <v>737</v>
      </c>
      <c r="F1151" s="96" t="s">
        <v>77</v>
      </c>
      <c r="G1151" s="9">
        <v>111</v>
      </c>
      <c r="H1151" s="9">
        <v>111</v>
      </c>
      <c r="I1151" s="7">
        <f t="shared" si="285"/>
        <v>100</v>
      </c>
    </row>
    <row r="1152" spans="1:9" ht="47.25" x14ac:dyDescent="0.25">
      <c r="A1152" s="95" t="s">
        <v>514</v>
      </c>
      <c r="B1152" s="96"/>
      <c r="C1152" s="96" t="s">
        <v>99</v>
      </c>
      <c r="D1152" s="96" t="s">
        <v>99</v>
      </c>
      <c r="E1152" s="96" t="s">
        <v>299</v>
      </c>
      <c r="F1152" s="96"/>
      <c r="G1152" s="9">
        <f>G1153</f>
        <v>178.5</v>
      </c>
      <c r="H1152" s="9">
        <f>H1153</f>
        <v>178.5</v>
      </c>
      <c r="I1152" s="7">
        <f t="shared" si="285"/>
        <v>100</v>
      </c>
    </row>
    <row r="1153" spans="1:9" x14ac:dyDescent="0.25">
      <c r="A1153" s="95" t="s">
        <v>26</v>
      </c>
      <c r="B1153" s="96"/>
      <c r="C1153" s="96" t="s">
        <v>99</v>
      </c>
      <c r="D1153" s="96" t="s">
        <v>99</v>
      </c>
      <c r="E1153" s="96" t="s">
        <v>300</v>
      </c>
      <c r="F1153" s="96"/>
      <c r="G1153" s="9">
        <f>SUM(G1154)</f>
        <v>178.5</v>
      </c>
      <c r="H1153" s="9">
        <f>SUM(H1154)</f>
        <v>178.5</v>
      </c>
      <c r="I1153" s="7">
        <f t="shared" si="285"/>
        <v>100</v>
      </c>
    </row>
    <row r="1154" spans="1:9" ht="31.5" x14ac:dyDescent="0.25">
      <c r="A1154" s="95" t="s">
        <v>40</v>
      </c>
      <c r="B1154" s="96"/>
      <c r="C1154" s="96" t="s">
        <v>99</v>
      </c>
      <c r="D1154" s="96" t="s">
        <v>99</v>
      </c>
      <c r="E1154" s="96" t="s">
        <v>300</v>
      </c>
      <c r="F1154" s="96" t="s">
        <v>77</v>
      </c>
      <c r="G1154" s="9">
        <v>178.5</v>
      </c>
      <c r="H1154" s="9">
        <v>178.5</v>
      </c>
      <c r="I1154" s="7">
        <f t="shared" si="285"/>
        <v>100</v>
      </c>
    </row>
    <row r="1155" spans="1:9" ht="31.5" x14ac:dyDescent="0.25">
      <c r="A1155" s="95" t="s">
        <v>518</v>
      </c>
      <c r="B1155" s="96"/>
      <c r="C1155" s="96" t="s">
        <v>99</v>
      </c>
      <c r="D1155" s="96" t="s">
        <v>99</v>
      </c>
      <c r="E1155" s="31" t="s">
        <v>287</v>
      </c>
      <c r="F1155" s="96"/>
      <c r="G1155" s="9">
        <f>SUM(G1156)</f>
        <v>5139.7999999999993</v>
      </c>
      <c r="H1155" s="9">
        <f t="shared" ref="H1155" si="305">SUM(H1156)</f>
        <v>5139.7999999999993</v>
      </c>
      <c r="I1155" s="7">
        <f t="shared" si="285"/>
        <v>100</v>
      </c>
    </row>
    <row r="1156" spans="1:9" ht="31.5" x14ac:dyDescent="0.25">
      <c r="A1156" s="95" t="s">
        <v>421</v>
      </c>
      <c r="B1156" s="4"/>
      <c r="C1156" s="4" t="s">
        <v>99</v>
      </c>
      <c r="D1156" s="4" t="s">
        <v>99</v>
      </c>
      <c r="E1156" s="4" t="s">
        <v>302</v>
      </c>
      <c r="F1156" s="4"/>
      <c r="G1156" s="7">
        <f>G1157+G1167+G1170</f>
        <v>5139.7999999999993</v>
      </c>
      <c r="H1156" s="7">
        <f>H1157+H1167+H1170</f>
        <v>5139.7999999999993</v>
      </c>
      <c r="I1156" s="7">
        <f t="shared" si="285"/>
        <v>100</v>
      </c>
    </row>
    <row r="1157" spans="1:9" x14ac:dyDescent="0.25">
      <c r="A1157" s="95" t="s">
        <v>26</v>
      </c>
      <c r="B1157" s="4"/>
      <c r="C1157" s="4" t="s">
        <v>99</v>
      </c>
      <c r="D1157" s="4" t="s">
        <v>99</v>
      </c>
      <c r="E1157" s="4" t="s">
        <v>303</v>
      </c>
      <c r="F1157" s="4"/>
      <c r="G1157" s="7">
        <f>G1163+G1158</f>
        <v>4766.7999999999993</v>
      </c>
      <c r="H1157" s="7">
        <f>H1163+H1158</f>
        <v>4766.7999999999993</v>
      </c>
      <c r="I1157" s="7">
        <f t="shared" si="285"/>
        <v>100</v>
      </c>
    </row>
    <row r="1158" spans="1:9" x14ac:dyDescent="0.25">
      <c r="A1158" s="95" t="s">
        <v>404</v>
      </c>
      <c r="B1158" s="4"/>
      <c r="C1158" s="4" t="s">
        <v>99</v>
      </c>
      <c r="D1158" s="4" t="s">
        <v>99</v>
      </c>
      <c r="E1158" s="6" t="s">
        <v>405</v>
      </c>
      <c r="F1158" s="4"/>
      <c r="G1158" s="7">
        <f>G1160+G1161+G1159+G1162</f>
        <v>931.5</v>
      </c>
      <c r="H1158" s="7">
        <f>H1160+H1161+H1159+H1162</f>
        <v>931.5</v>
      </c>
      <c r="I1158" s="7">
        <f t="shared" si="285"/>
        <v>100</v>
      </c>
    </row>
    <row r="1159" spans="1:9" ht="47.25" hidden="1" x14ac:dyDescent="0.25">
      <c r="A1159" s="2" t="s">
        <v>39</v>
      </c>
      <c r="B1159" s="4"/>
      <c r="C1159" s="4" t="s">
        <v>99</v>
      </c>
      <c r="D1159" s="4" t="s">
        <v>99</v>
      </c>
      <c r="E1159" s="6" t="s">
        <v>405</v>
      </c>
      <c r="F1159" s="4" t="s">
        <v>75</v>
      </c>
      <c r="G1159" s="7"/>
      <c r="H1159" s="7"/>
      <c r="I1159" s="7" t="e">
        <f t="shared" si="285"/>
        <v>#DIV/0!</v>
      </c>
    </row>
    <row r="1160" spans="1:9" ht="31.5" x14ac:dyDescent="0.25">
      <c r="A1160" s="95" t="s">
        <v>40</v>
      </c>
      <c r="B1160" s="4"/>
      <c r="C1160" s="4" t="s">
        <v>99</v>
      </c>
      <c r="D1160" s="4" t="s">
        <v>99</v>
      </c>
      <c r="E1160" s="6" t="s">
        <v>405</v>
      </c>
      <c r="F1160" s="4" t="s">
        <v>77</v>
      </c>
      <c r="G1160" s="7">
        <v>911.5</v>
      </c>
      <c r="H1160" s="7">
        <v>911.5</v>
      </c>
      <c r="I1160" s="7">
        <f t="shared" ref="I1160:I1223" si="306">SUM(H1160/G1160*100)</f>
        <v>100</v>
      </c>
    </row>
    <row r="1161" spans="1:9" x14ac:dyDescent="0.25">
      <c r="A1161" s="95" t="s">
        <v>31</v>
      </c>
      <c r="B1161" s="4"/>
      <c r="C1161" s="4" t="s">
        <v>99</v>
      </c>
      <c r="D1161" s="4" t="s">
        <v>99</v>
      </c>
      <c r="E1161" s="6" t="s">
        <v>405</v>
      </c>
      <c r="F1161" s="4" t="s">
        <v>85</v>
      </c>
      <c r="G1161" s="7">
        <v>20</v>
      </c>
      <c r="H1161" s="7">
        <v>20</v>
      </c>
      <c r="I1161" s="7">
        <f t="shared" si="306"/>
        <v>100</v>
      </c>
    </row>
    <row r="1162" spans="1:9" ht="31.5" hidden="1" x14ac:dyDescent="0.25">
      <c r="A1162" s="95" t="s">
        <v>204</v>
      </c>
      <c r="B1162" s="4"/>
      <c r="C1162" s="4" t="s">
        <v>99</v>
      </c>
      <c r="D1162" s="4" t="s">
        <v>99</v>
      </c>
      <c r="E1162" s="6" t="s">
        <v>405</v>
      </c>
      <c r="F1162" s="4" t="s">
        <v>108</v>
      </c>
      <c r="G1162" s="7">
        <v>0</v>
      </c>
      <c r="H1162" s="7">
        <v>0</v>
      </c>
      <c r="I1162" s="7" t="e">
        <f t="shared" si="306"/>
        <v>#DIV/0!</v>
      </c>
    </row>
    <row r="1163" spans="1:9" ht="31.5" x14ac:dyDescent="0.25">
      <c r="A1163" s="95" t="s">
        <v>304</v>
      </c>
      <c r="B1163" s="31"/>
      <c r="C1163" s="4" t="s">
        <v>99</v>
      </c>
      <c r="D1163" s="4" t="s">
        <v>99</v>
      </c>
      <c r="E1163" s="4" t="s">
        <v>305</v>
      </c>
      <c r="F1163" s="4"/>
      <c r="G1163" s="7">
        <f>SUM(G1164:G1166)</f>
        <v>3835.2999999999997</v>
      </c>
      <c r="H1163" s="7">
        <f>SUM(H1164:H1166)</f>
        <v>3835.2999999999997</v>
      </c>
      <c r="I1163" s="7">
        <f t="shared" si="306"/>
        <v>100</v>
      </c>
    </row>
    <row r="1164" spans="1:9" ht="47.25" x14ac:dyDescent="0.25">
      <c r="A1164" s="2" t="s">
        <v>39</v>
      </c>
      <c r="B1164" s="31"/>
      <c r="C1164" s="4" t="s">
        <v>99</v>
      </c>
      <c r="D1164" s="4" t="s">
        <v>99</v>
      </c>
      <c r="E1164" s="4" t="s">
        <v>305</v>
      </c>
      <c r="F1164" s="4" t="s">
        <v>75</v>
      </c>
      <c r="G1164" s="7">
        <v>851.2</v>
      </c>
      <c r="H1164" s="7">
        <v>851.2</v>
      </c>
      <c r="I1164" s="7">
        <f t="shared" si="306"/>
        <v>100</v>
      </c>
    </row>
    <row r="1165" spans="1:9" ht="31.5" x14ac:dyDescent="0.25">
      <c r="A1165" s="95" t="s">
        <v>40</v>
      </c>
      <c r="B1165" s="31"/>
      <c r="C1165" s="4" t="s">
        <v>99</v>
      </c>
      <c r="D1165" s="4" t="s">
        <v>99</v>
      </c>
      <c r="E1165" s="4" t="s">
        <v>305</v>
      </c>
      <c r="F1165" s="4" t="s">
        <v>77</v>
      </c>
      <c r="G1165" s="7">
        <v>407.9</v>
      </c>
      <c r="H1165" s="7">
        <v>407.9</v>
      </c>
      <c r="I1165" s="7">
        <f t="shared" si="306"/>
        <v>100</v>
      </c>
    </row>
    <row r="1166" spans="1:9" ht="31.5" x14ac:dyDescent="0.25">
      <c r="A1166" s="95" t="s">
        <v>204</v>
      </c>
      <c r="B1166" s="31"/>
      <c r="C1166" s="4" t="s">
        <v>99</v>
      </c>
      <c r="D1166" s="4" t="s">
        <v>99</v>
      </c>
      <c r="E1166" s="4" t="s">
        <v>305</v>
      </c>
      <c r="F1166" s="4" t="s">
        <v>108</v>
      </c>
      <c r="G1166" s="7">
        <v>2576.1999999999998</v>
      </c>
      <c r="H1166" s="7">
        <v>2576.1999999999998</v>
      </c>
      <c r="I1166" s="7">
        <f t="shared" si="306"/>
        <v>100</v>
      </c>
    </row>
    <row r="1167" spans="1:9" ht="31.5" hidden="1" x14ac:dyDescent="0.25">
      <c r="A1167" s="95" t="s">
        <v>33</v>
      </c>
      <c r="B1167" s="4"/>
      <c r="C1167" s="4" t="s">
        <v>99</v>
      </c>
      <c r="D1167" s="4" t="s">
        <v>99</v>
      </c>
      <c r="E1167" s="31" t="s">
        <v>306</v>
      </c>
      <c r="F1167" s="4"/>
      <c r="G1167" s="7">
        <f>SUM(G1168)</f>
        <v>0</v>
      </c>
      <c r="H1167" s="7">
        <f>SUM(H1168)</f>
        <v>0</v>
      </c>
      <c r="I1167" s="7" t="e">
        <f t="shared" si="306"/>
        <v>#DIV/0!</v>
      </c>
    </row>
    <row r="1168" spans="1:9" hidden="1" x14ac:dyDescent="0.25">
      <c r="A1168" s="95" t="s">
        <v>307</v>
      </c>
      <c r="B1168" s="4"/>
      <c r="C1168" s="4" t="s">
        <v>99</v>
      </c>
      <c r="D1168" s="4" t="s">
        <v>99</v>
      </c>
      <c r="E1168" s="31" t="s">
        <v>308</v>
      </c>
      <c r="F1168" s="4"/>
      <c r="G1168" s="7">
        <f>G1169</f>
        <v>0</v>
      </c>
      <c r="H1168" s="7">
        <f>H1169</f>
        <v>0</v>
      </c>
      <c r="I1168" s="7" t="e">
        <f t="shared" si="306"/>
        <v>#DIV/0!</v>
      </c>
    </row>
    <row r="1169" spans="1:9" ht="47.25" hidden="1" x14ac:dyDescent="0.25">
      <c r="A1169" s="2" t="s">
        <v>39</v>
      </c>
      <c r="B1169" s="4"/>
      <c r="C1169" s="4" t="s">
        <v>99</v>
      </c>
      <c r="D1169" s="4" t="s">
        <v>99</v>
      </c>
      <c r="E1169" s="31" t="s">
        <v>308</v>
      </c>
      <c r="F1169" s="4" t="s">
        <v>75</v>
      </c>
      <c r="G1169" s="7"/>
      <c r="H1169" s="7"/>
      <c r="I1169" s="7" t="e">
        <f t="shared" si="306"/>
        <v>#DIV/0!</v>
      </c>
    </row>
    <row r="1170" spans="1:9" x14ac:dyDescent="0.25">
      <c r="A1170" s="95" t="s">
        <v>662</v>
      </c>
      <c r="B1170" s="4"/>
      <c r="C1170" s="4" t="s">
        <v>99</v>
      </c>
      <c r="D1170" s="4" t="s">
        <v>99</v>
      </c>
      <c r="E1170" s="4" t="s">
        <v>660</v>
      </c>
      <c r="F1170" s="4"/>
      <c r="G1170" s="7">
        <f>G1171</f>
        <v>373</v>
      </c>
      <c r="H1170" s="7">
        <f>H1171</f>
        <v>373</v>
      </c>
      <c r="I1170" s="7">
        <f t="shared" si="306"/>
        <v>100</v>
      </c>
    </row>
    <row r="1171" spans="1:9" x14ac:dyDescent="0.25">
      <c r="A1171" s="95" t="s">
        <v>404</v>
      </c>
      <c r="B1171" s="4"/>
      <c r="C1171" s="4" t="s">
        <v>99</v>
      </c>
      <c r="D1171" s="4" t="s">
        <v>99</v>
      </c>
      <c r="E1171" s="4" t="s">
        <v>726</v>
      </c>
      <c r="F1171" s="4"/>
      <c r="G1171" s="7">
        <f>G1172+G1173+G1174</f>
        <v>373</v>
      </c>
      <c r="H1171" s="7">
        <f>H1172+H1173+H1174</f>
        <v>373</v>
      </c>
      <c r="I1171" s="7">
        <f t="shared" si="306"/>
        <v>100</v>
      </c>
    </row>
    <row r="1172" spans="1:9" ht="47.25" hidden="1" x14ac:dyDescent="0.25">
      <c r="A1172" s="2" t="s">
        <v>39</v>
      </c>
      <c r="B1172" s="4"/>
      <c r="C1172" s="4" t="s">
        <v>99</v>
      </c>
      <c r="D1172" s="4" t="s">
        <v>99</v>
      </c>
      <c r="E1172" s="4" t="s">
        <v>469</v>
      </c>
      <c r="F1172" s="4" t="s">
        <v>75</v>
      </c>
      <c r="G1172" s="7"/>
      <c r="H1172" s="7"/>
      <c r="I1172" s="7" t="e">
        <f t="shared" si="306"/>
        <v>#DIV/0!</v>
      </c>
    </row>
    <row r="1173" spans="1:9" ht="31.5" x14ac:dyDescent="0.25">
      <c r="A1173" s="95" t="s">
        <v>40</v>
      </c>
      <c r="B1173" s="4"/>
      <c r="C1173" s="4" t="s">
        <v>99</v>
      </c>
      <c r="D1173" s="4" t="s">
        <v>99</v>
      </c>
      <c r="E1173" s="4" t="s">
        <v>661</v>
      </c>
      <c r="F1173" s="4" t="s">
        <v>77</v>
      </c>
      <c r="G1173" s="7">
        <v>273</v>
      </c>
      <c r="H1173" s="7">
        <v>273</v>
      </c>
      <c r="I1173" s="7">
        <f t="shared" si="306"/>
        <v>100</v>
      </c>
    </row>
    <row r="1174" spans="1:9" x14ac:dyDescent="0.25">
      <c r="A1174" s="95" t="s">
        <v>31</v>
      </c>
      <c r="B1174" s="4"/>
      <c r="C1174" s="4" t="s">
        <v>99</v>
      </c>
      <c r="D1174" s="4" t="s">
        <v>99</v>
      </c>
      <c r="E1174" s="4" t="s">
        <v>661</v>
      </c>
      <c r="F1174" s="4" t="s">
        <v>85</v>
      </c>
      <c r="G1174" s="7">
        <v>100</v>
      </c>
      <c r="H1174" s="7">
        <v>100</v>
      </c>
      <c r="I1174" s="7">
        <f t="shared" si="306"/>
        <v>100</v>
      </c>
    </row>
    <row r="1175" spans="1:9" x14ac:dyDescent="0.25">
      <c r="A1175" s="95" t="s">
        <v>162</v>
      </c>
      <c r="B1175" s="31"/>
      <c r="C1175" s="4" t="s">
        <v>99</v>
      </c>
      <c r="D1175" s="4" t="s">
        <v>152</v>
      </c>
      <c r="E1175" s="31"/>
      <c r="F1175" s="31"/>
      <c r="G1175" s="9">
        <f>G1176+G1229</f>
        <v>119074.40000000001</v>
      </c>
      <c r="H1175" s="9">
        <f t="shared" ref="H1175" si="307">H1176+H1229</f>
        <v>118450.40000000001</v>
      </c>
      <c r="I1175" s="7">
        <f t="shared" si="306"/>
        <v>99.475957888513406</v>
      </c>
    </row>
    <row r="1176" spans="1:9" ht="31.5" x14ac:dyDescent="0.25">
      <c r="A1176" s="95" t="s">
        <v>518</v>
      </c>
      <c r="B1176" s="96"/>
      <c r="C1176" s="96" t="s">
        <v>99</v>
      </c>
      <c r="D1176" s="96" t="s">
        <v>152</v>
      </c>
      <c r="E1176" s="31" t="s">
        <v>287</v>
      </c>
      <c r="F1176" s="31"/>
      <c r="G1176" s="9">
        <f>SUM(G1177)+G1203+G1206</f>
        <v>119004.40000000001</v>
      </c>
      <c r="H1176" s="9">
        <f t="shared" ref="H1176" si="308">SUM(H1177)+H1203+H1206</f>
        <v>118380.40000000001</v>
      </c>
      <c r="I1176" s="7">
        <f t="shared" si="306"/>
        <v>99.475649639845258</v>
      </c>
    </row>
    <row r="1177" spans="1:9" ht="31.5" x14ac:dyDescent="0.25">
      <c r="A1177" s="95" t="s">
        <v>654</v>
      </c>
      <c r="B1177" s="96"/>
      <c r="C1177" s="96" t="s">
        <v>99</v>
      </c>
      <c r="D1177" s="96" t="s">
        <v>152</v>
      </c>
      <c r="E1177" s="31" t="s">
        <v>573</v>
      </c>
      <c r="F1177" s="31"/>
      <c r="G1177" s="9">
        <f>SUM(G1178)+G1196</f>
        <v>41470.800000000003</v>
      </c>
      <c r="H1177" s="9">
        <f t="shared" ref="H1177" si="309">SUM(H1178)+H1196</f>
        <v>41313.800000000003</v>
      </c>
      <c r="I1177" s="7">
        <f t="shared" si="306"/>
        <v>99.621420372888878</v>
      </c>
    </row>
    <row r="1178" spans="1:9" x14ac:dyDescent="0.25">
      <c r="A1178" s="95" t="s">
        <v>26</v>
      </c>
      <c r="B1178" s="4"/>
      <c r="C1178" s="4" t="s">
        <v>99</v>
      </c>
      <c r="D1178" s="4" t="s">
        <v>152</v>
      </c>
      <c r="E1178" s="6" t="s">
        <v>574</v>
      </c>
      <c r="F1178" s="22"/>
      <c r="G1178" s="7">
        <f>G1188+G1182+G1185+G1179+G1190+G1194</f>
        <v>29926.6</v>
      </c>
      <c r="H1178" s="7">
        <f t="shared" ref="H1178" si="310">H1188+H1182+H1185+H1179+H1190+H1194</f>
        <v>29924.100000000002</v>
      </c>
      <c r="I1178" s="7">
        <f t="shared" si="306"/>
        <v>99.99164622777063</v>
      </c>
    </row>
    <row r="1179" spans="1:9" x14ac:dyDescent="0.25">
      <c r="A1179" s="33" t="s">
        <v>801</v>
      </c>
      <c r="B1179" s="4"/>
      <c r="C1179" s="4" t="s">
        <v>99</v>
      </c>
      <c r="D1179" s="96" t="s">
        <v>152</v>
      </c>
      <c r="E1179" s="4" t="s">
        <v>616</v>
      </c>
      <c r="F1179" s="96"/>
      <c r="G1179" s="9">
        <f>SUM(G1180:G1181)</f>
        <v>2877.3</v>
      </c>
      <c r="H1179" s="9">
        <f>SUM(H1180:H1181)</f>
        <v>2875.6000000000004</v>
      </c>
      <c r="I1179" s="7">
        <f t="shared" si="306"/>
        <v>99.940916831751991</v>
      </c>
    </row>
    <row r="1180" spans="1:9" ht="31.5" x14ac:dyDescent="0.25">
      <c r="A1180" s="95" t="s">
        <v>40</v>
      </c>
      <c r="B1180" s="96"/>
      <c r="C1180" s="96" t="s">
        <v>99</v>
      </c>
      <c r="D1180" s="96" t="s">
        <v>152</v>
      </c>
      <c r="E1180" s="4" t="s">
        <v>616</v>
      </c>
      <c r="F1180" s="96" t="s">
        <v>77</v>
      </c>
      <c r="G1180" s="72">
        <v>764.5</v>
      </c>
      <c r="H1180" s="72">
        <v>762.8</v>
      </c>
      <c r="I1180" s="7">
        <f t="shared" si="306"/>
        <v>99.777632439502938</v>
      </c>
    </row>
    <row r="1181" spans="1:9" ht="31.5" x14ac:dyDescent="0.25">
      <c r="A1181" s="95" t="s">
        <v>204</v>
      </c>
      <c r="B1181" s="96"/>
      <c r="C1181" s="4" t="s">
        <v>99</v>
      </c>
      <c r="D1181" s="96" t="s">
        <v>152</v>
      </c>
      <c r="E1181" s="4" t="s">
        <v>616</v>
      </c>
      <c r="F1181" s="96" t="s">
        <v>108</v>
      </c>
      <c r="G1181" s="9">
        <v>2112.8000000000002</v>
      </c>
      <c r="H1181" s="9">
        <v>2112.8000000000002</v>
      </c>
      <c r="I1181" s="7">
        <f t="shared" si="306"/>
        <v>100</v>
      </c>
    </row>
    <row r="1182" spans="1:9" x14ac:dyDescent="0.25">
      <c r="A1182" s="95" t="s">
        <v>290</v>
      </c>
      <c r="B1182" s="4"/>
      <c r="C1182" s="4" t="s">
        <v>99</v>
      </c>
      <c r="D1182" s="4" t="s">
        <v>152</v>
      </c>
      <c r="E1182" s="6" t="s">
        <v>575</v>
      </c>
      <c r="F1182" s="22"/>
      <c r="G1182" s="7">
        <f>SUM(G1183:G1184)</f>
        <v>90</v>
      </c>
      <c r="H1182" s="7">
        <f t="shared" ref="H1182" si="311">SUM(H1183:H1184)</f>
        <v>90</v>
      </c>
      <c r="I1182" s="7">
        <f t="shared" si="306"/>
        <v>100</v>
      </c>
    </row>
    <row r="1183" spans="1:9" ht="31.5" x14ac:dyDescent="0.25">
      <c r="A1183" s="95" t="s">
        <v>40</v>
      </c>
      <c r="B1183" s="4"/>
      <c r="C1183" s="4" t="s">
        <v>99</v>
      </c>
      <c r="D1183" s="4" t="s">
        <v>152</v>
      </c>
      <c r="E1183" s="6" t="s">
        <v>575</v>
      </c>
      <c r="F1183" s="22">
        <v>200</v>
      </c>
      <c r="G1183" s="7">
        <v>54.4</v>
      </c>
      <c r="H1183" s="7">
        <v>54.4</v>
      </c>
      <c r="I1183" s="7">
        <f t="shared" si="306"/>
        <v>100</v>
      </c>
    </row>
    <row r="1184" spans="1:9" x14ac:dyDescent="0.25">
      <c r="A1184" s="95" t="s">
        <v>31</v>
      </c>
      <c r="B1184" s="4"/>
      <c r="C1184" s="4" t="s">
        <v>99</v>
      </c>
      <c r="D1184" s="4" t="s">
        <v>152</v>
      </c>
      <c r="E1184" s="6" t="s">
        <v>575</v>
      </c>
      <c r="F1184" s="22">
        <v>300</v>
      </c>
      <c r="G1184" s="7">
        <v>35.6</v>
      </c>
      <c r="H1184" s="7">
        <v>35.6</v>
      </c>
      <c r="I1184" s="7">
        <f t="shared" si="306"/>
        <v>100</v>
      </c>
    </row>
    <row r="1185" spans="1:9" x14ac:dyDescent="0.25">
      <c r="A1185" s="95" t="s">
        <v>297</v>
      </c>
      <c r="B1185" s="4"/>
      <c r="C1185" s="4" t="s">
        <v>99</v>
      </c>
      <c r="D1185" s="4" t="s">
        <v>152</v>
      </c>
      <c r="E1185" s="6" t="s">
        <v>587</v>
      </c>
      <c r="F1185" s="22"/>
      <c r="G1185" s="7">
        <f>SUM(G1186:G1187)</f>
        <v>1153.3</v>
      </c>
      <c r="H1185" s="7">
        <f t="shared" ref="H1185" si="312">SUM(H1186:H1187)</f>
        <v>1153.3</v>
      </c>
      <c r="I1185" s="7">
        <f t="shared" si="306"/>
        <v>100</v>
      </c>
    </row>
    <row r="1186" spans="1:9" ht="31.5" x14ac:dyDescent="0.25">
      <c r="A1186" s="95" t="s">
        <v>40</v>
      </c>
      <c r="B1186" s="4"/>
      <c r="C1186" s="4" t="s">
        <v>99</v>
      </c>
      <c r="D1186" s="4" t="s">
        <v>152</v>
      </c>
      <c r="E1186" s="6" t="s">
        <v>587</v>
      </c>
      <c r="F1186" s="22">
        <v>200</v>
      </c>
      <c r="G1186" s="7">
        <v>1023</v>
      </c>
      <c r="H1186" s="7">
        <v>1023</v>
      </c>
      <c r="I1186" s="7">
        <f t="shared" si="306"/>
        <v>100</v>
      </c>
    </row>
    <row r="1187" spans="1:9" x14ac:dyDescent="0.25">
      <c r="A1187" s="95" t="s">
        <v>31</v>
      </c>
      <c r="B1187" s="4"/>
      <c r="C1187" s="4" t="s">
        <v>99</v>
      </c>
      <c r="D1187" s="4" t="s">
        <v>152</v>
      </c>
      <c r="E1187" s="6" t="s">
        <v>587</v>
      </c>
      <c r="F1187" s="22">
        <v>300</v>
      </c>
      <c r="G1187" s="7">
        <v>130.30000000000001</v>
      </c>
      <c r="H1187" s="7">
        <v>130.30000000000001</v>
      </c>
      <c r="I1187" s="7">
        <f t="shared" si="306"/>
        <v>100</v>
      </c>
    </row>
    <row r="1188" spans="1:9" hidden="1" x14ac:dyDescent="0.25">
      <c r="A1188" s="53" t="s">
        <v>470</v>
      </c>
      <c r="B1188" s="96"/>
      <c r="C1188" s="96" t="s">
        <v>99</v>
      </c>
      <c r="D1188" s="96" t="s">
        <v>152</v>
      </c>
      <c r="E1188" s="54" t="s">
        <v>716</v>
      </c>
      <c r="F1188" s="96"/>
      <c r="G1188" s="9">
        <f>SUM(G1189)</f>
        <v>0</v>
      </c>
      <c r="H1188" s="9">
        <f t="shared" ref="H1188" si="313">SUM(H1189)</f>
        <v>0</v>
      </c>
      <c r="I1188" s="7" t="e">
        <f t="shared" si="306"/>
        <v>#DIV/0!</v>
      </c>
    </row>
    <row r="1189" spans="1:9" ht="31.5" hidden="1" x14ac:dyDescent="0.25">
      <c r="A1189" s="95" t="s">
        <v>40</v>
      </c>
      <c r="B1189" s="96"/>
      <c r="C1189" s="96" t="s">
        <v>99</v>
      </c>
      <c r="D1189" s="96" t="s">
        <v>152</v>
      </c>
      <c r="E1189" s="54" t="s">
        <v>716</v>
      </c>
      <c r="F1189" s="96" t="s">
        <v>77</v>
      </c>
      <c r="G1189" s="9"/>
      <c r="H1189" s="9"/>
      <c r="I1189" s="7" t="e">
        <f t="shared" si="306"/>
        <v>#DIV/0!</v>
      </c>
    </row>
    <row r="1190" spans="1:9" x14ac:dyDescent="0.25">
      <c r="A1190" s="95" t="s">
        <v>384</v>
      </c>
      <c r="B1190" s="4"/>
      <c r="C1190" s="4" t="s">
        <v>99</v>
      </c>
      <c r="D1190" s="96" t="s">
        <v>152</v>
      </c>
      <c r="E1190" s="4" t="s">
        <v>617</v>
      </c>
      <c r="F1190" s="4"/>
      <c r="G1190" s="7">
        <f>SUM(G1191)+G1192+G1193</f>
        <v>24767</v>
      </c>
      <c r="H1190" s="7">
        <f>SUM(H1191)+H1192+H1193</f>
        <v>24766.2</v>
      </c>
      <c r="I1190" s="7">
        <f t="shared" si="306"/>
        <v>99.996769895425359</v>
      </c>
    </row>
    <row r="1191" spans="1:9" ht="31.5" x14ac:dyDescent="0.25">
      <c r="A1191" s="95" t="s">
        <v>40</v>
      </c>
      <c r="B1191" s="4"/>
      <c r="C1191" s="4" t="s">
        <v>99</v>
      </c>
      <c r="D1191" s="96" t="s">
        <v>152</v>
      </c>
      <c r="E1191" s="4" t="s">
        <v>617</v>
      </c>
      <c r="F1191" s="96" t="s">
        <v>77</v>
      </c>
      <c r="G1191" s="72">
        <v>2217</v>
      </c>
      <c r="H1191" s="72">
        <v>2217</v>
      </c>
      <c r="I1191" s="7">
        <f t="shared" si="306"/>
        <v>100</v>
      </c>
    </row>
    <row r="1192" spans="1:9" ht="31.5" x14ac:dyDescent="0.25">
      <c r="A1192" s="95" t="s">
        <v>204</v>
      </c>
      <c r="B1192" s="4"/>
      <c r="C1192" s="4" t="s">
        <v>99</v>
      </c>
      <c r="D1192" s="96" t="s">
        <v>152</v>
      </c>
      <c r="E1192" s="4" t="s">
        <v>617</v>
      </c>
      <c r="F1192" s="96" t="s">
        <v>108</v>
      </c>
      <c r="G1192" s="7">
        <v>6937.9</v>
      </c>
      <c r="H1192" s="7">
        <v>6937.1</v>
      </c>
      <c r="I1192" s="7">
        <f t="shared" si="306"/>
        <v>99.988469133311241</v>
      </c>
    </row>
    <row r="1193" spans="1:9" x14ac:dyDescent="0.25">
      <c r="A1193" s="95" t="s">
        <v>17</v>
      </c>
      <c r="B1193" s="4"/>
      <c r="C1193" s="4" t="s">
        <v>99</v>
      </c>
      <c r="D1193" s="96" t="s">
        <v>152</v>
      </c>
      <c r="E1193" s="4" t="s">
        <v>617</v>
      </c>
      <c r="F1193" s="96" t="s">
        <v>82</v>
      </c>
      <c r="G1193" s="7">
        <v>15612.1</v>
      </c>
      <c r="H1193" s="7">
        <v>15612.1</v>
      </c>
      <c r="I1193" s="7">
        <f t="shared" si="306"/>
        <v>100</v>
      </c>
    </row>
    <row r="1194" spans="1:9" ht="31.5" x14ac:dyDescent="0.25">
      <c r="A1194" s="95" t="s">
        <v>768</v>
      </c>
      <c r="B1194" s="4"/>
      <c r="C1194" s="4" t="s">
        <v>99</v>
      </c>
      <c r="D1194" s="96" t="s">
        <v>152</v>
      </c>
      <c r="E1194" s="4" t="s">
        <v>769</v>
      </c>
      <c r="F1194" s="96"/>
      <c r="G1194" s="7">
        <f>SUM(G1195)</f>
        <v>1039</v>
      </c>
      <c r="H1194" s="7">
        <f>SUM(H1195)</f>
        <v>1039</v>
      </c>
      <c r="I1194" s="7">
        <f t="shared" si="306"/>
        <v>100</v>
      </c>
    </row>
    <row r="1195" spans="1:9" x14ac:dyDescent="0.25">
      <c r="A1195" s="95" t="s">
        <v>17</v>
      </c>
      <c r="B1195" s="4"/>
      <c r="C1195" s="4" t="s">
        <v>99</v>
      </c>
      <c r="D1195" s="96" t="s">
        <v>152</v>
      </c>
      <c r="E1195" s="4" t="s">
        <v>769</v>
      </c>
      <c r="F1195" s="96" t="s">
        <v>82</v>
      </c>
      <c r="G1195" s="7">
        <v>1039</v>
      </c>
      <c r="H1195" s="7">
        <v>1039</v>
      </c>
      <c r="I1195" s="7">
        <f t="shared" si="306"/>
        <v>100</v>
      </c>
    </row>
    <row r="1196" spans="1:9" ht="31.5" x14ac:dyDescent="0.25">
      <c r="A1196" s="53" t="s">
        <v>33</v>
      </c>
      <c r="B1196" s="49"/>
      <c r="C1196" s="49" t="s">
        <v>99</v>
      </c>
      <c r="D1196" s="49" t="s">
        <v>152</v>
      </c>
      <c r="E1196" s="54" t="s">
        <v>580</v>
      </c>
      <c r="F1196" s="49"/>
      <c r="G1196" s="51">
        <f>G1197+G1200</f>
        <v>11544.2</v>
      </c>
      <c r="H1196" s="51">
        <f>H1197+H1200</f>
        <v>11389.7</v>
      </c>
      <c r="I1196" s="7">
        <f t="shared" si="306"/>
        <v>98.661665598309114</v>
      </c>
    </row>
    <row r="1197" spans="1:9" ht="63" x14ac:dyDescent="0.25">
      <c r="A1197" s="95" t="s">
        <v>349</v>
      </c>
      <c r="B1197" s="4"/>
      <c r="C1197" s="4" t="s">
        <v>99</v>
      </c>
      <c r="D1197" s="4" t="s">
        <v>152</v>
      </c>
      <c r="E1197" s="6" t="s">
        <v>607</v>
      </c>
      <c r="F1197" s="4"/>
      <c r="G1197" s="9">
        <f>G1198+G1199</f>
        <v>4876.2</v>
      </c>
      <c r="H1197" s="9">
        <f>H1198+H1199</f>
        <v>4876.2</v>
      </c>
      <c r="I1197" s="7">
        <f t="shared" si="306"/>
        <v>100</v>
      </c>
    </row>
    <row r="1198" spans="1:9" ht="47.25" x14ac:dyDescent="0.25">
      <c r="A1198" s="95" t="s">
        <v>39</v>
      </c>
      <c r="B1198" s="4"/>
      <c r="C1198" s="4" t="s">
        <v>99</v>
      </c>
      <c r="D1198" s="4" t="s">
        <v>152</v>
      </c>
      <c r="E1198" s="6" t="s">
        <v>607</v>
      </c>
      <c r="F1198" s="4" t="s">
        <v>75</v>
      </c>
      <c r="G1198" s="9">
        <v>4558.8999999999996</v>
      </c>
      <c r="H1198" s="9">
        <v>4558.8999999999996</v>
      </c>
      <c r="I1198" s="7">
        <f t="shared" si="306"/>
        <v>100</v>
      </c>
    </row>
    <row r="1199" spans="1:9" ht="31.5" x14ac:dyDescent="0.25">
      <c r="A1199" s="95" t="s">
        <v>40</v>
      </c>
      <c r="B1199" s="4"/>
      <c r="C1199" s="4" t="s">
        <v>99</v>
      </c>
      <c r="D1199" s="4" t="s">
        <v>152</v>
      </c>
      <c r="E1199" s="6" t="s">
        <v>607</v>
      </c>
      <c r="F1199" s="4" t="s">
        <v>77</v>
      </c>
      <c r="G1199" s="9">
        <v>317.3</v>
      </c>
      <c r="H1199" s="9">
        <v>317.3</v>
      </c>
      <c r="I1199" s="7">
        <f t="shared" si="306"/>
        <v>100</v>
      </c>
    </row>
    <row r="1200" spans="1:9" x14ac:dyDescent="0.25">
      <c r="A1200" s="53" t="s">
        <v>470</v>
      </c>
      <c r="B1200" s="49"/>
      <c r="C1200" s="49" t="s">
        <v>99</v>
      </c>
      <c r="D1200" s="49" t="s">
        <v>152</v>
      </c>
      <c r="E1200" s="54" t="s">
        <v>615</v>
      </c>
      <c r="F1200" s="49"/>
      <c r="G1200" s="51">
        <f>G1201+G1202</f>
        <v>6668</v>
      </c>
      <c r="H1200" s="51">
        <f>H1201+H1202</f>
        <v>6513.5</v>
      </c>
      <c r="I1200" s="7">
        <f t="shared" si="306"/>
        <v>97.682963407318539</v>
      </c>
    </row>
    <row r="1201" spans="1:9" ht="47.25" x14ac:dyDescent="0.25">
      <c r="A1201" s="53" t="s">
        <v>39</v>
      </c>
      <c r="B1201" s="49"/>
      <c r="C1201" s="49" t="s">
        <v>99</v>
      </c>
      <c r="D1201" s="49" t="s">
        <v>152</v>
      </c>
      <c r="E1201" s="54" t="s">
        <v>615</v>
      </c>
      <c r="F1201" s="49" t="s">
        <v>75</v>
      </c>
      <c r="G1201" s="51">
        <v>6284.2</v>
      </c>
      <c r="H1201" s="51">
        <v>6284.2</v>
      </c>
      <c r="I1201" s="7">
        <f t="shared" si="306"/>
        <v>100</v>
      </c>
    </row>
    <row r="1202" spans="1:9" ht="31.5" x14ac:dyDescent="0.25">
      <c r="A1202" s="32" t="s">
        <v>40</v>
      </c>
      <c r="B1202" s="49"/>
      <c r="C1202" s="49" t="s">
        <v>99</v>
      </c>
      <c r="D1202" s="49" t="s">
        <v>152</v>
      </c>
      <c r="E1202" s="54" t="s">
        <v>615</v>
      </c>
      <c r="F1202" s="49" t="s">
        <v>77</v>
      </c>
      <c r="G1202" s="51">
        <v>383.8</v>
      </c>
      <c r="H1202" s="51">
        <v>229.3</v>
      </c>
      <c r="I1202" s="7">
        <f t="shared" si="306"/>
        <v>59.744658676393961</v>
      </c>
    </row>
    <row r="1203" spans="1:9" ht="47.25" x14ac:dyDescent="0.25">
      <c r="A1203" s="95" t="s">
        <v>520</v>
      </c>
      <c r="B1203" s="4"/>
      <c r="C1203" s="4" t="s">
        <v>99</v>
      </c>
      <c r="D1203" s="4" t="s">
        <v>152</v>
      </c>
      <c r="E1203" s="31" t="s">
        <v>295</v>
      </c>
      <c r="F1203" s="22"/>
      <c r="G1203" s="7">
        <f t="shared" ref="G1203:H1204" si="314">SUM(G1204)</f>
        <v>205</v>
      </c>
      <c r="H1203" s="7">
        <f t="shared" si="314"/>
        <v>205</v>
      </c>
      <c r="I1203" s="7">
        <f t="shared" si="306"/>
        <v>100</v>
      </c>
    </row>
    <row r="1204" spans="1:9" x14ac:dyDescent="0.25">
      <c r="A1204" s="95" t="s">
        <v>26</v>
      </c>
      <c r="B1204" s="4"/>
      <c r="C1204" s="4" t="s">
        <v>99</v>
      </c>
      <c r="D1204" s="4" t="s">
        <v>152</v>
      </c>
      <c r="E1204" s="31" t="s">
        <v>296</v>
      </c>
      <c r="F1204" s="22"/>
      <c r="G1204" s="7">
        <f t="shared" si="314"/>
        <v>205</v>
      </c>
      <c r="H1204" s="7">
        <f t="shared" si="314"/>
        <v>205</v>
      </c>
      <c r="I1204" s="7">
        <f t="shared" si="306"/>
        <v>100</v>
      </c>
    </row>
    <row r="1205" spans="1:9" ht="31.5" x14ac:dyDescent="0.25">
      <c r="A1205" s="95" t="s">
        <v>40</v>
      </c>
      <c r="B1205" s="4"/>
      <c r="C1205" s="4" t="s">
        <v>99</v>
      </c>
      <c r="D1205" s="4" t="s">
        <v>152</v>
      </c>
      <c r="E1205" s="31" t="s">
        <v>296</v>
      </c>
      <c r="F1205" s="22">
        <v>200</v>
      </c>
      <c r="G1205" s="7">
        <v>205</v>
      </c>
      <c r="H1205" s="7">
        <v>205</v>
      </c>
      <c r="I1205" s="7">
        <f t="shared" si="306"/>
        <v>100</v>
      </c>
    </row>
    <row r="1206" spans="1:9" ht="47.25" x14ac:dyDescent="0.25">
      <c r="A1206" s="95" t="s">
        <v>833</v>
      </c>
      <c r="B1206" s="4"/>
      <c r="C1206" s="4" t="s">
        <v>99</v>
      </c>
      <c r="D1206" s="4" t="s">
        <v>152</v>
      </c>
      <c r="E1206" s="48" t="s">
        <v>309</v>
      </c>
      <c r="F1206" s="4"/>
      <c r="G1206" s="7">
        <f>SUM(G1207+G1210+G1213+G1215)+G1223+G1218</f>
        <v>77328.600000000006</v>
      </c>
      <c r="H1206" s="7">
        <f t="shared" ref="H1206" si="315">SUM(H1207+H1210+H1213+H1215)+H1223+H1218</f>
        <v>76861.600000000006</v>
      </c>
      <c r="I1206" s="7">
        <f t="shared" si="306"/>
        <v>99.39608372581425</v>
      </c>
    </row>
    <row r="1207" spans="1:9" x14ac:dyDescent="0.25">
      <c r="A1207" s="32" t="s">
        <v>66</v>
      </c>
      <c r="B1207" s="49"/>
      <c r="C1207" s="49" t="s">
        <v>99</v>
      </c>
      <c r="D1207" s="49" t="s">
        <v>152</v>
      </c>
      <c r="E1207" s="55" t="s">
        <v>419</v>
      </c>
      <c r="F1207" s="49"/>
      <c r="G1207" s="51">
        <f>+G1208+G1209</f>
        <v>20912.3</v>
      </c>
      <c r="H1207" s="51">
        <f>+H1208+H1209</f>
        <v>20912.3</v>
      </c>
      <c r="I1207" s="7">
        <f t="shared" si="306"/>
        <v>100</v>
      </c>
    </row>
    <row r="1208" spans="1:9" ht="47.25" x14ac:dyDescent="0.25">
      <c r="A1208" s="32" t="s">
        <v>39</v>
      </c>
      <c r="B1208" s="49"/>
      <c r="C1208" s="49" t="s">
        <v>99</v>
      </c>
      <c r="D1208" s="49" t="s">
        <v>152</v>
      </c>
      <c r="E1208" s="55" t="s">
        <v>419</v>
      </c>
      <c r="F1208" s="49" t="s">
        <v>75</v>
      </c>
      <c r="G1208" s="7">
        <v>20911.8</v>
      </c>
      <c r="H1208" s="7">
        <v>20911.8</v>
      </c>
      <c r="I1208" s="7">
        <f t="shared" si="306"/>
        <v>100</v>
      </c>
    </row>
    <row r="1209" spans="1:9" ht="31.5" x14ac:dyDescent="0.25">
      <c r="A1209" s="32" t="s">
        <v>40</v>
      </c>
      <c r="B1209" s="49"/>
      <c r="C1209" s="49" t="s">
        <v>99</v>
      </c>
      <c r="D1209" s="49" t="s">
        <v>152</v>
      </c>
      <c r="E1209" s="55" t="s">
        <v>419</v>
      </c>
      <c r="F1209" s="49" t="s">
        <v>77</v>
      </c>
      <c r="G1209" s="7">
        <v>0.5</v>
      </c>
      <c r="H1209" s="7">
        <v>0.5</v>
      </c>
      <c r="I1209" s="7">
        <f t="shared" si="306"/>
        <v>100</v>
      </c>
    </row>
    <row r="1210" spans="1:9" x14ac:dyDescent="0.25">
      <c r="A1210" s="32" t="s">
        <v>81</v>
      </c>
      <c r="B1210" s="49"/>
      <c r="C1210" s="49" t="s">
        <v>99</v>
      </c>
      <c r="D1210" s="49" t="s">
        <v>152</v>
      </c>
      <c r="E1210" s="55" t="s">
        <v>618</v>
      </c>
      <c r="F1210" s="49"/>
      <c r="G1210" s="7">
        <f>SUM(G1211+G1212)</f>
        <v>421.5</v>
      </c>
      <c r="H1210" s="7">
        <f>SUM(H1211+H1212)</f>
        <v>421.5</v>
      </c>
      <c r="I1210" s="7">
        <f t="shared" si="306"/>
        <v>100</v>
      </c>
    </row>
    <row r="1211" spans="1:9" ht="31.5" x14ac:dyDescent="0.25">
      <c r="A1211" s="32" t="s">
        <v>40</v>
      </c>
      <c r="B1211" s="49"/>
      <c r="C1211" s="49" t="s">
        <v>99</v>
      </c>
      <c r="D1211" s="49" t="s">
        <v>152</v>
      </c>
      <c r="E1211" s="55" t="s">
        <v>618</v>
      </c>
      <c r="F1211" s="49" t="s">
        <v>77</v>
      </c>
      <c r="G1211" s="7">
        <v>420</v>
      </c>
      <c r="H1211" s="7">
        <v>420</v>
      </c>
      <c r="I1211" s="7">
        <f t="shared" si="306"/>
        <v>100</v>
      </c>
    </row>
    <row r="1212" spans="1:9" x14ac:dyDescent="0.25">
      <c r="A1212" s="95" t="s">
        <v>17</v>
      </c>
      <c r="B1212" s="49"/>
      <c r="C1212" s="49" t="s">
        <v>99</v>
      </c>
      <c r="D1212" s="49" t="s">
        <v>152</v>
      </c>
      <c r="E1212" s="55" t="s">
        <v>618</v>
      </c>
      <c r="F1212" s="49" t="s">
        <v>82</v>
      </c>
      <c r="G1212" s="7">
        <v>1.5</v>
      </c>
      <c r="H1212" s="7">
        <v>1.5</v>
      </c>
      <c r="I1212" s="7">
        <f t="shared" si="306"/>
        <v>100</v>
      </c>
    </row>
    <row r="1213" spans="1:9" ht="31.5" x14ac:dyDescent="0.25">
      <c r="A1213" s="32" t="s">
        <v>83</v>
      </c>
      <c r="B1213" s="49"/>
      <c r="C1213" s="49" t="s">
        <v>99</v>
      </c>
      <c r="D1213" s="49" t="s">
        <v>152</v>
      </c>
      <c r="E1213" s="55" t="s">
        <v>480</v>
      </c>
      <c r="F1213" s="49"/>
      <c r="G1213" s="51">
        <f>SUM(G1214)</f>
        <v>1180</v>
      </c>
      <c r="H1213" s="51">
        <f>SUM(H1214)</f>
        <v>935.9</v>
      </c>
      <c r="I1213" s="7">
        <f t="shared" si="306"/>
        <v>79.313559322033896</v>
      </c>
    </row>
    <row r="1214" spans="1:9" ht="31.5" x14ac:dyDescent="0.25">
      <c r="A1214" s="32" t="s">
        <v>40</v>
      </c>
      <c r="B1214" s="49"/>
      <c r="C1214" s="49" t="s">
        <v>99</v>
      </c>
      <c r="D1214" s="49" t="s">
        <v>152</v>
      </c>
      <c r="E1214" s="55" t="s">
        <v>480</v>
      </c>
      <c r="F1214" s="49" t="s">
        <v>77</v>
      </c>
      <c r="G1214" s="7">
        <v>1180</v>
      </c>
      <c r="H1214" s="7">
        <v>935.9</v>
      </c>
      <c r="I1214" s="7">
        <f t="shared" si="306"/>
        <v>79.313559322033896</v>
      </c>
    </row>
    <row r="1215" spans="1:9" ht="31.5" x14ac:dyDescent="0.25">
      <c r="A1215" s="32" t="s">
        <v>424</v>
      </c>
      <c r="B1215" s="49"/>
      <c r="C1215" s="49" t="s">
        <v>99</v>
      </c>
      <c r="D1215" s="49" t="s">
        <v>152</v>
      </c>
      <c r="E1215" s="55" t="s">
        <v>425</v>
      </c>
      <c r="F1215" s="49"/>
      <c r="G1215" s="51">
        <f>SUM(G1216:G1217)</f>
        <v>825.2</v>
      </c>
      <c r="H1215" s="51">
        <f>SUM(H1216:H1217)</f>
        <v>820.5</v>
      </c>
      <c r="I1215" s="7">
        <f t="shared" si="306"/>
        <v>99.430441105186617</v>
      </c>
    </row>
    <row r="1216" spans="1:9" ht="31.5" x14ac:dyDescent="0.25">
      <c r="A1216" s="32" t="s">
        <v>40</v>
      </c>
      <c r="B1216" s="49"/>
      <c r="C1216" s="49" t="s">
        <v>99</v>
      </c>
      <c r="D1216" s="49" t="s">
        <v>152</v>
      </c>
      <c r="E1216" s="55" t="s">
        <v>425</v>
      </c>
      <c r="F1216" s="49" t="s">
        <v>77</v>
      </c>
      <c r="G1216" s="7">
        <v>753</v>
      </c>
      <c r="H1216" s="7">
        <v>748.3</v>
      </c>
      <c r="I1216" s="7">
        <f t="shared" si="306"/>
        <v>99.375830013280208</v>
      </c>
    </row>
    <row r="1217" spans="1:9" x14ac:dyDescent="0.25">
      <c r="A1217" s="95" t="s">
        <v>17</v>
      </c>
      <c r="B1217" s="49"/>
      <c r="C1217" s="49" t="s">
        <v>99</v>
      </c>
      <c r="D1217" s="49" t="s">
        <v>152</v>
      </c>
      <c r="E1217" s="55" t="s">
        <v>425</v>
      </c>
      <c r="F1217" s="49" t="s">
        <v>82</v>
      </c>
      <c r="G1217" s="7">
        <v>72.2</v>
      </c>
      <c r="H1217" s="7">
        <v>72.2</v>
      </c>
      <c r="I1217" s="7">
        <f t="shared" si="306"/>
        <v>100</v>
      </c>
    </row>
    <row r="1218" spans="1:9" hidden="1" x14ac:dyDescent="0.25">
      <c r="A1218" s="95" t="s">
        <v>26</v>
      </c>
      <c r="B1218" s="4"/>
      <c r="C1218" s="4" t="s">
        <v>99</v>
      </c>
      <c r="D1218" s="4" t="s">
        <v>152</v>
      </c>
      <c r="E1218" s="22" t="s">
        <v>619</v>
      </c>
      <c r="F1218" s="22"/>
      <c r="G1218" s="7">
        <f>SUM(G1221)+G1219</f>
        <v>0</v>
      </c>
      <c r="H1218" s="7">
        <f t="shared" ref="H1218" si="316">SUM(H1221)+H1219</f>
        <v>0</v>
      </c>
      <c r="I1218" s="7"/>
    </row>
    <row r="1219" spans="1:9" ht="31.5" hidden="1" x14ac:dyDescent="0.25">
      <c r="A1219" s="32" t="s">
        <v>424</v>
      </c>
      <c r="B1219" s="4"/>
      <c r="C1219" s="4" t="s">
        <v>99</v>
      </c>
      <c r="D1219" s="4" t="s">
        <v>152</v>
      </c>
      <c r="E1219" s="22" t="s">
        <v>717</v>
      </c>
      <c r="F1219" s="22"/>
      <c r="G1219" s="7">
        <f>SUM(G1220)</f>
        <v>0</v>
      </c>
      <c r="H1219" s="7">
        <f t="shared" ref="H1219" si="317">SUM(H1220)</f>
        <v>0</v>
      </c>
      <c r="I1219" s="7" t="e">
        <f t="shared" si="306"/>
        <v>#DIV/0!</v>
      </c>
    </row>
    <row r="1220" spans="1:9" ht="31.5" hidden="1" x14ac:dyDescent="0.25">
      <c r="A1220" s="32" t="s">
        <v>40</v>
      </c>
      <c r="B1220" s="4"/>
      <c r="C1220" s="4" t="s">
        <v>99</v>
      </c>
      <c r="D1220" s="4" t="s">
        <v>152</v>
      </c>
      <c r="E1220" s="22" t="s">
        <v>717</v>
      </c>
      <c r="F1220" s="22">
        <v>200</v>
      </c>
      <c r="G1220" s="7"/>
      <c r="H1220" s="7"/>
      <c r="I1220" s="7" t="e">
        <f t="shared" si="306"/>
        <v>#DIV/0!</v>
      </c>
    </row>
    <row r="1221" spans="1:9" hidden="1" x14ac:dyDescent="0.25">
      <c r="A1221" s="33" t="s">
        <v>834</v>
      </c>
      <c r="B1221" s="4"/>
      <c r="C1221" s="4" t="s">
        <v>99</v>
      </c>
      <c r="D1221" s="96" t="s">
        <v>152</v>
      </c>
      <c r="E1221" s="4" t="s">
        <v>589</v>
      </c>
      <c r="F1221" s="96"/>
      <c r="G1221" s="7">
        <f>G1222</f>
        <v>0</v>
      </c>
      <c r="H1221" s="7">
        <f>H1222</f>
        <v>0</v>
      </c>
      <c r="I1221" s="7" t="e">
        <f t="shared" si="306"/>
        <v>#DIV/0!</v>
      </c>
    </row>
    <row r="1222" spans="1:9" ht="31.5" hidden="1" x14ac:dyDescent="0.25">
      <c r="A1222" s="95" t="s">
        <v>40</v>
      </c>
      <c r="B1222" s="96"/>
      <c r="C1222" s="96" t="s">
        <v>99</v>
      </c>
      <c r="D1222" s="96" t="s">
        <v>152</v>
      </c>
      <c r="E1222" s="4" t="s">
        <v>589</v>
      </c>
      <c r="F1222" s="96" t="s">
        <v>77</v>
      </c>
      <c r="G1222" s="7"/>
      <c r="H1222" s="7"/>
      <c r="I1222" s="7" t="e">
        <f t="shared" si="306"/>
        <v>#DIV/0!</v>
      </c>
    </row>
    <row r="1223" spans="1:9" ht="31.5" x14ac:dyDescent="0.25">
      <c r="A1223" s="95" t="s">
        <v>33</v>
      </c>
      <c r="B1223" s="4"/>
      <c r="C1223" s="4" t="s">
        <v>99</v>
      </c>
      <c r="D1223" s="4" t="s">
        <v>152</v>
      </c>
      <c r="E1223" s="22" t="s">
        <v>310</v>
      </c>
      <c r="F1223" s="4"/>
      <c r="G1223" s="7">
        <f>SUM(G1224)</f>
        <v>53989.599999999999</v>
      </c>
      <c r="H1223" s="7">
        <f>SUM(H1224)</f>
        <v>53771.4</v>
      </c>
      <c r="I1223" s="7">
        <f t="shared" si="306"/>
        <v>99.595848089261636</v>
      </c>
    </row>
    <row r="1224" spans="1:9" x14ac:dyDescent="0.25">
      <c r="A1224" s="33" t="s">
        <v>834</v>
      </c>
      <c r="B1224" s="4"/>
      <c r="C1224" s="4" t="s">
        <v>99</v>
      </c>
      <c r="D1224" s="4" t="s">
        <v>152</v>
      </c>
      <c r="E1224" s="22" t="s">
        <v>311</v>
      </c>
      <c r="F1224" s="4"/>
      <c r="G1224" s="7">
        <f>G1225+G1226+G1228+G1227</f>
        <v>53989.599999999999</v>
      </c>
      <c r="H1224" s="7">
        <f t="shared" ref="H1224" si="318">H1225+H1226+H1228+H1227</f>
        <v>53771.4</v>
      </c>
      <c r="I1224" s="7">
        <f t="shared" ref="I1224:I1287" si="319">SUM(H1224/G1224*100)</f>
        <v>99.595848089261636</v>
      </c>
    </row>
    <row r="1225" spans="1:9" ht="47.25" x14ac:dyDescent="0.25">
      <c r="A1225" s="2" t="s">
        <v>39</v>
      </c>
      <c r="B1225" s="4"/>
      <c r="C1225" s="4" t="s">
        <v>99</v>
      </c>
      <c r="D1225" s="4" t="s">
        <v>152</v>
      </c>
      <c r="E1225" s="22" t="s">
        <v>311</v>
      </c>
      <c r="F1225" s="4" t="s">
        <v>75</v>
      </c>
      <c r="G1225" s="7">
        <v>48750.8</v>
      </c>
      <c r="H1225" s="7">
        <v>48750.8</v>
      </c>
      <c r="I1225" s="7">
        <f t="shared" si="319"/>
        <v>100</v>
      </c>
    </row>
    <row r="1226" spans="1:9" ht="31.5" x14ac:dyDescent="0.25">
      <c r="A1226" s="95" t="s">
        <v>40</v>
      </c>
      <c r="B1226" s="4"/>
      <c r="C1226" s="4" t="s">
        <v>99</v>
      </c>
      <c r="D1226" s="4" t="s">
        <v>152</v>
      </c>
      <c r="E1226" s="22" t="s">
        <v>311</v>
      </c>
      <c r="F1226" s="4" t="s">
        <v>77</v>
      </c>
      <c r="G1226" s="7">
        <v>5070.6000000000004</v>
      </c>
      <c r="H1226" s="7">
        <v>4852.3999999999996</v>
      </c>
      <c r="I1226" s="7">
        <f t="shared" si="319"/>
        <v>95.696761724450738</v>
      </c>
    </row>
    <row r="1227" spans="1:9" hidden="1" x14ac:dyDescent="0.25">
      <c r="A1227" s="95" t="s">
        <v>31</v>
      </c>
      <c r="B1227" s="4"/>
      <c r="C1227" s="4" t="s">
        <v>99</v>
      </c>
      <c r="D1227" s="4" t="s">
        <v>152</v>
      </c>
      <c r="E1227" s="22" t="s">
        <v>311</v>
      </c>
      <c r="F1227" s="4" t="s">
        <v>85</v>
      </c>
      <c r="G1227" s="7"/>
      <c r="H1227" s="7"/>
      <c r="I1227" s="7" t="e">
        <f t="shared" si="319"/>
        <v>#DIV/0!</v>
      </c>
    </row>
    <row r="1228" spans="1:9" x14ac:dyDescent="0.25">
      <c r="A1228" s="95" t="s">
        <v>17</v>
      </c>
      <c r="B1228" s="4"/>
      <c r="C1228" s="4" t="s">
        <v>99</v>
      </c>
      <c r="D1228" s="4" t="s">
        <v>152</v>
      </c>
      <c r="E1228" s="22" t="s">
        <v>311</v>
      </c>
      <c r="F1228" s="4" t="s">
        <v>82</v>
      </c>
      <c r="G1228" s="7">
        <v>168.2</v>
      </c>
      <c r="H1228" s="7">
        <v>168.2</v>
      </c>
      <c r="I1228" s="7">
        <f t="shared" si="319"/>
        <v>100</v>
      </c>
    </row>
    <row r="1229" spans="1:9" ht="31.5" x14ac:dyDescent="0.25">
      <c r="A1229" s="95" t="s">
        <v>832</v>
      </c>
      <c r="B1229" s="4"/>
      <c r="C1229" s="4" t="s">
        <v>99</v>
      </c>
      <c r="D1229" s="4" t="s">
        <v>152</v>
      </c>
      <c r="E1229" s="31" t="s">
        <v>714</v>
      </c>
      <c r="F1229" s="4"/>
      <c r="G1229" s="7">
        <f t="shared" ref="G1229:H1230" si="320">G1230</f>
        <v>70</v>
      </c>
      <c r="H1229" s="7">
        <f t="shared" si="320"/>
        <v>70</v>
      </c>
      <c r="I1229" s="7">
        <f t="shared" si="319"/>
        <v>100</v>
      </c>
    </row>
    <row r="1230" spans="1:9" x14ac:dyDescent="0.25">
      <c r="A1230" s="95" t="s">
        <v>26</v>
      </c>
      <c r="B1230" s="4"/>
      <c r="C1230" s="4" t="s">
        <v>99</v>
      </c>
      <c r="D1230" s="4" t="s">
        <v>152</v>
      </c>
      <c r="E1230" s="31" t="s">
        <v>715</v>
      </c>
      <c r="F1230" s="4"/>
      <c r="G1230" s="7">
        <f t="shared" si="320"/>
        <v>70</v>
      </c>
      <c r="H1230" s="7">
        <f t="shared" si="320"/>
        <v>70</v>
      </c>
      <c r="I1230" s="7">
        <f t="shared" si="319"/>
        <v>100</v>
      </c>
    </row>
    <row r="1231" spans="1:9" ht="31.5" x14ac:dyDescent="0.25">
      <c r="A1231" s="95" t="s">
        <v>40</v>
      </c>
      <c r="B1231" s="4"/>
      <c r="C1231" s="4" t="s">
        <v>99</v>
      </c>
      <c r="D1231" s="4" t="s">
        <v>152</v>
      </c>
      <c r="E1231" s="31" t="s">
        <v>715</v>
      </c>
      <c r="F1231" s="4" t="s">
        <v>77</v>
      </c>
      <c r="G1231" s="72">
        <v>70</v>
      </c>
      <c r="H1231" s="72">
        <v>70</v>
      </c>
      <c r="I1231" s="7">
        <f t="shared" si="319"/>
        <v>100</v>
      </c>
    </row>
    <row r="1232" spans="1:9" x14ac:dyDescent="0.25">
      <c r="A1232" s="95" t="s">
        <v>21</v>
      </c>
      <c r="B1232" s="4"/>
      <c r="C1232" s="4" t="s">
        <v>22</v>
      </c>
      <c r="D1232" s="4" t="s">
        <v>23</v>
      </c>
      <c r="E1232" s="6"/>
      <c r="F1232" s="4"/>
      <c r="G1232" s="7">
        <f>SUM(G1233)</f>
        <v>71738.099999999991</v>
      </c>
      <c r="H1232" s="7">
        <f t="shared" ref="H1232" si="321">SUM(H1233)</f>
        <v>71729.399999999994</v>
      </c>
      <c r="I1232" s="7">
        <f t="shared" si="319"/>
        <v>99.987872553078489</v>
      </c>
    </row>
    <row r="1233" spans="1:9" x14ac:dyDescent="0.25">
      <c r="A1233" s="95" t="s">
        <v>164</v>
      </c>
      <c r="B1233" s="31"/>
      <c r="C1233" s="4" t="s">
        <v>22</v>
      </c>
      <c r="D1233" s="4" t="s">
        <v>8</v>
      </c>
      <c r="E1233" s="48"/>
      <c r="F1233" s="31"/>
      <c r="G1233" s="9">
        <f>SUM(G1234+G1240+G1244)</f>
        <v>71738.099999999991</v>
      </c>
      <c r="H1233" s="9">
        <f t="shared" ref="H1233" si="322">SUM(H1234+H1240+H1244)</f>
        <v>71729.399999999994</v>
      </c>
      <c r="I1233" s="7">
        <f t="shared" si="319"/>
        <v>99.987872553078489</v>
      </c>
    </row>
    <row r="1234" spans="1:9" ht="31.5" x14ac:dyDescent="0.25">
      <c r="A1234" s="95" t="s">
        <v>422</v>
      </c>
      <c r="B1234" s="4"/>
      <c r="C1234" s="4" t="s">
        <v>22</v>
      </c>
      <c r="D1234" s="4" t="s">
        <v>8</v>
      </c>
      <c r="E1234" s="48" t="s">
        <v>186</v>
      </c>
      <c r="F1234" s="4"/>
      <c r="G1234" s="9">
        <f>G1235</f>
        <v>37597.699999999997</v>
      </c>
      <c r="H1234" s="9">
        <f>H1235</f>
        <v>37597.699999999997</v>
      </c>
      <c r="I1234" s="7">
        <f t="shared" si="319"/>
        <v>100</v>
      </c>
    </row>
    <row r="1235" spans="1:9" ht="31.5" x14ac:dyDescent="0.25">
      <c r="A1235" s="95" t="s">
        <v>639</v>
      </c>
      <c r="B1235" s="4"/>
      <c r="C1235" s="4" t="s">
        <v>22</v>
      </c>
      <c r="D1235" s="4" t="s">
        <v>8</v>
      </c>
      <c r="E1235" s="48" t="s">
        <v>637</v>
      </c>
      <c r="F1235" s="4"/>
      <c r="G1235" s="9">
        <f>G1236+G1238</f>
        <v>37597.699999999997</v>
      </c>
      <c r="H1235" s="9">
        <f>H1236+H1238</f>
        <v>37597.699999999997</v>
      </c>
      <c r="I1235" s="7">
        <f t="shared" si="319"/>
        <v>100</v>
      </c>
    </row>
    <row r="1236" spans="1:9" ht="63" x14ac:dyDescent="0.25">
      <c r="A1236" s="95" t="s">
        <v>939</v>
      </c>
      <c r="B1236" s="4"/>
      <c r="C1236" s="4" t="s">
        <v>22</v>
      </c>
      <c r="D1236" s="4" t="s">
        <v>8</v>
      </c>
      <c r="E1236" s="48" t="s">
        <v>638</v>
      </c>
      <c r="F1236" s="4"/>
      <c r="G1236" s="9">
        <f>G1237</f>
        <v>36520.199999999997</v>
      </c>
      <c r="H1236" s="9">
        <f>H1237</f>
        <v>36520.199999999997</v>
      </c>
      <c r="I1236" s="7">
        <f t="shared" si="319"/>
        <v>100</v>
      </c>
    </row>
    <row r="1237" spans="1:9" x14ac:dyDescent="0.25">
      <c r="A1237" s="95" t="s">
        <v>31</v>
      </c>
      <c r="B1237" s="4"/>
      <c r="C1237" s="4" t="s">
        <v>22</v>
      </c>
      <c r="D1237" s="4" t="s">
        <v>8</v>
      </c>
      <c r="E1237" s="48" t="s">
        <v>638</v>
      </c>
      <c r="F1237" s="4" t="s">
        <v>85</v>
      </c>
      <c r="G1237" s="9">
        <v>36520.199999999997</v>
      </c>
      <c r="H1237" s="9">
        <v>36520.199999999997</v>
      </c>
      <c r="I1237" s="7">
        <f t="shared" si="319"/>
        <v>100</v>
      </c>
    </row>
    <row r="1238" spans="1:9" ht="94.5" x14ac:dyDescent="0.25">
      <c r="A1238" s="95" t="s">
        <v>933</v>
      </c>
      <c r="B1238" s="4"/>
      <c r="C1238" s="4" t="s">
        <v>22</v>
      </c>
      <c r="D1238" s="4" t="s">
        <v>8</v>
      </c>
      <c r="E1238" s="48" t="s">
        <v>934</v>
      </c>
      <c r="F1238" s="4"/>
      <c r="G1238" s="9">
        <f>SUM(G1239)</f>
        <v>1077.5</v>
      </c>
      <c r="H1238" s="9">
        <f>SUM(H1239)</f>
        <v>1077.5</v>
      </c>
      <c r="I1238" s="7">
        <f t="shared" si="319"/>
        <v>100</v>
      </c>
    </row>
    <row r="1239" spans="1:9" x14ac:dyDescent="0.25">
      <c r="A1239" s="95" t="s">
        <v>31</v>
      </c>
      <c r="B1239" s="4"/>
      <c r="C1239" s="4" t="s">
        <v>22</v>
      </c>
      <c r="D1239" s="4" t="s">
        <v>8</v>
      </c>
      <c r="E1239" s="48" t="s">
        <v>934</v>
      </c>
      <c r="F1239" s="4" t="s">
        <v>85</v>
      </c>
      <c r="G1239" s="9">
        <v>1077.5</v>
      </c>
      <c r="H1239" s="9">
        <v>1077.5</v>
      </c>
      <c r="I1239" s="7">
        <f t="shared" si="319"/>
        <v>100</v>
      </c>
    </row>
    <row r="1240" spans="1:9" ht="31.5" x14ac:dyDescent="0.25">
      <c r="A1240" s="95" t="s">
        <v>877</v>
      </c>
      <c r="B1240" s="4"/>
      <c r="C1240" s="4" t="s">
        <v>22</v>
      </c>
      <c r="D1240" s="4" t="s">
        <v>8</v>
      </c>
      <c r="E1240" s="6" t="s">
        <v>345</v>
      </c>
      <c r="F1240" s="4"/>
      <c r="G1240" s="9">
        <f>SUM(G1241)</f>
        <v>27059.1</v>
      </c>
      <c r="H1240" s="9">
        <f t="shared" ref="H1240:H1241" si="323">SUM(H1241)</f>
        <v>27059.1</v>
      </c>
      <c r="I1240" s="7">
        <f t="shared" si="319"/>
        <v>100</v>
      </c>
    </row>
    <row r="1241" spans="1:9" x14ac:dyDescent="0.25">
      <c r="A1241" s="95" t="s">
        <v>642</v>
      </c>
      <c r="B1241" s="4"/>
      <c r="C1241" s="4" t="s">
        <v>22</v>
      </c>
      <c r="D1241" s="4" t="s">
        <v>8</v>
      </c>
      <c r="E1241" s="6" t="s">
        <v>640</v>
      </c>
      <c r="F1241" s="4"/>
      <c r="G1241" s="9">
        <f>SUM(G1242)</f>
        <v>27059.1</v>
      </c>
      <c r="H1241" s="9">
        <f t="shared" si="323"/>
        <v>27059.1</v>
      </c>
      <c r="I1241" s="7">
        <f t="shared" si="319"/>
        <v>100</v>
      </c>
    </row>
    <row r="1242" spans="1:9" ht="63" x14ac:dyDescent="0.25">
      <c r="A1242" s="95" t="s">
        <v>351</v>
      </c>
      <c r="B1242" s="4"/>
      <c r="C1242" s="4" t="s">
        <v>22</v>
      </c>
      <c r="D1242" s="4" t="s">
        <v>8</v>
      </c>
      <c r="E1242" s="48" t="s">
        <v>641</v>
      </c>
      <c r="F1242" s="4"/>
      <c r="G1242" s="9">
        <f t="shared" ref="G1242:H1242" si="324">G1243</f>
        <v>27059.1</v>
      </c>
      <c r="H1242" s="9">
        <f t="shared" si="324"/>
        <v>27059.1</v>
      </c>
      <c r="I1242" s="7">
        <f t="shared" si="319"/>
        <v>100</v>
      </c>
    </row>
    <row r="1243" spans="1:9" x14ac:dyDescent="0.25">
      <c r="A1243" s="95" t="s">
        <v>31</v>
      </c>
      <c r="B1243" s="96"/>
      <c r="C1243" s="4" t="s">
        <v>22</v>
      </c>
      <c r="D1243" s="4" t="s">
        <v>8</v>
      </c>
      <c r="E1243" s="48" t="s">
        <v>641</v>
      </c>
      <c r="F1243" s="4">
        <v>300</v>
      </c>
      <c r="G1243" s="9">
        <v>27059.1</v>
      </c>
      <c r="H1243" s="9">
        <v>27059.1</v>
      </c>
      <c r="I1243" s="7">
        <f t="shared" si="319"/>
        <v>100</v>
      </c>
    </row>
    <row r="1244" spans="1:9" ht="31.5" x14ac:dyDescent="0.25">
      <c r="A1244" s="95" t="s">
        <v>518</v>
      </c>
      <c r="B1244" s="31"/>
      <c r="C1244" s="4" t="s">
        <v>22</v>
      </c>
      <c r="D1244" s="4" t="s">
        <v>8</v>
      </c>
      <c r="E1244" s="31" t="s">
        <v>287</v>
      </c>
      <c r="F1244" s="31"/>
      <c r="G1244" s="9">
        <f>SUM(G1245)</f>
        <v>7081.3</v>
      </c>
      <c r="H1244" s="9">
        <f t="shared" ref="H1244" si="325">SUM(H1245)</f>
        <v>7072.6</v>
      </c>
      <c r="I1244" s="7">
        <f t="shared" si="319"/>
        <v>99.877141202886477</v>
      </c>
    </row>
    <row r="1245" spans="1:9" ht="31.5" x14ac:dyDescent="0.25">
      <c r="A1245" s="95" t="s">
        <v>654</v>
      </c>
      <c r="B1245" s="31"/>
      <c r="C1245" s="4" t="s">
        <v>22</v>
      </c>
      <c r="D1245" s="4" t="s">
        <v>8</v>
      </c>
      <c r="E1245" s="31" t="s">
        <v>573</v>
      </c>
      <c r="F1245" s="31"/>
      <c r="G1245" s="9">
        <f>SUM(G1246+G1252)</f>
        <v>7081.3</v>
      </c>
      <c r="H1245" s="9">
        <f t="shared" ref="H1245" si="326">SUM(H1246+H1252)</f>
        <v>7072.6</v>
      </c>
      <c r="I1245" s="7">
        <f t="shared" si="319"/>
        <v>99.877141202886477</v>
      </c>
    </row>
    <row r="1246" spans="1:9" x14ac:dyDescent="0.25">
      <c r="A1246" s="95" t="s">
        <v>26</v>
      </c>
      <c r="B1246" s="31"/>
      <c r="C1246" s="4" t="s">
        <v>22</v>
      </c>
      <c r="D1246" s="4" t="s">
        <v>8</v>
      </c>
      <c r="E1246" s="31" t="s">
        <v>574</v>
      </c>
      <c r="F1246" s="31"/>
      <c r="G1246" s="9">
        <f>SUM(G1250)+G1247</f>
        <v>6774.8</v>
      </c>
      <c r="H1246" s="9">
        <f t="shared" ref="H1246" si="327">SUM(H1250)+H1247</f>
        <v>6766.1</v>
      </c>
      <c r="I1246" s="7">
        <f t="shared" si="319"/>
        <v>99.871582924957195</v>
      </c>
    </row>
    <row r="1247" spans="1:9" ht="31.5" x14ac:dyDescent="0.25">
      <c r="A1247" s="95" t="s">
        <v>878</v>
      </c>
      <c r="B1247" s="31"/>
      <c r="C1247" s="4" t="s">
        <v>22</v>
      </c>
      <c r="D1247" s="4" t="s">
        <v>8</v>
      </c>
      <c r="E1247" s="31" t="s">
        <v>597</v>
      </c>
      <c r="F1247" s="31"/>
      <c r="G1247" s="9">
        <f>G1248+G1249</f>
        <v>578.20000000000005</v>
      </c>
      <c r="H1247" s="9">
        <f>H1248+H1249</f>
        <v>569.5</v>
      </c>
      <c r="I1247" s="7">
        <f t="shared" si="319"/>
        <v>98.495330335524031</v>
      </c>
    </row>
    <row r="1248" spans="1:9" x14ac:dyDescent="0.25">
      <c r="A1248" s="95" t="s">
        <v>31</v>
      </c>
      <c r="B1248" s="31"/>
      <c r="C1248" s="4" t="s">
        <v>22</v>
      </c>
      <c r="D1248" s="4" t="s">
        <v>8</v>
      </c>
      <c r="E1248" s="31" t="s">
        <v>597</v>
      </c>
      <c r="F1248" s="31">
        <v>300</v>
      </c>
      <c r="G1248" s="9">
        <v>293.7</v>
      </c>
      <c r="H1248" s="9">
        <v>285</v>
      </c>
      <c r="I1248" s="7">
        <f t="shared" si="319"/>
        <v>97.037793667007151</v>
      </c>
    </row>
    <row r="1249" spans="1:9" ht="31.5" x14ac:dyDescent="0.25">
      <c r="A1249" s="95" t="s">
        <v>204</v>
      </c>
      <c r="B1249" s="31"/>
      <c r="C1249" s="4" t="s">
        <v>22</v>
      </c>
      <c r="D1249" s="4" t="s">
        <v>8</v>
      </c>
      <c r="E1249" s="31" t="s">
        <v>597</v>
      </c>
      <c r="F1249" s="31">
        <v>600</v>
      </c>
      <c r="G1249" s="9">
        <v>284.5</v>
      </c>
      <c r="H1249" s="9">
        <v>284.5</v>
      </c>
      <c r="I1249" s="7">
        <f t="shared" si="319"/>
        <v>100</v>
      </c>
    </row>
    <row r="1250" spans="1:9" ht="78.75" x14ac:dyDescent="0.25">
      <c r="A1250" s="95" t="s">
        <v>802</v>
      </c>
      <c r="B1250" s="4"/>
      <c r="C1250" s="4" t="s">
        <v>22</v>
      </c>
      <c r="D1250" s="4" t="s">
        <v>8</v>
      </c>
      <c r="E1250" s="31" t="s">
        <v>649</v>
      </c>
      <c r="F1250" s="4"/>
      <c r="G1250" s="7">
        <f t="shared" ref="G1250:H1250" si="328">G1251</f>
        <v>6196.6</v>
      </c>
      <c r="H1250" s="7">
        <f t="shared" si="328"/>
        <v>6196.6</v>
      </c>
      <c r="I1250" s="7">
        <f t="shared" si="319"/>
        <v>100</v>
      </c>
    </row>
    <row r="1251" spans="1:9" x14ac:dyDescent="0.25">
      <c r="A1251" s="95" t="s">
        <v>31</v>
      </c>
      <c r="B1251" s="4"/>
      <c r="C1251" s="4" t="s">
        <v>22</v>
      </c>
      <c r="D1251" s="4" t="s">
        <v>8</v>
      </c>
      <c r="E1251" s="31" t="s">
        <v>649</v>
      </c>
      <c r="F1251" s="4" t="s">
        <v>85</v>
      </c>
      <c r="G1251" s="7">
        <v>6196.6</v>
      </c>
      <c r="H1251" s="7">
        <v>6196.6</v>
      </c>
      <c r="I1251" s="7">
        <f t="shared" si="319"/>
        <v>100</v>
      </c>
    </row>
    <row r="1252" spans="1:9" ht="31.5" x14ac:dyDescent="0.25">
      <c r="A1252" s="95" t="s">
        <v>33</v>
      </c>
      <c r="B1252" s="4"/>
      <c r="C1252" s="4" t="s">
        <v>22</v>
      </c>
      <c r="D1252" s="4" t="s">
        <v>8</v>
      </c>
      <c r="E1252" s="31" t="s">
        <v>580</v>
      </c>
      <c r="F1252" s="4"/>
      <c r="G1252" s="7">
        <f>SUM(G1253)</f>
        <v>306.5</v>
      </c>
      <c r="H1252" s="7">
        <f t="shared" ref="H1252:H1253" si="329">SUM(H1253)</f>
        <v>306.5</v>
      </c>
      <c r="I1252" s="7">
        <f t="shared" si="319"/>
        <v>100</v>
      </c>
    </row>
    <row r="1253" spans="1:9" ht="78.75" x14ac:dyDescent="0.25">
      <c r="A1253" s="95" t="s">
        <v>347</v>
      </c>
      <c r="B1253" s="4"/>
      <c r="C1253" s="4" t="s">
        <v>22</v>
      </c>
      <c r="D1253" s="4" t="s">
        <v>8</v>
      </c>
      <c r="E1253" s="31" t="s">
        <v>600</v>
      </c>
      <c r="F1253" s="4"/>
      <c r="G1253" s="7">
        <f>SUM(G1254)</f>
        <v>306.5</v>
      </c>
      <c r="H1253" s="7">
        <f t="shared" si="329"/>
        <v>306.5</v>
      </c>
      <c r="I1253" s="7">
        <f t="shared" si="319"/>
        <v>100</v>
      </c>
    </row>
    <row r="1254" spans="1:9" x14ac:dyDescent="0.25">
      <c r="A1254" s="95" t="s">
        <v>31</v>
      </c>
      <c r="B1254" s="4"/>
      <c r="C1254" s="4" t="s">
        <v>22</v>
      </c>
      <c r="D1254" s="4" t="s">
        <v>8</v>
      </c>
      <c r="E1254" s="31" t="s">
        <v>600</v>
      </c>
      <c r="F1254" s="4" t="s">
        <v>85</v>
      </c>
      <c r="G1254" s="7">
        <v>306.5</v>
      </c>
      <c r="H1254" s="7">
        <v>306.5</v>
      </c>
      <c r="I1254" s="7">
        <f t="shared" si="319"/>
        <v>100</v>
      </c>
    </row>
    <row r="1255" spans="1:9" hidden="1" x14ac:dyDescent="0.25">
      <c r="A1255" s="95" t="s">
        <v>63</v>
      </c>
      <c r="B1255" s="40"/>
      <c r="C1255" s="96" t="s">
        <v>22</v>
      </c>
      <c r="D1255" s="96" t="s">
        <v>64</v>
      </c>
      <c r="E1255" s="96"/>
      <c r="F1255" s="31"/>
      <c r="G1255" s="9">
        <f t="shared" ref="G1255:H1256" si="330">G1256</f>
        <v>0</v>
      </c>
      <c r="H1255" s="9">
        <f t="shared" si="330"/>
        <v>0</v>
      </c>
      <c r="I1255" s="7" t="e">
        <f t="shared" si="319"/>
        <v>#DIV/0!</v>
      </c>
    </row>
    <row r="1256" spans="1:9" ht="31.5" hidden="1" x14ac:dyDescent="0.25">
      <c r="A1256" s="95" t="s">
        <v>879</v>
      </c>
      <c r="B1256" s="40"/>
      <c r="C1256" s="96" t="s">
        <v>22</v>
      </c>
      <c r="D1256" s="96" t="s">
        <v>64</v>
      </c>
      <c r="E1256" s="31" t="s">
        <v>11</v>
      </c>
      <c r="F1256" s="31"/>
      <c r="G1256" s="9">
        <f t="shared" si="330"/>
        <v>0</v>
      </c>
      <c r="H1256" s="9">
        <f t="shared" si="330"/>
        <v>0</v>
      </c>
      <c r="I1256" s="7" t="e">
        <f t="shared" si="319"/>
        <v>#DIV/0!</v>
      </c>
    </row>
    <row r="1257" spans="1:9" hidden="1" x14ac:dyDescent="0.25">
      <c r="A1257" s="95" t="s">
        <v>70</v>
      </c>
      <c r="B1257" s="40"/>
      <c r="C1257" s="96" t="s">
        <v>22</v>
      </c>
      <c r="D1257" s="96" t="s">
        <v>64</v>
      </c>
      <c r="E1257" s="31" t="s">
        <v>54</v>
      </c>
      <c r="F1257" s="31"/>
      <c r="G1257" s="9">
        <f>SUM(G1259)</f>
        <v>0</v>
      </c>
      <c r="H1257" s="9">
        <f>SUM(H1259)</f>
        <v>0</v>
      </c>
      <c r="I1257" s="7" t="e">
        <f t="shared" si="319"/>
        <v>#DIV/0!</v>
      </c>
    </row>
    <row r="1258" spans="1:9" hidden="1" x14ac:dyDescent="0.25">
      <c r="A1258" s="95" t="s">
        <v>26</v>
      </c>
      <c r="B1258" s="40"/>
      <c r="C1258" s="96" t="s">
        <v>22</v>
      </c>
      <c r="D1258" s="96" t="s">
        <v>64</v>
      </c>
      <c r="E1258" s="31" t="s">
        <v>366</v>
      </c>
      <c r="F1258" s="31"/>
      <c r="G1258" s="9">
        <f t="shared" ref="G1258:H1259" si="331">G1259</f>
        <v>0</v>
      </c>
      <c r="H1258" s="9">
        <f t="shared" si="331"/>
        <v>0</v>
      </c>
      <c r="I1258" s="7" t="e">
        <f t="shared" si="319"/>
        <v>#DIV/0!</v>
      </c>
    </row>
    <row r="1259" spans="1:9" hidden="1" x14ac:dyDescent="0.25">
      <c r="A1259" s="95" t="s">
        <v>28</v>
      </c>
      <c r="B1259" s="40"/>
      <c r="C1259" s="96" t="s">
        <v>22</v>
      </c>
      <c r="D1259" s="96" t="s">
        <v>64</v>
      </c>
      <c r="E1259" s="31" t="s">
        <v>367</v>
      </c>
      <c r="F1259" s="31"/>
      <c r="G1259" s="9">
        <f t="shared" si="331"/>
        <v>0</v>
      </c>
      <c r="H1259" s="9">
        <f t="shared" si="331"/>
        <v>0</v>
      </c>
      <c r="I1259" s="7" t="e">
        <f t="shared" si="319"/>
        <v>#DIV/0!</v>
      </c>
    </row>
    <row r="1260" spans="1:9" ht="31.5" hidden="1" x14ac:dyDescent="0.25">
      <c r="A1260" s="95" t="s">
        <v>107</v>
      </c>
      <c r="B1260" s="40"/>
      <c r="C1260" s="96" t="s">
        <v>22</v>
      </c>
      <c r="D1260" s="96" t="s">
        <v>64</v>
      </c>
      <c r="E1260" s="31" t="s">
        <v>367</v>
      </c>
      <c r="F1260" s="31">
        <v>600</v>
      </c>
      <c r="G1260" s="9"/>
      <c r="H1260" s="9"/>
      <c r="I1260" s="7" t="e">
        <f t="shared" si="319"/>
        <v>#DIV/0!</v>
      </c>
    </row>
    <row r="1261" spans="1:9" x14ac:dyDescent="0.25">
      <c r="A1261" s="95" t="s">
        <v>227</v>
      </c>
      <c r="B1261" s="40"/>
      <c r="C1261" s="96" t="s">
        <v>150</v>
      </c>
      <c r="D1261" s="96"/>
      <c r="E1261" s="31"/>
      <c r="F1261" s="31"/>
      <c r="G1261" s="9">
        <f t="shared" ref="G1261:H1266" si="332">SUM(G1262)</f>
        <v>3332.8</v>
      </c>
      <c r="H1261" s="9">
        <f t="shared" si="332"/>
        <v>3332.8</v>
      </c>
      <c r="I1261" s="7">
        <f t="shared" si="319"/>
        <v>100</v>
      </c>
    </row>
    <row r="1262" spans="1:9" x14ac:dyDescent="0.25">
      <c r="A1262" s="95" t="s">
        <v>168</v>
      </c>
      <c r="B1262" s="40"/>
      <c r="C1262" s="96" t="s">
        <v>150</v>
      </c>
      <c r="D1262" s="96" t="s">
        <v>149</v>
      </c>
      <c r="E1262" s="31"/>
      <c r="F1262" s="31"/>
      <c r="G1262" s="9">
        <f t="shared" si="332"/>
        <v>3332.8</v>
      </c>
      <c r="H1262" s="9">
        <f t="shared" si="332"/>
        <v>3332.8</v>
      </c>
      <c r="I1262" s="7">
        <f t="shared" si="319"/>
        <v>100</v>
      </c>
    </row>
    <row r="1263" spans="1:9" ht="31.5" x14ac:dyDescent="0.25">
      <c r="A1263" s="95" t="s">
        <v>518</v>
      </c>
      <c r="B1263" s="40"/>
      <c r="C1263" s="96" t="s">
        <v>150</v>
      </c>
      <c r="D1263" s="96" t="s">
        <v>149</v>
      </c>
      <c r="E1263" s="31" t="s">
        <v>287</v>
      </c>
      <c r="F1263" s="31"/>
      <c r="G1263" s="9">
        <f t="shared" si="332"/>
        <v>3332.8</v>
      </c>
      <c r="H1263" s="9">
        <f t="shared" si="332"/>
        <v>3332.8</v>
      </c>
      <c r="I1263" s="7">
        <f t="shared" si="319"/>
        <v>100</v>
      </c>
    </row>
    <row r="1264" spans="1:9" ht="47.25" x14ac:dyDescent="0.25">
      <c r="A1264" s="95" t="s">
        <v>833</v>
      </c>
      <c r="B1264" s="40"/>
      <c r="C1264" s="96" t="s">
        <v>150</v>
      </c>
      <c r="D1264" s="96" t="s">
        <v>149</v>
      </c>
      <c r="E1264" s="31" t="s">
        <v>309</v>
      </c>
      <c r="F1264" s="31"/>
      <c r="G1264" s="9">
        <f t="shared" si="332"/>
        <v>3332.8</v>
      </c>
      <c r="H1264" s="9">
        <f t="shared" si="332"/>
        <v>3332.8</v>
      </c>
      <c r="I1264" s="7">
        <f t="shared" si="319"/>
        <v>100</v>
      </c>
    </row>
    <row r="1265" spans="1:9" ht="31.5" x14ac:dyDescent="0.25">
      <c r="A1265" s="95" t="s">
        <v>33</v>
      </c>
      <c r="B1265" s="40"/>
      <c r="C1265" s="96" t="s">
        <v>150</v>
      </c>
      <c r="D1265" s="96" t="s">
        <v>149</v>
      </c>
      <c r="E1265" s="31" t="s">
        <v>310</v>
      </c>
      <c r="F1265" s="31"/>
      <c r="G1265" s="9">
        <f t="shared" si="332"/>
        <v>3332.8</v>
      </c>
      <c r="H1265" s="9">
        <f t="shared" si="332"/>
        <v>3332.8</v>
      </c>
      <c r="I1265" s="7">
        <f t="shared" si="319"/>
        <v>100</v>
      </c>
    </row>
    <row r="1266" spans="1:9" x14ac:dyDescent="0.25">
      <c r="A1266" s="95" t="s">
        <v>834</v>
      </c>
      <c r="B1266" s="40"/>
      <c r="C1266" s="96" t="s">
        <v>150</v>
      </c>
      <c r="D1266" s="96" t="s">
        <v>149</v>
      </c>
      <c r="E1266" s="31" t="s">
        <v>311</v>
      </c>
      <c r="F1266" s="31"/>
      <c r="G1266" s="9">
        <f t="shared" si="332"/>
        <v>3332.8</v>
      </c>
      <c r="H1266" s="9">
        <f t="shared" si="332"/>
        <v>3332.8</v>
      </c>
      <c r="I1266" s="7">
        <f t="shared" si="319"/>
        <v>100</v>
      </c>
    </row>
    <row r="1267" spans="1:9" ht="47.25" x14ac:dyDescent="0.25">
      <c r="A1267" s="2" t="s">
        <v>39</v>
      </c>
      <c r="B1267" s="40"/>
      <c r="C1267" s="96" t="s">
        <v>150</v>
      </c>
      <c r="D1267" s="96" t="s">
        <v>149</v>
      </c>
      <c r="E1267" s="31" t="s">
        <v>311</v>
      </c>
      <c r="F1267" s="31">
        <v>100</v>
      </c>
      <c r="G1267" s="9">
        <v>3332.8</v>
      </c>
      <c r="H1267" s="9">
        <v>3332.8</v>
      </c>
      <c r="I1267" s="7">
        <f t="shared" si="319"/>
        <v>100</v>
      </c>
    </row>
    <row r="1268" spans="1:9" x14ac:dyDescent="0.25">
      <c r="A1268" s="89" t="s">
        <v>880</v>
      </c>
      <c r="B1268" s="24" t="s">
        <v>97</v>
      </c>
      <c r="C1268" s="24"/>
      <c r="D1268" s="24"/>
      <c r="E1268" s="24"/>
      <c r="F1268" s="24"/>
      <c r="G1268" s="26">
        <f>G1269+G1322</f>
        <v>453031.4</v>
      </c>
      <c r="H1268" s="26">
        <f>H1269+H1322</f>
        <v>452188.6</v>
      </c>
      <c r="I1268" s="7">
        <f t="shared" si="319"/>
        <v>99.813964330066298</v>
      </c>
    </row>
    <row r="1269" spans="1:9" x14ac:dyDescent="0.25">
      <c r="A1269" s="95" t="s">
        <v>98</v>
      </c>
      <c r="B1269" s="4"/>
      <c r="C1269" s="4" t="s">
        <v>99</v>
      </c>
      <c r="D1269" s="4"/>
      <c r="E1269" s="4"/>
      <c r="F1269" s="4"/>
      <c r="G1269" s="7">
        <f>G1270+G1314+G1309</f>
        <v>137544.90000000002</v>
      </c>
      <c r="H1269" s="7">
        <f>H1270+H1314+H1309</f>
        <v>137526.6</v>
      </c>
      <c r="I1269" s="7">
        <f t="shared" si="319"/>
        <v>99.986695253695331</v>
      </c>
    </row>
    <row r="1270" spans="1:9" x14ac:dyDescent="0.25">
      <c r="A1270" s="95" t="s">
        <v>100</v>
      </c>
      <c r="B1270" s="4"/>
      <c r="C1270" s="4" t="s">
        <v>99</v>
      </c>
      <c r="D1270" s="4" t="s">
        <v>42</v>
      </c>
      <c r="E1270" s="4"/>
      <c r="F1270" s="4"/>
      <c r="G1270" s="7">
        <f>SUM(G1271)+G1304</f>
        <v>137296.70000000001</v>
      </c>
      <c r="H1270" s="7">
        <f t="shared" ref="H1270" si="333">SUM(H1271)+H1304</f>
        <v>137278.39999999999</v>
      </c>
      <c r="I1270" s="7">
        <f t="shared" si="319"/>
        <v>99.986671201856993</v>
      </c>
    </row>
    <row r="1271" spans="1:9" x14ac:dyDescent="0.25">
      <c r="A1271" s="95" t="s">
        <v>522</v>
      </c>
      <c r="B1271" s="4"/>
      <c r="C1271" s="4" t="s">
        <v>99</v>
      </c>
      <c r="D1271" s="4" t="s">
        <v>42</v>
      </c>
      <c r="E1271" s="4" t="s">
        <v>101</v>
      </c>
      <c r="F1271" s="4"/>
      <c r="G1271" s="7">
        <f>SUM(G1272)+G1280+G1276</f>
        <v>137044.20000000001</v>
      </c>
      <c r="H1271" s="7">
        <f>SUM(H1272)+H1280+H1276</f>
        <v>137025.9</v>
      </c>
      <c r="I1271" s="7">
        <f t="shared" si="319"/>
        <v>99.986646643929461</v>
      </c>
    </row>
    <row r="1272" spans="1:9" x14ac:dyDescent="0.25">
      <c r="A1272" s="95" t="s">
        <v>102</v>
      </c>
      <c r="B1272" s="4"/>
      <c r="C1272" s="4" t="s">
        <v>99</v>
      </c>
      <c r="D1272" s="4" t="s">
        <v>42</v>
      </c>
      <c r="E1272" s="4" t="s">
        <v>103</v>
      </c>
      <c r="F1272" s="4"/>
      <c r="G1272" s="7">
        <f t="shared" ref="G1272:H1274" si="334">G1273</f>
        <v>123698.8</v>
      </c>
      <c r="H1272" s="7">
        <f t="shared" si="334"/>
        <v>123698.8</v>
      </c>
      <c r="I1272" s="7">
        <f t="shared" si="319"/>
        <v>100</v>
      </c>
    </row>
    <row r="1273" spans="1:9" ht="47.25" x14ac:dyDescent="0.25">
      <c r="A1273" s="95" t="s">
        <v>20</v>
      </c>
      <c r="B1273" s="4"/>
      <c r="C1273" s="4" t="s">
        <v>99</v>
      </c>
      <c r="D1273" s="4" t="s">
        <v>42</v>
      </c>
      <c r="E1273" s="4" t="s">
        <v>104</v>
      </c>
      <c r="F1273" s="4"/>
      <c r="G1273" s="7">
        <f>G1274</f>
        <v>123698.8</v>
      </c>
      <c r="H1273" s="7">
        <f>H1274</f>
        <v>123698.8</v>
      </c>
      <c r="I1273" s="7">
        <f t="shared" si="319"/>
        <v>100</v>
      </c>
    </row>
    <row r="1274" spans="1:9" x14ac:dyDescent="0.25">
      <c r="A1274" s="95" t="s">
        <v>105</v>
      </c>
      <c r="B1274" s="4"/>
      <c r="C1274" s="4" t="s">
        <v>99</v>
      </c>
      <c r="D1274" s="4" t="s">
        <v>42</v>
      </c>
      <c r="E1274" s="4" t="s">
        <v>106</v>
      </c>
      <c r="F1274" s="4"/>
      <c r="G1274" s="7">
        <f t="shared" si="334"/>
        <v>123698.8</v>
      </c>
      <c r="H1274" s="7">
        <f t="shared" si="334"/>
        <v>123698.8</v>
      </c>
      <c r="I1274" s="7">
        <f t="shared" si="319"/>
        <v>100</v>
      </c>
    </row>
    <row r="1275" spans="1:9" ht="31.5" x14ac:dyDescent="0.25">
      <c r="A1275" s="95" t="s">
        <v>107</v>
      </c>
      <c r="B1275" s="4"/>
      <c r="C1275" s="4" t="s">
        <v>99</v>
      </c>
      <c r="D1275" s="4" t="s">
        <v>42</v>
      </c>
      <c r="E1275" s="4" t="s">
        <v>106</v>
      </c>
      <c r="F1275" s="4" t="s">
        <v>108</v>
      </c>
      <c r="G1275" s="7">
        <v>123698.8</v>
      </c>
      <c r="H1275" s="7">
        <v>123698.8</v>
      </c>
      <c r="I1275" s="7">
        <f t="shared" si="319"/>
        <v>100</v>
      </c>
    </row>
    <row r="1276" spans="1:9" x14ac:dyDescent="0.25">
      <c r="A1276" s="95" t="s">
        <v>135</v>
      </c>
      <c r="B1276" s="4"/>
      <c r="C1276" s="4" t="s">
        <v>99</v>
      </c>
      <c r="D1276" s="4" t="s">
        <v>42</v>
      </c>
      <c r="E1276" s="4" t="s">
        <v>136</v>
      </c>
      <c r="F1276" s="4"/>
      <c r="G1276" s="7">
        <f>SUM(G1277)</f>
        <v>838.6</v>
      </c>
      <c r="H1276" s="7">
        <f t="shared" ref="H1276:H1278" si="335">SUM(H1277)</f>
        <v>820.3</v>
      </c>
      <c r="I1276" s="7">
        <f t="shared" si="319"/>
        <v>97.817791557357495</v>
      </c>
    </row>
    <row r="1277" spans="1:9" x14ac:dyDescent="0.25">
      <c r="A1277" s="95" t="s">
        <v>26</v>
      </c>
      <c r="B1277" s="4"/>
      <c r="C1277" s="4" t="s">
        <v>99</v>
      </c>
      <c r="D1277" s="4" t="s">
        <v>42</v>
      </c>
      <c r="E1277" s="4" t="s">
        <v>357</v>
      </c>
      <c r="F1277" s="4"/>
      <c r="G1277" s="7">
        <f>SUM(G1278)</f>
        <v>838.6</v>
      </c>
      <c r="H1277" s="7">
        <f t="shared" si="335"/>
        <v>820.3</v>
      </c>
      <c r="I1277" s="7">
        <f t="shared" si="319"/>
        <v>97.817791557357495</v>
      </c>
    </row>
    <row r="1278" spans="1:9" x14ac:dyDescent="0.25">
      <c r="A1278" s="95" t="s">
        <v>105</v>
      </c>
      <c r="B1278" s="4"/>
      <c r="C1278" s="4" t="s">
        <v>99</v>
      </c>
      <c r="D1278" s="4" t="s">
        <v>42</v>
      </c>
      <c r="E1278" s="4" t="s">
        <v>663</v>
      </c>
      <c r="F1278" s="4"/>
      <c r="G1278" s="7">
        <f>SUM(G1279)</f>
        <v>838.6</v>
      </c>
      <c r="H1278" s="7">
        <f t="shared" si="335"/>
        <v>820.3</v>
      </c>
      <c r="I1278" s="7">
        <f t="shared" si="319"/>
        <v>97.817791557357495</v>
      </c>
    </row>
    <row r="1279" spans="1:9" ht="31.5" x14ac:dyDescent="0.25">
      <c r="A1279" s="95" t="s">
        <v>107</v>
      </c>
      <c r="B1279" s="4"/>
      <c r="C1279" s="4" t="s">
        <v>99</v>
      </c>
      <c r="D1279" s="4" t="s">
        <v>42</v>
      </c>
      <c r="E1279" s="4" t="s">
        <v>663</v>
      </c>
      <c r="F1279" s="4" t="s">
        <v>108</v>
      </c>
      <c r="G1279" s="7">
        <v>838.6</v>
      </c>
      <c r="H1279" s="7">
        <v>820.3</v>
      </c>
      <c r="I1279" s="7">
        <f t="shared" si="319"/>
        <v>97.817791557357495</v>
      </c>
    </row>
    <row r="1280" spans="1:9" ht="31.5" x14ac:dyDescent="0.25">
      <c r="A1280" s="95" t="s">
        <v>137</v>
      </c>
      <c r="B1280" s="56"/>
      <c r="C1280" s="4" t="s">
        <v>99</v>
      </c>
      <c r="D1280" s="4" t="s">
        <v>42</v>
      </c>
      <c r="E1280" s="4" t="s">
        <v>138</v>
      </c>
      <c r="F1280" s="57"/>
      <c r="G1280" s="7">
        <f>G1289+G1292+G1295+G1298+G1281+G1301+G1286</f>
        <v>12506.8</v>
      </c>
      <c r="H1280" s="7">
        <f t="shared" ref="H1280" si="336">H1289+H1292+H1295+H1298+H1281+H1301+H1286</f>
        <v>12506.8</v>
      </c>
      <c r="I1280" s="7">
        <f t="shared" si="319"/>
        <v>100</v>
      </c>
    </row>
    <row r="1281" spans="1:9" hidden="1" x14ac:dyDescent="0.25">
      <c r="A1281" s="95" t="s">
        <v>26</v>
      </c>
      <c r="B1281" s="56"/>
      <c r="C1281" s="4" t="s">
        <v>99</v>
      </c>
      <c r="D1281" s="4" t="s">
        <v>42</v>
      </c>
      <c r="E1281" s="4" t="s">
        <v>358</v>
      </c>
      <c r="F1281" s="57"/>
      <c r="G1281" s="7">
        <f>SUM(G1282)+G1284</f>
        <v>0</v>
      </c>
      <c r="H1281" s="7">
        <f t="shared" ref="H1281" si="337">SUM(H1282)+H1284</f>
        <v>0</v>
      </c>
      <c r="I1281" s="7"/>
    </row>
    <row r="1282" spans="1:9" ht="31.5" hidden="1" x14ac:dyDescent="0.25">
      <c r="A1282" s="95" t="s">
        <v>899</v>
      </c>
      <c r="B1282" s="56"/>
      <c r="C1282" s="4" t="s">
        <v>99</v>
      </c>
      <c r="D1282" s="4" t="s">
        <v>42</v>
      </c>
      <c r="E1282" s="4" t="s">
        <v>900</v>
      </c>
      <c r="F1282" s="57"/>
      <c r="G1282" s="7">
        <f>SUM(G1283)</f>
        <v>0</v>
      </c>
      <c r="H1282" s="7">
        <f>SUM(H1283)</f>
        <v>0</v>
      </c>
      <c r="I1282" s="7"/>
    </row>
    <row r="1283" spans="1:9" ht="31.5" hidden="1" x14ac:dyDescent="0.25">
      <c r="A1283" s="95" t="s">
        <v>107</v>
      </c>
      <c r="B1283" s="56"/>
      <c r="C1283" s="4" t="s">
        <v>99</v>
      </c>
      <c r="D1283" s="4" t="s">
        <v>42</v>
      </c>
      <c r="E1283" s="4" t="s">
        <v>900</v>
      </c>
      <c r="F1283" s="4" t="s">
        <v>108</v>
      </c>
      <c r="G1283" s="7"/>
      <c r="H1283" s="7"/>
      <c r="I1283" s="7"/>
    </row>
    <row r="1284" spans="1:9" ht="47.25" hidden="1" x14ac:dyDescent="0.25">
      <c r="A1284" s="95" t="s">
        <v>780</v>
      </c>
      <c r="B1284" s="56"/>
      <c r="C1284" s="4" t="s">
        <v>99</v>
      </c>
      <c r="D1284" s="4" t="s">
        <v>42</v>
      </c>
      <c r="E1284" s="4" t="s">
        <v>781</v>
      </c>
      <c r="F1284" s="4"/>
      <c r="G1284" s="7">
        <f>SUM(G1285)</f>
        <v>0</v>
      </c>
      <c r="H1284" s="7">
        <f t="shared" ref="H1284" si="338">SUM(H1285)</f>
        <v>0</v>
      </c>
      <c r="I1284" s="7" t="e">
        <f t="shared" si="319"/>
        <v>#DIV/0!</v>
      </c>
    </row>
    <row r="1285" spans="1:9" ht="31.5" hidden="1" x14ac:dyDescent="0.25">
      <c r="A1285" s="95" t="s">
        <v>107</v>
      </c>
      <c r="B1285" s="56"/>
      <c r="C1285" s="4" t="s">
        <v>99</v>
      </c>
      <c r="D1285" s="4" t="s">
        <v>42</v>
      </c>
      <c r="E1285" s="4" t="s">
        <v>781</v>
      </c>
      <c r="F1285" s="4" t="s">
        <v>108</v>
      </c>
      <c r="G1285" s="7"/>
      <c r="H1285" s="7"/>
      <c r="I1285" s="7" t="e">
        <f t="shared" si="319"/>
        <v>#DIV/0!</v>
      </c>
    </row>
    <row r="1286" spans="1:9" ht="31.5" x14ac:dyDescent="0.25">
      <c r="A1286" s="99" t="s">
        <v>875</v>
      </c>
      <c r="B1286" s="56"/>
      <c r="C1286" s="4" t="s">
        <v>99</v>
      </c>
      <c r="D1286" s="4" t="s">
        <v>42</v>
      </c>
      <c r="E1286" s="4" t="s">
        <v>928</v>
      </c>
      <c r="F1286" s="4"/>
      <c r="G1286" s="7">
        <f>G1287</f>
        <v>8606</v>
      </c>
      <c r="H1286" s="7">
        <f t="shared" ref="H1286:H1287" si="339">H1287</f>
        <v>8606</v>
      </c>
      <c r="I1286" s="7">
        <f t="shared" si="319"/>
        <v>100</v>
      </c>
    </row>
    <row r="1287" spans="1:9" x14ac:dyDescent="0.25">
      <c r="A1287" s="99" t="s">
        <v>105</v>
      </c>
      <c r="B1287" s="56"/>
      <c r="C1287" s="4" t="s">
        <v>99</v>
      </c>
      <c r="D1287" s="4" t="s">
        <v>42</v>
      </c>
      <c r="E1287" s="4" t="s">
        <v>1023</v>
      </c>
      <c r="F1287" s="4"/>
      <c r="G1287" s="7">
        <f>G1288</f>
        <v>8606</v>
      </c>
      <c r="H1287" s="7">
        <f t="shared" si="339"/>
        <v>8606</v>
      </c>
      <c r="I1287" s="7">
        <f t="shared" si="319"/>
        <v>100</v>
      </c>
    </row>
    <row r="1288" spans="1:9" ht="31.5" x14ac:dyDescent="0.25">
      <c r="A1288" s="99" t="s">
        <v>107</v>
      </c>
      <c r="B1288" s="56"/>
      <c r="C1288" s="4" t="s">
        <v>99</v>
      </c>
      <c r="D1288" s="4" t="s">
        <v>42</v>
      </c>
      <c r="E1288" s="4" t="s">
        <v>1023</v>
      </c>
      <c r="F1288" s="4" t="s">
        <v>108</v>
      </c>
      <c r="G1288" s="7">
        <v>8606</v>
      </c>
      <c r="H1288" s="7">
        <v>8606</v>
      </c>
      <c r="I1288" s="7">
        <f t="shared" ref="I1288:I1351" si="340">SUM(H1288/G1288*100)</f>
        <v>100</v>
      </c>
    </row>
    <row r="1289" spans="1:9" ht="15" customHeight="1" x14ac:dyDescent="0.25">
      <c r="A1289" s="99" t="s">
        <v>361</v>
      </c>
      <c r="B1289" s="56"/>
      <c r="C1289" s="4" t="s">
        <v>99</v>
      </c>
      <c r="D1289" s="4" t="s">
        <v>42</v>
      </c>
      <c r="E1289" s="4" t="s">
        <v>362</v>
      </c>
      <c r="F1289" s="4"/>
      <c r="G1289" s="7">
        <f>G1290</f>
        <v>415.3</v>
      </c>
      <c r="H1289" s="7">
        <f>H1290</f>
        <v>415.3</v>
      </c>
      <c r="I1289" s="7">
        <f t="shared" si="340"/>
        <v>100</v>
      </c>
    </row>
    <row r="1290" spans="1:9" x14ac:dyDescent="0.25">
      <c r="A1290" s="99" t="s">
        <v>105</v>
      </c>
      <c r="B1290" s="56"/>
      <c r="C1290" s="4" t="s">
        <v>99</v>
      </c>
      <c r="D1290" s="4" t="s">
        <v>42</v>
      </c>
      <c r="E1290" s="4" t="s">
        <v>363</v>
      </c>
      <c r="F1290" s="4"/>
      <c r="G1290" s="7">
        <f t="shared" ref="G1290:H1290" si="341">G1291</f>
        <v>415.3</v>
      </c>
      <c r="H1290" s="7">
        <f t="shared" si="341"/>
        <v>415.3</v>
      </c>
      <c r="I1290" s="7">
        <f t="shared" si="340"/>
        <v>100</v>
      </c>
    </row>
    <row r="1291" spans="1:9" ht="31.5" x14ac:dyDescent="0.25">
      <c r="A1291" s="99" t="s">
        <v>107</v>
      </c>
      <c r="B1291" s="56"/>
      <c r="C1291" s="4" t="s">
        <v>99</v>
      </c>
      <c r="D1291" s="4" t="s">
        <v>42</v>
      </c>
      <c r="E1291" s="4" t="s">
        <v>363</v>
      </c>
      <c r="F1291" s="4" t="s">
        <v>108</v>
      </c>
      <c r="G1291" s="7">
        <v>415.3</v>
      </c>
      <c r="H1291" s="7">
        <v>415.3</v>
      </c>
      <c r="I1291" s="7">
        <f t="shared" si="340"/>
        <v>100</v>
      </c>
    </row>
    <row r="1292" spans="1:9" ht="31.5" x14ac:dyDescent="0.25">
      <c r="A1292" s="99" t="s">
        <v>233</v>
      </c>
      <c r="B1292" s="56"/>
      <c r="C1292" s="4" t="s">
        <v>99</v>
      </c>
      <c r="D1292" s="4" t="s">
        <v>42</v>
      </c>
      <c r="E1292" s="4" t="s">
        <v>369</v>
      </c>
      <c r="F1292" s="4"/>
      <c r="G1292" s="7">
        <f>SUM(G1293)</f>
        <v>718</v>
      </c>
      <c r="H1292" s="7">
        <f t="shared" ref="H1292" si="342">SUM(H1293)</f>
        <v>718</v>
      </c>
      <c r="I1292" s="7">
        <f t="shared" si="340"/>
        <v>100</v>
      </c>
    </row>
    <row r="1293" spans="1:9" x14ac:dyDescent="0.25">
      <c r="A1293" s="99" t="s">
        <v>105</v>
      </c>
      <c r="B1293" s="56"/>
      <c r="C1293" s="4" t="s">
        <v>99</v>
      </c>
      <c r="D1293" s="4" t="s">
        <v>42</v>
      </c>
      <c r="E1293" s="4" t="s">
        <v>370</v>
      </c>
      <c r="F1293" s="4"/>
      <c r="G1293" s="7">
        <f>SUM(G1294)</f>
        <v>718</v>
      </c>
      <c r="H1293" s="7">
        <f t="shared" ref="H1293" si="343">SUM(H1294)</f>
        <v>718</v>
      </c>
      <c r="I1293" s="7">
        <f t="shared" si="340"/>
        <v>100</v>
      </c>
    </row>
    <row r="1294" spans="1:9" ht="31.5" x14ac:dyDescent="0.25">
      <c r="A1294" s="99" t="s">
        <v>107</v>
      </c>
      <c r="B1294" s="56"/>
      <c r="C1294" s="4" t="s">
        <v>99</v>
      </c>
      <c r="D1294" s="4" t="s">
        <v>42</v>
      </c>
      <c r="E1294" s="4" t="s">
        <v>370</v>
      </c>
      <c r="F1294" s="4" t="s">
        <v>108</v>
      </c>
      <c r="G1294" s="7">
        <v>718</v>
      </c>
      <c r="H1294" s="7">
        <v>718</v>
      </c>
      <c r="I1294" s="7">
        <f t="shared" si="340"/>
        <v>100</v>
      </c>
    </row>
    <row r="1295" spans="1:9" x14ac:dyDescent="0.25">
      <c r="A1295" s="99" t="s">
        <v>293</v>
      </c>
      <c r="B1295" s="56"/>
      <c r="C1295" s="4" t="s">
        <v>99</v>
      </c>
      <c r="D1295" s="4" t="s">
        <v>42</v>
      </c>
      <c r="E1295" s="4" t="s">
        <v>364</v>
      </c>
      <c r="F1295" s="4"/>
      <c r="G1295" s="7">
        <f>SUM(G1296)</f>
        <v>267.5</v>
      </c>
      <c r="H1295" s="7">
        <f>SUM(H1296)</f>
        <v>267.5</v>
      </c>
      <c r="I1295" s="7">
        <f t="shared" si="340"/>
        <v>100</v>
      </c>
    </row>
    <row r="1296" spans="1:9" x14ac:dyDescent="0.25">
      <c r="A1296" s="99" t="s">
        <v>105</v>
      </c>
      <c r="B1296" s="56"/>
      <c r="C1296" s="4" t="s">
        <v>99</v>
      </c>
      <c r="D1296" s="4" t="s">
        <v>42</v>
      </c>
      <c r="E1296" s="4" t="s">
        <v>365</v>
      </c>
      <c r="F1296" s="4"/>
      <c r="G1296" s="7">
        <f>G1297</f>
        <v>267.5</v>
      </c>
      <c r="H1296" s="7">
        <f>H1297</f>
        <v>267.5</v>
      </c>
      <c r="I1296" s="7">
        <f t="shared" si="340"/>
        <v>100</v>
      </c>
    </row>
    <row r="1297" spans="1:9" ht="31.5" x14ac:dyDescent="0.25">
      <c r="A1297" s="99" t="s">
        <v>107</v>
      </c>
      <c r="B1297" s="56"/>
      <c r="C1297" s="4" t="s">
        <v>99</v>
      </c>
      <c r="D1297" s="4" t="s">
        <v>42</v>
      </c>
      <c r="E1297" s="4" t="s">
        <v>365</v>
      </c>
      <c r="F1297" s="4" t="s">
        <v>108</v>
      </c>
      <c r="G1297" s="7">
        <v>267.5</v>
      </c>
      <c r="H1297" s="7">
        <v>267.5</v>
      </c>
      <c r="I1297" s="7">
        <f t="shared" si="340"/>
        <v>100</v>
      </c>
    </row>
    <row r="1298" spans="1:9" hidden="1" x14ac:dyDescent="0.25">
      <c r="A1298" s="99" t="s">
        <v>659</v>
      </c>
      <c r="B1298" s="56"/>
      <c r="C1298" s="4" t="s">
        <v>99</v>
      </c>
      <c r="D1298" s="4" t="s">
        <v>42</v>
      </c>
      <c r="E1298" s="4" t="s">
        <v>466</v>
      </c>
      <c r="F1298" s="4"/>
      <c r="G1298" s="7">
        <f t="shared" ref="G1298:H1299" si="344">G1299</f>
        <v>0</v>
      </c>
      <c r="H1298" s="7">
        <f t="shared" si="344"/>
        <v>0</v>
      </c>
      <c r="I1298" s="7" t="e">
        <f t="shared" si="340"/>
        <v>#DIV/0!</v>
      </c>
    </row>
    <row r="1299" spans="1:9" ht="31.5" hidden="1" x14ac:dyDescent="0.25">
      <c r="A1299" s="99" t="s">
        <v>799</v>
      </c>
      <c r="B1299" s="56"/>
      <c r="C1299" s="4" t="s">
        <v>99</v>
      </c>
      <c r="D1299" s="4" t="s">
        <v>42</v>
      </c>
      <c r="E1299" s="4" t="s">
        <v>570</v>
      </c>
      <c r="F1299" s="4"/>
      <c r="G1299" s="7">
        <f t="shared" si="344"/>
        <v>0</v>
      </c>
      <c r="H1299" s="7">
        <f t="shared" si="344"/>
        <v>0</v>
      </c>
      <c r="I1299" s="7" t="e">
        <f t="shared" si="340"/>
        <v>#DIV/0!</v>
      </c>
    </row>
    <row r="1300" spans="1:9" ht="31.5" hidden="1" x14ac:dyDescent="0.25">
      <c r="A1300" s="99" t="s">
        <v>107</v>
      </c>
      <c r="B1300" s="56"/>
      <c r="C1300" s="4" t="s">
        <v>99</v>
      </c>
      <c r="D1300" s="4" t="s">
        <v>42</v>
      </c>
      <c r="E1300" s="4" t="s">
        <v>570</v>
      </c>
      <c r="F1300" s="4" t="s">
        <v>108</v>
      </c>
      <c r="G1300" s="7"/>
      <c r="H1300" s="7"/>
      <c r="I1300" s="7" t="e">
        <f t="shared" si="340"/>
        <v>#DIV/0!</v>
      </c>
    </row>
    <row r="1301" spans="1:9" x14ac:dyDescent="0.25">
      <c r="A1301" s="99" t="s">
        <v>924</v>
      </c>
      <c r="B1301" s="4"/>
      <c r="C1301" s="4" t="s">
        <v>99</v>
      </c>
      <c r="D1301" s="4" t="s">
        <v>42</v>
      </c>
      <c r="E1301" s="4" t="s">
        <v>925</v>
      </c>
      <c r="F1301" s="4"/>
      <c r="G1301" s="7">
        <f>G1302</f>
        <v>2500</v>
      </c>
      <c r="H1301" s="7">
        <f t="shared" ref="H1301" si="345">H1302</f>
        <v>2500</v>
      </c>
      <c r="I1301" s="7">
        <f t="shared" si="340"/>
        <v>100</v>
      </c>
    </row>
    <row r="1302" spans="1:9" x14ac:dyDescent="0.25">
      <c r="A1302" s="99" t="s">
        <v>926</v>
      </c>
      <c r="B1302" s="4"/>
      <c r="C1302" s="4" t="s">
        <v>99</v>
      </c>
      <c r="D1302" s="4" t="s">
        <v>42</v>
      </c>
      <c r="E1302" s="4" t="s">
        <v>927</v>
      </c>
      <c r="F1302" s="4"/>
      <c r="G1302" s="7">
        <f>G1303</f>
        <v>2500</v>
      </c>
      <c r="H1302" s="7">
        <f>H1303</f>
        <v>2500</v>
      </c>
      <c r="I1302" s="7">
        <f t="shared" si="340"/>
        <v>100</v>
      </c>
    </row>
    <row r="1303" spans="1:9" ht="31.5" x14ac:dyDescent="0.25">
      <c r="A1303" s="99" t="s">
        <v>107</v>
      </c>
      <c r="B1303" s="4"/>
      <c r="C1303" s="4" t="s">
        <v>99</v>
      </c>
      <c r="D1303" s="4" t="s">
        <v>42</v>
      </c>
      <c r="E1303" s="4" t="s">
        <v>927</v>
      </c>
      <c r="F1303" s="4" t="s">
        <v>108</v>
      </c>
      <c r="G1303" s="7">
        <v>2500</v>
      </c>
      <c r="H1303" s="7">
        <v>2500</v>
      </c>
      <c r="I1303" s="7">
        <f t="shared" si="340"/>
        <v>100</v>
      </c>
    </row>
    <row r="1304" spans="1:9" ht="31.5" x14ac:dyDescent="0.25">
      <c r="A1304" s="99" t="s">
        <v>516</v>
      </c>
      <c r="B1304" s="4"/>
      <c r="C1304" s="4" t="s">
        <v>99</v>
      </c>
      <c r="D1304" s="4" t="s">
        <v>42</v>
      </c>
      <c r="E1304" s="4" t="s">
        <v>11</v>
      </c>
      <c r="F1304" s="4"/>
      <c r="G1304" s="7">
        <f>G1305</f>
        <v>252.5</v>
      </c>
      <c r="H1304" s="7">
        <f t="shared" ref="H1304" si="346">H1305</f>
        <v>252.5</v>
      </c>
      <c r="I1304" s="7">
        <f t="shared" si="340"/>
        <v>100</v>
      </c>
    </row>
    <row r="1305" spans="1:9" x14ac:dyDescent="0.25">
      <c r="A1305" s="99" t="s">
        <v>70</v>
      </c>
      <c r="B1305" s="4"/>
      <c r="C1305" s="4" t="s">
        <v>99</v>
      </c>
      <c r="D1305" s="4" t="s">
        <v>42</v>
      </c>
      <c r="E1305" s="4" t="s">
        <v>54</v>
      </c>
      <c r="F1305" s="4"/>
      <c r="G1305" s="7">
        <f>SUM(G1306)</f>
        <v>252.5</v>
      </c>
      <c r="H1305" s="7">
        <f>SUM(H1306)</f>
        <v>252.5</v>
      </c>
      <c r="I1305" s="7">
        <f t="shared" si="340"/>
        <v>100</v>
      </c>
    </row>
    <row r="1306" spans="1:9" x14ac:dyDescent="0.25">
      <c r="A1306" s="99" t="s">
        <v>26</v>
      </c>
      <c r="B1306" s="4"/>
      <c r="C1306" s="4" t="s">
        <v>99</v>
      </c>
      <c r="D1306" s="4" t="s">
        <v>42</v>
      </c>
      <c r="E1306" s="4" t="s">
        <v>366</v>
      </c>
      <c r="F1306" s="4"/>
      <c r="G1306" s="7">
        <f>SUM(G1307)</f>
        <v>252.5</v>
      </c>
      <c r="H1306" s="7">
        <f>SUM(H1307)</f>
        <v>252.5</v>
      </c>
      <c r="I1306" s="7">
        <f t="shared" si="340"/>
        <v>100</v>
      </c>
    </row>
    <row r="1307" spans="1:9" x14ac:dyDescent="0.25">
      <c r="A1307" s="99" t="s">
        <v>28</v>
      </c>
      <c r="B1307" s="4"/>
      <c r="C1307" s="4" t="s">
        <v>99</v>
      </c>
      <c r="D1307" s="4" t="s">
        <v>42</v>
      </c>
      <c r="E1307" s="4" t="s">
        <v>367</v>
      </c>
      <c r="F1307" s="4"/>
      <c r="G1307" s="7">
        <f>G1308</f>
        <v>252.5</v>
      </c>
      <c r="H1307" s="7">
        <f t="shared" ref="H1307" si="347">H1308</f>
        <v>252.5</v>
      </c>
      <c r="I1307" s="7">
        <f t="shared" si="340"/>
        <v>100</v>
      </c>
    </row>
    <row r="1308" spans="1:9" ht="31.5" x14ac:dyDescent="0.25">
      <c r="A1308" s="99" t="s">
        <v>107</v>
      </c>
      <c r="B1308" s="4"/>
      <c r="C1308" s="4" t="s">
        <v>99</v>
      </c>
      <c r="D1308" s="4" t="s">
        <v>42</v>
      </c>
      <c r="E1308" s="4" t="s">
        <v>367</v>
      </c>
      <c r="F1308" s="4" t="s">
        <v>108</v>
      </c>
      <c r="G1308" s="7">
        <v>252.5</v>
      </c>
      <c r="H1308" s="7">
        <v>252.5</v>
      </c>
      <c r="I1308" s="7">
        <f t="shared" si="340"/>
        <v>100</v>
      </c>
    </row>
    <row r="1309" spans="1:9" hidden="1" x14ac:dyDescent="0.25">
      <c r="A1309" s="2" t="s">
        <v>672</v>
      </c>
      <c r="B1309" s="56"/>
      <c r="C1309" s="4" t="s">
        <v>99</v>
      </c>
      <c r="D1309" s="4" t="s">
        <v>149</v>
      </c>
      <c r="E1309" s="4"/>
      <c r="F1309" s="4"/>
      <c r="G1309" s="7">
        <f>SUM(G1310)</f>
        <v>0</v>
      </c>
      <c r="H1309" s="7">
        <f t="shared" ref="H1309:H1311" si="348">SUM(H1310)</f>
        <v>0</v>
      </c>
      <c r="I1309" s="7" t="e">
        <f t="shared" si="340"/>
        <v>#DIV/0!</v>
      </c>
    </row>
    <row r="1310" spans="1:9" hidden="1" x14ac:dyDescent="0.25">
      <c r="A1310" s="99" t="s">
        <v>522</v>
      </c>
      <c r="B1310" s="4"/>
      <c r="C1310" s="4" t="s">
        <v>99</v>
      </c>
      <c r="D1310" s="4" t="s">
        <v>149</v>
      </c>
      <c r="E1310" s="4" t="s">
        <v>101</v>
      </c>
      <c r="F1310" s="4"/>
      <c r="G1310" s="7">
        <f>SUM(G1311)</f>
        <v>0</v>
      </c>
      <c r="H1310" s="7">
        <f>SUM(H1311)</f>
        <v>0</v>
      </c>
      <c r="I1310" s="7" t="e">
        <f t="shared" si="340"/>
        <v>#DIV/0!</v>
      </c>
    </row>
    <row r="1311" spans="1:9" ht="24" hidden="1" customHeight="1" x14ac:dyDescent="0.25">
      <c r="A1311" s="99" t="s">
        <v>471</v>
      </c>
      <c r="B1311" s="56"/>
      <c r="C1311" s="4" t="s">
        <v>99</v>
      </c>
      <c r="D1311" s="4" t="s">
        <v>149</v>
      </c>
      <c r="E1311" s="4" t="s">
        <v>128</v>
      </c>
      <c r="F1311" s="4"/>
      <c r="G1311" s="7">
        <f>SUM(G1312)</f>
        <v>0</v>
      </c>
      <c r="H1311" s="7">
        <f t="shared" si="348"/>
        <v>0</v>
      </c>
      <c r="I1311" s="7" t="e">
        <f t="shared" si="340"/>
        <v>#DIV/0!</v>
      </c>
    </row>
    <row r="1312" spans="1:9" ht="31.5" hidden="1" x14ac:dyDescent="0.25">
      <c r="A1312" s="99" t="s">
        <v>84</v>
      </c>
      <c r="B1312" s="56"/>
      <c r="C1312" s="4" t="s">
        <v>99</v>
      </c>
      <c r="D1312" s="4" t="s">
        <v>149</v>
      </c>
      <c r="E1312" s="4" t="s">
        <v>475</v>
      </c>
      <c r="F1312" s="4"/>
      <c r="G1312" s="7">
        <f>SUM(G1313)</f>
        <v>0</v>
      </c>
      <c r="H1312" s="7"/>
      <c r="I1312" s="7" t="e">
        <f t="shared" si="340"/>
        <v>#DIV/0!</v>
      </c>
    </row>
    <row r="1313" spans="1:9" ht="31.5" hidden="1" x14ac:dyDescent="0.25">
      <c r="A1313" s="99" t="s">
        <v>40</v>
      </c>
      <c r="B1313" s="56"/>
      <c r="C1313" s="4" t="s">
        <v>99</v>
      </c>
      <c r="D1313" s="4" t="s">
        <v>149</v>
      </c>
      <c r="E1313" s="4" t="s">
        <v>475</v>
      </c>
      <c r="F1313" s="4" t="s">
        <v>77</v>
      </c>
      <c r="G1313" s="7"/>
      <c r="H1313" s="7"/>
      <c r="I1313" s="7" t="e">
        <f t="shared" si="340"/>
        <v>#DIV/0!</v>
      </c>
    </row>
    <row r="1314" spans="1:9" x14ac:dyDescent="0.25">
      <c r="A1314" s="99" t="s">
        <v>862</v>
      </c>
      <c r="B1314" s="4"/>
      <c r="C1314" s="4" t="s">
        <v>99</v>
      </c>
      <c r="D1314" s="4" t="s">
        <v>99</v>
      </c>
      <c r="E1314" s="4"/>
      <c r="F1314" s="31"/>
      <c r="G1314" s="7">
        <f t="shared" ref="G1314:H1317" si="349">SUM(G1315)</f>
        <v>248.2</v>
      </c>
      <c r="H1314" s="7">
        <f t="shared" si="349"/>
        <v>248.2</v>
      </c>
      <c r="I1314" s="7">
        <f t="shared" si="340"/>
        <v>100</v>
      </c>
    </row>
    <row r="1315" spans="1:9" ht="31.5" x14ac:dyDescent="0.25">
      <c r="A1315" s="99" t="s">
        <v>518</v>
      </c>
      <c r="B1315" s="100"/>
      <c r="C1315" s="100" t="s">
        <v>99</v>
      </c>
      <c r="D1315" s="100" t="s">
        <v>99</v>
      </c>
      <c r="E1315" s="31" t="s">
        <v>287</v>
      </c>
      <c r="F1315" s="31"/>
      <c r="G1315" s="7">
        <f t="shared" si="349"/>
        <v>248.2</v>
      </c>
      <c r="H1315" s="7">
        <f t="shared" si="349"/>
        <v>248.2</v>
      </c>
      <c r="I1315" s="7">
        <f t="shared" si="340"/>
        <v>100</v>
      </c>
    </row>
    <row r="1316" spans="1:9" ht="31.5" x14ac:dyDescent="0.25">
      <c r="A1316" s="95" t="s">
        <v>421</v>
      </c>
      <c r="B1316" s="4"/>
      <c r="C1316" s="4" t="s">
        <v>99</v>
      </c>
      <c r="D1316" s="4" t="s">
        <v>99</v>
      </c>
      <c r="E1316" s="4" t="s">
        <v>302</v>
      </c>
      <c r="F1316" s="4"/>
      <c r="G1316" s="7">
        <f t="shared" si="349"/>
        <v>248.2</v>
      </c>
      <c r="H1316" s="7">
        <f t="shared" si="349"/>
        <v>248.2</v>
      </c>
      <c r="I1316" s="7">
        <f t="shared" si="340"/>
        <v>100</v>
      </c>
    </row>
    <row r="1317" spans="1:9" x14ac:dyDescent="0.25">
      <c r="A1317" s="95" t="s">
        <v>26</v>
      </c>
      <c r="B1317" s="4"/>
      <c r="C1317" s="4" t="s">
        <v>99</v>
      </c>
      <c r="D1317" s="4" t="s">
        <v>99</v>
      </c>
      <c r="E1317" s="4" t="s">
        <v>303</v>
      </c>
      <c r="F1317" s="4"/>
      <c r="G1317" s="7">
        <f t="shared" si="349"/>
        <v>248.2</v>
      </c>
      <c r="H1317" s="7">
        <f t="shared" si="349"/>
        <v>248.2</v>
      </c>
      <c r="I1317" s="7">
        <f t="shared" si="340"/>
        <v>100</v>
      </c>
    </row>
    <row r="1318" spans="1:9" ht="31.5" x14ac:dyDescent="0.25">
      <c r="A1318" s="95" t="s">
        <v>304</v>
      </c>
      <c r="B1318" s="31"/>
      <c r="C1318" s="4" t="s">
        <v>99</v>
      </c>
      <c r="D1318" s="4" t="s">
        <v>99</v>
      </c>
      <c r="E1318" s="4" t="s">
        <v>305</v>
      </c>
      <c r="F1318" s="4"/>
      <c r="G1318" s="7">
        <f>SUM(G1319:G1321)</f>
        <v>248.2</v>
      </c>
      <c r="H1318" s="7">
        <f t="shared" ref="H1318" si="350">SUM(H1319:H1321)</f>
        <v>248.2</v>
      </c>
      <c r="I1318" s="7">
        <f t="shared" si="340"/>
        <v>100</v>
      </c>
    </row>
    <row r="1319" spans="1:9" ht="47.25" x14ac:dyDescent="0.25">
      <c r="A1319" s="95" t="s">
        <v>39</v>
      </c>
      <c r="B1319" s="31"/>
      <c r="C1319" s="4" t="s">
        <v>99</v>
      </c>
      <c r="D1319" s="4" t="s">
        <v>99</v>
      </c>
      <c r="E1319" s="4" t="s">
        <v>305</v>
      </c>
      <c r="F1319" s="4" t="s">
        <v>75</v>
      </c>
      <c r="G1319" s="7">
        <v>57.9</v>
      </c>
      <c r="H1319" s="7">
        <v>57.9</v>
      </c>
      <c r="I1319" s="7">
        <f t="shared" si="340"/>
        <v>100</v>
      </c>
    </row>
    <row r="1320" spans="1:9" ht="31.5" x14ac:dyDescent="0.25">
      <c r="A1320" s="95" t="s">
        <v>40</v>
      </c>
      <c r="B1320" s="31"/>
      <c r="C1320" s="4" t="s">
        <v>99</v>
      </c>
      <c r="D1320" s="4" t="s">
        <v>99</v>
      </c>
      <c r="E1320" s="4" t="s">
        <v>305</v>
      </c>
      <c r="F1320" s="4" t="s">
        <v>77</v>
      </c>
      <c r="G1320" s="7">
        <v>24.8</v>
      </c>
      <c r="H1320" s="7">
        <v>24.8</v>
      </c>
      <c r="I1320" s="7">
        <f t="shared" si="340"/>
        <v>100</v>
      </c>
    </row>
    <row r="1321" spans="1:9" ht="31.5" x14ac:dyDescent="0.25">
      <c r="A1321" s="95" t="s">
        <v>204</v>
      </c>
      <c r="B1321" s="4"/>
      <c r="C1321" s="4" t="s">
        <v>99</v>
      </c>
      <c r="D1321" s="4" t="s">
        <v>99</v>
      </c>
      <c r="E1321" s="4" t="s">
        <v>305</v>
      </c>
      <c r="F1321" s="22">
        <v>600</v>
      </c>
      <c r="G1321" s="7">
        <v>165.5</v>
      </c>
      <c r="H1321" s="7">
        <v>165.5</v>
      </c>
      <c r="I1321" s="7">
        <f t="shared" si="340"/>
        <v>100</v>
      </c>
    </row>
    <row r="1322" spans="1:9" x14ac:dyDescent="0.25">
      <c r="A1322" s="95" t="s">
        <v>850</v>
      </c>
      <c r="B1322" s="4"/>
      <c r="C1322" s="4" t="s">
        <v>10</v>
      </c>
      <c r="D1322" s="4"/>
      <c r="E1322" s="4"/>
      <c r="F1322" s="4"/>
      <c r="G1322" s="7">
        <f>SUM(G1323+G1420)</f>
        <v>315486.5</v>
      </c>
      <c r="H1322" s="7">
        <f>SUM(H1323+H1420)</f>
        <v>314662</v>
      </c>
      <c r="I1322" s="7">
        <f t="shared" si="340"/>
        <v>99.738657597076269</v>
      </c>
    </row>
    <row r="1323" spans="1:9" x14ac:dyDescent="0.25">
      <c r="A1323" s="95" t="s">
        <v>881</v>
      </c>
      <c r="B1323" s="4"/>
      <c r="C1323" s="4" t="s">
        <v>10</v>
      </c>
      <c r="D1323" s="4" t="s">
        <v>25</v>
      </c>
      <c r="E1323" s="4"/>
      <c r="F1323" s="4"/>
      <c r="G1323" s="7">
        <f>G1332+G1415+G1346+G1327</f>
        <v>236869.8</v>
      </c>
      <c r="H1323" s="7">
        <f>H1332+H1415+H1346+H1327</f>
        <v>236518.39999999999</v>
      </c>
      <c r="I1323" s="7">
        <f t="shared" si="340"/>
        <v>99.851648458351377</v>
      </c>
    </row>
    <row r="1324" spans="1:9" hidden="1" x14ac:dyDescent="0.25">
      <c r="A1324" s="95" t="s">
        <v>882</v>
      </c>
      <c r="B1324" s="4"/>
      <c r="C1324" s="4" t="s">
        <v>10</v>
      </c>
      <c r="D1324" s="4" t="s">
        <v>25</v>
      </c>
      <c r="E1324" s="4" t="s">
        <v>389</v>
      </c>
      <c r="F1324" s="4"/>
      <c r="G1324" s="7">
        <f t="shared" ref="G1324:H1325" si="351">G1325</f>
        <v>0</v>
      </c>
      <c r="H1324" s="7">
        <f t="shared" si="351"/>
        <v>0</v>
      </c>
      <c r="I1324" s="7" t="e">
        <f t="shared" si="340"/>
        <v>#DIV/0!</v>
      </c>
    </row>
    <row r="1325" spans="1:9" hidden="1" x14ac:dyDescent="0.25">
      <c r="A1325" s="95" t="s">
        <v>883</v>
      </c>
      <c r="B1325" s="4"/>
      <c r="C1325" s="4" t="s">
        <v>10</v>
      </c>
      <c r="D1325" s="4" t="s">
        <v>25</v>
      </c>
      <c r="E1325" s="4" t="s">
        <v>390</v>
      </c>
      <c r="F1325" s="4"/>
      <c r="G1325" s="7">
        <f t="shared" si="351"/>
        <v>0</v>
      </c>
      <c r="H1325" s="7">
        <f t="shared" si="351"/>
        <v>0</v>
      </c>
      <c r="I1325" s="7" t="e">
        <f t="shared" si="340"/>
        <v>#DIV/0!</v>
      </c>
    </row>
    <row r="1326" spans="1:9" ht="47.25" hidden="1" x14ac:dyDescent="0.25">
      <c r="A1326" s="95" t="s">
        <v>39</v>
      </c>
      <c r="B1326" s="4"/>
      <c r="C1326" s="4" t="s">
        <v>10</v>
      </c>
      <c r="D1326" s="4" t="s">
        <v>25</v>
      </c>
      <c r="E1326" s="4" t="s">
        <v>390</v>
      </c>
      <c r="F1326" s="4" t="s">
        <v>75</v>
      </c>
      <c r="G1326" s="7"/>
      <c r="H1326" s="7"/>
      <c r="I1326" s="7" t="e">
        <f t="shared" si="340"/>
        <v>#DIV/0!</v>
      </c>
    </row>
    <row r="1327" spans="1:9" ht="31.5" x14ac:dyDescent="0.25">
      <c r="A1327" s="95" t="s">
        <v>887</v>
      </c>
      <c r="B1327" s="40"/>
      <c r="C1327" s="4" t="s">
        <v>10</v>
      </c>
      <c r="D1327" s="4" t="s">
        <v>25</v>
      </c>
      <c r="E1327" s="96" t="s">
        <v>318</v>
      </c>
      <c r="F1327" s="31"/>
      <c r="G1327" s="43">
        <f>G1328</f>
        <v>560.4</v>
      </c>
      <c r="H1327" s="43">
        <f>H1328</f>
        <v>530.4</v>
      </c>
      <c r="I1327" s="7">
        <f t="shared" si="340"/>
        <v>94.646680942184162</v>
      </c>
    </row>
    <row r="1328" spans="1:9" ht="31.5" x14ac:dyDescent="0.25">
      <c r="A1328" s="95" t="s">
        <v>326</v>
      </c>
      <c r="B1328" s="40"/>
      <c r="C1328" s="4" t="s">
        <v>10</v>
      </c>
      <c r="D1328" s="4" t="s">
        <v>25</v>
      </c>
      <c r="E1328" s="96" t="s">
        <v>327</v>
      </c>
      <c r="F1328" s="31"/>
      <c r="G1328" s="43">
        <f>SUM(G1329)</f>
        <v>560.4</v>
      </c>
      <c r="H1328" s="43">
        <f>SUM(H1329)</f>
        <v>530.4</v>
      </c>
      <c r="I1328" s="7">
        <f t="shared" si="340"/>
        <v>94.646680942184162</v>
      </c>
    </row>
    <row r="1329" spans="1:9" ht="47.25" x14ac:dyDescent="0.25">
      <c r="A1329" s="95" t="s">
        <v>940</v>
      </c>
      <c r="B1329" s="40"/>
      <c r="C1329" s="4" t="s">
        <v>10</v>
      </c>
      <c r="D1329" s="4" t="s">
        <v>25</v>
      </c>
      <c r="E1329" s="96" t="s">
        <v>449</v>
      </c>
      <c r="F1329" s="31"/>
      <c r="G1329" s="43">
        <f>SUM(G1330:G1331)</f>
        <v>560.4</v>
      </c>
      <c r="H1329" s="43">
        <f t="shared" ref="H1329" si="352">SUM(H1330:H1331)</f>
        <v>530.4</v>
      </c>
      <c r="I1329" s="7">
        <f t="shared" si="340"/>
        <v>94.646680942184162</v>
      </c>
    </row>
    <row r="1330" spans="1:9" ht="47.25" x14ac:dyDescent="0.25">
      <c r="A1330" s="95" t="s">
        <v>39</v>
      </c>
      <c r="B1330" s="40"/>
      <c r="C1330" s="4" t="s">
        <v>10</v>
      </c>
      <c r="D1330" s="4" t="s">
        <v>25</v>
      </c>
      <c r="E1330" s="96" t="s">
        <v>449</v>
      </c>
      <c r="F1330" s="31">
        <v>100</v>
      </c>
      <c r="G1330" s="43">
        <v>300.2</v>
      </c>
      <c r="H1330" s="43">
        <v>293.5</v>
      </c>
      <c r="I1330" s="7">
        <f t="shared" si="340"/>
        <v>97.76815456362425</v>
      </c>
    </row>
    <row r="1331" spans="1:9" ht="31.5" x14ac:dyDescent="0.25">
      <c r="A1331" s="95" t="s">
        <v>107</v>
      </c>
      <c r="B1331" s="40"/>
      <c r="C1331" s="4" t="s">
        <v>10</v>
      </c>
      <c r="D1331" s="4" t="s">
        <v>25</v>
      </c>
      <c r="E1331" s="96" t="s">
        <v>449</v>
      </c>
      <c r="F1331" s="31">
        <v>600</v>
      </c>
      <c r="G1331" s="43">
        <v>260.2</v>
      </c>
      <c r="H1331" s="43">
        <v>236.9</v>
      </c>
      <c r="I1331" s="7">
        <f t="shared" si="340"/>
        <v>91.04534973097617</v>
      </c>
    </row>
    <row r="1332" spans="1:9" ht="47.25" customHeight="1" x14ac:dyDescent="0.25">
      <c r="A1332" s="95" t="s">
        <v>564</v>
      </c>
      <c r="B1332" s="4"/>
      <c r="C1332" s="4" t="s">
        <v>10</v>
      </c>
      <c r="D1332" s="4" t="s">
        <v>25</v>
      </c>
      <c r="E1332" s="4" t="s">
        <v>563</v>
      </c>
      <c r="F1332" s="4"/>
      <c r="G1332" s="7">
        <f>SUM(G1333)+G1339+G1343</f>
        <v>8446.5</v>
      </c>
      <c r="H1332" s="7">
        <f t="shared" ref="H1332" si="353">SUM(H1333)+H1339+H1343</f>
        <v>8446.5</v>
      </c>
      <c r="I1332" s="7">
        <f t="shared" si="340"/>
        <v>100</v>
      </c>
    </row>
    <row r="1333" spans="1:9" x14ac:dyDescent="0.25">
      <c r="A1333" s="95" t="s">
        <v>26</v>
      </c>
      <c r="B1333" s="4"/>
      <c r="C1333" s="4" t="s">
        <v>10</v>
      </c>
      <c r="D1333" s="4" t="s">
        <v>25</v>
      </c>
      <c r="E1333" s="4" t="s">
        <v>565</v>
      </c>
      <c r="F1333" s="4"/>
      <c r="G1333" s="7">
        <f>SUM(G1334)+G1336</f>
        <v>8446.5</v>
      </c>
      <c r="H1333" s="7">
        <f t="shared" ref="H1333" si="354">SUM(H1334)+H1336</f>
        <v>8446.5</v>
      </c>
      <c r="I1333" s="7">
        <f t="shared" si="340"/>
        <v>100</v>
      </c>
    </row>
    <row r="1334" spans="1:9" x14ac:dyDescent="0.25">
      <c r="A1334" s="95" t="s">
        <v>112</v>
      </c>
      <c r="B1334" s="4"/>
      <c r="C1334" s="4" t="s">
        <v>10</v>
      </c>
      <c r="D1334" s="4" t="s">
        <v>25</v>
      </c>
      <c r="E1334" s="4" t="s">
        <v>566</v>
      </c>
      <c r="F1334" s="4"/>
      <c r="G1334" s="7">
        <f t="shared" ref="G1334:H1334" si="355">SUM(G1335)</f>
        <v>7546.5</v>
      </c>
      <c r="H1334" s="7">
        <f t="shared" si="355"/>
        <v>7546.5</v>
      </c>
      <c r="I1334" s="7">
        <f t="shared" si="340"/>
        <v>100</v>
      </c>
    </row>
    <row r="1335" spans="1:9" ht="31.5" x14ac:dyDescent="0.25">
      <c r="A1335" s="95" t="s">
        <v>40</v>
      </c>
      <c r="B1335" s="4"/>
      <c r="C1335" s="4" t="s">
        <v>10</v>
      </c>
      <c r="D1335" s="4" t="s">
        <v>25</v>
      </c>
      <c r="E1335" s="4" t="s">
        <v>566</v>
      </c>
      <c r="F1335" s="4" t="s">
        <v>77</v>
      </c>
      <c r="G1335" s="7">
        <v>7546.5</v>
      </c>
      <c r="H1335" s="7">
        <v>7546.5</v>
      </c>
      <c r="I1335" s="7">
        <f t="shared" si="340"/>
        <v>100</v>
      </c>
    </row>
    <row r="1336" spans="1:9" ht="63" x14ac:dyDescent="0.25">
      <c r="A1336" s="95" t="s">
        <v>720</v>
      </c>
      <c r="B1336" s="4"/>
      <c r="C1336" s="4" t="s">
        <v>10</v>
      </c>
      <c r="D1336" s="4" t="s">
        <v>25</v>
      </c>
      <c r="E1336" s="4" t="s">
        <v>782</v>
      </c>
      <c r="F1336" s="4"/>
      <c r="G1336" s="7">
        <f>SUM(G1337:G1338)</f>
        <v>900</v>
      </c>
      <c r="H1336" s="7">
        <f t="shared" ref="H1336" si="356">SUM(H1337:H1338)</f>
        <v>900</v>
      </c>
      <c r="I1336" s="7">
        <f t="shared" si="340"/>
        <v>100</v>
      </c>
    </row>
    <row r="1337" spans="1:9" ht="31.5" hidden="1" x14ac:dyDescent="0.25">
      <c r="A1337" s="95" t="s">
        <v>40</v>
      </c>
      <c r="B1337" s="4"/>
      <c r="C1337" s="4" t="s">
        <v>10</v>
      </c>
      <c r="D1337" s="4" t="s">
        <v>25</v>
      </c>
      <c r="E1337" s="4" t="s">
        <v>782</v>
      </c>
      <c r="F1337" s="4" t="s">
        <v>77</v>
      </c>
      <c r="G1337" s="7"/>
      <c r="H1337" s="7"/>
      <c r="I1337" s="7" t="e">
        <f t="shared" si="340"/>
        <v>#DIV/0!</v>
      </c>
    </row>
    <row r="1338" spans="1:9" ht="31.5" x14ac:dyDescent="0.25">
      <c r="A1338" s="95" t="s">
        <v>107</v>
      </c>
      <c r="B1338" s="4"/>
      <c r="C1338" s="4" t="s">
        <v>10</v>
      </c>
      <c r="D1338" s="4" t="s">
        <v>25</v>
      </c>
      <c r="E1338" s="4" t="s">
        <v>782</v>
      </c>
      <c r="F1338" s="4" t="s">
        <v>108</v>
      </c>
      <c r="G1338" s="7">
        <v>900</v>
      </c>
      <c r="H1338" s="7">
        <v>900</v>
      </c>
      <c r="I1338" s="7">
        <f t="shared" si="340"/>
        <v>100</v>
      </c>
    </row>
    <row r="1339" spans="1:9" hidden="1" x14ac:dyDescent="0.25">
      <c r="A1339" s="95" t="s">
        <v>132</v>
      </c>
      <c r="B1339" s="4"/>
      <c r="C1339" s="4" t="s">
        <v>10</v>
      </c>
      <c r="D1339" s="4" t="s">
        <v>25</v>
      </c>
      <c r="E1339" s="4" t="s">
        <v>567</v>
      </c>
      <c r="F1339" s="4"/>
      <c r="G1339" s="7">
        <f t="shared" ref="G1339:H1341" si="357">SUM(G1340)</f>
        <v>0</v>
      </c>
      <c r="H1339" s="7">
        <f t="shared" si="357"/>
        <v>0</v>
      </c>
      <c r="I1339" s="7" t="e">
        <f t="shared" si="340"/>
        <v>#DIV/0!</v>
      </c>
    </row>
    <row r="1340" spans="1:9" hidden="1" x14ac:dyDescent="0.25">
      <c r="A1340" s="95" t="s">
        <v>232</v>
      </c>
      <c r="B1340" s="4"/>
      <c r="C1340" s="4" t="s">
        <v>10</v>
      </c>
      <c r="D1340" s="4" t="s">
        <v>25</v>
      </c>
      <c r="E1340" s="4" t="s">
        <v>568</v>
      </c>
      <c r="F1340" s="4"/>
      <c r="G1340" s="7">
        <f>SUM(G1341)</f>
        <v>0</v>
      </c>
      <c r="H1340" s="7">
        <f>SUM(H1341)</f>
        <v>0</v>
      </c>
      <c r="I1340" s="7" t="e">
        <f t="shared" si="340"/>
        <v>#DIV/0!</v>
      </c>
    </row>
    <row r="1341" spans="1:9" hidden="1" x14ac:dyDescent="0.25">
      <c r="A1341" s="95" t="s">
        <v>125</v>
      </c>
      <c r="B1341" s="4"/>
      <c r="C1341" s="4" t="s">
        <v>10</v>
      </c>
      <c r="D1341" s="4" t="s">
        <v>25</v>
      </c>
      <c r="E1341" s="4" t="s">
        <v>569</v>
      </c>
      <c r="F1341" s="4"/>
      <c r="G1341" s="7">
        <f t="shared" si="357"/>
        <v>0</v>
      </c>
      <c r="H1341" s="7">
        <f t="shared" si="357"/>
        <v>0</v>
      </c>
      <c r="I1341" s="7" t="e">
        <f t="shared" si="340"/>
        <v>#DIV/0!</v>
      </c>
    </row>
    <row r="1342" spans="1:9" ht="31.5" hidden="1" x14ac:dyDescent="0.25">
      <c r="A1342" s="95" t="s">
        <v>107</v>
      </c>
      <c r="B1342" s="4"/>
      <c r="C1342" s="4" t="s">
        <v>10</v>
      </c>
      <c r="D1342" s="4" t="s">
        <v>25</v>
      </c>
      <c r="E1342" s="4" t="s">
        <v>569</v>
      </c>
      <c r="F1342" s="4" t="s">
        <v>108</v>
      </c>
      <c r="G1342" s="7"/>
      <c r="H1342" s="7"/>
      <c r="I1342" s="7" t="e">
        <f t="shared" si="340"/>
        <v>#DIV/0!</v>
      </c>
    </row>
    <row r="1343" spans="1:9" hidden="1" x14ac:dyDescent="0.25">
      <c r="A1343" s="95" t="s">
        <v>659</v>
      </c>
      <c r="B1343" s="4"/>
      <c r="C1343" s="4" t="s">
        <v>10</v>
      </c>
      <c r="D1343" s="4" t="s">
        <v>25</v>
      </c>
      <c r="E1343" s="4" t="s">
        <v>784</v>
      </c>
      <c r="F1343" s="4"/>
      <c r="G1343" s="7">
        <f>SUM(G1344)</f>
        <v>0</v>
      </c>
      <c r="H1343" s="7">
        <f t="shared" ref="H1343:H1344" si="358">SUM(H1344)</f>
        <v>0</v>
      </c>
      <c r="I1343" s="7" t="e">
        <f t="shared" si="340"/>
        <v>#DIV/0!</v>
      </c>
    </row>
    <row r="1344" spans="1:9" hidden="1" x14ac:dyDescent="0.25">
      <c r="A1344" s="95" t="s">
        <v>783</v>
      </c>
      <c r="B1344" s="4"/>
      <c r="C1344" s="4" t="s">
        <v>10</v>
      </c>
      <c r="D1344" s="4" t="s">
        <v>25</v>
      </c>
      <c r="E1344" s="4" t="s">
        <v>785</v>
      </c>
      <c r="F1344" s="4"/>
      <c r="G1344" s="7">
        <f>SUM(G1345)</f>
        <v>0</v>
      </c>
      <c r="H1344" s="7">
        <f t="shared" si="358"/>
        <v>0</v>
      </c>
      <c r="I1344" s="7" t="e">
        <f t="shared" si="340"/>
        <v>#DIV/0!</v>
      </c>
    </row>
    <row r="1345" spans="1:9" ht="31.5" hidden="1" x14ac:dyDescent="0.25">
      <c r="A1345" s="95" t="s">
        <v>107</v>
      </c>
      <c r="B1345" s="4"/>
      <c r="C1345" s="4" t="s">
        <v>10</v>
      </c>
      <c r="D1345" s="4" t="s">
        <v>25</v>
      </c>
      <c r="E1345" s="4" t="s">
        <v>785</v>
      </c>
      <c r="F1345" s="4" t="s">
        <v>108</v>
      </c>
      <c r="G1345" s="7"/>
      <c r="H1345" s="7"/>
      <c r="I1345" s="7" t="e">
        <f t="shared" si="340"/>
        <v>#DIV/0!</v>
      </c>
    </row>
    <row r="1346" spans="1:9" x14ac:dyDescent="0.25">
      <c r="A1346" s="95" t="s">
        <v>522</v>
      </c>
      <c r="B1346" s="4"/>
      <c r="C1346" s="4" t="s">
        <v>10</v>
      </c>
      <c r="D1346" s="4" t="s">
        <v>25</v>
      </c>
      <c r="E1346" s="4" t="s">
        <v>101</v>
      </c>
      <c r="F1346" s="4"/>
      <c r="G1346" s="7">
        <f>SUM(G1347+G1360+G1366+G1370)</f>
        <v>227726</v>
      </c>
      <c r="H1346" s="7">
        <f t="shared" ref="H1346" si="359">SUM(H1347+H1360+H1366+H1370)</f>
        <v>227404.6</v>
      </c>
      <c r="I1346" s="7">
        <f t="shared" si="340"/>
        <v>99.85886547868931</v>
      </c>
    </row>
    <row r="1347" spans="1:9" x14ac:dyDescent="0.25">
      <c r="A1347" s="95" t="s">
        <v>109</v>
      </c>
      <c r="B1347" s="4"/>
      <c r="C1347" s="4" t="s">
        <v>10</v>
      </c>
      <c r="D1347" s="4" t="s">
        <v>25</v>
      </c>
      <c r="E1347" s="4" t="s">
        <v>110</v>
      </c>
      <c r="F1347" s="4"/>
      <c r="G1347" s="7">
        <f>SUM(G1348+G1351+G1355)</f>
        <v>91230.9</v>
      </c>
      <c r="H1347" s="7">
        <f>SUM(H1348+H1351+H1355)</f>
        <v>91164.2</v>
      </c>
      <c r="I1347" s="7">
        <f t="shared" si="340"/>
        <v>99.926888806314523</v>
      </c>
    </row>
    <row r="1348" spans="1:9" ht="47.25" x14ac:dyDescent="0.25">
      <c r="A1348" s="95" t="s">
        <v>20</v>
      </c>
      <c r="B1348" s="4"/>
      <c r="C1348" s="4" t="s">
        <v>10</v>
      </c>
      <c r="D1348" s="4" t="s">
        <v>25</v>
      </c>
      <c r="E1348" s="4" t="s">
        <v>111</v>
      </c>
      <c r="F1348" s="4"/>
      <c r="G1348" s="7">
        <f>G1349</f>
        <v>62652.7</v>
      </c>
      <c r="H1348" s="7">
        <f>H1349</f>
        <v>62652.7</v>
      </c>
      <c r="I1348" s="7">
        <f t="shared" si="340"/>
        <v>100</v>
      </c>
    </row>
    <row r="1349" spans="1:9" x14ac:dyDescent="0.25">
      <c r="A1349" s="95" t="s">
        <v>112</v>
      </c>
      <c r="B1349" s="4"/>
      <c r="C1349" s="4" t="s">
        <v>10</v>
      </c>
      <c r="D1349" s="4" t="s">
        <v>25</v>
      </c>
      <c r="E1349" s="4" t="s">
        <v>113</v>
      </c>
      <c r="F1349" s="4"/>
      <c r="G1349" s="7">
        <f t="shared" ref="G1349:H1349" si="360">G1350</f>
        <v>62652.7</v>
      </c>
      <c r="H1349" s="7">
        <f t="shared" si="360"/>
        <v>62652.7</v>
      </c>
      <c r="I1349" s="7">
        <f t="shared" si="340"/>
        <v>100</v>
      </c>
    </row>
    <row r="1350" spans="1:9" ht="31.5" x14ac:dyDescent="0.25">
      <c r="A1350" s="95" t="s">
        <v>107</v>
      </c>
      <c r="B1350" s="4"/>
      <c r="C1350" s="4" t="s">
        <v>10</v>
      </c>
      <c r="D1350" s="4" t="s">
        <v>25</v>
      </c>
      <c r="E1350" s="4" t="s">
        <v>113</v>
      </c>
      <c r="F1350" s="4" t="s">
        <v>108</v>
      </c>
      <c r="G1350" s="7">
        <v>62652.7</v>
      </c>
      <c r="H1350" s="7">
        <v>62652.7</v>
      </c>
      <c r="I1350" s="7">
        <f t="shared" si="340"/>
        <v>100</v>
      </c>
    </row>
    <row r="1351" spans="1:9" hidden="1" x14ac:dyDescent="0.25">
      <c r="A1351" s="95" t="s">
        <v>132</v>
      </c>
      <c r="B1351" s="4"/>
      <c r="C1351" s="4" t="s">
        <v>10</v>
      </c>
      <c r="D1351" s="4" t="s">
        <v>25</v>
      </c>
      <c r="E1351" s="4" t="s">
        <v>472</v>
      </c>
      <c r="F1351" s="4"/>
      <c r="G1351" s="7">
        <f t="shared" ref="G1351:H1353" si="361">SUM(G1352)</f>
        <v>0</v>
      </c>
      <c r="H1351" s="7">
        <f t="shared" si="361"/>
        <v>0</v>
      </c>
      <c r="I1351" s="7" t="e">
        <f t="shared" si="340"/>
        <v>#DIV/0!</v>
      </c>
    </row>
    <row r="1352" spans="1:9" hidden="1" x14ac:dyDescent="0.25">
      <c r="A1352" s="95" t="s">
        <v>112</v>
      </c>
      <c r="B1352" s="4"/>
      <c r="C1352" s="4" t="s">
        <v>10</v>
      </c>
      <c r="D1352" s="4" t="s">
        <v>25</v>
      </c>
      <c r="E1352" s="4" t="s">
        <v>473</v>
      </c>
      <c r="F1352" s="4"/>
      <c r="G1352" s="7">
        <f t="shared" si="361"/>
        <v>0</v>
      </c>
      <c r="H1352" s="7">
        <f t="shared" si="361"/>
        <v>0</v>
      </c>
      <c r="I1352" s="7" t="e">
        <f t="shared" ref="I1352:I1415" si="362">SUM(H1352/G1352*100)</f>
        <v>#DIV/0!</v>
      </c>
    </row>
    <row r="1353" spans="1:9" hidden="1" x14ac:dyDescent="0.25">
      <c r="A1353" s="95" t="s">
        <v>293</v>
      </c>
      <c r="B1353" s="4"/>
      <c r="C1353" s="4" t="s">
        <v>10</v>
      </c>
      <c r="D1353" s="4" t="s">
        <v>25</v>
      </c>
      <c r="E1353" s="4" t="s">
        <v>474</v>
      </c>
      <c r="F1353" s="4"/>
      <c r="G1353" s="7">
        <f t="shared" si="361"/>
        <v>0</v>
      </c>
      <c r="H1353" s="7">
        <f t="shared" si="361"/>
        <v>0</v>
      </c>
      <c r="I1353" s="7" t="e">
        <f t="shared" si="362"/>
        <v>#DIV/0!</v>
      </c>
    </row>
    <row r="1354" spans="1:9" ht="31.5" hidden="1" x14ac:dyDescent="0.25">
      <c r="A1354" s="95" t="s">
        <v>107</v>
      </c>
      <c r="B1354" s="4"/>
      <c r="C1354" s="4" t="s">
        <v>10</v>
      </c>
      <c r="D1354" s="4" t="s">
        <v>25</v>
      </c>
      <c r="E1354" s="4" t="s">
        <v>474</v>
      </c>
      <c r="F1354" s="4" t="s">
        <v>108</v>
      </c>
      <c r="G1354" s="7"/>
      <c r="H1354" s="7"/>
      <c r="I1354" s="7" t="e">
        <f t="shared" si="362"/>
        <v>#DIV/0!</v>
      </c>
    </row>
    <row r="1355" spans="1:9" ht="31.5" x14ac:dyDescent="0.25">
      <c r="A1355" s="95" t="s">
        <v>33</v>
      </c>
      <c r="B1355" s="4"/>
      <c r="C1355" s="4" t="s">
        <v>10</v>
      </c>
      <c r="D1355" s="4" t="s">
        <v>25</v>
      </c>
      <c r="E1355" s="4" t="s">
        <v>114</v>
      </c>
      <c r="F1355" s="4"/>
      <c r="G1355" s="7">
        <f>G1356</f>
        <v>28578.2</v>
      </c>
      <c r="H1355" s="7">
        <f>H1356</f>
        <v>28511.499999999996</v>
      </c>
      <c r="I1355" s="7">
        <f t="shared" si="362"/>
        <v>99.766605314540442</v>
      </c>
    </row>
    <row r="1356" spans="1:9" x14ac:dyDescent="0.25">
      <c r="A1356" s="95" t="s">
        <v>112</v>
      </c>
      <c r="B1356" s="4"/>
      <c r="C1356" s="4" t="s">
        <v>10</v>
      </c>
      <c r="D1356" s="4" t="s">
        <v>25</v>
      </c>
      <c r="E1356" s="4" t="s">
        <v>115</v>
      </c>
      <c r="F1356" s="4"/>
      <c r="G1356" s="7">
        <f>G1357+G1358+G1359</f>
        <v>28578.2</v>
      </c>
      <c r="H1356" s="7">
        <f>H1357+H1358+H1359</f>
        <v>28511.499999999996</v>
      </c>
      <c r="I1356" s="7">
        <f t="shared" si="362"/>
        <v>99.766605314540442</v>
      </c>
    </row>
    <row r="1357" spans="1:9" ht="47.25" x14ac:dyDescent="0.25">
      <c r="A1357" s="95" t="s">
        <v>39</v>
      </c>
      <c r="B1357" s="4"/>
      <c r="C1357" s="4" t="s">
        <v>10</v>
      </c>
      <c r="D1357" s="4" t="s">
        <v>25</v>
      </c>
      <c r="E1357" s="4" t="s">
        <v>115</v>
      </c>
      <c r="F1357" s="4" t="s">
        <v>75</v>
      </c>
      <c r="G1357" s="7">
        <v>25109.5</v>
      </c>
      <c r="H1357" s="7">
        <v>25109.1</v>
      </c>
      <c r="I1357" s="7">
        <f t="shared" si="362"/>
        <v>99.998406977438819</v>
      </c>
    </row>
    <row r="1358" spans="1:9" ht="31.5" x14ac:dyDescent="0.25">
      <c r="A1358" s="95" t="s">
        <v>40</v>
      </c>
      <c r="B1358" s="4"/>
      <c r="C1358" s="4" t="s">
        <v>10</v>
      </c>
      <c r="D1358" s="4" t="s">
        <v>25</v>
      </c>
      <c r="E1358" s="4" t="s">
        <v>115</v>
      </c>
      <c r="F1358" s="4" t="s">
        <v>77</v>
      </c>
      <c r="G1358" s="9">
        <v>3253.5</v>
      </c>
      <c r="H1358" s="9">
        <v>3187.8</v>
      </c>
      <c r="I1358" s="7">
        <f t="shared" si="362"/>
        <v>97.980636237897656</v>
      </c>
    </row>
    <row r="1359" spans="1:9" x14ac:dyDescent="0.25">
      <c r="A1359" s="95" t="s">
        <v>17</v>
      </c>
      <c r="B1359" s="4"/>
      <c r="C1359" s="4" t="s">
        <v>10</v>
      </c>
      <c r="D1359" s="4" t="s">
        <v>25</v>
      </c>
      <c r="E1359" s="4" t="s">
        <v>115</v>
      </c>
      <c r="F1359" s="4" t="s">
        <v>82</v>
      </c>
      <c r="G1359" s="7">
        <v>215.2</v>
      </c>
      <c r="H1359" s="7">
        <v>214.6</v>
      </c>
      <c r="I1359" s="7">
        <f t="shared" si="362"/>
        <v>99.721189591078073</v>
      </c>
    </row>
    <row r="1360" spans="1:9" x14ac:dyDescent="0.25">
      <c r="A1360" s="95" t="s">
        <v>117</v>
      </c>
      <c r="B1360" s="4"/>
      <c r="C1360" s="4" t="s">
        <v>10</v>
      </c>
      <c r="D1360" s="4" t="s">
        <v>25</v>
      </c>
      <c r="E1360" s="4" t="s">
        <v>118</v>
      </c>
      <c r="F1360" s="4"/>
      <c r="G1360" s="7">
        <f t="shared" ref="G1360:H1360" si="363">G1361</f>
        <v>68426.700000000012</v>
      </c>
      <c r="H1360" s="7">
        <f t="shared" si="363"/>
        <v>68174.900000000009</v>
      </c>
      <c r="I1360" s="7">
        <f t="shared" si="362"/>
        <v>99.632014988301336</v>
      </c>
    </row>
    <row r="1361" spans="1:9" ht="31.5" x14ac:dyDescent="0.25">
      <c r="A1361" s="95" t="s">
        <v>33</v>
      </c>
      <c r="B1361" s="4"/>
      <c r="C1361" s="4" t="s">
        <v>10</v>
      </c>
      <c r="D1361" s="4" t="s">
        <v>25</v>
      </c>
      <c r="E1361" s="4" t="s">
        <v>119</v>
      </c>
      <c r="F1361" s="4"/>
      <c r="G1361" s="7">
        <f>G1362</f>
        <v>68426.700000000012</v>
      </c>
      <c r="H1361" s="7">
        <f>H1362</f>
        <v>68174.900000000009</v>
      </c>
      <c r="I1361" s="7">
        <f t="shared" si="362"/>
        <v>99.632014988301336</v>
      </c>
    </row>
    <row r="1362" spans="1:9" x14ac:dyDescent="0.25">
      <c r="A1362" s="95" t="s">
        <v>120</v>
      </c>
      <c r="B1362" s="4"/>
      <c r="C1362" s="4" t="s">
        <v>10</v>
      </c>
      <c r="D1362" s="4" t="s">
        <v>25</v>
      </c>
      <c r="E1362" s="4" t="s">
        <v>121</v>
      </c>
      <c r="F1362" s="4"/>
      <c r="G1362" s="7">
        <f>G1363+G1364+G1365</f>
        <v>68426.700000000012</v>
      </c>
      <c r="H1362" s="7">
        <f>H1363+H1364+H1365</f>
        <v>68174.900000000009</v>
      </c>
      <c r="I1362" s="7">
        <f t="shared" si="362"/>
        <v>99.632014988301336</v>
      </c>
    </row>
    <row r="1363" spans="1:9" ht="47.25" x14ac:dyDescent="0.25">
      <c r="A1363" s="95" t="s">
        <v>39</v>
      </c>
      <c r="B1363" s="4"/>
      <c r="C1363" s="4" t="s">
        <v>10</v>
      </c>
      <c r="D1363" s="4" t="s">
        <v>25</v>
      </c>
      <c r="E1363" s="4" t="s">
        <v>121</v>
      </c>
      <c r="F1363" s="4" t="s">
        <v>75</v>
      </c>
      <c r="G1363" s="7">
        <v>61218.8</v>
      </c>
      <c r="H1363" s="7">
        <v>61227.4</v>
      </c>
      <c r="I1363" s="7">
        <f t="shared" si="362"/>
        <v>100.01404797219155</v>
      </c>
    </row>
    <row r="1364" spans="1:9" ht="31.5" x14ac:dyDescent="0.25">
      <c r="A1364" s="95" t="s">
        <v>40</v>
      </c>
      <c r="B1364" s="4"/>
      <c r="C1364" s="4" t="s">
        <v>10</v>
      </c>
      <c r="D1364" s="4" t="s">
        <v>25</v>
      </c>
      <c r="E1364" s="4" t="s">
        <v>121</v>
      </c>
      <c r="F1364" s="4" t="s">
        <v>77</v>
      </c>
      <c r="G1364" s="9">
        <v>6778.1</v>
      </c>
      <c r="H1364" s="9">
        <v>6519.9</v>
      </c>
      <c r="I1364" s="7">
        <f t="shared" si="362"/>
        <v>96.190672902435765</v>
      </c>
    </row>
    <row r="1365" spans="1:9" x14ac:dyDescent="0.25">
      <c r="A1365" s="95" t="s">
        <v>17</v>
      </c>
      <c r="B1365" s="4"/>
      <c r="C1365" s="4" t="s">
        <v>10</v>
      </c>
      <c r="D1365" s="4" t="s">
        <v>25</v>
      </c>
      <c r="E1365" s="4" t="s">
        <v>121</v>
      </c>
      <c r="F1365" s="4" t="s">
        <v>82</v>
      </c>
      <c r="G1365" s="7">
        <v>429.8</v>
      </c>
      <c r="H1365" s="7">
        <v>427.6</v>
      </c>
      <c r="I1365" s="7">
        <f t="shared" si="362"/>
        <v>99.488134015821316</v>
      </c>
    </row>
    <row r="1366" spans="1:9" x14ac:dyDescent="0.25">
      <c r="A1366" s="95" t="s">
        <v>122</v>
      </c>
      <c r="B1366" s="4"/>
      <c r="C1366" s="4" t="s">
        <v>10</v>
      </c>
      <c r="D1366" s="4" t="s">
        <v>25</v>
      </c>
      <c r="E1366" s="4" t="s">
        <v>123</v>
      </c>
      <c r="F1366" s="4"/>
      <c r="G1366" s="7">
        <f t="shared" ref="G1366:H1368" si="364">G1367</f>
        <v>14193.4</v>
      </c>
      <c r="H1366" s="7">
        <f t="shared" si="364"/>
        <v>14193.4</v>
      </c>
      <c r="I1366" s="7">
        <f t="shared" si="362"/>
        <v>100</v>
      </c>
    </row>
    <row r="1367" spans="1:9" ht="47.25" x14ac:dyDescent="0.25">
      <c r="A1367" s="95" t="s">
        <v>20</v>
      </c>
      <c r="B1367" s="4"/>
      <c r="C1367" s="4" t="s">
        <v>10</v>
      </c>
      <c r="D1367" s="4" t="s">
        <v>25</v>
      </c>
      <c r="E1367" s="4" t="s">
        <v>124</v>
      </c>
      <c r="F1367" s="4"/>
      <c r="G1367" s="7">
        <f>G1368</f>
        <v>14193.4</v>
      </c>
      <c r="H1367" s="7">
        <f>H1368</f>
        <v>14193.4</v>
      </c>
      <c r="I1367" s="7">
        <f t="shared" si="362"/>
        <v>100</v>
      </c>
    </row>
    <row r="1368" spans="1:9" x14ac:dyDescent="0.25">
      <c r="A1368" s="95" t="s">
        <v>125</v>
      </c>
      <c r="B1368" s="4"/>
      <c r="C1368" s="4" t="s">
        <v>10</v>
      </c>
      <c r="D1368" s="4" t="s">
        <v>25</v>
      </c>
      <c r="E1368" s="4" t="s">
        <v>126</v>
      </c>
      <c r="F1368" s="4"/>
      <c r="G1368" s="7">
        <f t="shared" si="364"/>
        <v>14193.4</v>
      </c>
      <c r="H1368" s="7">
        <f t="shared" si="364"/>
        <v>14193.4</v>
      </c>
      <c r="I1368" s="7">
        <f t="shared" si="362"/>
        <v>100</v>
      </c>
    </row>
    <row r="1369" spans="1:9" ht="31.5" x14ac:dyDescent="0.25">
      <c r="A1369" s="95" t="s">
        <v>107</v>
      </c>
      <c r="B1369" s="4"/>
      <c r="C1369" s="4" t="s">
        <v>10</v>
      </c>
      <c r="D1369" s="4" t="s">
        <v>25</v>
      </c>
      <c r="E1369" s="4" t="s">
        <v>126</v>
      </c>
      <c r="F1369" s="4" t="s">
        <v>108</v>
      </c>
      <c r="G1369" s="7">
        <v>14193.4</v>
      </c>
      <c r="H1369" s="7">
        <v>14193.4</v>
      </c>
      <c r="I1369" s="7">
        <f t="shared" si="362"/>
        <v>100</v>
      </c>
    </row>
    <row r="1370" spans="1:9" ht="31.5" x14ac:dyDescent="0.25">
      <c r="A1370" s="95" t="s">
        <v>137</v>
      </c>
      <c r="B1370" s="57"/>
      <c r="C1370" s="4" t="s">
        <v>10</v>
      </c>
      <c r="D1370" s="4" t="s">
        <v>25</v>
      </c>
      <c r="E1370" s="4" t="s">
        <v>138</v>
      </c>
      <c r="F1370" s="4"/>
      <c r="G1370" s="7">
        <f>SUM(G1371+G1398+G1403+G1408)+G1412+G1390+G1393</f>
        <v>53875</v>
      </c>
      <c r="H1370" s="7">
        <f>SUM(H1371+H1398+H1403+H1408)+H1412+H1390+H1393</f>
        <v>53872.1</v>
      </c>
      <c r="I1370" s="7">
        <f t="shared" si="362"/>
        <v>99.994617169373541</v>
      </c>
    </row>
    <row r="1371" spans="1:9" x14ac:dyDescent="0.25">
      <c r="A1371" s="95" t="s">
        <v>26</v>
      </c>
      <c r="B1371" s="57"/>
      <c r="C1371" s="4" t="s">
        <v>10</v>
      </c>
      <c r="D1371" s="4" t="s">
        <v>25</v>
      </c>
      <c r="E1371" s="4" t="s">
        <v>358</v>
      </c>
      <c r="F1371" s="4"/>
      <c r="G1371" s="7">
        <f>SUM(G1372+G1374+G1378)+G1381+G1384+G1386</f>
        <v>18480.600000000002</v>
      </c>
      <c r="H1371" s="7">
        <f t="shared" ref="H1371" si="365">SUM(H1372+H1374+H1378)+H1381+H1384</f>
        <v>18480.600000000002</v>
      </c>
      <c r="I1371" s="7">
        <f t="shared" si="362"/>
        <v>100</v>
      </c>
    </row>
    <row r="1372" spans="1:9" x14ac:dyDescent="0.25">
      <c r="A1372" s="95" t="s">
        <v>112</v>
      </c>
      <c r="B1372" s="56"/>
      <c r="C1372" s="4" t="s">
        <v>10</v>
      </c>
      <c r="D1372" s="4" t="s">
        <v>25</v>
      </c>
      <c r="E1372" s="4" t="s">
        <v>359</v>
      </c>
      <c r="F1372" s="4"/>
      <c r="G1372" s="7">
        <f>G1373</f>
        <v>6035.3</v>
      </c>
      <c r="H1372" s="7">
        <f>H1373</f>
        <v>6035.3</v>
      </c>
      <c r="I1372" s="7">
        <f t="shared" si="362"/>
        <v>100</v>
      </c>
    </row>
    <row r="1373" spans="1:9" ht="31.5" x14ac:dyDescent="0.25">
      <c r="A1373" s="95" t="s">
        <v>40</v>
      </c>
      <c r="B1373" s="56"/>
      <c r="C1373" s="4" t="s">
        <v>10</v>
      </c>
      <c r="D1373" s="4" t="s">
        <v>25</v>
      </c>
      <c r="E1373" s="4" t="s">
        <v>359</v>
      </c>
      <c r="F1373" s="4" t="s">
        <v>77</v>
      </c>
      <c r="G1373" s="7">
        <v>6035.3</v>
      </c>
      <c r="H1373" s="7">
        <v>6035.3</v>
      </c>
      <c r="I1373" s="7">
        <f t="shared" si="362"/>
        <v>100</v>
      </c>
    </row>
    <row r="1374" spans="1:9" x14ac:dyDescent="0.25">
      <c r="A1374" s="95" t="s">
        <v>120</v>
      </c>
      <c r="B1374" s="57"/>
      <c r="C1374" s="4" t="s">
        <v>10</v>
      </c>
      <c r="D1374" s="4" t="s">
        <v>25</v>
      </c>
      <c r="E1374" s="4" t="s">
        <v>360</v>
      </c>
      <c r="F1374" s="4"/>
      <c r="G1374" s="7">
        <f>SUM(G1375)</f>
        <v>10747.6</v>
      </c>
      <c r="H1374" s="7">
        <f>SUM(H1375)</f>
        <v>10747.6</v>
      </c>
      <c r="I1374" s="7">
        <f t="shared" si="362"/>
        <v>100</v>
      </c>
    </row>
    <row r="1375" spans="1:9" ht="31.5" x14ac:dyDescent="0.25">
      <c r="A1375" s="95" t="s">
        <v>40</v>
      </c>
      <c r="B1375" s="57"/>
      <c r="C1375" s="4" t="s">
        <v>10</v>
      </c>
      <c r="D1375" s="4" t="s">
        <v>25</v>
      </c>
      <c r="E1375" s="4" t="s">
        <v>360</v>
      </c>
      <c r="F1375" s="4" t="s">
        <v>77</v>
      </c>
      <c r="G1375" s="7">
        <v>10747.6</v>
      </c>
      <c r="H1375" s="7">
        <v>10747.6</v>
      </c>
      <c r="I1375" s="7">
        <f t="shared" si="362"/>
        <v>100</v>
      </c>
    </row>
    <row r="1376" spans="1:9" hidden="1" x14ac:dyDescent="0.25">
      <c r="A1376" s="95" t="s">
        <v>428</v>
      </c>
      <c r="B1376" s="57"/>
      <c r="C1376" s="4" t="s">
        <v>10</v>
      </c>
      <c r="D1376" s="4" t="s">
        <v>25</v>
      </c>
      <c r="E1376" s="4" t="s">
        <v>730</v>
      </c>
      <c r="F1376" s="4"/>
      <c r="G1376" s="7">
        <f>SUM(G1377)</f>
        <v>0</v>
      </c>
      <c r="H1376" s="7"/>
      <c r="I1376" s="7" t="e">
        <f t="shared" si="362"/>
        <v>#DIV/0!</v>
      </c>
    </row>
    <row r="1377" spans="1:9" ht="31.5" hidden="1" x14ac:dyDescent="0.25">
      <c r="A1377" s="95" t="s">
        <v>40</v>
      </c>
      <c r="B1377" s="57"/>
      <c r="C1377" s="4" t="s">
        <v>10</v>
      </c>
      <c r="D1377" s="4" t="s">
        <v>25</v>
      </c>
      <c r="E1377" s="4" t="s">
        <v>730</v>
      </c>
      <c r="F1377" s="4" t="s">
        <v>77</v>
      </c>
      <c r="G1377" s="7"/>
      <c r="H1377" s="7"/>
      <c r="I1377" s="7" t="e">
        <f t="shared" si="362"/>
        <v>#DIV/0!</v>
      </c>
    </row>
    <row r="1378" spans="1:9" ht="63" hidden="1" x14ac:dyDescent="0.25">
      <c r="A1378" s="95" t="s">
        <v>720</v>
      </c>
      <c r="B1378" s="57"/>
      <c r="C1378" s="4" t="s">
        <v>10</v>
      </c>
      <c r="D1378" s="4" t="s">
        <v>25</v>
      </c>
      <c r="E1378" s="4" t="s">
        <v>721</v>
      </c>
      <c r="F1378" s="4"/>
      <c r="G1378" s="7">
        <f>SUM(G1379:G1380)</f>
        <v>0</v>
      </c>
      <c r="H1378" s="7">
        <f t="shared" ref="H1378" si="366">SUM(H1379:H1380)</f>
        <v>0</v>
      </c>
      <c r="I1378" s="7" t="e">
        <f t="shared" si="362"/>
        <v>#DIV/0!</v>
      </c>
    </row>
    <row r="1379" spans="1:9" ht="31.5" hidden="1" x14ac:dyDescent="0.25">
      <c r="A1379" s="95" t="s">
        <v>40</v>
      </c>
      <c r="B1379" s="57"/>
      <c r="C1379" s="4" t="s">
        <v>10</v>
      </c>
      <c r="D1379" s="4" t="s">
        <v>25</v>
      </c>
      <c r="E1379" s="4" t="s">
        <v>721</v>
      </c>
      <c r="F1379" s="4" t="s">
        <v>77</v>
      </c>
      <c r="G1379" s="7">
        <v>0</v>
      </c>
      <c r="H1379" s="7"/>
      <c r="I1379" s="7" t="e">
        <f t="shared" si="362"/>
        <v>#DIV/0!</v>
      </c>
    </row>
    <row r="1380" spans="1:9" ht="31.5" hidden="1" x14ac:dyDescent="0.25">
      <c r="A1380" s="95" t="s">
        <v>107</v>
      </c>
      <c r="B1380" s="57"/>
      <c r="C1380" s="4" t="s">
        <v>10</v>
      </c>
      <c r="D1380" s="4" t="s">
        <v>25</v>
      </c>
      <c r="E1380" s="4" t="s">
        <v>721</v>
      </c>
      <c r="F1380" s="4" t="s">
        <v>108</v>
      </c>
      <c r="G1380" s="7"/>
      <c r="H1380" s="7"/>
      <c r="I1380" s="7" t="e">
        <f t="shared" si="362"/>
        <v>#DIV/0!</v>
      </c>
    </row>
    <row r="1381" spans="1:9" ht="31.5" x14ac:dyDescent="0.25">
      <c r="A1381" s="95" t="s">
        <v>786</v>
      </c>
      <c r="B1381" s="57"/>
      <c r="C1381" s="4" t="s">
        <v>10</v>
      </c>
      <c r="D1381" s="4" t="s">
        <v>25</v>
      </c>
      <c r="E1381" s="4" t="s">
        <v>704</v>
      </c>
      <c r="F1381" s="4"/>
      <c r="G1381" s="7">
        <f>SUM(G1382:G1383)</f>
        <v>874.4</v>
      </c>
      <c r="H1381" s="7">
        <f t="shared" ref="H1381" si="367">SUM(H1382:H1383)</f>
        <v>874.4</v>
      </c>
      <c r="I1381" s="7">
        <f t="shared" si="362"/>
        <v>100</v>
      </c>
    </row>
    <row r="1382" spans="1:9" ht="31.5" hidden="1" x14ac:dyDescent="0.25">
      <c r="A1382" s="95" t="s">
        <v>40</v>
      </c>
      <c r="B1382" s="57"/>
      <c r="C1382" s="4" t="s">
        <v>10</v>
      </c>
      <c r="D1382" s="4" t="s">
        <v>25</v>
      </c>
      <c r="E1382" s="4" t="s">
        <v>704</v>
      </c>
      <c r="F1382" s="4" t="s">
        <v>77</v>
      </c>
      <c r="G1382" s="7"/>
      <c r="H1382" s="7"/>
      <c r="I1382" s="7" t="e">
        <f t="shared" si="362"/>
        <v>#DIV/0!</v>
      </c>
    </row>
    <row r="1383" spans="1:9" ht="31.5" x14ac:dyDescent="0.25">
      <c r="A1383" s="95" t="s">
        <v>107</v>
      </c>
      <c r="B1383" s="57"/>
      <c r="C1383" s="4" t="s">
        <v>10</v>
      </c>
      <c r="D1383" s="4" t="s">
        <v>25</v>
      </c>
      <c r="E1383" s="4" t="s">
        <v>704</v>
      </c>
      <c r="F1383" s="4" t="s">
        <v>108</v>
      </c>
      <c r="G1383" s="7">
        <v>874.4</v>
      </c>
      <c r="H1383" s="7">
        <v>874.4</v>
      </c>
      <c r="I1383" s="7">
        <f t="shared" si="362"/>
        <v>100</v>
      </c>
    </row>
    <row r="1384" spans="1:9" ht="31.5" x14ac:dyDescent="0.25">
      <c r="A1384" s="95" t="s">
        <v>820</v>
      </c>
      <c r="B1384" s="57"/>
      <c r="C1384" s="4" t="s">
        <v>10</v>
      </c>
      <c r="D1384" s="4" t="s">
        <v>25</v>
      </c>
      <c r="E1384" s="4" t="s">
        <v>787</v>
      </c>
      <c r="F1384" s="4"/>
      <c r="G1384" s="7">
        <f>SUM(G1385)</f>
        <v>823.3</v>
      </c>
      <c r="H1384" s="7">
        <f t="shared" ref="H1384" si="368">SUM(H1385)</f>
        <v>823.3</v>
      </c>
      <c r="I1384" s="7">
        <f t="shared" si="362"/>
        <v>100</v>
      </c>
    </row>
    <row r="1385" spans="1:9" ht="31.5" x14ac:dyDescent="0.25">
      <c r="A1385" s="95" t="s">
        <v>40</v>
      </c>
      <c r="B1385" s="57"/>
      <c r="C1385" s="4" t="s">
        <v>10</v>
      </c>
      <c r="D1385" s="4" t="s">
        <v>25</v>
      </c>
      <c r="E1385" s="4" t="s">
        <v>787</v>
      </c>
      <c r="F1385" s="4" t="s">
        <v>77</v>
      </c>
      <c r="G1385" s="7">
        <v>823.3</v>
      </c>
      <c r="H1385" s="7">
        <v>823.3</v>
      </c>
      <c r="I1385" s="7">
        <f t="shared" si="362"/>
        <v>100</v>
      </c>
    </row>
    <row r="1386" spans="1:9" ht="15.75" hidden="1" customHeight="1" x14ac:dyDescent="0.25">
      <c r="A1386" s="95" t="s">
        <v>796</v>
      </c>
      <c r="B1386" s="57"/>
      <c r="C1386" s="4" t="s">
        <v>10</v>
      </c>
      <c r="D1386" s="4" t="s">
        <v>25</v>
      </c>
      <c r="E1386" s="4" t="s">
        <v>839</v>
      </c>
      <c r="F1386" s="4"/>
      <c r="G1386" s="7">
        <f>SUM(G1387)</f>
        <v>0</v>
      </c>
      <c r="H1386" s="7"/>
      <c r="I1386" s="7" t="e">
        <f t="shared" si="362"/>
        <v>#DIV/0!</v>
      </c>
    </row>
    <row r="1387" spans="1:9" ht="31.5" hidden="1" customHeight="1" x14ac:dyDescent="0.25">
      <c r="A1387" s="95" t="s">
        <v>835</v>
      </c>
      <c r="B1387" s="57"/>
      <c r="C1387" s="4" t="s">
        <v>10</v>
      </c>
      <c r="D1387" s="4" t="s">
        <v>25</v>
      </c>
      <c r="E1387" s="4" t="s">
        <v>838</v>
      </c>
      <c r="F1387" s="4"/>
      <c r="G1387" s="7">
        <f>SUM(G1388:G1389)</f>
        <v>0</v>
      </c>
      <c r="H1387" s="7"/>
      <c r="I1387" s="7" t="e">
        <f t="shared" si="362"/>
        <v>#DIV/0!</v>
      </c>
    </row>
    <row r="1388" spans="1:9" ht="31.5" hidden="1" customHeight="1" x14ac:dyDescent="0.25">
      <c r="A1388" s="95" t="s">
        <v>40</v>
      </c>
      <c r="B1388" s="57"/>
      <c r="C1388" s="4" t="s">
        <v>10</v>
      </c>
      <c r="D1388" s="4" t="s">
        <v>25</v>
      </c>
      <c r="E1388" s="4" t="s">
        <v>838</v>
      </c>
      <c r="F1388" s="4" t="s">
        <v>77</v>
      </c>
      <c r="G1388" s="7"/>
      <c r="H1388" s="7"/>
      <c r="I1388" s="7" t="e">
        <f t="shared" si="362"/>
        <v>#DIV/0!</v>
      </c>
    </row>
    <row r="1389" spans="1:9" ht="31.5" hidden="1" customHeight="1" x14ac:dyDescent="0.25">
      <c r="A1389" s="95" t="s">
        <v>107</v>
      </c>
      <c r="B1389" s="57"/>
      <c r="C1389" s="4" t="s">
        <v>10</v>
      </c>
      <c r="D1389" s="4" t="s">
        <v>25</v>
      </c>
      <c r="E1389" s="4" t="s">
        <v>838</v>
      </c>
      <c r="F1389" s="4" t="s">
        <v>108</v>
      </c>
      <c r="G1389" s="7"/>
      <c r="H1389" s="7"/>
      <c r="I1389" s="7" t="e">
        <f t="shared" si="362"/>
        <v>#DIV/0!</v>
      </c>
    </row>
    <row r="1390" spans="1:9" ht="31.5" x14ac:dyDescent="0.25">
      <c r="A1390" s="95" t="s">
        <v>875</v>
      </c>
      <c r="B1390" s="57"/>
      <c r="C1390" s="4" t="s">
        <v>10</v>
      </c>
      <c r="D1390" s="4" t="s">
        <v>25</v>
      </c>
      <c r="E1390" s="4" t="s">
        <v>928</v>
      </c>
      <c r="F1390" s="4"/>
      <c r="G1390" s="7">
        <f>G1391</f>
        <v>29019.8</v>
      </c>
      <c r="H1390" s="7">
        <f t="shared" ref="H1390:H1391" si="369">H1391</f>
        <v>29018.400000000001</v>
      </c>
      <c r="I1390" s="7">
        <f t="shared" si="362"/>
        <v>99.995175707620319</v>
      </c>
    </row>
    <row r="1391" spans="1:9" x14ac:dyDescent="0.25">
      <c r="A1391" s="95" t="s">
        <v>112</v>
      </c>
      <c r="B1391" s="57"/>
      <c r="C1391" s="4" t="s">
        <v>10</v>
      </c>
      <c r="D1391" s="4" t="s">
        <v>25</v>
      </c>
      <c r="E1391" s="4" t="s">
        <v>929</v>
      </c>
      <c r="F1391" s="4"/>
      <c r="G1391" s="7">
        <f>G1392</f>
        <v>29019.8</v>
      </c>
      <c r="H1391" s="7">
        <f t="shared" si="369"/>
        <v>29018.400000000001</v>
      </c>
      <c r="I1391" s="7">
        <f t="shared" si="362"/>
        <v>99.995175707620319</v>
      </c>
    </row>
    <row r="1392" spans="1:9" ht="31.5" x14ac:dyDescent="0.25">
      <c r="A1392" s="95" t="s">
        <v>107</v>
      </c>
      <c r="B1392" s="57"/>
      <c r="C1392" s="4" t="s">
        <v>10</v>
      </c>
      <c r="D1392" s="4" t="s">
        <v>25</v>
      </c>
      <c r="E1392" s="4" t="s">
        <v>929</v>
      </c>
      <c r="F1392" s="4" t="s">
        <v>108</v>
      </c>
      <c r="G1392" s="7">
        <v>29019.8</v>
      </c>
      <c r="H1392" s="7">
        <v>29018.400000000001</v>
      </c>
      <c r="I1392" s="7">
        <f t="shared" si="362"/>
        <v>99.995175707620319</v>
      </c>
    </row>
    <row r="1393" spans="1:9" x14ac:dyDescent="0.25">
      <c r="A1393" s="95" t="s">
        <v>361</v>
      </c>
      <c r="B1393" s="57"/>
      <c r="C1393" s="4" t="s">
        <v>10</v>
      </c>
      <c r="D1393" s="4" t="s">
        <v>25</v>
      </c>
      <c r="E1393" s="4" t="s">
        <v>362</v>
      </c>
      <c r="F1393" s="4"/>
      <c r="G1393" s="7">
        <f>G1394+G1396</f>
        <v>1303.6000000000001</v>
      </c>
      <c r="H1393" s="7">
        <f t="shared" ref="H1393" si="370">H1394+H1396</f>
        <v>1303.6000000000001</v>
      </c>
      <c r="I1393" s="7">
        <f t="shared" si="362"/>
        <v>100</v>
      </c>
    </row>
    <row r="1394" spans="1:9" x14ac:dyDescent="0.25">
      <c r="A1394" s="95" t="s">
        <v>112</v>
      </c>
      <c r="B1394" s="57"/>
      <c r="C1394" s="4" t="s">
        <v>10</v>
      </c>
      <c r="D1394" s="4" t="s">
        <v>25</v>
      </c>
      <c r="E1394" s="4" t="s">
        <v>368</v>
      </c>
      <c r="F1394" s="4"/>
      <c r="G1394" s="7">
        <f t="shared" ref="G1394:H1394" si="371">G1395</f>
        <v>1277.4000000000001</v>
      </c>
      <c r="H1394" s="7">
        <f t="shared" si="371"/>
        <v>1277.4000000000001</v>
      </c>
      <c r="I1394" s="7">
        <f t="shared" si="362"/>
        <v>100</v>
      </c>
    </row>
    <row r="1395" spans="1:9" ht="30" customHeight="1" x14ac:dyDescent="0.25">
      <c r="A1395" s="95" t="s">
        <v>107</v>
      </c>
      <c r="B1395" s="57"/>
      <c r="C1395" s="4" t="s">
        <v>10</v>
      </c>
      <c r="D1395" s="4" t="s">
        <v>25</v>
      </c>
      <c r="E1395" s="4" t="s">
        <v>368</v>
      </c>
      <c r="F1395" s="4" t="s">
        <v>108</v>
      </c>
      <c r="G1395" s="7">
        <v>1277.4000000000001</v>
      </c>
      <c r="H1395" s="7">
        <v>1277.4000000000001</v>
      </c>
      <c r="I1395" s="7">
        <f t="shared" si="362"/>
        <v>100</v>
      </c>
    </row>
    <row r="1396" spans="1:9" ht="27" customHeight="1" x14ac:dyDescent="0.25">
      <c r="A1396" s="95" t="s">
        <v>125</v>
      </c>
      <c r="B1396" s="57"/>
      <c r="C1396" s="4" t="s">
        <v>10</v>
      </c>
      <c r="D1396" s="4" t="s">
        <v>25</v>
      </c>
      <c r="E1396" s="4" t="s">
        <v>1017</v>
      </c>
      <c r="F1396" s="4"/>
      <c r="G1396" s="7">
        <f>SUM(G1397)</f>
        <v>26.2</v>
      </c>
      <c r="H1396" s="7">
        <f t="shared" ref="H1396" si="372">SUM(H1397)</f>
        <v>26.2</v>
      </c>
      <c r="I1396" s="7">
        <f t="shared" si="362"/>
        <v>100</v>
      </c>
    </row>
    <row r="1397" spans="1:9" ht="30" customHeight="1" x14ac:dyDescent="0.25">
      <c r="A1397" s="95" t="s">
        <v>107</v>
      </c>
      <c r="B1397" s="57"/>
      <c r="C1397" s="4" t="s">
        <v>10</v>
      </c>
      <c r="D1397" s="4" t="s">
        <v>25</v>
      </c>
      <c r="E1397" s="4" t="s">
        <v>1017</v>
      </c>
      <c r="F1397" s="4" t="s">
        <v>108</v>
      </c>
      <c r="G1397" s="7">
        <v>26.2</v>
      </c>
      <c r="H1397" s="7">
        <v>26.2</v>
      </c>
      <c r="I1397" s="7">
        <f t="shared" si="362"/>
        <v>100</v>
      </c>
    </row>
    <row r="1398" spans="1:9" ht="31.5" x14ac:dyDescent="0.25">
      <c r="A1398" s="95" t="s">
        <v>233</v>
      </c>
      <c r="B1398" s="57"/>
      <c r="C1398" s="4" t="s">
        <v>10</v>
      </c>
      <c r="D1398" s="4" t="s">
        <v>25</v>
      </c>
      <c r="E1398" s="4" t="s">
        <v>369</v>
      </c>
      <c r="F1398" s="4"/>
      <c r="G1398" s="7">
        <f>G1399+G1401</f>
        <v>1839.3</v>
      </c>
      <c r="H1398" s="7">
        <f t="shared" ref="G1398:H1399" si="373">H1399</f>
        <v>1838.1</v>
      </c>
      <c r="I1398" s="7">
        <f t="shared" si="362"/>
        <v>99.934757788289019</v>
      </c>
    </row>
    <row r="1399" spans="1:9" x14ac:dyDescent="0.25">
      <c r="A1399" s="95" t="s">
        <v>112</v>
      </c>
      <c r="B1399" s="57"/>
      <c r="C1399" s="4" t="s">
        <v>10</v>
      </c>
      <c r="D1399" s="4" t="s">
        <v>25</v>
      </c>
      <c r="E1399" s="4" t="s">
        <v>371</v>
      </c>
      <c r="F1399" s="4"/>
      <c r="G1399" s="7">
        <f t="shared" si="373"/>
        <v>1839.3</v>
      </c>
      <c r="H1399" s="7">
        <f t="shared" si="373"/>
        <v>1838.1</v>
      </c>
      <c r="I1399" s="7">
        <f t="shared" si="362"/>
        <v>99.934757788289019</v>
      </c>
    </row>
    <row r="1400" spans="1:9" ht="31.5" x14ac:dyDescent="0.25">
      <c r="A1400" s="95" t="s">
        <v>107</v>
      </c>
      <c r="B1400" s="57"/>
      <c r="C1400" s="4" t="s">
        <v>10</v>
      </c>
      <c r="D1400" s="4" t="s">
        <v>25</v>
      </c>
      <c r="E1400" s="4" t="s">
        <v>371</v>
      </c>
      <c r="F1400" s="4" t="s">
        <v>108</v>
      </c>
      <c r="G1400" s="7">
        <v>1839.3</v>
      </c>
      <c r="H1400" s="7">
        <v>1838.1</v>
      </c>
      <c r="I1400" s="7">
        <f t="shared" si="362"/>
        <v>99.934757788289019</v>
      </c>
    </row>
    <row r="1401" spans="1:9" hidden="1" x14ac:dyDescent="0.25">
      <c r="A1401" s="95" t="s">
        <v>478</v>
      </c>
      <c r="B1401" s="57"/>
      <c r="C1401" s="4" t="s">
        <v>10</v>
      </c>
      <c r="D1401" s="4" t="s">
        <v>25</v>
      </c>
      <c r="E1401" s="4" t="s">
        <v>728</v>
      </c>
      <c r="F1401" s="4"/>
      <c r="G1401" s="7">
        <f>SUM(G1402)</f>
        <v>0</v>
      </c>
      <c r="H1401" s="7">
        <f t="shared" ref="H1401" si="374">SUM(H1402)</f>
        <v>0</v>
      </c>
      <c r="I1401" s="7" t="e">
        <f t="shared" si="362"/>
        <v>#DIV/0!</v>
      </c>
    </row>
    <row r="1402" spans="1:9" ht="31.5" hidden="1" x14ac:dyDescent="0.25">
      <c r="A1402" s="95" t="s">
        <v>107</v>
      </c>
      <c r="B1402" s="57"/>
      <c r="C1402" s="4" t="s">
        <v>10</v>
      </c>
      <c r="D1402" s="4" t="s">
        <v>25</v>
      </c>
      <c r="E1402" s="4" t="s">
        <v>728</v>
      </c>
      <c r="F1402" s="4" t="s">
        <v>108</v>
      </c>
      <c r="G1402" s="7"/>
      <c r="H1402" s="7"/>
      <c r="I1402" s="7" t="e">
        <f t="shared" si="362"/>
        <v>#DIV/0!</v>
      </c>
    </row>
    <row r="1403" spans="1:9" ht="14.25" customHeight="1" x14ac:dyDescent="0.25">
      <c r="A1403" s="95" t="s">
        <v>293</v>
      </c>
      <c r="B1403" s="57"/>
      <c r="C1403" s="4" t="s">
        <v>10</v>
      </c>
      <c r="D1403" s="4" t="s">
        <v>25</v>
      </c>
      <c r="E1403" s="4" t="s">
        <v>364</v>
      </c>
      <c r="F1403" s="4"/>
      <c r="G1403" s="7">
        <f>G1404+G1406</f>
        <v>3231.7</v>
      </c>
      <c r="H1403" s="7">
        <f>H1404+H1406</f>
        <v>3231.4</v>
      </c>
      <c r="I1403" s="7">
        <f t="shared" si="362"/>
        <v>99.990716960113872</v>
      </c>
    </row>
    <row r="1404" spans="1:9" x14ac:dyDescent="0.25">
      <c r="A1404" s="95" t="s">
        <v>112</v>
      </c>
      <c r="B1404" s="57"/>
      <c r="C1404" s="4" t="s">
        <v>10</v>
      </c>
      <c r="D1404" s="4" t="s">
        <v>25</v>
      </c>
      <c r="E1404" s="4" t="s">
        <v>391</v>
      </c>
      <c r="F1404" s="4"/>
      <c r="G1404" s="7">
        <f>G1405</f>
        <v>2396.1</v>
      </c>
      <c r="H1404" s="7">
        <f>H1405</f>
        <v>2395.9</v>
      </c>
      <c r="I1404" s="7">
        <f t="shared" si="362"/>
        <v>99.991653102958978</v>
      </c>
    </row>
    <row r="1405" spans="1:9" ht="31.5" x14ac:dyDescent="0.25">
      <c r="A1405" s="95" t="s">
        <v>107</v>
      </c>
      <c r="B1405" s="57"/>
      <c r="C1405" s="4" t="s">
        <v>10</v>
      </c>
      <c r="D1405" s="4" t="s">
        <v>25</v>
      </c>
      <c r="E1405" s="4" t="s">
        <v>391</v>
      </c>
      <c r="F1405" s="4" t="s">
        <v>108</v>
      </c>
      <c r="G1405" s="7">
        <v>2396.1</v>
      </c>
      <c r="H1405" s="7">
        <v>2395.9</v>
      </c>
      <c r="I1405" s="7">
        <f t="shared" si="362"/>
        <v>99.991653102958978</v>
      </c>
    </row>
    <row r="1406" spans="1:9" x14ac:dyDescent="0.25">
      <c r="A1406" s="95" t="s">
        <v>125</v>
      </c>
      <c r="B1406" s="57"/>
      <c r="C1406" s="4" t="s">
        <v>10</v>
      </c>
      <c r="D1406" s="4" t="s">
        <v>25</v>
      </c>
      <c r="E1406" s="4" t="s">
        <v>485</v>
      </c>
      <c r="F1406" s="4"/>
      <c r="G1406" s="7">
        <f>G1407</f>
        <v>835.6</v>
      </c>
      <c r="H1406" s="7">
        <f>H1407</f>
        <v>835.5</v>
      </c>
      <c r="I1406" s="7">
        <f t="shared" si="362"/>
        <v>99.988032551460023</v>
      </c>
    </row>
    <row r="1407" spans="1:9" ht="31.5" x14ac:dyDescent="0.25">
      <c r="A1407" s="95" t="s">
        <v>107</v>
      </c>
      <c r="B1407" s="57"/>
      <c r="C1407" s="4" t="s">
        <v>10</v>
      </c>
      <c r="D1407" s="4" t="s">
        <v>25</v>
      </c>
      <c r="E1407" s="4" t="s">
        <v>485</v>
      </c>
      <c r="F1407" s="4" t="s">
        <v>108</v>
      </c>
      <c r="G1407" s="7">
        <v>835.6</v>
      </c>
      <c r="H1407" s="7">
        <v>835.5</v>
      </c>
      <c r="I1407" s="7">
        <f t="shared" si="362"/>
        <v>99.988032551460023</v>
      </c>
    </row>
    <row r="1408" spans="1:9" hidden="1" x14ac:dyDescent="0.25">
      <c r="A1408" s="95" t="s">
        <v>659</v>
      </c>
      <c r="B1408" s="57"/>
      <c r="C1408" s="4" t="s">
        <v>10</v>
      </c>
      <c r="D1408" s="4" t="s">
        <v>25</v>
      </c>
      <c r="E1408" s="4" t="s">
        <v>466</v>
      </c>
      <c r="F1408" s="4"/>
      <c r="G1408" s="7">
        <f>SUM(G1409)</f>
        <v>0</v>
      </c>
      <c r="H1408" s="7">
        <f t="shared" ref="H1408" si="375">SUM(H1409)</f>
        <v>0</v>
      </c>
      <c r="I1408" s="7"/>
    </row>
    <row r="1409" spans="1:9" ht="47.25" hidden="1" x14ac:dyDescent="0.25">
      <c r="A1409" s="95" t="s">
        <v>884</v>
      </c>
      <c r="B1409" s="57"/>
      <c r="C1409" s="4" t="s">
        <v>10</v>
      </c>
      <c r="D1409" s="4" t="s">
        <v>25</v>
      </c>
      <c r="E1409" s="4" t="s">
        <v>788</v>
      </c>
      <c r="F1409" s="4"/>
      <c r="G1409" s="7">
        <f>G1410</f>
        <v>0</v>
      </c>
      <c r="H1409" s="7">
        <f>H1410+H1411</f>
        <v>0</v>
      </c>
      <c r="I1409" s="7"/>
    </row>
    <row r="1410" spans="1:9" ht="31.5" hidden="1" x14ac:dyDescent="0.25">
      <c r="A1410" s="95" t="s">
        <v>40</v>
      </c>
      <c r="B1410" s="57"/>
      <c r="C1410" s="4" t="s">
        <v>10</v>
      </c>
      <c r="D1410" s="4" t="s">
        <v>25</v>
      </c>
      <c r="E1410" s="4" t="s">
        <v>788</v>
      </c>
      <c r="F1410" s="4" t="s">
        <v>77</v>
      </c>
      <c r="G1410" s="7"/>
      <c r="H1410" s="7"/>
      <c r="I1410" s="7"/>
    </row>
    <row r="1411" spans="1:9" ht="31.5" hidden="1" x14ac:dyDescent="0.25">
      <c r="A1411" s="95" t="s">
        <v>107</v>
      </c>
      <c r="B1411" s="57"/>
      <c r="C1411" s="4" t="s">
        <v>10</v>
      </c>
      <c r="D1411" s="4" t="s">
        <v>25</v>
      </c>
      <c r="E1411" s="4" t="s">
        <v>788</v>
      </c>
      <c r="F1411" s="4" t="s">
        <v>108</v>
      </c>
      <c r="G1411" s="7">
        <v>0</v>
      </c>
      <c r="H1411" s="7"/>
      <c r="I1411" s="7"/>
    </row>
    <row r="1412" spans="1:9" ht="16.5" hidden="1" customHeight="1" x14ac:dyDescent="0.25">
      <c r="A1412" s="95" t="s">
        <v>808</v>
      </c>
      <c r="B1412" s="57"/>
      <c r="C1412" s="4" t="s">
        <v>10</v>
      </c>
      <c r="D1412" s="4" t="s">
        <v>25</v>
      </c>
      <c r="E1412" s="4" t="s">
        <v>807</v>
      </c>
      <c r="F1412" s="4"/>
      <c r="G1412" s="7">
        <f>SUM(G1413)</f>
        <v>0</v>
      </c>
      <c r="H1412" s="7">
        <f t="shared" ref="H1412:H1413" si="376">SUM(H1413)</f>
        <v>0</v>
      </c>
      <c r="I1412" s="7" t="e">
        <f t="shared" si="362"/>
        <v>#DIV/0!</v>
      </c>
    </row>
    <row r="1413" spans="1:9" ht="16.5" hidden="1" customHeight="1" x14ac:dyDescent="0.25">
      <c r="A1413" s="95" t="s">
        <v>810</v>
      </c>
      <c r="B1413" s="57"/>
      <c r="C1413" s="4" t="s">
        <v>10</v>
      </c>
      <c r="D1413" s="4" t="s">
        <v>25</v>
      </c>
      <c r="E1413" s="4" t="s">
        <v>809</v>
      </c>
      <c r="F1413" s="4"/>
      <c r="G1413" s="7">
        <f>SUM(G1414)</f>
        <v>0</v>
      </c>
      <c r="H1413" s="7">
        <f t="shared" si="376"/>
        <v>0</v>
      </c>
      <c r="I1413" s="7" t="e">
        <f t="shared" si="362"/>
        <v>#DIV/0!</v>
      </c>
    </row>
    <row r="1414" spans="1:9" ht="31.5" hidden="1" customHeight="1" x14ac:dyDescent="0.25">
      <c r="A1414" s="95" t="s">
        <v>107</v>
      </c>
      <c r="B1414" s="57"/>
      <c r="C1414" s="4" t="s">
        <v>10</v>
      </c>
      <c r="D1414" s="4" t="s">
        <v>25</v>
      </c>
      <c r="E1414" s="4" t="s">
        <v>809</v>
      </c>
      <c r="F1414" s="4" t="s">
        <v>108</v>
      </c>
      <c r="G1414" s="7"/>
      <c r="H1414" s="7">
        <v>0</v>
      </c>
      <c r="I1414" s="7" t="e">
        <f t="shared" si="362"/>
        <v>#DIV/0!</v>
      </c>
    </row>
    <row r="1415" spans="1:9" ht="31.5" x14ac:dyDescent="0.25">
      <c r="A1415" s="95" t="s">
        <v>879</v>
      </c>
      <c r="B1415" s="39"/>
      <c r="C1415" s="96" t="s">
        <v>10</v>
      </c>
      <c r="D1415" s="96" t="s">
        <v>25</v>
      </c>
      <c r="E1415" s="31" t="s">
        <v>11</v>
      </c>
      <c r="F1415" s="31"/>
      <c r="G1415" s="9">
        <f t="shared" ref="G1415:H1418" si="377">G1416</f>
        <v>136.9</v>
      </c>
      <c r="H1415" s="9">
        <f t="shared" si="377"/>
        <v>136.9</v>
      </c>
      <c r="I1415" s="7">
        <f t="shared" si="362"/>
        <v>100</v>
      </c>
    </row>
    <row r="1416" spans="1:9" x14ac:dyDescent="0.25">
      <c r="A1416" s="95" t="s">
        <v>70</v>
      </c>
      <c r="B1416" s="39"/>
      <c r="C1416" s="96" t="s">
        <v>10</v>
      </c>
      <c r="D1416" s="96" t="s">
        <v>25</v>
      </c>
      <c r="E1416" s="31" t="s">
        <v>54</v>
      </c>
      <c r="F1416" s="31"/>
      <c r="G1416" s="9">
        <f t="shared" si="377"/>
        <v>136.9</v>
      </c>
      <c r="H1416" s="9">
        <f t="shared" si="377"/>
        <v>136.9</v>
      </c>
      <c r="I1416" s="7">
        <f t="shared" ref="I1416:I1479" si="378">SUM(H1416/G1416*100)</f>
        <v>100</v>
      </c>
    </row>
    <row r="1417" spans="1:9" x14ac:dyDescent="0.25">
      <c r="A1417" s="95" t="s">
        <v>26</v>
      </c>
      <c r="B1417" s="39"/>
      <c r="C1417" s="96" t="s">
        <v>10</v>
      </c>
      <c r="D1417" s="96" t="s">
        <v>25</v>
      </c>
      <c r="E1417" s="31" t="s">
        <v>366</v>
      </c>
      <c r="F1417" s="31"/>
      <c r="G1417" s="9">
        <f t="shared" si="377"/>
        <v>136.9</v>
      </c>
      <c r="H1417" s="9">
        <f t="shared" si="377"/>
        <v>136.9</v>
      </c>
      <c r="I1417" s="7">
        <f t="shared" si="378"/>
        <v>100</v>
      </c>
    </row>
    <row r="1418" spans="1:9" x14ac:dyDescent="0.25">
      <c r="A1418" s="95" t="s">
        <v>28</v>
      </c>
      <c r="B1418" s="39"/>
      <c r="C1418" s="96" t="s">
        <v>10</v>
      </c>
      <c r="D1418" s="96" t="s">
        <v>25</v>
      </c>
      <c r="E1418" s="31" t="s">
        <v>367</v>
      </c>
      <c r="F1418" s="31"/>
      <c r="G1418" s="9">
        <f t="shared" si="377"/>
        <v>136.9</v>
      </c>
      <c r="H1418" s="9">
        <f t="shared" si="377"/>
        <v>136.9</v>
      </c>
      <c r="I1418" s="7">
        <f t="shared" si="378"/>
        <v>100</v>
      </c>
    </row>
    <row r="1419" spans="1:9" ht="31.5" x14ac:dyDescent="0.25">
      <c r="A1419" s="123" t="s">
        <v>40</v>
      </c>
      <c r="B1419" s="39"/>
      <c r="C1419" s="96" t="s">
        <v>10</v>
      </c>
      <c r="D1419" s="96" t="s">
        <v>25</v>
      </c>
      <c r="E1419" s="31" t="s">
        <v>367</v>
      </c>
      <c r="F1419" s="31">
        <v>200</v>
      </c>
      <c r="G1419" s="9">
        <v>136.9</v>
      </c>
      <c r="H1419" s="9">
        <v>136.9</v>
      </c>
      <c r="I1419" s="7">
        <f t="shared" si="378"/>
        <v>100</v>
      </c>
    </row>
    <row r="1420" spans="1:9" x14ac:dyDescent="0.25">
      <c r="A1420" s="95" t="s">
        <v>885</v>
      </c>
      <c r="B1420" s="57"/>
      <c r="C1420" s="4" t="s">
        <v>10</v>
      </c>
      <c r="D1420" s="4" t="s">
        <v>8</v>
      </c>
      <c r="E1420" s="4"/>
      <c r="F1420" s="57"/>
      <c r="G1420" s="7">
        <f>G1421</f>
        <v>78616.7</v>
      </c>
      <c r="H1420" s="7">
        <f>H1421</f>
        <v>78143.600000000006</v>
      </c>
      <c r="I1420" s="7">
        <f t="shared" si="378"/>
        <v>99.398219462277112</v>
      </c>
    </row>
    <row r="1421" spans="1:9" x14ac:dyDescent="0.25">
      <c r="A1421" s="95" t="s">
        <v>522</v>
      </c>
      <c r="B1421" s="57"/>
      <c r="C1421" s="4" t="s">
        <v>10</v>
      </c>
      <c r="D1421" s="4" t="s">
        <v>8</v>
      </c>
      <c r="E1421" s="4" t="s">
        <v>101</v>
      </c>
      <c r="F1421" s="57"/>
      <c r="G1421" s="7">
        <f>G1422+G1430+G1456+G1469</f>
        <v>78616.7</v>
      </c>
      <c r="H1421" s="7">
        <f>H1422+H1430+H1456+H1469</f>
        <v>78143.600000000006</v>
      </c>
      <c r="I1421" s="7">
        <f t="shared" si="378"/>
        <v>99.398219462277112</v>
      </c>
    </row>
    <row r="1422" spans="1:9" ht="31.5" hidden="1" x14ac:dyDescent="0.25">
      <c r="A1422" s="95" t="s">
        <v>886</v>
      </c>
      <c r="B1422" s="57"/>
      <c r="C1422" s="4" t="s">
        <v>10</v>
      </c>
      <c r="D1422" s="4" t="s">
        <v>8</v>
      </c>
      <c r="E1422" s="4" t="s">
        <v>131</v>
      </c>
      <c r="F1422" s="57"/>
      <c r="G1422" s="7">
        <f>G1426+G1423</f>
        <v>0</v>
      </c>
      <c r="H1422" s="7">
        <f>H1426+H1423</f>
        <v>0</v>
      </c>
      <c r="I1422" s="7" t="e">
        <f t="shared" si="378"/>
        <v>#DIV/0!</v>
      </c>
    </row>
    <row r="1423" spans="1:9" hidden="1" x14ac:dyDescent="0.25">
      <c r="A1423" s="95" t="s">
        <v>26</v>
      </c>
      <c r="B1423" s="57"/>
      <c r="C1423" s="4" t="s">
        <v>10</v>
      </c>
      <c r="D1423" s="4" t="s">
        <v>8</v>
      </c>
      <c r="E1423" s="4" t="s">
        <v>355</v>
      </c>
      <c r="F1423" s="57"/>
      <c r="G1423" s="7">
        <f t="shared" ref="G1423:H1424" si="379">G1424</f>
        <v>0</v>
      </c>
      <c r="H1423" s="7">
        <f t="shared" si="379"/>
        <v>0</v>
      </c>
      <c r="I1423" s="7" t="e">
        <f t="shared" si="378"/>
        <v>#DIV/0!</v>
      </c>
    </row>
    <row r="1424" spans="1:9" hidden="1" x14ac:dyDescent="0.25">
      <c r="A1424" s="95" t="s">
        <v>112</v>
      </c>
      <c r="B1424" s="57"/>
      <c r="C1424" s="4" t="s">
        <v>10</v>
      </c>
      <c r="D1424" s="4" t="s">
        <v>8</v>
      </c>
      <c r="E1424" s="4" t="s">
        <v>356</v>
      </c>
      <c r="F1424" s="57"/>
      <c r="G1424" s="7">
        <f t="shared" si="379"/>
        <v>0</v>
      </c>
      <c r="H1424" s="7">
        <f t="shared" si="379"/>
        <v>0</v>
      </c>
      <c r="I1424" s="7" t="e">
        <f t="shared" si="378"/>
        <v>#DIV/0!</v>
      </c>
    </row>
    <row r="1425" spans="1:9" ht="31.5" hidden="1" x14ac:dyDescent="0.25">
      <c r="A1425" s="95" t="s">
        <v>40</v>
      </c>
      <c r="B1425" s="57"/>
      <c r="C1425" s="4" t="s">
        <v>10</v>
      </c>
      <c r="D1425" s="4" t="s">
        <v>8</v>
      </c>
      <c r="E1425" s="4" t="s">
        <v>356</v>
      </c>
      <c r="F1425" s="4" t="s">
        <v>77</v>
      </c>
      <c r="G1425" s="7"/>
      <c r="H1425" s="7"/>
      <c r="I1425" s="7" t="e">
        <f t="shared" si="378"/>
        <v>#DIV/0!</v>
      </c>
    </row>
    <row r="1426" spans="1:9" hidden="1" x14ac:dyDescent="0.25">
      <c r="A1426" s="95" t="s">
        <v>132</v>
      </c>
      <c r="B1426" s="57"/>
      <c r="C1426" s="4" t="s">
        <v>10</v>
      </c>
      <c r="D1426" s="4" t="s">
        <v>8</v>
      </c>
      <c r="E1426" s="4" t="s">
        <v>133</v>
      </c>
      <c r="F1426" s="4"/>
      <c r="G1426" s="7">
        <f t="shared" ref="G1426:H1428" si="380">G1427</f>
        <v>0</v>
      </c>
      <c r="H1426" s="7">
        <f t="shared" si="380"/>
        <v>0</v>
      </c>
      <c r="I1426" s="7" t="e">
        <f t="shared" si="378"/>
        <v>#DIV/0!</v>
      </c>
    </row>
    <row r="1427" spans="1:9" hidden="1" x14ac:dyDescent="0.25">
      <c r="A1427" s="95" t="s">
        <v>125</v>
      </c>
      <c r="B1427" s="57"/>
      <c r="C1427" s="4" t="s">
        <v>10</v>
      </c>
      <c r="D1427" s="4" t="s">
        <v>8</v>
      </c>
      <c r="E1427" s="4" t="s">
        <v>353</v>
      </c>
      <c r="F1427" s="4"/>
      <c r="G1427" s="7">
        <f t="shared" si="380"/>
        <v>0</v>
      </c>
      <c r="H1427" s="7">
        <f t="shared" si="380"/>
        <v>0</v>
      </c>
      <c r="I1427" s="7" t="e">
        <f t="shared" si="378"/>
        <v>#DIV/0!</v>
      </c>
    </row>
    <row r="1428" spans="1:9" hidden="1" x14ac:dyDescent="0.25">
      <c r="A1428" s="95" t="s">
        <v>293</v>
      </c>
      <c r="B1428" s="57"/>
      <c r="C1428" s="4" t="s">
        <v>10</v>
      </c>
      <c r="D1428" s="4" t="s">
        <v>8</v>
      </c>
      <c r="E1428" s="4" t="s">
        <v>354</v>
      </c>
      <c r="F1428" s="4"/>
      <c r="G1428" s="7">
        <f t="shared" si="380"/>
        <v>0</v>
      </c>
      <c r="H1428" s="7">
        <f t="shared" si="380"/>
        <v>0</v>
      </c>
      <c r="I1428" s="7" t="e">
        <f t="shared" si="378"/>
        <v>#DIV/0!</v>
      </c>
    </row>
    <row r="1429" spans="1:9" ht="31.5" hidden="1" x14ac:dyDescent="0.25">
      <c r="A1429" s="95" t="s">
        <v>58</v>
      </c>
      <c r="B1429" s="57"/>
      <c r="C1429" s="4" t="s">
        <v>10</v>
      </c>
      <c r="D1429" s="4" t="s">
        <v>8</v>
      </c>
      <c r="E1429" s="4" t="s">
        <v>354</v>
      </c>
      <c r="F1429" s="4" t="s">
        <v>108</v>
      </c>
      <c r="G1429" s="7"/>
      <c r="H1429" s="7"/>
      <c r="I1429" s="7" t="e">
        <f t="shared" si="378"/>
        <v>#DIV/0!</v>
      </c>
    </row>
    <row r="1430" spans="1:9" x14ac:dyDescent="0.25">
      <c r="A1430" s="95" t="s">
        <v>135</v>
      </c>
      <c r="B1430" s="57"/>
      <c r="C1430" s="4" t="s">
        <v>10</v>
      </c>
      <c r="D1430" s="4" t="s">
        <v>8</v>
      </c>
      <c r="E1430" s="4" t="s">
        <v>136</v>
      </c>
      <c r="F1430" s="4"/>
      <c r="G1430" s="7">
        <f>G1431+G1443</f>
        <v>23784</v>
      </c>
      <c r="H1430" s="7">
        <f t="shared" ref="H1430" si="381">H1431+H1443</f>
        <v>23416.9</v>
      </c>
      <c r="I1430" s="7">
        <f t="shared" si="378"/>
        <v>98.456525395223679</v>
      </c>
    </row>
    <row r="1431" spans="1:9" x14ac:dyDescent="0.25">
      <c r="A1431" s="95" t="s">
        <v>26</v>
      </c>
      <c r="B1431" s="57"/>
      <c r="C1431" s="4" t="s">
        <v>10</v>
      </c>
      <c r="D1431" s="4" t="s">
        <v>8</v>
      </c>
      <c r="E1431" s="4" t="s">
        <v>357</v>
      </c>
      <c r="F1431" s="4"/>
      <c r="G1431" s="7">
        <f>SUM(G1432+G1435+G1439)+G1437</f>
        <v>23710.7</v>
      </c>
      <c r="H1431" s="7">
        <f t="shared" ref="H1431" si="382">SUM(H1432+H1435+H1439)+H1437</f>
        <v>23343.600000000002</v>
      </c>
      <c r="I1431" s="7">
        <f t="shared" si="378"/>
        <v>98.451753849527861</v>
      </c>
    </row>
    <row r="1432" spans="1:9" s="58" customFormat="1" ht="14.25" customHeight="1" x14ac:dyDescent="0.25">
      <c r="A1432" s="95" t="s">
        <v>112</v>
      </c>
      <c r="B1432" s="57"/>
      <c r="C1432" s="4" t="s">
        <v>10</v>
      </c>
      <c r="D1432" s="4" t="s">
        <v>8</v>
      </c>
      <c r="E1432" s="4" t="s">
        <v>705</v>
      </c>
      <c r="F1432" s="4"/>
      <c r="G1432" s="7">
        <f>G1433+G1434</f>
        <v>20881.099999999999</v>
      </c>
      <c r="H1432" s="7">
        <f t="shared" ref="H1432" si="383">H1433+H1434</f>
        <v>20514.5</v>
      </c>
      <c r="I1432" s="7">
        <f t="shared" si="378"/>
        <v>98.244345364947264</v>
      </c>
    </row>
    <row r="1433" spans="1:9" ht="35.25" customHeight="1" x14ac:dyDescent="0.25">
      <c r="A1433" s="95" t="s">
        <v>40</v>
      </c>
      <c r="B1433" s="57"/>
      <c r="C1433" s="4" t="s">
        <v>10</v>
      </c>
      <c r="D1433" s="4" t="s">
        <v>8</v>
      </c>
      <c r="E1433" s="4" t="s">
        <v>705</v>
      </c>
      <c r="F1433" s="4" t="s">
        <v>77</v>
      </c>
      <c r="G1433" s="7">
        <f>4356.4+550</f>
        <v>4906.3999999999996</v>
      </c>
      <c r="H1433" s="7">
        <v>4666.3999999999996</v>
      </c>
      <c r="I1433" s="7">
        <f t="shared" si="378"/>
        <v>95.108429805967717</v>
      </c>
    </row>
    <row r="1434" spans="1:9" ht="30.75" customHeight="1" x14ac:dyDescent="0.25">
      <c r="A1434" s="95" t="s">
        <v>107</v>
      </c>
      <c r="B1434" s="57"/>
      <c r="C1434" s="4" t="s">
        <v>10</v>
      </c>
      <c r="D1434" s="4" t="s">
        <v>8</v>
      </c>
      <c r="E1434" s="4" t="s">
        <v>705</v>
      </c>
      <c r="F1434" s="4" t="s">
        <v>108</v>
      </c>
      <c r="G1434" s="7">
        <f>15974.7</f>
        <v>15974.7</v>
      </c>
      <c r="H1434" s="7">
        <v>15848.1</v>
      </c>
      <c r="I1434" s="7">
        <f t="shared" si="378"/>
        <v>99.207496854401029</v>
      </c>
    </row>
    <row r="1435" spans="1:9" x14ac:dyDescent="0.25">
      <c r="A1435" s="95" t="s">
        <v>478</v>
      </c>
      <c r="B1435" s="56"/>
      <c r="C1435" s="4" t="s">
        <v>10</v>
      </c>
      <c r="D1435" s="4" t="s">
        <v>8</v>
      </c>
      <c r="E1435" s="4" t="s">
        <v>706</v>
      </c>
      <c r="F1435" s="4"/>
      <c r="G1435" s="7">
        <f>SUM(G1436)</f>
        <v>606.9</v>
      </c>
      <c r="H1435" s="7">
        <f>SUM(H1436)</f>
        <v>606.9</v>
      </c>
      <c r="I1435" s="7">
        <f t="shared" si="378"/>
        <v>100</v>
      </c>
    </row>
    <row r="1436" spans="1:9" ht="31.5" x14ac:dyDescent="0.25">
      <c r="A1436" s="95" t="s">
        <v>107</v>
      </c>
      <c r="B1436" s="57"/>
      <c r="C1436" s="4" t="s">
        <v>10</v>
      </c>
      <c r="D1436" s="4" t="s">
        <v>8</v>
      </c>
      <c r="E1436" s="4" t="s">
        <v>706</v>
      </c>
      <c r="F1436" s="4" t="s">
        <v>108</v>
      </c>
      <c r="G1436" s="7">
        <v>606.9</v>
      </c>
      <c r="H1436" s="7">
        <v>606.9</v>
      </c>
      <c r="I1436" s="7">
        <f t="shared" si="378"/>
        <v>100</v>
      </c>
    </row>
    <row r="1437" spans="1:9" x14ac:dyDescent="0.25">
      <c r="A1437" s="95" t="s">
        <v>120</v>
      </c>
      <c r="B1437" s="57"/>
      <c r="C1437" s="4" t="s">
        <v>10</v>
      </c>
      <c r="D1437" s="4" t="s">
        <v>8</v>
      </c>
      <c r="E1437" s="4" t="s">
        <v>789</v>
      </c>
      <c r="F1437" s="4"/>
      <c r="G1437" s="7">
        <f>G1438</f>
        <v>567.20000000000005</v>
      </c>
      <c r="H1437" s="7">
        <f t="shared" ref="H1437" si="384">H1438</f>
        <v>567.20000000000005</v>
      </c>
      <c r="I1437" s="7">
        <f t="shared" si="378"/>
        <v>100</v>
      </c>
    </row>
    <row r="1438" spans="1:9" ht="31.5" x14ac:dyDescent="0.25">
      <c r="A1438" s="95" t="s">
        <v>40</v>
      </c>
      <c r="B1438" s="57"/>
      <c r="C1438" s="4" t="s">
        <v>10</v>
      </c>
      <c r="D1438" s="4" t="s">
        <v>8</v>
      </c>
      <c r="E1438" s="4" t="s">
        <v>789</v>
      </c>
      <c r="F1438" s="4" t="s">
        <v>77</v>
      </c>
      <c r="G1438" s="7">
        <v>567.20000000000005</v>
      </c>
      <c r="H1438" s="7">
        <v>567.20000000000005</v>
      </c>
      <c r="I1438" s="7">
        <f t="shared" si="378"/>
        <v>100</v>
      </c>
    </row>
    <row r="1439" spans="1:9" x14ac:dyDescent="0.25">
      <c r="A1439" s="95" t="s">
        <v>428</v>
      </c>
      <c r="B1439" s="56"/>
      <c r="C1439" s="4" t="s">
        <v>10</v>
      </c>
      <c r="D1439" s="4" t="s">
        <v>8</v>
      </c>
      <c r="E1439" s="4" t="s">
        <v>707</v>
      </c>
      <c r="F1439" s="57"/>
      <c r="G1439" s="7">
        <f>SUM(G1440:G1442)</f>
        <v>1655.5</v>
      </c>
      <c r="H1439" s="7">
        <f t="shared" ref="H1439" si="385">SUM(H1441:H1442)</f>
        <v>1655</v>
      </c>
      <c r="I1439" s="7">
        <f t="shared" si="378"/>
        <v>99.969797644216257</v>
      </c>
    </row>
    <row r="1440" spans="1:9" ht="47.25" hidden="1" x14ac:dyDescent="0.25">
      <c r="A1440" s="32" t="s">
        <v>39</v>
      </c>
      <c r="B1440" s="56"/>
      <c r="C1440" s="4" t="s">
        <v>10</v>
      </c>
      <c r="D1440" s="4" t="s">
        <v>8</v>
      </c>
      <c r="E1440" s="4" t="s">
        <v>707</v>
      </c>
      <c r="F1440" s="49" t="s">
        <v>75</v>
      </c>
      <c r="G1440" s="7"/>
      <c r="H1440" s="7"/>
      <c r="I1440" s="7" t="e">
        <f t="shared" si="378"/>
        <v>#DIV/0!</v>
      </c>
    </row>
    <row r="1441" spans="1:9" ht="31.5" x14ac:dyDescent="0.25">
      <c r="A1441" s="95" t="s">
        <v>40</v>
      </c>
      <c r="B1441" s="56"/>
      <c r="C1441" s="4" t="s">
        <v>10</v>
      </c>
      <c r="D1441" s="4" t="s">
        <v>8</v>
      </c>
      <c r="E1441" s="4" t="s">
        <v>707</v>
      </c>
      <c r="F1441" s="4" t="s">
        <v>77</v>
      </c>
      <c r="G1441" s="7">
        <v>1371.5</v>
      </c>
      <c r="H1441" s="7">
        <v>1371</v>
      </c>
      <c r="I1441" s="7">
        <f t="shared" si="378"/>
        <v>99.963543565439295</v>
      </c>
    </row>
    <row r="1442" spans="1:9" x14ac:dyDescent="0.25">
      <c r="A1442" s="95" t="s">
        <v>31</v>
      </c>
      <c r="B1442" s="57"/>
      <c r="C1442" s="4" t="s">
        <v>10</v>
      </c>
      <c r="D1442" s="4" t="s">
        <v>8</v>
      </c>
      <c r="E1442" s="4" t="s">
        <v>707</v>
      </c>
      <c r="F1442" s="4" t="s">
        <v>85</v>
      </c>
      <c r="G1442" s="7">
        <v>284</v>
      </c>
      <c r="H1442" s="7">
        <v>284</v>
      </c>
      <c r="I1442" s="7">
        <f t="shared" si="378"/>
        <v>100</v>
      </c>
    </row>
    <row r="1443" spans="1:9" x14ac:dyDescent="0.25">
      <c r="A1443" s="95" t="s">
        <v>808</v>
      </c>
      <c r="B1443" s="57"/>
      <c r="C1443" s="4" t="s">
        <v>10</v>
      </c>
      <c r="D1443" s="4" t="s">
        <v>8</v>
      </c>
      <c r="E1443" s="4" t="s">
        <v>901</v>
      </c>
      <c r="F1443" s="4"/>
      <c r="G1443" s="7">
        <f>SUM(G1444)</f>
        <v>73.3</v>
      </c>
      <c r="H1443" s="7">
        <f>SUM(H1444)</f>
        <v>73.3</v>
      </c>
      <c r="I1443" s="7">
        <f t="shared" si="378"/>
        <v>100</v>
      </c>
    </row>
    <row r="1444" spans="1:9" ht="31.5" x14ac:dyDescent="0.25">
      <c r="A1444" s="95" t="s">
        <v>903</v>
      </c>
      <c r="B1444" s="57"/>
      <c r="C1444" s="4" t="s">
        <v>10</v>
      </c>
      <c r="D1444" s="4" t="s">
        <v>8</v>
      </c>
      <c r="E1444" s="4" t="s">
        <v>902</v>
      </c>
      <c r="F1444" s="4"/>
      <c r="G1444" s="7">
        <f>SUM(G1445)</f>
        <v>73.3</v>
      </c>
      <c r="H1444" s="7">
        <f>SUM(H1445)</f>
        <v>73.3</v>
      </c>
      <c r="I1444" s="7">
        <f t="shared" si="378"/>
        <v>100</v>
      </c>
    </row>
    <row r="1445" spans="1:9" x14ac:dyDescent="0.25">
      <c r="A1445" s="95" t="s">
        <v>31</v>
      </c>
      <c r="B1445" s="57"/>
      <c r="C1445" s="4" t="s">
        <v>10</v>
      </c>
      <c r="D1445" s="4" t="s">
        <v>8</v>
      </c>
      <c r="E1445" s="4" t="s">
        <v>902</v>
      </c>
      <c r="F1445" s="4" t="s">
        <v>85</v>
      </c>
      <c r="G1445" s="7">
        <v>73.3</v>
      </c>
      <c r="H1445" s="7">
        <v>73.3</v>
      </c>
      <c r="I1445" s="7">
        <f t="shared" si="378"/>
        <v>100</v>
      </c>
    </row>
    <row r="1446" spans="1:9" ht="31.5" hidden="1" x14ac:dyDescent="0.25">
      <c r="A1446" s="95" t="s">
        <v>233</v>
      </c>
      <c r="B1446" s="56"/>
      <c r="C1446" s="4" t="s">
        <v>10</v>
      </c>
      <c r="D1446" s="4" t="s">
        <v>8</v>
      </c>
      <c r="E1446" s="4" t="s">
        <v>681</v>
      </c>
      <c r="F1446" s="57"/>
      <c r="G1446" s="7">
        <f>SUM(G1447+G1449)</f>
        <v>0</v>
      </c>
      <c r="H1446" s="7">
        <f t="shared" ref="H1446" si="386">SUM(H1447+H1449)</f>
        <v>0</v>
      </c>
      <c r="I1446" s="7" t="e">
        <f t="shared" si="378"/>
        <v>#DIV/0!</v>
      </c>
    </row>
    <row r="1447" spans="1:9" hidden="1" x14ac:dyDescent="0.25">
      <c r="A1447" s="95" t="s">
        <v>112</v>
      </c>
      <c r="B1447" s="56"/>
      <c r="C1447" s="4" t="s">
        <v>10</v>
      </c>
      <c r="D1447" s="4" t="s">
        <v>8</v>
      </c>
      <c r="E1447" s="4" t="s">
        <v>682</v>
      </c>
      <c r="F1447" s="57"/>
      <c r="G1447" s="7">
        <f>SUM(G1448)</f>
        <v>0</v>
      </c>
      <c r="H1447" s="7">
        <f t="shared" ref="H1447" si="387">SUM(H1448)</f>
        <v>0</v>
      </c>
      <c r="I1447" s="7" t="e">
        <f t="shared" si="378"/>
        <v>#DIV/0!</v>
      </c>
    </row>
    <row r="1448" spans="1:9" ht="31.5" hidden="1" x14ac:dyDescent="0.25">
      <c r="A1448" s="95" t="s">
        <v>107</v>
      </c>
      <c r="B1448" s="56"/>
      <c r="C1448" s="4" t="s">
        <v>10</v>
      </c>
      <c r="D1448" s="4" t="s">
        <v>8</v>
      </c>
      <c r="E1448" s="4" t="s">
        <v>682</v>
      </c>
      <c r="F1448" s="4" t="s">
        <v>108</v>
      </c>
      <c r="G1448" s="7"/>
      <c r="H1448" s="7"/>
      <c r="I1448" s="7" t="e">
        <f t="shared" si="378"/>
        <v>#DIV/0!</v>
      </c>
    </row>
    <row r="1449" spans="1:9" hidden="1" x14ac:dyDescent="0.25">
      <c r="A1449" s="95" t="s">
        <v>478</v>
      </c>
      <c r="B1449" s="56"/>
      <c r="C1449" s="4" t="s">
        <v>10</v>
      </c>
      <c r="D1449" s="4" t="s">
        <v>8</v>
      </c>
      <c r="E1449" s="4" t="s">
        <v>684</v>
      </c>
      <c r="F1449" s="4"/>
      <c r="G1449" s="7">
        <f>SUM(G1450)</f>
        <v>0</v>
      </c>
      <c r="H1449" s="7">
        <f t="shared" ref="H1449" si="388">SUM(H1450)</f>
        <v>0</v>
      </c>
      <c r="I1449" s="7" t="e">
        <f t="shared" si="378"/>
        <v>#DIV/0!</v>
      </c>
    </row>
    <row r="1450" spans="1:9" ht="31.5" hidden="1" x14ac:dyDescent="0.25">
      <c r="A1450" s="95" t="s">
        <v>107</v>
      </c>
      <c r="B1450" s="56"/>
      <c r="C1450" s="4" t="s">
        <v>10</v>
      </c>
      <c r="D1450" s="4" t="s">
        <v>8</v>
      </c>
      <c r="E1450" s="4" t="s">
        <v>684</v>
      </c>
      <c r="F1450" s="4" t="s">
        <v>108</v>
      </c>
      <c r="G1450" s="7"/>
      <c r="H1450" s="7"/>
      <c r="I1450" s="7" t="e">
        <f t="shared" si="378"/>
        <v>#DIV/0!</v>
      </c>
    </row>
    <row r="1451" spans="1:9" hidden="1" x14ac:dyDescent="0.25">
      <c r="A1451" s="95" t="s">
        <v>293</v>
      </c>
      <c r="B1451" s="56"/>
      <c r="C1451" s="4" t="s">
        <v>10</v>
      </c>
      <c r="D1451" s="4" t="s">
        <v>8</v>
      </c>
      <c r="E1451" s="4" t="s">
        <v>683</v>
      </c>
      <c r="F1451" s="4"/>
      <c r="G1451" s="7">
        <f>SUM(G1452)+G1454</f>
        <v>0</v>
      </c>
      <c r="H1451" s="7">
        <f t="shared" ref="H1451" si="389">SUM(H1452)+H1454</f>
        <v>0</v>
      </c>
      <c r="I1451" s="7" t="e">
        <f t="shared" si="378"/>
        <v>#DIV/0!</v>
      </c>
    </row>
    <row r="1452" spans="1:9" hidden="1" x14ac:dyDescent="0.25">
      <c r="A1452" s="95" t="s">
        <v>112</v>
      </c>
      <c r="B1452" s="56"/>
      <c r="C1452" s="4" t="s">
        <v>10</v>
      </c>
      <c r="D1452" s="4" t="s">
        <v>8</v>
      </c>
      <c r="E1452" s="4" t="s">
        <v>427</v>
      </c>
      <c r="F1452" s="57"/>
      <c r="G1452" s="7">
        <f t="shared" ref="G1452:H1452" si="390">G1453</f>
        <v>0</v>
      </c>
      <c r="H1452" s="7">
        <f t="shared" si="390"/>
        <v>0</v>
      </c>
      <c r="I1452" s="7" t="e">
        <f t="shared" si="378"/>
        <v>#DIV/0!</v>
      </c>
    </row>
    <row r="1453" spans="1:9" ht="31.5" hidden="1" x14ac:dyDescent="0.25">
      <c r="A1453" s="95" t="s">
        <v>107</v>
      </c>
      <c r="B1453" s="56"/>
      <c r="C1453" s="4" t="s">
        <v>10</v>
      </c>
      <c r="D1453" s="4" t="s">
        <v>8</v>
      </c>
      <c r="E1453" s="4" t="s">
        <v>427</v>
      </c>
      <c r="F1453" s="4" t="s">
        <v>108</v>
      </c>
      <c r="G1453" s="7"/>
      <c r="H1453" s="7"/>
      <c r="I1453" s="7" t="e">
        <f t="shared" si="378"/>
        <v>#DIV/0!</v>
      </c>
    </row>
    <row r="1454" spans="1:9" hidden="1" x14ac:dyDescent="0.25">
      <c r="A1454" s="95" t="s">
        <v>478</v>
      </c>
      <c r="B1454" s="56"/>
      <c r="C1454" s="4" t="s">
        <v>10</v>
      </c>
      <c r="D1454" s="4" t="s">
        <v>8</v>
      </c>
      <c r="E1454" s="4" t="s">
        <v>479</v>
      </c>
      <c r="F1454" s="4"/>
      <c r="G1454" s="7">
        <f t="shared" ref="G1454:H1454" si="391">SUM(G1455)</f>
        <v>0</v>
      </c>
      <c r="H1454" s="7">
        <f t="shared" si="391"/>
        <v>0</v>
      </c>
      <c r="I1454" s="7" t="e">
        <f t="shared" si="378"/>
        <v>#DIV/0!</v>
      </c>
    </row>
    <row r="1455" spans="1:9" ht="31.5" hidden="1" x14ac:dyDescent="0.25">
      <c r="A1455" s="95" t="s">
        <v>107</v>
      </c>
      <c r="B1455" s="56"/>
      <c r="C1455" s="4" t="s">
        <v>10</v>
      </c>
      <c r="D1455" s="4" t="s">
        <v>8</v>
      </c>
      <c r="E1455" s="4" t="s">
        <v>479</v>
      </c>
      <c r="F1455" s="4" t="s">
        <v>108</v>
      </c>
      <c r="G1455" s="7"/>
      <c r="H1455" s="7"/>
      <c r="I1455" s="7" t="e">
        <f t="shared" si="378"/>
        <v>#DIV/0!</v>
      </c>
    </row>
    <row r="1456" spans="1:9" ht="31.5" x14ac:dyDescent="0.25">
      <c r="A1456" s="95" t="s">
        <v>137</v>
      </c>
      <c r="B1456" s="57"/>
      <c r="C1456" s="4" t="s">
        <v>10</v>
      </c>
      <c r="D1456" s="4" t="s">
        <v>8</v>
      </c>
      <c r="E1456" s="4" t="s">
        <v>138</v>
      </c>
      <c r="F1456" s="57"/>
      <c r="G1456" s="7">
        <f>SUM(G1460+G1463+G1466)+G1457</f>
        <v>361.8</v>
      </c>
      <c r="H1456" s="7">
        <f t="shared" ref="H1456" si="392">SUM(H1460+H1463+H1466)+H1457</f>
        <v>361.8</v>
      </c>
      <c r="I1456" s="7">
        <f t="shared" si="378"/>
        <v>100</v>
      </c>
    </row>
    <row r="1457" spans="1:9" x14ac:dyDescent="0.25">
      <c r="A1457" s="95" t="s">
        <v>26</v>
      </c>
      <c r="B1457" s="57"/>
      <c r="C1457" s="4" t="s">
        <v>10</v>
      </c>
      <c r="D1457" s="4" t="s">
        <v>8</v>
      </c>
      <c r="E1457" s="4" t="s">
        <v>358</v>
      </c>
      <c r="F1457" s="57"/>
      <c r="G1457" s="7">
        <f>SUM(G1458)</f>
        <v>361.8</v>
      </c>
      <c r="H1457" s="7">
        <f t="shared" ref="H1457" si="393">SUM(H1458)</f>
        <v>361.8</v>
      </c>
      <c r="I1457" s="7">
        <f t="shared" si="378"/>
        <v>100</v>
      </c>
    </row>
    <row r="1458" spans="1:9" x14ac:dyDescent="0.25">
      <c r="A1458" s="95" t="s">
        <v>428</v>
      </c>
      <c r="B1458" s="56"/>
      <c r="C1458" s="4" t="s">
        <v>10</v>
      </c>
      <c r="D1458" s="4" t="s">
        <v>8</v>
      </c>
      <c r="E1458" s="4" t="s">
        <v>730</v>
      </c>
      <c r="F1458" s="57"/>
      <c r="G1458" s="7">
        <f>SUM(G1459:G1459)</f>
        <v>361.8</v>
      </c>
      <c r="H1458" s="7">
        <f t="shared" ref="H1458" si="394">SUM(H1459:H1459)</f>
        <v>361.8</v>
      </c>
      <c r="I1458" s="7">
        <f t="shared" si="378"/>
        <v>100</v>
      </c>
    </row>
    <row r="1459" spans="1:9" ht="31.5" x14ac:dyDescent="0.25">
      <c r="A1459" s="95" t="s">
        <v>40</v>
      </c>
      <c r="B1459" s="56"/>
      <c r="C1459" s="4" t="s">
        <v>10</v>
      </c>
      <c r="D1459" s="4" t="s">
        <v>8</v>
      </c>
      <c r="E1459" s="4" t="s">
        <v>730</v>
      </c>
      <c r="F1459" s="4" t="s">
        <v>77</v>
      </c>
      <c r="G1459" s="7">
        <v>361.8</v>
      </c>
      <c r="H1459" s="7">
        <v>361.8</v>
      </c>
      <c r="I1459" s="7">
        <f t="shared" si="378"/>
        <v>100</v>
      </c>
    </row>
    <row r="1460" spans="1:9" hidden="1" x14ac:dyDescent="0.25">
      <c r="A1460" s="95" t="s">
        <v>361</v>
      </c>
      <c r="B1460" s="57"/>
      <c r="C1460" s="4" t="s">
        <v>10</v>
      </c>
      <c r="D1460" s="4" t="s">
        <v>8</v>
      </c>
      <c r="E1460" s="4" t="s">
        <v>362</v>
      </c>
      <c r="F1460" s="4"/>
      <c r="G1460" s="7">
        <f t="shared" ref="G1460:H1461" si="395">G1461</f>
        <v>0</v>
      </c>
      <c r="H1460" s="7">
        <f t="shared" si="395"/>
        <v>0</v>
      </c>
      <c r="I1460" s="7" t="e">
        <f t="shared" si="378"/>
        <v>#DIV/0!</v>
      </c>
    </row>
    <row r="1461" spans="1:9" hidden="1" x14ac:dyDescent="0.25">
      <c r="A1461" s="95" t="s">
        <v>105</v>
      </c>
      <c r="B1461" s="57"/>
      <c r="C1461" s="4" t="s">
        <v>10</v>
      </c>
      <c r="D1461" s="4" t="s">
        <v>8</v>
      </c>
      <c r="E1461" s="4" t="s">
        <v>363</v>
      </c>
      <c r="F1461" s="4"/>
      <c r="G1461" s="7">
        <f t="shared" si="395"/>
        <v>0</v>
      </c>
      <c r="H1461" s="7">
        <f t="shared" si="395"/>
        <v>0</v>
      </c>
      <c r="I1461" s="7" t="e">
        <f t="shared" si="378"/>
        <v>#DIV/0!</v>
      </c>
    </row>
    <row r="1462" spans="1:9" ht="31.5" hidden="1" x14ac:dyDescent="0.25">
      <c r="A1462" s="95" t="s">
        <v>107</v>
      </c>
      <c r="B1462" s="57"/>
      <c r="C1462" s="4" t="s">
        <v>10</v>
      </c>
      <c r="D1462" s="4" t="s">
        <v>8</v>
      </c>
      <c r="E1462" s="4" t="s">
        <v>363</v>
      </c>
      <c r="F1462" s="4" t="s">
        <v>108</v>
      </c>
      <c r="G1462" s="7"/>
      <c r="H1462" s="7"/>
      <c r="I1462" s="7" t="e">
        <f t="shared" si="378"/>
        <v>#DIV/0!</v>
      </c>
    </row>
    <row r="1463" spans="1:9" ht="31.5" hidden="1" x14ac:dyDescent="0.25">
      <c r="A1463" s="95" t="s">
        <v>233</v>
      </c>
      <c r="B1463" s="57"/>
      <c r="C1463" s="4" t="s">
        <v>10</v>
      </c>
      <c r="D1463" s="4" t="s">
        <v>8</v>
      </c>
      <c r="E1463" s="4" t="s">
        <v>369</v>
      </c>
      <c r="F1463" s="4"/>
      <c r="G1463" s="7">
        <f t="shared" ref="G1463:H1464" si="396">G1464</f>
        <v>0</v>
      </c>
      <c r="H1463" s="7">
        <f t="shared" si="396"/>
        <v>0</v>
      </c>
      <c r="I1463" s="7" t="e">
        <f t="shared" si="378"/>
        <v>#DIV/0!</v>
      </c>
    </row>
    <row r="1464" spans="1:9" hidden="1" x14ac:dyDescent="0.25">
      <c r="A1464" s="95" t="s">
        <v>105</v>
      </c>
      <c r="B1464" s="57"/>
      <c r="C1464" s="4" t="s">
        <v>10</v>
      </c>
      <c r="D1464" s="4" t="s">
        <v>8</v>
      </c>
      <c r="E1464" s="4" t="s">
        <v>370</v>
      </c>
      <c r="F1464" s="4"/>
      <c r="G1464" s="7">
        <f t="shared" si="396"/>
        <v>0</v>
      </c>
      <c r="H1464" s="7">
        <f t="shared" si="396"/>
        <v>0</v>
      </c>
      <c r="I1464" s="7" t="e">
        <f t="shared" si="378"/>
        <v>#DIV/0!</v>
      </c>
    </row>
    <row r="1465" spans="1:9" ht="30.75" hidden="1" customHeight="1" x14ac:dyDescent="0.25">
      <c r="A1465" s="95" t="s">
        <v>107</v>
      </c>
      <c r="B1465" s="57"/>
      <c r="C1465" s="4" t="s">
        <v>10</v>
      </c>
      <c r="D1465" s="4" t="s">
        <v>8</v>
      </c>
      <c r="E1465" s="4" t="s">
        <v>370</v>
      </c>
      <c r="F1465" s="4" t="s">
        <v>108</v>
      </c>
      <c r="G1465" s="7"/>
      <c r="H1465" s="7"/>
      <c r="I1465" s="7" t="e">
        <f t="shared" si="378"/>
        <v>#DIV/0!</v>
      </c>
    </row>
    <row r="1466" spans="1:9" ht="30.75" hidden="1" customHeight="1" x14ac:dyDescent="0.25">
      <c r="A1466" s="95" t="s">
        <v>293</v>
      </c>
      <c r="B1466" s="57"/>
      <c r="C1466" s="4" t="s">
        <v>10</v>
      </c>
      <c r="D1466" s="4" t="s">
        <v>8</v>
      </c>
      <c r="E1466" s="4" t="s">
        <v>364</v>
      </c>
      <c r="F1466" s="4"/>
      <c r="G1466" s="7">
        <f t="shared" ref="G1466:H1467" si="397">G1467</f>
        <v>0</v>
      </c>
      <c r="H1466" s="7">
        <f t="shared" si="397"/>
        <v>0</v>
      </c>
      <c r="I1466" s="7" t="e">
        <f t="shared" si="378"/>
        <v>#DIV/0!</v>
      </c>
    </row>
    <row r="1467" spans="1:9" ht="30.75" hidden="1" customHeight="1" x14ac:dyDescent="0.25">
      <c r="A1467" s="95" t="s">
        <v>105</v>
      </c>
      <c r="B1467" s="57"/>
      <c r="C1467" s="4" t="s">
        <v>10</v>
      </c>
      <c r="D1467" s="4" t="s">
        <v>8</v>
      </c>
      <c r="E1467" s="4" t="s">
        <v>365</v>
      </c>
      <c r="F1467" s="4"/>
      <c r="G1467" s="7">
        <f t="shared" si="397"/>
        <v>0</v>
      </c>
      <c r="H1467" s="7">
        <f t="shared" si="397"/>
        <v>0</v>
      </c>
      <c r="I1467" s="7" t="e">
        <f t="shared" si="378"/>
        <v>#DIV/0!</v>
      </c>
    </row>
    <row r="1468" spans="1:9" ht="31.5" hidden="1" x14ac:dyDescent="0.25">
      <c r="A1468" s="95" t="s">
        <v>107</v>
      </c>
      <c r="B1468" s="57"/>
      <c r="C1468" s="4" t="s">
        <v>10</v>
      </c>
      <c r="D1468" s="4" t="s">
        <v>8</v>
      </c>
      <c r="E1468" s="4" t="s">
        <v>365</v>
      </c>
      <c r="F1468" s="4" t="s">
        <v>108</v>
      </c>
      <c r="G1468" s="7"/>
      <c r="H1468" s="7"/>
      <c r="I1468" s="7" t="e">
        <f t="shared" si="378"/>
        <v>#DIV/0!</v>
      </c>
    </row>
    <row r="1469" spans="1:9" ht="31.5" x14ac:dyDescent="0.25">
      <c r="A1469" s="95" t="s">
        <v>471</v>
      </c>
      <c r="B1469" s="57"/>
      <c r="C1469" s="4" t="s">
        <v>10</v>
      </c>
      <c r="D1469" s="4" t="s">
        <v>8</v>
      </c>
      <c r="E1469" s="4" t="s">
        <v>128</v>
      </c>
      <c r="F1469" s="4"/>
      <c r="G1469" s="7">
        <f>G1478+G1470+G1476+G1473</f>
        <v>54470.899999999994</v>
      </c>
      <c r="H1469" s="7">
        <f>H1478+H1470+H1476+H1473</f>
        <v>54364.9</v>
      </c>
      <c r="I1469" s="7">
        <f t="shared" si="378"/>
        <v>99.805400681831969</v>
      </c>
    </row>
    <row r="1470" spans="1:9" x14ac:dyDescent="0.25">
      <c r="A1470" s="32" t="s">
        <v>66</v>
      </c>
      <c r="B1470" s="49"/>
      <c r="C1470" s="49" t="s">
        <v>10</v>
      </c>
      <c r="D1470" s="49" t="s">
        <v>8</v>
      </c>
      <c r="E1470" s="55" t="s">
        <v>418</v>
      </c>
      <c r="F1470" s="49"/>
      <c r="G1470" s="51">
        <f>+G1471+G1472</f>
        <v>5302.2</v>
      </c>
      <c r="H1470" s="51">
        <f>+H1471+H1472</f>
        <v>5282.7</v>
      </c>
      <c r="I1470" s="7">
        <f t="shared" si="378"/>
        <v>99.632228131718918</v>
      </c>
    </row>
    <row r="1471" spans="1:9" ht="47.25" x14ac:dyDescent="0.25">
      <c r="A1471" s="32" t="s">
        <v>39</v>
      </c>
      <c r="B1471" s="49"/>
      <c r="C1471" s="49" t="s">
        <v>10</v>
      </c>
      <c r="D1471" s="49" t="s">
        <v>8</v>
      </c>
      <c r="E1471" s="55" t="s">
        <v>418</v>
      </c>
      <c r="F1471" s="49" t="s">
        <v>75</v>
      </c>
      <c r="G1471" s="51">
        <v>5301.7</v>
      </c>
      <c r="H1471" s="51">
        <v>5282.2</v>
      </c>
      <c r="I1471" s="7">
        <f t="shared" si="378"/>
        <v>99.632193447384793</v>
      </c>
    </row>
    <row r="1472" spans="1:9" ht="31.5" x14ac:dyDescent="0.25">
      <c r="A1472" s="32" t="s">
        <v>40</v>
      </c>
      <c r="B1472" s="49"/>
      <c r="C1472" s="49" t="s">
        <v>10</v>
      </c>
      <c r="D1472" s="49" t="s">
        <v>8</v>
      </c>
      <c r="E1472" s="55" t="s">
        <v>418</v>
      </c>
      <c r="F1472" s="49" t="s">
        <v>77</v>
      </c>
      <c r="G1472" s="51">
        <v>0.5</v>
      </c>
      <c r="H1472" s="51">
        <v>0.5</v>
      </c>
      <c r="I1472" s="7">
        <f t="shared" si="378"/>
        <v>100</v>
      </c>
    </row>
    <row r="1473" spans="1:9" x14ac:dyDescent="0.25">
      <c r="A1473" s="32" t="s">
        <v>81</v>
      </c>
      <c r="B1473" s="49"/>
      <c r="C1473" s="49" t="s">
        <v>10</v>
      </c>
      <c r="D1473" s="49" t="s">
        <v>8</v>
      </c>
      <c r="E1473" s="55" t="s">
        <v>811</v>
      </c>
      <c r="F1473" s="49"/>
      <c r="G1473" s="51">
        <f>SUM(G1474:G1475)</f>
        <v>191.29999999999998</v>
      </c>
      <c r="H1473" s="51">
        <f t="shared" ref="H1473" si="398">SUM(H1474:H1475)</f>
        <v>184.5</v>
      </c>
      <c r="I1473" s="7">
        <f t="shared" si="378"/>
        <v>96.445373758494526</v>
      </c>
    </row>
    <row r="1474" spans="1:9" ht="31.5" x14ac:dyDescent="0.25">
      <c r="A1474" s="32" t="s">
        <v>40</v>
      </c>
      <c r="B1474" s="49"/>
      <c r="C1474" s="49" t="s">
        <v>10</v>
      </c>
      <c r="D1474" s="49" t="s">
        <v>8</v>
      </c>
      <c r="E1474" s="55" t="s">
        <v>811</v>
      </c>
      <c r="F1474" s="49" t="s">
        <v>77</v>
      </c>
      <c r="G1474" s="51">
        <v>190.1</v>
      </c>
      <c r="H1474" s="51">
        <v>183.3</v>
      </c>
      <c r="I1474" s="7">
        <f t="shared" si="378"/>
        <v>96.422935297211993</v>
      </c>
    </row>
    <row r="1475" spans="1:9" x14ac:dyDescent="0.25">
      <c r="A1475" s="95" t="s">
        <v>17</v>
      </c>
      <c r="B1475" s="49"/>
      <c r="C1475" s="49" t="s">
        <v>10</v>
      </c>
      <c r="D1475" s="49" t="s">
        <v>8</v>
      </c>
      <c r="E1475" s="55" t="s">
        <v>811</v>
      </c>
      <c r="F1475" s="49" t="s">
        <v>82</v>
      </c>
      <c r="G1475" s="51">
        <v>1.2</v>
      </c>
      <c r="H1475" s="51">
        <v>1.2</v>
      </c>
      <c r="I1475" s="7">
        <f t="shared" si="378"/>
        <v>100</v>
      </c>
    </row>
    <row r="1476" spans="1:9" ht="33.75" customHeight="1" x14ac:dyDescent="0.25">
      <c r="A1476" s="95" t="s">
        <v>84</v>
      </c>
      <c r="B1476" s="49"/>
      <c r="C1476" s="49" t="s">
        <v>10</v>
      </c>
      <c r="D1476" s="49" t="s">
        <v>8</v>
      </c>
      <c r="E1476" s="55" t="s">
        <v>475</v>
      </c>
      <c r="F1476" s="49"/>
      <c r="G1476" s="51">
        <f>SUM(G1477:G1477)</f>
        <v>436.7</v>
      </c>
      <c r="H1476" s="51">
        <f>SUM(H1477)</f>
        <v>432.8</v>
      </c>
      <c r="I1476" s="7">
        <f t="shared" si="378"/>
        <v>99.106938401648733</v>
      </c>
    </row>
    <row r="1477" spans="1:9" ht="31.5" x14ac:dyDescent="0.25">
      <c r="A1477" s="32" t="s">
        <v>40</v>
      </c>
      <c r="B1477" s="49"/>
      <c r="C1477" s="49" t="s">
        <v>10</v>
      </c>
      <c r="D1477" s="49" t="s">
        <v>8</v>
      </c>
      <c r="E1477" s="55" t="s">
        <v>475</v>
      </c>
      <c r="F1477" s="49" t="s">
        <v>77</v>
      </c>
      <c r="G1477" s="51">
        <v>436.7</v>
      </c>
      <c r="H1477" s="51">
        <v>432.8</v>
      </c>
      <c r="I1477" s="7">
        <f t="shared" si="378"/>
        <v>99.106938401648733</v>
      </c>
    </row>
    <row r="1478" spans="1:9" ht="31.5" x14ac:dyDescent="0.25">
      <c r="A1478" s="95" t="s">
        <v>33</v>
      </c>
      <c r="B1478" s="56"/>
      <c r="C1478" s="4" t="s">
        <v>10</v>
      </c>
      <c r="D1478" s="4" t="s">
        <v>8</v>
      </c>
      <c r="E1478" s="4" t="s">
        <v>129</v>
      </c>
      <c r="F1478" s="4"/>
      <c r="G1478" s="7">
        <f>G1479</f>
        <v>48540.7</v>
      </c>
      <c r="H1478" s="7">
        <f>H1479</f>
        <v>48464.9</v>
      </c>
      <c r="I1478" s="7">
        <f t="shared" si="378"/>
        <v>99.843842383814007</v>
      </c>
    </row>
    <row r="1479" spans="1:9" x14ac:dyDescent="0.25">
      <c r="A1479" s="95" t="s">
        <v>428</v>
      </c>
      <c r="B1479" s="56"/>
      <c r="C1479" s="4" t="s">
        <v>10</v>
      </c>
      <c r="D1479" s="4" t="s">
        <v>8</v>
      </c>
      <c r="E1479" s="4" t="s">
        <v>130</v>
      </c>
      <c r="F1479" s="4"/>
      <c r="G1479" s="7">
        <f>G1480+G1481+G1482</f>
        <v>48540.7</v>
      </c>
      <c r="H1479" s="7">
        <f>H1480+H1481+H1482</f>
        <v>48464.9</v>
      </c>
      <c r="I1479" s="7">
        <f t="shared" si="378"/>
        <v>99.843842383814007</v>
      </c>
    </row>
    <row r="1480" spans="1:9" ht="47.25" x14ac:dyDescent="0.25">
      <c r="A1480" s="95" t="s">
        <v>39</v>
      </c>
      <c r="B1480" s="57"/>
      <c r="C1480" s="4" t="s">
        <v>10</v>
      </c>
      <c r="D1480" s="4" t="s">
        <v>8</v>
      </c>
      <c r="E1480" s="4" t="s">
        <v>130</v>
      </c>
      <c r="F1480" s="4" t="s">
        <v>75</v>
      </c>
      <c r="G1480" s="7">
        <v>46856.800000000003</v>
      </c>
      <c r="H1480" s="7">
        <v>46855.6</v>
      </c>
      <c r="I1480" s="7">
        <f t="shared" ref="I1480:I1484" si="399">SUM(H1480/G1480*100)</f>
        <v>99.997439005651259</v>
      </c>
    </row>
    <row r="1481" spans="1:9" s="27" customFormat="1" ht="31.5" x14ac:dyDescent="0.25">
      <c r="A1481" s="95" t="s">
        <v>40</v>
      </c>
      <c r="B1481" s="57"/>
      <c r="C1481" s="4" t="s">
        <v>10</v>
      </c>
      <c r="D1481" s="4" t="s">
        <v>8</v>
      </c>
      <c r="E1481" s="4" t="s">
        <v>130</v>
      </c>
      <c r="F1481" s="4" t="s">
        <v>77</v>
      </c>
      <c r="G1481" s="7">
        <v>1681.2</v>
      </c>
      <c r="H1481" s="7">
        <v>1607.9</v>
      </c>
      <c r="I1481" s="7">
        <f t="shared" si="399"/>
        <v>95.640019034023311</v>
      </c>
    </row>
    <row r="1482" spans="1:9" x14ac:dyDescent="0.25">
      <c r="A1482" s="95" t="s">
        <v>17</v>
      </c>
      <c r="B1482" s="57"/>
      <c r="C1482" s="4" t="s">
        <v>10</v>
      </c>
      <c r="D1482" s="4" t="s">
        <v>8</v>
      </c>
      <c r="E1482" s="4" t="s">
        <v>130</v>
      </c>
      <c r="F1482" s="4" t="s">
        <v>82</v>
      </c>
      <c r="G1482" s="7">
        <v>2.7</v>
      </c>
      <c r="H1482" s="7">
        <v>1.4</v>
      </c>
      <c r="I1482" s="7">
        <f t="shared" si="399"/>
        <v>51.851851851851848</v>
      </c>
    </row>
    <row r="1483" spans="1:9" x14ac:dyDescent="0.25">
      <c r="A1483" s="23"/>
      <c r="B1483" s="40"/>
      <c r="C1483" s="96"/>
      <c r="D1483" s="96"/>
      <c r="E1483" s="96"/>
      <c r="F1483" s="31"/>
      <c r="G1483" s="43"/>
      <c r="H1483" s="10"/>
      <c r="I1483" s="7"/>
    </row>
    <row r="1484" spans="1:9" x14ac:dyDescent="0.25">
      <c r="A1484" s="23" t="s">
        <v>169</v>
      </c>
      <c r="B1484" s="38"/>
      <c r="C1484" s="29"/>
      <c r="D1484" s="29"/>
      <c r="E1484" s="29"/>
      <c r="F1484" s="29"/>
      <c r="G1484" s="10">
        <f>SUM(G7+G33+G53+G556+G600+G799+G918+G1268)</f>
        <v>7927735.0000000019</v>
      </c>
      <c r="H1484" s="10">
        <f>SUM(H7+H33+H53+H556+H600+H799+H918+H1268)+H1483</f>
        <v>7701264.5</v>
      </c>
      <c r="I1484" s="26">
        <f t="shared" si="399"/>
        <v>97.143313947804742</v>
      </c>
    </row>
    <row r="1485" spans="1:9" x14ac:dyDescent="0.25">
      <c r="H1485" s="61"/>
      <c r="I1485" s="61"/>
    </row>
    <row r="1486" spans="1:9" ht="19.5" hidden="1" customHeight="1" x14ac:dyDescent="0.25">
      <c r="G1486" s="121">
        <v>7927734.9999999991</v>
      </c>
      <c r="H1486" s="121">
        <v>7701264.5</v>
      </c>
      <c r="I1486" s="121"/>
    </row>
    <row r="1487" spans="1:9" ht="20.25" hidden="1" customHeight="1" x14ac:dyDescent="0.25">
      <c r="G1487" s="61">
        <f>SUM(G1486-G1484)</f>
        <v>-2.7939677238464355E-9</v>
      </c>
      <c r="H1487" s="61">
        <f t="shared" ref="H1487" si="400">SUM(H1486-H1484)</f>
        <v>0</v>
      </c>
      <c r="I1487" s="61"/>
    </row>
    <row r="1488" spans="1:9" ht="14.25" hidden="1" customHeight="1" x14ac:dyDescent="0.25"/>
    <row r="1489" outlineLevel="1" x14ac:dyDescent="0.25"/>
  </sheetData>
  <mergeCells count="2">
    <mergeCell ref="A5:A6"/>
    <mergeCell ref="B5:F5"/>
  </mergeCells>
  <pageMargins left="0.51181102362204722" right="0.11811023622047245" top="0" bottom="0" header="0" footer="0"/>
  <pageSetup paperSize="9" scale="75" fitToHeight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55"/>
  <sheetViews>
    <sheetView tabSelected="1" workbookViewId="0">
      <selection activeCell="H7" sqref="H7"/>
    </sheetView>
  </sheetViews>
  <sheetFormatPr defaultRowHeight="15.75" x14ac:dyDescent="0.25"/>
  <cols>
    <col min="1" max="1" width="55.5703125" style="73" customWidth="1"/>
    <col min="2" max="3" width="12" style="74" customWidth="1"/>
    <col min="4" max="5" width="18.140625" style="74" customWidth="1"/>
    <col min="6" max="6" width="10.28515625" style="74" customWidth="1"/>
    <col min="7" max="16384" width="9.140625" style="74"/>
  </cols>
  <sheetData>
    <row r="1" spans="1:6" x14ac:dyDescent="0.25">
      <c r="C1" s="3"/>
      <c r="E1" s="14" t="s">
        <v>1044</v>
      </c>
      <c r="F1" s="14"/>
    </row>
    <row r="2" spans="1:6" x14ac:dyDescent="0.25">
      <c r="C2" s="3"/>
      <c r="E2" s="14" t="s">
        <v>1045</v>
      </c>
      <c r="F2" s="14"/>
    </row>
    <row r="3" spans="1:6" x14ac:dyDescent="0.25">
      <c r="A3" s="235" t="s">
        <v>1047</v>
      </c>
      <c r="B3" s="236"/>
      <c r="C3" s="236"/>
      <c r="D3" s="237"/>
      <c r="E3" s="237"/>
      <c r="F3" s="237"/>
    </row>
    <row r="4" spans="1:6" x14ac:dyDescent="0.25">
      <c r="D4" s="75"/>
      <c r="E4" s="75"/>
      <c r="F4" s="75" t="s">
        <v>420</v>
      </c>
    </row>
    <row r="5" spans="1:6" ht="39" customHeight="1" x14ac:dyDescent="0.25">
      <c r="A5" s="76" t="s">
        <v>139</v>
      </c>
      <c r="B5" s="77" t="s">
        <v>143</v>
      </c>
      <c r="C5" s="77" t="s">
        <v>144</v>
      </c>
      <c r="D5" s="7" t="s">
        <v>1041</v>
      </c>
      <c r="E5" s="7" t="s">
        <v>1042</v>
      </c>
      <c r="F5" s="31" t="s">
        <v>1040</v>
      </c>
    </row>
    <row r="6" spans="1:6" s="81" customFormat="1" x14ac:dyDescent="0.25">
      <c r="A6" s="78" t="s">
        <v>73</v>
      </c>
      <c r="B6" s="79" t="s">
        <v>25</v>
      </c>
      <c r="C6" s="79" t="s">
        <v>23</v>
      </c>
      <c r="D6" s="80">
        <f>SUM(D7:D13)</f>
        <v>349446.40000000002</v>
      </c>
      <c r="E6" s="80">
        <f>SUM(E7:E13)</f>
        <v>343871.5</v>
      </c>
      <c r="F6" s="80">
        <f>SUM(E6/D6*100)</f>
        <v>98.404648037581723</v>
      </c>
    </row>
    <row r="7" spans="1:6" ht="47.25" x14ac:dyDescent="0.25">
      <c r="A7" s="82" t="s">
        <v>145</v>
      </c>
      <c r="B7" s="83" t="s">
        <v>25</v>
      </c>
      <c r="C7" s="83" t="s">
        <v>32</v>
      </c>
      <c r="D7" s="84">
        <f>'4.ведомст'!G55</f>
        <v>6012.4</v>
      </c>
      <c r="E7" s="84">
        <f>'4.ведомст'!H55</f>
        <v>5980.6</v>
      </c>
      <c r="F7" s="84">
        <f t="shared" ref="F7:F50" si="0">SUM(E7/D7*100)</f>
        <v>99.471093074313103</v>
      </c>
    </row>
    <row r="8" spans="1:6" ht="63" x14ac:dyDescent="0.25">
      <c r="A8" s="82" t="s">
        <v>146</v>
      </c>
      <c r="B8" s="83" t="s">
        <v>25</v>
      </c>
      <c r="C8" s="83" t="s">
        <v>42</v>
      </c>
      <c r="D8" s="84">
        <f>'4.ведомст'!G9</f>
        <v>22027.8</v>
      </c>
      <c r="E8" s="84">
        <f>'4.ведомст'!H9</f>
        <v>21951.5</v>
      </c>
      <c r="F8" s="84">
        <f t="shared" si="0"/>
        <v>99.653619517155605</v>
      </c>
    </row>
    <row r="9" spans="1:6" ht="63" x14ac:dyDescent="0.25">
      <c r="A9" s="82" t="s">
        <v>147</v>
      </c>
      <c r="B9" s="83" t="s">
        <v>25</v>
      </c>
      <c r="C9" s="83" t="s">
        <v>8</v>
      </c>
      <c r="D9" s="84">
        <f>'4.ведомст'!G59</f>
        <v>192158.90000000002</v>
      </c>
      <c r="E9" s="84">
        <f>'4.ведомст'!H59</f>
        <v>192130.50000000003</v>
      </c>
      <c r="F9" s="84">
        <f t="shared" si="0"/>
        <v>99.985220564855453</v>
      </c>
    </row>
    <row r="10" spans="1:6" x14ac:dyDescent="0.25">
      <c r="A10" s="82" t="s">
        <v>148</v>
      </c>
      <c r="B10" s="83" t="s">
        <v>25</v>
      </c>
      <c r="C10" s="83" t="s">
        <v>149</v>
      </c>
      <c r="D10" s="84">
        <f>'4.ведомст'!G82</f>
        <v>3</v>
      </c>
      <c r="E10" s="84">
        <f>'4.ведомст'!H82</f>
        <v>3</v>
      </c>
      <c r="F10" s="84">
        <f t="shared" si="0"/>
        <v>100</v>
      </c>
    </row>
    <row r="11" spans="1:6" ht="47.25" x14ac:dyDescent="0.25">
      <c r="A11" s="82" t="s">
        <v>88</v>
      </c>
      <c r="B11" s="83" t="s">
        <v>25</v>
      </c>
      <c r="C11" s="83" t="s">
        <v>64</v>
      </c>
      <c r="D11" s="84">
        <f>'4.ведомст'!G35+'4.ведомст'!G558</f>
        <v>43853.2</v>
      </c>
      <c r="E11" s="84">
        <f>'4.ведомст'!H35+'4.ведомст'!H558</f>
        <v>44229.1</v>
      </c>
      <c r="F11" s="84">
        <f t="shared" si="0"/>
        <v>100.85717803945893</v>
      </c>
    </row>
    <row r="12" spans="1:6" x14ac:dyDescent="0.25">
      <c r="A12" s="82" t="s">
        <v>127</v>
      </c>
      <c r="B12" s="83" t="s">
        <v>25</v>
      </c>
      <c r="C12" s="83" t="s">
        <v>150</v>
      </c>
      <c r="D12" s="84">
        <f>SUM('4.ведомст'!G563)</f>
        <v>1200</v>
      </c>
      <c r="E12" s="84">
        <f>SUM('4.ведомст'!H563)</f>
        <v>0</v>
      </c>
      <c r="F12" s="84">
        <f t="shared" si="0"/>
        <v>0</v>
      </c>
    </row>
    <row r="13" spans="1:6" x14ac:dyDescent="0.25">
      <c r="A13" s="82" t="s">
        <v>79</v>
      </c>
      <c r="B13" s="83" t="s">
        <v>25</v>
      </c>
      <c r="C13" s="83" t="s">
        <v>80</v>
      </c>
      <c r="D13" s="84">
        <f>SUM('4.ведомст'!G17+'4.ведомст'!G43+'4.ведомст'!G90+'4.ведомст'!G567)</f>
        <v>84191.099999999991</v>
      </c>
      <c r="E13" s="84">
        <f>SUM('4.ведомст'!H17+'4.ведомст'!H43+'4.ведомст'!H90+'4.ведомст'!H567)</f>
        <v>79576.799999999988</v>
      </c>
      <c r="F13" s="84">
        <f t="shared" si="0"/>
        <v>94.519254410501816</v>
      </c>
    </row>
    <row r="14" spans="1:6" s="81" customFormat="1" ht="31.5" x14ac:dyDescent="0.25">
      <c r="A14" s="78" t="s">
        <v>205</v>
      </c>
      <c r="B14" s="79" t="s">
        <v>42</v>
      </c>
      <c r="C14" s="79" t="s">
        <v>23</v>
      </c>
      <c r="D14" s="80">
        <f>SUM(D15:D17)</f>
        <v>33745.9</v>
      </c>
      <c r="E14" s="80">
        <f t="shared" ref="E14" si="1">SUM(E15:E17)</f>
        <v>33035.600000000006</v>
      </c>
      <c r="F14" s="80">
        <f t="shared" si="0"/>
        <v>97.895151707318533</v>
      </c>
    </row>
    <row r="15" spans="1:6" x14ac:dyDescent="0.25">
      <c r="A15" s="82" t="s">
        <v>151</v>
      </c>
      <c r="B15" s="83" t="s">
        <v>42</v>
      </c>
      <c r="C15" s="83" t="s">
        <v>8</v>
      </c>
      <c r="D15" s="84">
        <f>SUM('4.ведомст'!G140)</f>
        <v>5948.5</v>
      </c>
      <c r="E15" s="84">
        <f>SUM('4.ведомст'!H140)</f>
        <v>5948.5</v>
      </c>
      <c r="F15" s="84">
        <f t="shared" si="0"/>
        <v>100</v>
      </c>
    </row>
    <row r="16" spans="1:6" x14ac:dyDescent="0.25">
      <c r="A16" s="82" t="s">
        <v>702</v>
      </c>
      <c r="B16" s="83" t="s">
        <v>42</v>
      </c>
      <c r="C16" s="83" t="s">
        <v>152</v>
      </c>
      <c r="D16" s="84">
        <f>SUM('4.ведомст'!G148)</f>
        <v>23266.800000000003</v>
      </c>
      <c r="E16" s="84">
        <f>SUM('4.ведомст'!H148)</f>
        <v>23138.100000000006</v>
      </c>
      <c r="F16" s="84">
        <f t="shared" si="0"/>
        <v>99.446851307442373</v>
      </c>
    </row>
    <row r="17" spans="1:6" ht="47.25" x14ac:dyDescent="0.25">
      <c r="A17" s="2" t="s">
        <v>703</v>
      </c>
      <c r="B17" s="83" t="s">
        <v>42</v>
      </c>
      <c r="C17" s="83" t="s">
        <v>22</v>
      </c>
      <c r="D17" s="84">
        <f>SUM('4.ведомст'!G158)</f>
        <v>4530.6000000000004</v>
      </c>
      <c r="E17" s="84">
        <f>SUM('4.ведомст'!H158)</f>
        <v>3949</v>
      </c>
      <c r="F17" s="84">
        <f t="shared" si="0"/>
        <v>87.162848187877984</v>
      </c>
    </row>
    <row r="18" spans="1:6" s="81" customFormat="1" x14ac:dyDescent="0.25">
      <c r="A18" s="78" t="s">
        <v>7</v>
      </c>
      <c r="B18" s="79" t="s">
        <v>8</v>
      </c>
      <c r="C18" s="79" t="s">
        <v>23</v>
      </c>
      <c r="D18" s="80">
        <f>SUM(D19:D21)</f>
        <v>1197944.1000000001</v>
      </c>
      <c r="E18" s="80">
        <f>SUM(E19:E21)</f>
        <v>1132323.5999999999</v>
      </c>
      <c r="F18" s="80">
        <f t="shared" si="0"/>
        <v>94.522240228070714</v>
      </c>
    </row>
    <row r="19" spans="1:6" x14ac:dyDescent="0.25">
      <c r="A19" s="82" t="s">
        <v>9</v>
      </c>
      <c r="B19" s="83" t="s">
        <v>8</v>
      </c>
      <c r="C19" s="83" t="s">
        <v>10</v>
      </c>
      <c r="D19" s="84">
        <f>'4.ведомст'!G181</f>
        <v>469535.7</v>
      </c>
      <c r="E19" s="84">
        <f>'4.ведомст'!H181</f>
        <v>409833.4</v>
      </c>
      <c r="F19" s="84">
        <f t="shared" si="0"/>
        <v>87.284822006079622</v>
      </c>
    </row>
    <row r="20" spans="1:6" x14ac:dyDescent="0.25">
      <c r="A20" s="82" t="s">
        <v>153</v>
      </c>
      <c r="B20" s="83" t="s">
        <v>8</v>
      </c>
      <c r="C20" s="83" t="s">
        <v>152</v>
      </c>
      <c r="D20" s="84">
        <f>SUM('4.ведомст'!G210)</f>
        <v>701717.4</v>
      </c>
      <c r="E20" s="84">
        <f>SUM('4.ведомст'!H210)</f>
        <v>695833.5</v>
      </c>
      <c r="F20" s="84">
        <f t="shared" si="0"/>
        <v>99.16150005686049</v>
      </c>
    </row>
    <row r="21" spans="1:6" x14ac:dyDescent="0.25">
      <c r="A21" s="82" t="s">
        <v>18</v>
      </c>
      <c r="B21" s="83" t="s">
        <v>8</v>
      </c>
      <c r="C21" s="83" t="s">
        <v>19</v>
      </c>
      <c r="D21" s="84">
        <f>'4.ведомст'!G245</f>
        <v>26691.000000000004</v>
      </c>
      <c r="E21" s="84">
        <f>'4.ведомст'!H245</f>
        <v>26656.7</v>
      </c>
      <c r="F21" s="84">
        <f t="shared" si="0"/>
        <v>99.871492263309719</v>
      </c>
    </row>
    <row r="22" spans="1:6" ht="14.25" customHeight="1" x14ac:dyDescent="0.25">
      <c r="A22" s="78" t="s">
        <v>211</v>
      </c>
      <c r="B22" s="79" t="s">
        <v>149</v>
      </c>
      <c r="C22" s="79" t="s">
        <v>23</v>
      </c>
      <c r="D22" s="80">
        <f>SUM(D23:D26)</f>
        <v>690199.29999999993</v>
      </c>
      <c r="E22" s="80">
        <f>SUM(E23:E26)</f>
        <v>635407</v>
      </c>
      <c r="F22" s="80">
        <f t="shared" si="0"/>
        <v>92.061379952138466</v>
      </c>
    </row>
    <row r="23" spans="1:6" x14ac:dyDescent="0.25">
      <c r="A23" s="82" t="s">
        <v>154</v>
      </c>
      <c r="B23" s="83" t="s">
        <v>149</v>
      </c>
      <c r="C23" s="83" t="s">
        <v>25</v>
      </c>
      <c r="D23" s="84">
        <f>SUM('4.ведомст'!G292)</f>
        <v>42640.700000000004</v>
      </c>
      <c r="E23" s="84">
        <f>SUM('4.ведомст'!H292)</f>
        <v>41609.299999999996</v>
      </c>
      <c r="F23" s="84">
        <f t="shared" si="0"/>
        <v>97.581184173805752</v>
      </c>
    </row>
    <row r="24" spans="1:6" x14ac:dyDescent="0.25">
      <c r="A24" s="82" t="s">
        <v>155</v>
      </c>
      <c r="B24" s="83" t="s">
        <v>149</v>
      </c>
      <c r="C24" s="83" t="s">
        <v>32</v>
      </c>
      <c r="D24" s="84">
        <f>SUM('4.ведомст'!G307)</f>
        <v>143557.80000000002</v>
      </c>
      <c r="E24" s="84">
        <f>SUM('4.ведомст'!H307)</f>
        <v>102618.1</v>
      </c>
      <c r="F24" s="84">
        <f t="shared" si="0"/>
        <v>71.482078995359359</v>
      </c>
    </row>
    <row r="25" spans="1:6" x14ac:dyDescent="0.25">
      <c r="A25" s="82" t="s">
        <v>156</v>
      </c>
      <c r="B25" s="83" t="s">
        <v>149</v>
      </c>
      <c r="C25" s="83" t="s">
        <v>42</v>
      </c>
      <c r="D25" s="84">
        <f>SUM('4.ведомст'!G354)</f>
        <v>498380.19999999995</v>
      </c>
      <c r="E25" s="84">
        <f>SUM('4.ведомст'!H354)</f>
        <v>485559</v>
      </c>
      <c r="F25" s="84">
        <f t="shared" si="0"/>
        <v>97.427425888909724</v>
      </c>
    </row>
    <row r="26" spans="1:6" ht="31.5" x14ac:dyDescent="0.25">
      <c r="A26" s="82" t="s">
        <v>157</v>
      </c>
      <c r="B26" s="83" t="s">
        <v>149</v>
      </c>
      <c r="C26" s="83" t="s">
        <v>149</v>
      </c>
      <c r="D26" s="84">
        <f>SUM('4.ведомст'!G429)</f>
        <v>5620.6</v>
      </c>
      <c r="E26" s="84">
        <f>SUM('4.ведомст'!H429)</f>
        <v>5620.6</v>
      </c>
      <c r="F26" s="84">
        <f t="shared" si="0"/>
        <v>100</v>
      </c>
    </row>
    <row r="27" spans="1:6" s="81" customFormat="1" x14ac:dyDescent="0.25">
      <c r="A27" s="78" t="s">
        <v>313</v>
      </c>
      <c r="B27" s="79" t="s">
        <v>64</v>
      </c>
      <c r="C27" s="79" t="s">
        <v>23</v>
      </c>
      <c r="D27" s="80">
        <f>SUM(D28:D29)</f>
        <v>25975.9</v>
      </c>
      <c r="E27" s="80">
        <f>SUM(E28:E29)</f>
        <v>12002.199999999999</v>
      </c>
      <c r="F27" s="80">
        <f t="shared" si="0"/>
        <v>46.20513629941599</v>
      </c>
    </row>
    <row r="28" spans="1:6" ht="31.5" x14ac:dyDescent="0.25">
      <c r="A28" s="82" t="s">
        <v>215</v>
      </c>
      <c r="B28" s="83" t="s">
        <v>64</v>
      </c>
      <c r="C28" s="83" t="s">
        <v>42</v>
      </c>
      <c r="D28" s="84">
        <f>SUM('4.ведомст'!G454)</f>
        <v>9446.7999999999993</v>
      </c>
      <c r="E28" s="84">
        <f>SUM('4.ведомст'!H454)</f>
        <v>9446.7999999999993</v>
      </c>
      <c r="F28" s="84">
        <f t="shared" si="0"/>
        <v>100</v>
      </c>
    </row>
    <row r="29" spans="1:6" x14ac:dyDescent="0.25">
      <c r="A29" s="82" t="s">
        <v>158</v>
      </c>
      <c r="B29" s="83" t="s">
        <v>64</v>
      </c>
      <c r="C29" s="83" t="s">
        <v>149</v>
      </c>
      <c r="D29" s="84">
        <f>SUM('4.ведомст'!G460)+'4.ведомст'!G581</f>
        <v>16529.100000000002</v>
      </c>
      <c r="E29" s="84">
        <f>SUM('4.ведомст'!H460)+'4.ведомст'!H581</f>
        <v>2555.4</v>
      </c>
      <c r="F29" s="84">
        <f t="shared" si="0"/>
        <v>15.460006896927236</v>
      </c>
    </row>
    <row r="30" spans="1:6" s="81" customFormat="1" x14ac:dyDescent="0.25">
      <c r="A30" s="78" t="s">
        <v>98</v>
      </c>
      <c r="B30" s="79" t="s">
        <v>99</v>
      </c>
      <c r="C30" s="79" t="s">
        <v>23</v>
      </c>
      <c r="D30" s="80">
        <f>SUM(D31:D36)</f>
        <v>3796319.600000001</v>
      </c>
      <c r="E30" s="80">
        <f>SUM(E31:E36)</f>
        <v>3787693.7000000007</v>
      </c>
      <c r="F30" s="80">
        <f t="shared" si="0"/>
        <v>99.772782565514234</v>
      </c>
    </row>
    <row r="31" spans="1:6" x14ac:dyDescent="0.25">
      <c r="A31" s="82" t="s">
        <v>159</v>
      </c>
      <c r="B31" s="83" t="s">
        <v>99</v>
      </c>
      <c r="C31" s="83" t="s">
        <v>25</v>
      </c>
      <c r="D31" s="84">
        <f>SUM('4.ведомст'!G920)</f>
        <v>1254142.8000000003</v>
      </c>
      <c r="E31" s="84">
        <f>SUM('4.ведомст'!H920)</f>
        <v>1253353.5000000002</v>
      </c>
      <c r="F31" s="84">
        <f t="shared" si="0"/>
        <v>99.937064583076179</v>
      </c>
    </row>
    <row r="32" spans="1:6" x14ac:dyDescent="0.25">
      <c r="A32" s="82" t="s">
        <v>160</v>
      </c>
      <c r="B32" s="83" t="s">
        <v>99</v>
      </c>
      <c r="C32" s="83" t="s">
        <v>32</v>
      </c>
      <c r="D32" s="84">
        <f>SUM('4.ведомст'!G988)+'4.ведомст'!G475</f>
        <v>2082656.5000000002</v>
      </c>
      <c r="E32" s="84">
        <f>SUM('4.ведомст'!H988)+'4.ведомст'!H475</f>
        <v>2075462.2000000002</v>
      </c>
      <c r="F32" s="84">
        <f t="shared" si="0"/>
        <v>99.654561373899156</v>
      </c>
    </row>
    <row r="33" spans="1:6" x14ac:dyDescent="0.25">
      <c r="A33" s="82" t="s">
        <v>100</v>
      </c>
      <c r="B33" s="83" t="s">
        <v>99</v>
      </c>
      <c r="C33" s="83" t="s">
        <v>42</v>
      </c>
      <c r="D33" s="84">
        <f>SUM('4.ведомст'!G1270+'4.ведомст'!G1106)</f>
        <v>331604.90000000002</v>
      </c>
      <c r="E33" s="84">
        <f>SUM('4.ведомст'!H1270+'4.ведомст'!H1106)</f>
        <v>331586.59999999998</v>
      </c>
      <c r="F33" s="84">
        <f t="shared" si="0"/>
        <v>99.994481384322114</v>
      </c>
    </row>
    <row r="34" spans="1:6" ht="31.5" x14ac:dyDescent="0.25">
      <c r="A34" s="2" t="s">
        <v>672</v>
      </c>
      <c r="B34" s="83" t="s">
        <v>99</v>
      </c>
      <c r="C34" s="83" t="s">
        <v>149</v>
      </c>
      <c r="D34" s="85">
        <f>SUM('4.ведомст'!G29+'4.ведомст'!G479+'4.ведомст'!G586+'4.ведомст'!G602+'4.ведомст'!G1136)+'4.ведомст'!G1309</f>
        <v>198.20000000000002</v>
      </c>
      <c r="E34" s="85">
        <f>SUM('4.ведомст'!H29+'4.ведомст'!H479+'4.ведомст'!H586+'4.ведомст'!H602+'4.ведомст'!H1136)+'4.ведомст'!H1309</f>
        <v>198.20000000000002</v>
      </c>
      <c r="F34" s="84">
        <f t="shared" si="0"/>
        <v>100</v>
      </c>
    </row>
    <row r="35" spans="1:6" x14ac:dyDescent="0.25">
      <c r="A35" s="82" t="s">
        <v>161</v>
      </c>
      <c r="B35" s="83" t="s">
        <v>99</v>
      </c>
      <c r="C35" s="83" t="s">
        <v>99</v>
      </c>
      <c r="D35" s="84">
        <f>SUM('4.ведомст'!G616+'4.ведомст'!G801+'4.ведомст'!G1144+'4.ведомст'!G1314)</f>
        <v>6072.1999999999989</v>
      </c>
      <c r="E35" s="84">
        <f>SUM('4.ведомст'!H616+'4.ведомст'!H801+'4.ведомст'!H1144+'4.ведомст'!H1314)</f>
        <v>6072.1999999999989</v>
      </c>
      <c r="F35" s="84">
        <f t="shared" si="0"/>
        <v>100</v>
      </c>
    </row>
    <row r="36" spans="1:6" x14ac:dyDescent="0.25">
      <c r="A36" s="82" t="s">
        <v>162</v>
      </c>
      <c r="B36" s="83" t="s">
        <v>99</v>
      </c>
      <c r="C36" s="83" t="s">
        <v>152</v>
      </c>
      <c r="D36" s="84">
        <f>SUM('4.ведомст'!G1175)+'4.ведомст'!G505</f>
        <v>121645.00000000001</v>
      </c>
      <c r="E36" s="84">
        <f>SUM('4.ведомст'!H1175)+'4.ведомст'!H505</f>
        <v>121021.00000000001</v>
      </c>
      <c r="F36" s="84">
        <f t="shared" si="0"/>
        <v>99.487031937194288</v>
      </c>
    </row>
    <row r="37" spans="1:6" s="81" customFormat="1" x14ac:dyDescent="0.25">
      <c r="A37" s="78" t="s">
        <v>314</v>
      </c>
      <c r="B37" s="79" t="s">
        <v>10</v>
      </c>
      <c r="C37" s="79" t="s">
        <v>23</v>
      </c>
      <c r="D37" s="80">
        <f>SUM(D38:D39)</f>
        <v>316474.7</v>
      </c>
      <c r="E37" s="80">
        <f>SUM(E38:E39)</f>
        <v>315650.2</v>
      </c>
      <c r="F37" s="80">
        <f t="shared" si="0"/>
        <v>99.739473645128669</v>
      </c>
    </row>
    <row r="38" spans="1:6" x14ac:dyDescent="0.25">
      <c r="A38" s="82" t="s">
        <v>163</v>
      </c>
      <c r="B38" s="83" t="s">
        <v>10</v>
      </c>
      <c r="C38" s="83" t="s">
        <v>25</v>
      </c>
      <c r="D38" s="84">
        <f>SUM('4.ведомст'!G1323)+'4.ведомст'!G510</f>
        <v>237858</v>
      </c>
      <c r="E38" s="84">
        <f>SUM('4.ведомст'!H1323)+'4.ведомст'!H510</f>
        <v>237506.6</v>
      </c>
      <c r="F38" s="84">
        <f t="shared" si="0"/>
        <v>99.852264796643368</v>
      </c>
    </row>
    <row r="39" spans="1:6" x14ac:dyDescent="0.25">
      <c r="A39" s="82" t="s">
        <v>851</v>
      </c>
      <c r="B39" s="83" t="s">
        <v>10</v>
      </c>
      <c r="C39" s="83" t="s">
        <v>8</v>
      </c>
      <c r="D39" s="84">
        <f>SUM('4.ведомст'!G1420)</f>
        <v>78616.7</v>
      </c>
      <c r="E39" s="84">
        <f>SUM('4.ведомст'!H1420)</f>
        <v>78143.600000000006</v>
      </c>
      <c r="F39" s="84">
        <f t="shared" si="0"/>
        <v>99.398219462277112</v>
      </c>
    </row>
    <row r="40" spans="1:6" s="81" customFormat="1" x14ac:dyDescent="0.25">
      <c r="A40" s="78" t="s">
        <v>21</v>
      </c>
      <c r="B40" s="79" t="s">
        <v>22</v>
      </c>
      <c r="C40" s="79" t="s">
        <v>23</v>
      </c>
      <c r="D40" s="80">
        <f>SUM(D41:D44)</f>
        <v>1035498.6</v>
      </c>
      <c r="E40" s="80">
        <f>SUM(E41:E44)</f>
        <v>1003937.2000000001</v>
      </c>
      <c r="F40" s="80">
        <f t="shared" si="0"/>
        <v>96.952057685061106</v>
      </c>
    </row>
    <row r="41" spans="1:6" x14ac:dyDescent="0.25">
      <c r="A41" s="82" t="s">
        <v>24</v>
      </c>
      <c r="B41" s="83" t="s">
        <v>22</v>
      </c>
      <c r="C41" s="83" t="s">
        <v>25</v>
      </c>
      <c r="D41" s="84">
        <f>SUM('4.ведомст'!G624)</f>
        <v>18576.3</v>
      </c>
      <c r="E41" s="84">
        <f>SUM('4.ведомст'!H624)</f>
        <v>18454.400000000001</v>
      </c>
      <c r="F41" s="84">
        <f t="shared" si="0"/>
        <v>99.343787514198212</v>
      </c>
    </row>
    <row r="42" spans="1:6" x14ac:dyDescent="0.25">
      <c r="A42" s="82" t="s">
        <v>41</v>
      </c>
      <c r="B42" s="83" t="s">
        <v>22</v>
      </c>
      <c r="C42" s="83" t="s">
        <v>42</v>
      </c>
      <c r="D42" s="84">
        <f>SUM('4.ведомст'!G635)</f>
        <v>688083.8</v>
      </c>
      <c r="E42" s="84">
        <f>SUM('4.ведомст'!H635)+'4.ведомст'!H812</f>
        <v>657820.4</v>
      </c>
      <c r="F42" s="84">
        <f t="shared" si="0"/>
        <v>95.601785712728599</v>
      </c>
    </row>
    <row r="43" spans="1:6" x14ac:dyDescent="0.25">
      <c r="A43" s="82" t="s">
        <v>164</v>
      </c>
      <c r="B43" s="83" t="s">
        <v>22</v>
      </c>
      <c r="C43" s="83" t="s">
        <v>8</v>
      </c>
      <c r="D43" s="84">
        <f>SUM('4.ведомст'!G724+'4.ведомст'!G521+'4.ведомст'!G1233)</f>
        <v>271363.39999999997</v>
      </c>
      <c r="E43" s="84">
        <f>SUM('4.ведомст'!H724+'4.ведомст'!H521+'4.ведомст'!H1233)</f>
        <v>268122.3</v>
      </c>
      <c r="F43" s="84">
        <f t="shared" si="0"/>
        <v>98.805623750292042</v>
      </c>
    </row>
    <row r="44" spans="1:6" x14ac:dyDescent="0.25">
      <c r="A44" s="82" t="s">
        <v>63</v>
      </c>
      <c r="B44" s="83" t="s">
        <v>22</v>
      </c>
      <c r="C44" s="83" t="s">
        <v>64</v>
      </c>
      <c r="D44" s="84">
        <f>SUM('4.ведомст'!G532+'4.ведомст'!G591+'4.ведомст'!G746+'4.ведомст'!G1255)+'4.ведомст'!G808</f>
        <v>57475.100000000006</v>
      </c>
      <c r="E44" s="84">
        <f>SUM('4.ведомст'!H532+'4.ведомст'!H591+'4.ведомст'!H746+'4.ведомст'!H1255)</f>
        <v>59540.100000000006</v>
      </c>
      <c r="F44" s="84">
        <f t="shared" si="0"/>
        <v>103.59286021250942</v>
      </c>
    </row>
    <row r="45" spans="1:6" s="81" customFormat="1" x14ac:dyDescent="0.25">
      <c r="A45" s="78" t="s">
        <v>227</v>
      </c>
      <c r="B45" s="79" t="s">
        <v>150</v>
      </c>
      <c r="C45" s="79" t="s">
        <v>23</v>
      </c>
      <c r="D45" s="80">
        <f>SUM(D46:D49)</f>
        <v>482130.5</v>
      </c>
      <c r="E45" s="80">
        <f>SUM(E46:E49)</f>
        <v>437343.49999999994</v>
      </c>
      <c r="F45" s="80">
        <f t="shared" si="0"/>
        <v>90.710606360725976</v>
      </c>
    </row>
    <row r="46" spans="1:6" x14ac:dyDescent="0.25">
      <c r="A46" s="82" t="s">
        <v>165</v>
      </c>
      <c r="B46" s="83" t="s">
        <v>150</v>
      </c>
      <c r="C46" s="83" t="s">
        <v>25</v>
      </c>
      <c r="D46" s="84">
        <f>SUM('4.ведомст'!G814)</f>
        <v>318252.69999999995</v>
      </c>
      <c r="E46" s="84">
        <f>SUM('4.ведомст'!H814)</f>
        <v>318151.69999999995</v>
      </c>
      <c r="F46" s="84">
        <f t="shared" si="0"/>
        <v>99.96826421268382</v>
      </c>
    </row>
    <row r="47" spans="1:6" x14ac:dyDescent="0.25">
      <c r="A47" s="82" t="s">
        <v>166</v>
      </c>
      <c r="B47" s="83" t="s">
        <v>150</v>
      </c>
      <c r="C47" s="83" t="s">
        <v>32</v>
      </c>
      <c r="D47" s="84">
        <f>'4.ведомст'!G858</f>
        <v>19007.7</v>
      </c>
      <c r="E47" s="84">
        <f>'4.ведомст'!H858</f>
        <v>17830.8</v>
      </c>
      <c r="F47" s="84">
        <f t="shared" si="0"/>
        <v>93.808298742088724</v>
      </c>
    </row>
    <row r="48" spans="1:6" ht="13.5" customHeight="1" x14ac:dyDescent="0.25">
      <c r="A48" s="82" t="s">
        <v>167</v>
      </c>
      <c r="B48" s="83" t="s">
        <v>150</v>
      </c>
      <c r="C48" s="83" t="s">
        <v>42</v>
      </c>
      <c r="D48" s="84">
        <f>'4.ведомст'!G889</f>
        <v>14889.7</v>
      </c>
      <c r="E48" s="84">
        <f>'4.ведомст'!H889</f>
        <v>14889.7</v>
      </c>
      <c r="F48" s="84">
        <f t="shared" si="0"/>
        <v>100</v>
      </c>
    </row>
    <row r="49" spans="1:6" ht="31.5" x14ac:dyDescent="0.25">
      <c r="A49" s="82" t="s">
        <v>168</v>
      </c>
      <c r="B49" s="83" t="s">
        <v>150</v>
      </c>
      <c r="C49" s="83" t="s">
        <v>149</v>
      </c>
      <c r="D49" s="84">
        <f>SUM('4.ведомст'!G904)+'4.ведомст'!G1267+'4.ведомст'!G542</f>
        <v>129980.40000000002</v>
      </c>
      <c r="E49" s="84">
        <f>SUM('4.ведомст'!H904)+'4.ведомст'!H1267+'4.ведомст'!H542</f>
        <v>86471.299999999988</v>
      </c>
      <c r="F49" s="84">
        <f t="shared" si="0"/>
        <v>66.526414751762559</v>
      </c>
    </row>
    <row r="50" spans="1:6" s="81" customFormat="1" ht="20.25" customHeight="1" x14ac:dyDescent="0.25">
      <c r="A50" s="78" t="s">
        <v>169</v>
      </c>
      <c r="B50" s="86"/>
      <c r="C50" s="86"/>
      <c r="D50" s="87">
        <f>SUM(D6+D14+D18+D22+D27+D30+D37+D40+D45)</f>
        <v>7927735.0000000009</v>
      </c>
      <c r="E50" s="87">
        <f>SUM(E6+E14+E18+E22+E27+E30+E37+E40+E45)</f>
        <v>7701264.5000000009</v>
      </c>
      <c r="F50" s="80">
        <f t="shared" si="0"/>
        <v>97.143313947804771</v>
      </c>
    </row>
    <row r="51" spans="1:6" hidden="1" x14ac:dyDescent="0.25">
      <c r="D51" s="88"/>
      <c r="E51" s="88"/>
      <c r="F51" s="84"/>
    </row>
    <row r="52" spans="1:6" hidden="1" x14ac:dyDescent="0.25">
      <c r="D52" s="59">
        <f>SUM('4.ведомст'!G1484)</f>
        <v>7927735.0000000019</v>
      </c>
      <c r="E52" s="59">
        <f>SUM('4.ведомст'!H1484)</f>
        <v>7701264.5</v>
      </c>
      <c r="F52" s="59">
        <f>SUM('4.ведомст'!I1484)</f>
        <v>97.143313947804742</v>
      </c>
    </row>
    <row r="53" spans="1:6" hidden="1" x14ac:dyDescent="0.25">
      <c r="D53" s="59">
        <f>SUM(D52-D50)</f>
        <v>9.3132257461547852E-10</v>
      </c>
      <c r="E53" s="59">
        <f>SUM(E52-E50)</f>
        <v>-9.3132257461547852E-10</v>
      </c>
      <c r="F53" s="59">
        <f>SUM(F52-F50)</f>
        <v>-2.8421709430404007E-14</v>
      </c>
    </row>
    <row r="54" spans="1:6" hidden="1" x14ac:dyDescent="0.25">
      <c r="D54" s="122"/>
      <c r="E54" s="122"/>
      <c r="F54" s="122"/>
    </row>
    <row r="55" spans="1:6" hidden="1" x14ac:dyDescent="0.25"/>
  </sheetData>
  <mergeCells count="1">
    <mergeCell ref="A3:F3"/>
  </mergeCells>
  <conditionalFormatting sqref="E32 E17 E34:E35 E38 E42 E29 E46 E49 D6:D49 E6:F6 E7:E14 F7:F51">
    <cfRule type="cellIs" dxfId="1" priority="16" operator="lessThan">
      <formula>0</formula>
    </cfRule>
  </conditionalFormatting>
  <conditionalFormatting sqref="E33 E36:E37 E18:E28 E15:E16 E43:E45 E39:E41 E30:E31 E47:E48">
    <cfRule type="cellIs" dxfId="0" priority="2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opLeftCell="A2" workbookViewId="0">
      <selection activeCell="B9" sqref="B9"/>
    </sheetView>
  </sheetViews>
  <sheetFormatPr defaultRowHeight="15.75" x14ac:dyDescent="0.25"/>
  <cols>
    <col min="1" max="1" width="54.85546875" style="125" customWidth="1"/>
    <col min="2" max="3" width="14.7109375" style="125" customWidth="1"/>
    <col min="4" max="4" width="16.28515625" style="125" customWidth="1"/>
    <col min="5" max="256" width="9.140625" style="125"/>
    <col min="257" max="257" width="54.85546875" style="125" customWidth="1"/>
    <col min="258" max="260" width="14.7109375" style="125" customWidth="1"/>
    <col min="261" max="512" width="9.140625" style="125"/>
    <col min="513" max="513" width="54.85546875" style="125" customWidth="1"/>
    <col min="514" max="516" width="14.7109375" style="125" customWidth="1"/>
    <col min="517" max="768" width="9.140625" style="125"/>
    <col min="769" max="769" width="54.85546875" style="125" customWidth="1"/>
    <col min="770" max="772" width="14.7109375" style="125" customWidth="1"/>
    <col min="773" max="1024" width="9.140625" style="125"/>
    <col min="1025" max="1025" width="54.85546875" style="125" customWidth="1"/>
    <col min="1026" max="1028" width="14.7109375" style="125" customWidth="1"/>
    <col min="1029" max="1280" width="9.140625" style="125"/>
    <col min="1281" max="1281" width="54.85546875" style="125" customWidth="1"/>
    <col min="1282" max="1284" width="14.7109375" style="125" customWidth="1"/>
    <col min="1285" max="1536" width="9.140625" style="125"/>
    <col min="1537" max="1537" width="54.85546875" style="125" customWidth="1"/>
    <col min="1538" max="1540" width="14.7109375" style="125" customWidth="1"/>
    <col min="1541" max="1792" width="9.140625" style="125"/>
    <col min="1793" max="1793" width="54.85546875" style="125" customWidth="1"/>
    <col min="1794" max="1796" width="14.7109375" style="125" customWidth="1"/>
    <col min="1797" max="2048" width="9.140625" style="125"/>
    <col min="2049" max="2049" width="54.85546875" style="125" customWidth="1"/>
    <col min="2050" max="2052" width="14.7109375" style="125" customWidth="1"/>
    <col min="2053" max="2304" width="9.140625" style="125"/>
    <col min="2305" max="2305" width="54.85546875" style="125" customWidth="1"/>
    <col min="2306" max="2308" width="14.7109375" style="125" customWidth="1"/>
    <col min="2309" max="2560" width="9.140625" style="125"/>
    <col min="2561" max="2561" width="54.85546875" style="125" customWidth="1"/>
    <col min="2562" max="2564" width="14.7109375" style="125" customWidth="1"/>
    <col min="2565" max="2816" width="9.140625" style="125"/>
    <col min="2817" max="2817" width="54.85546875" style="125" customWidth="1"/>
    <col min="2818" max="2820" width="14.7109375" style="125" customWidth="1"/>
    <col min="2821" max="3072" width="9.140625" style="125"/>
    <col min="3073" max="3073" width="54.85546875" style="125" customWidth="1"/>
    <col min="3074" max="3076" width="14.7109375" style="125" customWidth="1"/>
    <col min="3077" max="3328" width="9.140625" style="125"/>
    <col min="3329" max="3329" width="54.85546875" style="125" customWidth="1"/>
    <col min="3330" max="3332" width="14.7109375" style="125" customWidth="1"/>
    <col min="3333" max="3584" width="9.140625" style="125"/>
    <col min="3585" max="3585" width="54.85546875" style="125" customWidth="1"/>
    <col min="3586" max="3588" width="14.7109375" style="125" customWidth="1"/>
    <col min="3589" max="3840" width="9.140625" style="125"/>
    <col min="3841" max="3841" width="54.85546875" style="125" customWidth="1"/>
    <col min="3842" max="3844" width="14.7109375" style="125" customWidth="1"/>
    <col min="3845" max="4096" width="9.140625" style="125"/>
    <col min="4097" max="4097" width="54.85546875" style="125" customWidth="1"/>
    <col min="4098" max="4100" width="14.7109375" style="125" customWidth="1"/>
    <col min="4101" max="4352" width="9.140625" style="125"/>
    <col min="4353" max="4353" width="54.85546875" style="125" customWidth="1"/>
    <col min="4354" max="4356" width="14.7109375" style="125" customWidth="1"/>
    <col min="4357" max="4608" width="9.140625" style="125"/>
    <col min="4609" max="4609" width="54.85546875" style="125" customWidth="1"/>
    <col min="4610" max="4612" width="14.7109375" style="125" customWidth="1"/>
    <col min="4613" max="4864" width="9.140625" style="125"/>
    <col min="4865" max="4865" width="54.85546875" style="125" customWidth="1"/>
    <col min="4866" max="4868" width="14.7109375" style="125" customWidth="1"/>
    <col min="4869" max="5120" width="9.140625" style="125"/>
    <col min="5121" max="5121" width="54.85546875" style="125" customWidth="1"/>
    <col min="5122" max="5124" width="14.7109375" style="125" customWidth="1"/>
    <col min="5125" max="5376" width="9.140625" style="125"/>
    <col min="5377" max="5377" width="54.85546875" style="125" customWidth="1"/>
    <col min="5378" max="5380" width="14.7109375" style="125" customWidth="1"/>
    <col min="5381" max="5632" width="9.140625" style="125"/>
    <col min="5633" max="5633" width="54.85546875" style="125" customWidth="1"/>
    <col min="5634" max="5636" width="14.7109375" style="125" customWidth="1"/>
    <col min="5637" max="5888" width="9.140625" style="125"/>
    <col min="5889" max="5889" width="54.85546875" style="125" customWidth="1"/>
    <col min="5890" max="5892" width="14.7109375" style="125" customWidth="1"/>
    <col min="5893" max="6144" width="9.140625" style="125"/>
    <col min="6145" max="6145" width="54.85546875" style="125" customWidth="1"/>
    <col min="6146" max="6148" width="14.7109375" style="125" customWidth="1"/>
    <col min="6149" max="6400" width="9.140625" style="125"/>
    <col min="6401" max="6401" width="54.85546875" style="125" customWidth="1"/>
    <col min="6402" max="6404" width="14.7109375" style="125" customWidth="1"/>
    <col min="6405" max="6656" width="9.140625" style="125"/>
    <col min="6657" max="6657" width="54.85546875" style="125" customWidth="1"/>
    <col min="6658" max="6660" width="14.7109375" style="125" customWidth="1"/>
    <col min="6661" max="6912" width="9.140625" style="125"/>
    <col min="6913" max="6913" width="54.85546875" style="125" customWidth="1"/>
    <col min="6914" max="6916" width="14.7109375" style="125" customWidth="1"/>
    <col min="6917" max="7168" width="9.140625" style="125"/>
    <col min="7169" max="7169" width="54.85546875" style="125" customWidth="1"/>
    <col min="7170" max="7172" width="14.7109375" style="125" customWidth="1"/>
    <col min="7173" max="7424" width="9.140625" style="125"/>
    <col min="7425" max="7425" width="54.85546875" style="125" customWidth="1"/>
    <col min="7426" max="7428" width="14.7109375" style="125" customWidth="1"/>
    <col min="7429" max="7680" width="9.140625" style="125"/>
    <col min="7681" max="7681" width="54.85546875" style="125" customWidth="1"/>
    <col min="7682" max="7684" width="14.7109375" style="125" customWidth="1"/>
    <col min="7685" max="7936" width="9.140625" style="125"/>
    <col min="7937" max="7937" width="54.85546875" style="125" customWidth="1"/>
    <col min="7938" max="7940" width="14.7109375" style="125" customWidth="1"/>
    <col min="7941" max="8192" width="9.140625" style="125"/>
    <col min="8193" max="8193" width="54.85546875" style="125" customWidth="1"/>
    <col min="8194" max="8196" width="14.7109375" style="125" customWidth="1"/>
    <col min="8197" max="8448" width="9.140625" style="125"/>
    <col min="8449" max="8449" width="54.85546875" style="125" customWidth="1"/>
    <col min="8450" max="8452" width="14.7109375" style="125" customWidth="1"/>
    <col min="8453" max="8704" width="9.140625" style="125"/>
    <col min="8705" max="8705" width="54.85546875" style="125" customWidth="1"/>
    <col min="8706" max="8708" width="14.7109375" style="125" customWidth="1"/>
    <col min="8709" max="8960" width="9.140625" style="125"/>
    <col min="8961" max="8961" width="54.85546875" style="125" customWidth="1"/>
    <col min="8962" max="8964" width="14.7109375" style="125" customWidth="1"/>
    <col min="8965" max="9216" width="9.140625" style="125"/>
    <col min="9217" max="9217" width="54.85546875" style="125" customWidth="1"/>
    <col min="9218" max="9220" width="14.7109375" style="125" customWidth="1"/>
    <col min="9221" max="9472" width="9.140625" style="125"/>
    <col min="9473" max="9473" width="54.85546875" style="125" customWidth="1"/>
    <col min="9474" max="9476" width="14.7109375" style="125" customWidth="1"/>
    <col min="9477" max="9728" width="9.140625" style="125"/>
    <col min="9729" max="9729" width="54.85546875" style="125" customWidth="1"/>
    <col min="9730" max="9732" width="14.7109375" style="125" customWidth="1"/>
    <col min="9733" max="9984" width="9.140625" style="125"/>
    <col min="9985" max="9985" width="54.85546875" style="125" customWidth="1"/>
    <col min="9986" max="9988" width="14.7109375" style="125" customWidth="1"/>
    <col min="9989" max="10240" width="9.140625" style="125"/>
    <col min="10241" max="10241" width="54.85546875" style="125" customWidth="1"/>
    <col min="10242" max="10244" width="14.7109375" style="125" customWidth="1"/>
    <col min="10245" max="10496" width="9.140625" style="125"/>
    <col min="10497" max="10497" width="54.85546875" style="125" customWidth="1"/>
    <col min="10498" max="10500" width="14.7109375" style="125" customWidth="1"/>
    <col min="10501" max="10752" width="9.140625" style="125"/>
    <col min="10753" max="10753" width="54.85546875" style="125" customWidth="1"/>
    <col min="10754" max="10756" width="14.7109375" style="125" customWidth="1"/>
    <col min="10757" max="11008" width="9.140625" style="125"/>
    <col min="11009" max="11009" width="54.85546875" style="125" customWidth="1"/>
    <col min="11010" max="11012" width="14.7109375" style="125" customWidth="1"/>
    <col min="11013" max="11264" width="9.140625" style="125"/>
    <col min="11265" max="11265" width="54.85546875" style="125" customWidth="1"/>
    <col min="11266" max="11268" width="14.7109375" style="125" customWidth="1"/>
    <col min="11269" max="11520" width="9.140625" style="125"/>
    <col min="11521" max="11521" width="54.85546875" style="125" customWidth="1"/>
    <col min="11522" max="11524" width="14.7109375" style="125" customWidth="1"/>
    <col min="11525" max="11776" width="9.140625" style="125"/>
    <col min="11777" max="11777" width="54.85546875" style="125" customWidth="1"/>
    <col min="11778" max="11780" width="14.7109375" style="125" customWidth="1"/>
    <col min="11781" max="12032" width="9.140625" style="125"/>
    <col min="12033" max="12033" width="54.85546875" style="125" customWidth="1"/>
    <col min="12034" max="12036" width="14.7109375" style="125" customWidth="1"/>
    <col min="12037" max="12288" width="9.140625" style="125"/>
    <col min="12289" max="12289" width="54.85546875" style="125" customWidth="1"/>
    <col min="12290" max="12292" width="14.7109375" style="125" customWidth="1"/>
    <col min="12293" max="12544" width="9.140625" style="125"/>
    <col min="12545" max="12545" width="54.85546875" style="125" customWidth="1"/>
    <col min="12546" max="12548" width="14.7109375" style="125" customWidth="1"/>
    <col min="12549" max="12800" width="9.140625" style="125"/>
    <col min="12801" max="12801" width="54.85546875" style="125" customWidth="1"/>
    <col min="12802" max="12804" width="14.7109375" style="125" customWidth="1"/>
    <col min="12805" max="13056" width="9.140625" style="125"/>
    <col min="13057" max="13057" width="54.85546875" style="125" customWidth="1"/>
    <col min="13058" max="13060" width="14.7109375" style="125" customWidth="1"/>
    <col min="13061" max="13312" width="9.140625" style="125"/>
    <col min="13313" max="13313" width="54.85546875" style="125" customWidth="1"/>
    <col min="13314" max="13316" width="14.7109375" style="125" customWidth="1"/>
    <col min="13317" max="13568" width="9.140625" style="125"/>
    <col min="13569" max="13569" width="54.85546875" style="125" customWidth="1"/>
    <col min="13570" max="13572" width="14.7109375" style="125" customWidth="1"/>
    <col min="13573" max="13824" width="9.140625" style="125"/>
    <col min="13825" max="13825" width="54.85546875" style="125" customWidth="1"/>
    <col min="13826" max="13828" width="14.7109375" style="125" customWidth="1"/>
    <col min="13829" max="14080" width="9.140625" style="125"/>
    <col min="14081" max="14081" width="54.85546875" style="125" customWidth="1"/>
    <col min="14082" max="14084" width="14.7109375" style="125" customWidth="1"/>
    <col min="14085" max="14336" width="9.140625" style="125"/>
    <col min="14337" max="14337" width="54.85546875" style="125" customWidth="1"/>
    <col min="14338" max="14340" width="14.7109375" style="125" customWidth="1"/>
    <col min="14341" max="14592" width="9.140625" style="125"/>
    <col min="14593" max="14593" width="54.85546875" style="125" customWidth="1"/>
    <col min="14594" max="14596" width="14.7109375" style="125" customWidth="1"/>
    <col min="14597" max="14848" width="9.140625" style="125"/>
    <col min="14849" max="14849" width="54.85546875" style="125" customWidth="1"/>
    <col min="14850" max="14852" width="14.7109375" style="125" customWidth="1"/>
    <col min="14853" max="15104" width="9.140625" style="125"/>
    <col min="15105" max="15105" width="54.85546875" style="125" customWidth="1"/>
    <col min="15106" max="15108" width="14.7109375" style="125" customWidth="1"/>
    <col min="15109" max="15360" width="9.140625" style="125"/>
    <col min="15361" max="15361" width="54.85546875" style="125" customWidth="1"/>
    <col min="15362" max="15364" width="14.7109375" style="125" customWidth="1"/>
    <col min="15365" max="15616" width="9.140625" style="125"/>
    <col min="15617" max="15617" width="54.85546875" style="125" customWidth="1"/>
    <col min="15618" max="15620" width="14.7109375" style="125" customWidth="1"/>
    <col min="15621" max="15872" width="9.140625" style="125"/>
    <col min="15873" max="15873" width="54.85546875" style="125" customWidth="1"/>
    <col min="15874" max="15876" width="14.7109375" style="125" customWidth="1"/>
    <col min="15877" max="16128" width="9.140625" style="125"/>
    <col min="16129" max="16129" width="54.85546875" style="125" customWidth="1"/>
    <col min="16130" max="16132" width="14.7109375" style="125" customWidth="1"/>
    <col min="16133" max="16384" width="9.140625" style="125"/>
  </cols>
  <sheetData>
    <row r="1" spans="1:4" hidden="1" x14ac:dyDescent="0.25">
      <c r="B1" s="126" t="s">
        <v>983</v>
      </c>
      <c r="C1" s="126"/>
      <c r="D1" s="126"/>
    </row>
    <row r="2" spans="1:4" ht="13.5" customHeight="1" x14ac:dyDescent="0.25">
      <c r="B2" s="126"/>
      <c r="C2" s="126"/>
      <c r="D2" s="126" t="s">
        <v>1049</v>
      </c>
    </row>
    <row r="3" spans="1:4" x14ac:dyDescent="0.25">
      <c r="B3" s="74"/>
      <c r="C3" s="74"/>
      <c r="D3" s="74" t="s">
        <v>1045</v>
      </c>
    </row>
    <row r="5" spans="1:4" ht="37.5" customHeight="1" x14ac:dyDescent="0.25">
      <c r="A5" s="238" t="s">
        <v>1060</v>
      </c>
      <c r="B5" s="239"/>
      <c r="C5" s="239"/>
      <c r="D5" s="239"/>
    </row>
    <row r="6" spans="1:4" ht="10.5" customHeight="1" x14ac:dyDescent="0.25">
      <c r="A6" s="127"/>
    </row>
    <row r="7" spans="1:4" ht="20.25" customHeight="1" x14ac:dyDescent="0.25">
      <c r="A7" s="240" t="s">
        <v>1050</v>
      </c>
      <c r="B7" s="241"/>
      <c r="C7" s="241"/>
      <c r="D7" s="241"/>
    </row>
    <row r="8" spans="1:4" x14ac:dyDescent="0.25">
      <c r="D8" s="128" t="s">
        <v>420</v>
      </c>
    </row>
    <row r="9" spans="1:4" ht="47.25" x14ac:dyDescent="0.25">
      <c r="A9" s="129" t="s">
        <v>139</v>
      </c>
      <c r="B9" s="156" t="s">
        <v>1109</v>
      </c>
      <c r="C9" s="156" t="s">
        <v>1042</v>
      </c>
      <c r="D9" s="157" t="s">
        <v>1051</v>
      </c>
    </row>
    <row r="10" spans="1:4" ht="45.75" customHeight="1" x14ac:dyDescent="0.25">
      <c r="A10" s="130" t="s">
        <v>1052</v>
      </c>
      <c r="B10" s="131">
        <f>SUM(B11-B12)</f>
        <v>0</v>
      </c>
      <c r="C10" s="131">
        <f>SUM(C11-C12)</f>
        <v>0</v>
      </c>
      <c r="D10" s="131"/>
    </row>
    <row r="11" spans="1:4" ht="24" customHeight="1" x14ac:dyDescent="0.25">
      <c r="A11" s="129" t="s">
        <v>1053</v>
      </c>
      <c r="B11" s="131"/>
      <c r="C11" s="131"/>
      <c r="D11" s="131"/>
    </row>
    <row r="12" spans="1:4" ht="25.5" customHeight="1" x14ac:dyDescent="0.25">
      <c r="A12" s="129" t="s">
        <v>1054</v>
      </c>
      <c r="B12" s="131"/>
      <c r="C12" s="131"/>
      <c r="D12" s="131"/>
    </row>
    <row r="13" spans="1:4" ht="31.5" x14ac:dyDescent="0.25">
      <c r="A13" s="130" t="s">
        <v>1055</v>
      </c>
      <c r="B13" s="131">
        <f>SUM(B15-B16)</f>
        <v>0</v>
      </c>
      <c r="C13" s="131">
        <f>SUM(C15-C16)</f>
        <v>0</v>
      </c>
      <c r="D13" s="131"/>
    </row>
    <row r="14" spans="1:4" hidden="1" x14ac:dyDescent="0.25">
      <c r="A14" s="132"/>
      <c r="B14" s="131"/>
      <c r="C14" s="131"/>
      <c r="D14" s="131"/>
    </row>
    <row r="15" spans="1:4" ht="24" customHeight="1" x14ac:dyDescent="0.25">
      <c r="A15" s="129" t="s">
        <v>1053</v>
      </c>
      <c r="B15" s="131"/>
      <c r="C15" s="131"/>
      <c r="D15" s="131"/>
    </row>
    <row r="16" spans="1:4" ht="25.5" customHeight="1" x14ac:dyDescent="0.25">
      <c r="A16" s="129" t="s">
        <v>1054</v>
      </c>
      <c r="B16" s="131">
        <v>0</v>
      </c>
      <c r="C16" s="131">
        <v>0</v>
      </c>
      <c r="D16" s="131"/>
    </row>
    <row r="17" spans="1:4" ht="21" customHeight="1" x14ac:dyDescent="0.25">
      <c r="A17" s="133" t="s">
        <v>1056</v>
      </c>
      <c r="B17" s="131">
        <f>SUM(B18-B19)</f>
        <v>0</v>
      </c>
      <c r="C17" s="131">
        <f>SUM(C18-C19)</f>
        <v>0</v>
      </c>
      <c r="D17" s="131" t="s">
        <v>1043</v>
      </c>
    </row>
    <row r="18" spans="1:4" ht="24" customHeight="1" x14ac:dyDescent="0.25">
      <c r="A18" s="129" t="s">
        <v>1053</v>
      </c>
      <c r="B18" s="131">
        <f>SUM(B11+B15)</f>
        <v>0</v>
      </c>
      <c r="C18" s="131">
        <f>SUM(C11+C15)</f>
        <v>0</v>
      </c>
      <c r="D18" s="131"/>
    </row>
    <row r="19" spans="1:4" ht="21.75" customHeight="1" x14ac:dyDescent="0.25">
      <c r="A19" s="129" t="s">
        <v>1054</v>
      </c>
      <c r="B19" s="131">
        <v>0</v>
      </c>
      <c r="C19" s="131">
        <v>0</v>
      </c>
      <c r="D19" s="131"/>
    </row>
    <row r="21" spans="1:4" ht="32.25" customHeight="1" x14ac:dyDescent="0.25">
      <c r="A21" s="134"/>
    </row>
  </sheetData>
  <mergeCells count="2">
    <mergeCell ref="A5:D5"/>
    <mergeCell ref="A7:D7"/>
  </mergeCells>
  <pageMargins left="0.70866141732283472" right="0.31496062992125984" top="0.35433070866141736" bottom="0.35433070866141736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opLeftCell="A2" workbookViewId="0">
      <selection activeCell="B8" sqref="B8"/>
    </sheetView>
  </sheetViews>
  <sheetFormatPr defaultRowHeight="15.75" x14ac:dyDescent="0.25"/>
  <cols>
    <col min="1" max="1" width="54.85546875" style="125" customWidth="1"/>
    <col min="2" max="3" width="14.7109375" style="125" customWidth="1"/>
    <col min="4" max="4" width="16.28515625" style="135" customWidth="1"/>
    <col min="5" max="256" width="9.140625" style="125"/>
    <col min="257" max="257" width="54.85546875" style="125" customWidth="1"/>
    <col min="258" max="260" width="14.7109375" style="125" customWidth="1"/>
    <col min="261" max="512" width="9.140625" style="125"/>
    <col min="513" max="513" width="54.85546875" style="125" customWidth="1"/>
    <col min="514" max="516" width="14.7109375" style="125" customWidth="1"/>
    <col min="517" max="768" width="9.140625" style="125"/>
    <col min="769" max="769" width="54.85546875" style="125" customWidth="1"/>
    <col min="770" max="772" width="14.7109375" style="125" customWidth="1"/>
    <col min="773" max="1024" width="9.140625" style="125"/>
    <col min="1025" max="1025" width="54.85546875" style="125" customWidth="1"/>
    <col min="1026" max="1028" width="14.7109375" style="125" customWidth="1"/>
    <col min="1029" max="1280" width="9.140625" style="125"/>
    <col min="1281" max="1281" width="54.85546875" style="125" customWidth="1"/>
    <col min="1282" max="1284" width="14.7109375" style="125" customWidth="1"/>
    <col min="1285" max="1536" width="9.140625" style="125"/>
    <col min="1537" max="1537" width="54.85546875" style="125" customWidth="1"/>
    <col min="1538" max="1540" width="14.7109375" style="125" customWidth="1"/>
    <col min="1541" max="1792" width="9.140625" style="125"/>
    <col min="1793" max="1793" width="54.85546875" style="125" customWidth="1"/>
    <col min="1794" max="1796" width="14.7109375" style="125" customWidth="1"/>
    <col min="1797" max="2048" width="9.140625" style="125"/>
    <col min="2049" max="2049" width="54.85546875" style="125" customWidth="1"/>
    <col min="2050" max="2052" width="14.7109375" style="125" customWidth="1"/>
    <col min="2053" max="2304" width="9.140625" style="125"/>
    <col min="2305" max="2305" width="54.85546875" style="125" customWidth="1"/>
    <col min="2306" max="2308" width="14.7109375" style="125" customWidth="1"/>
    <col min="2309" max="2560" width="9.140625" style="125"/>
    <col min="2561" max="2561" width="54.85546875" style="125" customWidth="1"/>
    <col min="2562" max="2564" width="14.7109375" style="125" customWidth="1"/>
    <col min="2565" max="2816" width="9.140625" style="125"/>
    <col min="2817" max="2817" width="54.85546875" style="125" customWidth="1"/>
    <col min="2818" max="2820" width="14.7109375" style="125" customWidth="1"/>
    <col min="2821" max="3072" width="9.140625" style="125"/>
    <col min="3073" max="3073" width="54.85546875" style="125" customWidth="1"/>
    <col min="3074" max="3076" width="14.7109375" style="125" customWidth="1"/>
    <col min="3077" max="3328" width="9.140625" style="125"/>
    <col min="3329" max="3329" width="54.85546875" style="125" customWidth="1"/>
    <col min="3330" max="3332" width="14.7109375" style="125" customWidth="1"/>
    <col min="3333" max="3584" width="9.140625" style="125"/>
    <col min="3585" max="3585" width="54.85546875" style="125" customWidth="1"/>
    <col min="3586" max="3588" width="14.7109375" style="125" customWidth="1"/>
    <col min="3589" max="3840" width="9.140625" style="125"/>
    <col min="3841" max="3841" width="54.85546875" style="125" customWidth="1"/>
    <col min="3842" max="3844" width="14.7109375" style="125" customWidth="1"/>
    <col min="3845" max="4096" width="9.140625" style="125"/>
    <col min="4097" max="4097" width="54.85546875" style="125" customWidth="1"/>
    <col min="4098" max="4100" width="14.7109375" style="125" customWidth="1"/>
    <col min="4101" max="4352" width="9.140625" style="125"/>
    <col min="4353" max="4353" width="54.85546875" style="125" customWidth="1"/>
    <col min="4354" max="4356" width="14.7109375" style="125" customWidth="1"/>
    <col min="4357" max="4608" width="9.140625" style="125"/>
    <col min="4609" max="4609" width="54.85546875" style="125" customWidth="1"/>
    <col min="4610" max="4612" width="14.7109375" style="125" customWidth="1"/>
    <col min="4613" max="4864" width="9.140625" style="125"/>
    <col min="4865" max="4865" width="54.85546875" style="125" customWidth="1"/>
    <col min="4866" max="4868" width="14.7109375" style="125" customWidth="1"/>
    <col min="4869" max="5120" width="9.140625" style="125"/>
    <col min="5121" max="5121" width="54.85546875" style="125" customWidth="1"/>
    <col min="5122" max="5124" width="14.7109375" style="125" customWidth="1"/>
    <col min="5125" max="5376" width="9.140625" style="125"/>
    <col min="5377" max="5377" width="54.85546875" style="125" customWidth="1"/>
    <col min="5378" max="5380" width="14.7109375" style="125" customWidth="1"/>
    <col min="5381" max="5632" width="9.140625" style="125"/>
    <col min="5633" max="5633" width="54.85546875" style="125" customWidth="1"/>
    <col min="5634" max="5636" width="14.7109375" style="125" customWidth="1"/>
    <col min="5637" max="5888" width="9.140625" style="125"/>
    <col min="5889" max="5889" width="54.85546875" style="125" customWidth="1"/>
    <col min="5890" max="5892" width="14.7109375" style="125" customWidth="1"/>
    <col min="5893" max="6144" width="9.140625" style="125"/>
    <col min="6145" max="6145" width="54.85546875" style="125" customWidth="1"/>
    <col min="6146" max="6148" width="14.7109375" style="125" customWidth="1"/>
    <col min="6149" max="6400" width="9.140625" style="125"/>
    <col min="6401" max="6401" width="54.85546875" style="125" customWidth="1"/>
    <col min="6402" max="6404" width="14.7109375" style="125" customWidth="1"/>
    <col min="6405" max="6656" width="9.140625" style="125"/>
    <col min="6657" max="6657" width="54.85546875" style="125" customWidth="1"/>
    <col min="6658" max="6660" width="14.7109375" style="125" customWidth="1"/>
    <col min="6661" max="6912" width="9.140625" style="125"/>
    <col min="6913" max="6913" width="54.85546875" style="125" customWidth="1"/>
    <col min="6914" max="6916" width="14.7109375" style="125" customWidth="1"/>
    <col min="6917" max="7168" width="9.140625" style="125"/>
    <col min="7169" max="7169" width="54.85546875" style="125" customWidth="1"/>
    <col min="7170" max="7172" width="14.7109375" style="125" customWidth="1"/>
    <col min="7173" max="7424" width="9.140625" style="125"/>
    <col min="7425" max="7425" width="54.85546875" style="125" customWidth="1"/>
    <col min="7426" max="7428" width="14.7109375" style="125" customWidth="1"/>
    <col min="7429" max="7680" width="9.140625" style="125"/>
    <col min="7681" max="7681" width="54.85546875" style="125" customWidth="1"/>
    <col min="7682" max="7684" width="14.7109375" style="125" customWidth="1"/>
    <col min="7685" max="7936" width="9.140625" style="125"/>
    <col min="7937" max="7937" width="54.85546875" style="125" customWidth="1"/>
    <col min="7938" max="7940" width="14.7109375" style="125" customWidth="1"/>
    <col min="7941" max="8192" width="9.140625" style="125"/>
    <col min="8193" max="8193" width="54.85546875" style="125" customWidth="1"/>
    <col min="8194" max="8196" width="14.7109375" style="125" customWidth="1"/>
    <col min="8197" max="8448" width="9.140625" style="125"/>
    <col min="8449" max="8449" width="54.85546875" style="125" customWidth="1"/>
    <col min="8450" max="8452" width="14.7109375" style="125" customWidth="1"/>
    <col min="8453" max="8704" width="9.140625" style="125"/>
    <col min="8705" max="8705" width="54.85546875" style="125" customWidth="1"/>
    <col min="8706" max="8708" width="14.7109375" style="125" customWidth="1"/>
    <col min="8709" max="8960" width="9.140625" style="125"/>
    <col min="8961" max="8961" width="54.85546875" style="125" customWidth="1"/>
    <col min="8962" max="8964" width="14.7109375" style="125" customWidth="1"/>
    <col min="8965" max="9216" width="9.140625" style="125"/>
    <col min="9217" max="9217" width="54.85546875" style="125" customWidth="1"/>
    <col min="9218" max="9220" width="14.7109375" style="125" customWidth="1"/>
    <col min="9221" max="9472" width="9.140625" style="125"/>
    <col min="9473" max="9473" width="54.85546875" style="125" customWidth="1"/>
    <col min="9474" max="9476" width="14.7109375" style="125" customWidth="1"/>
    <col min="9477" max="9728" width="9.140625" style="125"/>
    <col min="9729" max="9729" width="54.85546875" style="125" customWidth="1"/>
    <col min="9730" max="9732" width="14.7109375" style="125" customWidth="1"/>
    <col min="9733" max="9984" width="9.140625" style="125"/>
    <col min="9985" max="9985" width="54.85546875" style="125" customWidth="1"/>
    <col min="9986" max="9988" width="14.7109375" style="125" customWidth="1"/>
    <col min="9989" max="10240" width="9.140625" style="125"/>
    <col min="10241" max="10241" width="54.85546875" style="125" customWidth="1"/>
    <col min="10242" max="10244" width="14.7109375" style="125" customWidth="1"/>
    <col min="10245" max="10496" width="9.140625" style="125"/>
    <col min="10497" max="10497" width="54.85546875" style="125" customWidth="1"/>
    <col min="10498" max="10500" width="14.7109375" style="125" customWidth="1"/>
    <col min="10501" max="10752" width="9.140625" style="125"/>
    <col min="10753" max="10753" width="54.85546875" style="125" customWidth="1"/>
    <col min="10754" max="10756" width="14.7109375" style="125" customWidth="1"/>
    <col min="10757" max="11008" width="9.140625" style="125"/>
    <col min="11009" max="11009" width="54.85546875" style="125" customWidth="1"/>
    <col min="11010" max="11012" width="14.7109375" style="125" customWidth="1"/>
    <col min="11013" max="11264" width="9.140625" style="125"/>
    <col min="11265" max="11265" width="54.85546875" style="125" customWidth="1"/>
    <col min="11266" max="11268" width="14.7109375" style="125" customWidth="1"/>
    <col min="11269" max="11520" width="9.140625" style="125"/>
    <col min="11521" max="11521" width="54.85546875" style="125" customWidth="1"/>
    <col min="11522" max="11524" width="14.7109375" style="125" customWidth="1"/>
    <col min="11525" max="11776" width="9.140625" style="125"/>
    <col min="11777" max="11777" width="54.85546875" style="125" customWidth="1"/>
    <col min="11778" max="11780" width="14.7109375" style="125" customWidth="1"/>
    <col min="11781" max="12032" width="9.140625" style="125"/>
    <col min="12033" max="12033" width="54.85546875" style="125" customWidth="1"/>
    <col min="12034" max="12036" width="14.7109375" style="125" customWidth="1"/>
    <col min="12037" max="12288" width="9.140625" style="125"/>
    <col min="12289" max="12289" width="54.85546875" style="125" customWidth="1"/>
    <col min="12290" max="12292" width="14.7109375" style="125" customWidth="1"/>
    <col min="12293" max="12544" width="9.140625" style="125"/>
    <col min="12545" max="12545" width="54.85546875" style="125" customWidth="1"/>
    <col min="12546" max="12548" width="14.7109375" style="125" customWidth="1"/>
    <col min="12549" max="12800" width="9.140625" style="125"/>
    <col min="12801" max="12801" width="54.85546875" style="125" customWidth="1"/>
    <col min="12802" max="12804" width="14.7109375" style="125" customWidth="1"/>
    <col min="12805" max="13056" width="9.140625" style="125"/>
    <col min="13057" max="13057" width="54.85546875" style="125" customWidth="1"/>
    <col min="13058" max="13060" width="14.7109375" style="125" customWidth="1"/>
    <col min="13061" max="13312" width="9.140625" style="125"/>
    <col min="13313" max="13313" width="54.85546875" style="125" customWidth="1"/>
    <col min="13314" max="13316" width="14.7109375" style="125" customWidth="1"/>
    <col min="13317" max="13568" width="9.140625" style="125"/>
    <col min="13569" max="13569" width="54.85546875" style="125" customWidth="1"/>
    <col min="13570" max="13572" width="14.7109375" style="125" customWidth="1"/>
    <col min="13573" max="13824" width="9.140625" style="125"/>
    <col min="13825" max="13825" width="54.85546875" style="125" customWidth="1"/>
    <col min="13826" max="13828" width="14.7109375" style="125" customWidth="1"/>
    <col min="13829" max="14080" width="9.140625" style="125"/>
    <col min="14081" max="14081" width="54.85546875" style="125" customWidth="1"/>
    <col min="14082" max="14084" width="14.7109375" style="125" customWidth="1"/>
    <col min="14085" max="14336" width="9.140625" style="125"/>
    <col min="14337" max="14337" width="54.85546875" style="125" customWidth="1"/>
    <col min="14338" max="14340" width="14.7109375" style="125" customWidth="1"/>
    <col min="14341" max="14592" width="9.140625" style="125"/>
    <col min="14593" max="14593" width="54.85546875" style="125" customWidth="1"/>
    <col min="14594" max="14596" width="14.7109375" style="125" customWidth="1"/>
    <col min="14597" max="14848" width="9.140625" style="125"/>
    <col min="14849" max="14849" width="54.85546875" style="125" customWidth="1"/>
    <col min="14850" max="14852" width="14.7109375" style="125" customWidth="1"/>
    <col min="14853" max="15104" width="9.140625" style="125"/>
    <col min="15105" max="15105" width="54.85546875" style="125" customWidth="1"/>
    <col min="15106" max="15108" width="14.7109375" style="125" customWidth="1"/>
    <col min="15109" max="15360" width="9.140625" style="125"/>
    <col min="15361" max="15361" width="54.85546875" style="125" customWidth="1"/>
    <col min="15362" max="15364" width="14.7109375" style="125" customWidth="1"/>
    <col min="15365" max="15616" width="9.140625" style="125"/>
    <col min="15617" max="15617" width="54.85546875" style="125" customWidth="1"/>
    <col min="15618" max="15620" width="14.7109375" style="125" customWidth="1"/>
    <col min="15621" max="15872" width="9.140625" style="125"/>
    <col min="15873" max="15873" width="54.85546875" style="125" customWidth="1"/>
    <col min="15874" max="15876" width="14.7109375" style="125" customWidth="1"/>
    <col min="15877" max="16128" width="9.140625" style="125"/>
    <col min="16129" max="16129" width="54.85546875" style="125" customWidth="1"/>
    <col min="16130" max="16132" width="14.7109375" style="125" customWidth="1"/>
    <col min="16133" max="16384" width="9.140625" style="125"/>
  </cols>
  <sheetData>
    <row r="1" spans="1:4" hidden="1" x14ac:dyDescent="0.25">
      <c r="B1" s="126" t="s">
        <v>983</v>
      </c>
      <c r="C1" s="126"/>
      <c r="D1" s="126"/>
    </row>
    <row r="2" spans="1:4" ht="13.5" customHeight="1" x14ac:dyDescent="0.25">
      <c r="B2" s="126"/>
      <c r="C2" s="126"/>
      <c r="D2" s="126" t="s">
        <v>1057</v>
      </c>
    </row>
    <row r="3" spans="1:4" x14ac:dyDescent="0.25">
      <c r="B3" s="74"/>
      <c r="C3" s="74"/>
      <c r="D3" s="74" t="s">
        <v>1045</v>
      </c>
    </row>
    <row r="4" spans="1:4" ht="37.5" customHeight="1" x14ac:dyDescent="0.25">
      <c r="A4" s="238" t="s">
        <v>1061</v>
      </c>
      <c r="B4" s="239"/>
      <c r="C4" s="239"/>
      <c r="D4" s="239"/>
    </row>
    <row r="5" spans="1:4" ht="10.5" customHeight="1" x14ac:dyDescent="0.25">
      <c r="A5" s="127"/>
    </row>
    <row r="6" spans="1:4" ht="20.25" customHeight="1" x14ac:dyDescent="0.25">
      <c r="A6" s="240" t="s">
        <v>1058</v>
      </c>
      <c r="B6" s="241"/>
      <c r="C6" s="241"/>
      <c r="D6" s="241"/>
    </row>
    <row r="8" spans="1:4" ht="47.25" x14ac:dyDescent="0.25">
      <c r="A8" s="129" t="s">
        <v>139</v>
      </c>
      <c r="B8" s="156" t="s">
        <v>1109</v>
      </c>
      <c r="C8" s="156" t="s">
        <v>1042</v>
      </c>
      <c r="D8" s="157" t="s">
        <v>1051</v>
      </c>
    </row>
    <row r="9" spans="1:4" ht="45.75" customHeight="1" x14ac:dyDescent="0.25">
      <c r="A9" s="130" t="s">
        <v>1052</v>
      </c>
      <c r="B9" s="131">
        <f>SUM(B10-B11)</f>
        <v>0</v>
      </c>
      <c r="C9" s="131"/>
      <c r="D9" s="131"/>
    </row>
    <row r="10" spans="1:4" ht="24" customHeight="1" x14ac:dyDescent="0.25">
      <c r="A10" s="129" t="s">
        <v>1053</v>
      </c>
      <c r="B10" s="131"/>
      <c r="C10" s="131"/>
      <c r="D10" s="131"/>
    </row>
    <row r="11" spans="1:4" ht="25.5" customHeight="1" x14ac:dyDescent="0.25">
      <c r="A11" s="129" t="s">
        <v>1054</v>
      </c>
      <c r="B11" s="131"/>
      <c r="C11" s="131"/>
      <c r="D11" s="131"/>
    </row>
    <row r="12" spans="1:4" ht="31.5" x14ac:dyDescent="0.25">
      <c r="A12" s="130" t="s">
        <v>1055</v>
      </c>
      <c r="B12" s="131">
        <f>SUM(B14-B15)</f>
        <v>0</v>
      </c>
      <c r="C12" s="131"/>
      <c r="D12" s="131"/>
    </row>
    <row r="13" spans="1:4" hidden="1" x14ac:dyDescent="0.25">
      <c r="A13" s="132"/>
      <c r="B13" s="131"/>
      <c r="C13" s="131"/>
      <c r="D13" s="131"/>
    </row>
    <row r="14" spans="1:4" ht="24" customHeight="1" x14ac:dyDescent="0.25">
      <c r="A14" s="129" t="s">
        <v>1053</v>
      </c>
      <c r="B14" s="131"/>
      <c r="C14" s="131"/>
      <c r="D14" s="131"/>
    </row>
    <row r="15" spans="1:4" ht="25.5" customHeight="1" x14ac:dyDescent="0.25">
      <c r="A15" s="129" t="s">
        <v>1054</v>
      </c>
      <c r="B15" s="131">
        <v>0</v>
      </c>
      <c r="C15" s="131"/>
      <c r="D15" s="131"/>
    </row>
    <row r="16" spans="1:4" ht="21" customHeight="1" x14ac:dyDescent="0.25">
      <c r="A16" s="133" t="s">
        <v>1056</v>
      </c>
      <c r="B16" s="131">
        <f>SUM(B17-B18)</f>
        <v>0</v>
      </c>
      <c r="C16" s="131"/>
      <c r="D16" s="131" t="s">
        <v>1059</v>
      </c>
    </row>
    <row r="17" spans="1:4" ht="24" customHeight="1" x14ac:dyDescent="0.25">
      <c r="A17" s="129" t="s">
        <v>1053</v>
      </c>
      <c r="B17" s="131">
        <f>SUM(B10+B14)</f>
        <v>0</v>
      </c>
      <c r="C17" s="131"/>
      <c r="D17" s="131"/>
    </row>
    <row r="18" spans="1:4" ht="21.75" customHeight="1" x14ac:dyDescent="0.25">
      <c r="A18" s="129" t="s">
        <v>1054</v>
      </c>
      <c r="B18" s="131">
        <v>0</v>
      </c>
      <c r="C18" s="131"/>
      <c r="D18" s="131"/>
    </row>
    <row r="20" spans="1:4" ht="32.25" customHeight="1" x14ac:dyDescent="0.25">
      <c r="A20" s="134"/>
    </row>
  </sheetData>
  <mergeCells count="2">
    <mergeCell ref="A4:D4"/>
    <mergeCell ref="A6:D6"/>
  </mergeCells>
  <pageMargins left="0.70866141732283472" right="0.31496062992125984" top="0.35433070866141736" bottom="0.35433070866141736" header="0.31496062992125984" footer="0.31496062992125984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opLeftCell="A8" workbookViewId="0">
      <selection activeCell="K17" sqref="K17"/>
    </sheetView>
  </sheetViews>
  <sheetFormatPr defaultRowHeight="15.75" x14ac:dyDescent="0.25"/>
  <cols>
    <col min="1" max="1" width="25.42578125" style="136" customWidth="1"/>
    <col min="2" max="2" width="60.28515625" style="137" customWidth="1"/>
    <col min="3" max="3" width="13.5703125" style="143" customWidth="1"/>
    <col min="4" max="4" width="15.7109375" style="139" customWidth="1"/>
    <col min="5" max="252" width="9.140625" style="139"/>
    <col min="253" max="253" width="27.5703125" style="139" customWidth="1"/>
    <col min="254" max="254" width="51.7109375" style="139" customWidth="1"/>
    <col min="255" max="255" width="0" style="139" hidden="1" customWidth="1"/>
    <col min="256" max="256" width="14.7109375" style="139" customWidth="1"/>
    <col min="257" max="258" width="0" style="139" hidden="1" customWidth="1"/>
    <col min="259" max="260" width="12.85546875" style="139" customWidth="1"/>
    <col min="261" max="508" width="9.140625" style="139"/>
    <col min="509" max="509" width="27.5703125" style="139" customWidth="1"/>
    <col min="510" max="510" width="51.7109375" style="139" customWidth="1"/>
    <col min="511" max="511" width="0" style="139" hidden="1" customWidth="1"/>
    <col min="512" max="512" width="14.7109375" style="139" customWidth="1"/>
    <col min="513" max="514" width="0" style="139" hidden="1" customWidth="1"/>
    <col min="515" max="516" width="12.85546875" style="139" customWidth="1"/>
    <col min="517" max="764" width="9.140625" style="139"/>
    <col min="765" max="765" width="27.5703125" style="139" customWidth="1"/>
    <col min="766" max="766" width="51.7109375" style="139" customWidth="1"/>
    <col min="767" max="767" width="0" style="139" hidden="1" customWidth="1"/>
    <col min="768" max="768" width="14.7109375" style="139" customWidth="1"/>
    <col min="769" max="770" width="0" style="139" hidden="1" customWidth="1"/>
    <col min="771" max="772" width="12.85546875" style="139" customWidth="1"/>
    <col min="773" max="1020" width="9.140625" style="139"/>
    <col min="1021" max="1021" width="27.5703125" style="139" customWidth="1"/>
    <col min="1022" max="1022" width="51.7109375" style="139" customWidth="1"/>
    <col min="1023" max="1023" width="0" style="139" hidden="1" customWidth="1"/>
    <col min="1024" max="1024" width="14.7109375" style="139" customWidth="1"/>
    <col min="1025" max="1026" width="0" style="139" hidden="1" customWidth="1"/>
    <col min="1027" max="1028" width="12.85546875" style="139" customWidth="1"/>
    <col min="1029" max="1276" width="9.140625" style="139"/>
    <col min="1277" max="1277" width="27.5703125" style="139" customWidth="1"/>
    <col min="1278" max="1278" width="51.7109375" style="139" customWidth="1"/>
    <col min="1279" max="1279" width="0" style="139" hidden="1" customWidth="1"/>
    <col min="1280" max="1280" width="14.7109375" style="139" customWidth="1"/>
    <col min="1281" max="1282" width="0" style="139" hidden="1" customWidth="1"/>
    <col min="1283" max="1284" width="12.85546875" style="139" customWidth="1"/>
    <col min="1285" max="1532" width="9.140625" style="139"/>
    <col min="1533" max="1533" width="27.5703125" style="139" customWidth="1"/>
    <col min="1534" max="1534" width="51.7109375" style="139" customWidth="1"/>
    <col min="1535" max="1535" width="0" style="139" hidden="1" customWidth="1"/>
    <col min="1536" max="1536" width="14.7109375" style="139" customWidth="1"/>
    <col min="1537" max="1538" width="0" style="139" hidden="1" customWidth="1"/>
    <col min="1539" max="1540" width="12.85546875" style="139" customWidth="1"/>
    <col min="1541" max="1788" width="9.140625" style="139"/>
    <col min="1789" max="1789" width="27.5703125" style="139" customWidth="1"/>
    <col min="1790" max="1790" width="51.7109375" style="139" customWidth="1"/>
    <col min="1791" max="1791" width="0" style="139" hidden="1" customWidth="1"/>
    <col min="1792" max="1792" width="14.7109375" style="139" customWidth="1"/>
    <col min="1793" max="1794" width="0" style="139" hidden="1" customWidth="1"/>
    <col min="1795" max="1796" width="12.85546875" style="139" customWidth="1"/>
    <col min="1797" max="2044" width="9.140625" style="139"/>
    <col min="2045" max="2045" width="27.5703125" style="139" customWidth="1"/>
    <col min="2046" max="2046" width="51.7109375" style="139" customWidth="1"/>
    <col min="2047" max="2047" width="0" style="139" hidden="1" customWidth="1"/>
    <col min="2048" max="2048" width="14.7109375" style="139" customWidth="1"/>
    <col min="2049" max="2050" width="0" style="139" hidden="1" customWidth="1"/>
    <col min="2051" max="2052" width="12.85546875" style="139" customWidth="1"/>
    <col min="2053" max="2300" width="9.140625" style="139"/>
    <col min="2301" max="2301" width="27.5703125" style="139" customWidth="1"/>
    <col min="2302" max="2302" width="51.7109375" style="139" customWidth="1"/>
    <col min="2303" max="2303" width="0" style="139" hidden="1" customWidth="1"/>
    <col min="2304" max="2304" width="14.7109375" style="139" customWidth="1"/>
    <col min="2305" max="2306" width="0" style="139" hidden="1" customWidth="1"/>
    <col min="2307" max="2308" width="12.85546875" style="139" customWidth="1"/>
    <col min="2309" max="2556" width="9.140625" style="139"/>
    <col min="2557" max="2557" width="27.5703125" style="139" customWidth="1"/>
    <col min="2558" max="2558" width="51.7109375" style="139" customWidth="1"/>
    <col min="2559" max="2559" width="0" style="139" hidden="1" customWidth="1"/>
    <col min="2560" max="2560" width="14.7109375" style="139" customWidth="1"/>
    <col min="2561" max="2562" width="0" style="139" hidden="1" customWidth="1"/>
    <col min="2563" max="2564" width="12.85546875" style="139" customWidth="1"/>
    <col min="2565" max="2812" width="9.140625" style="139"/>
    <col min="2813" max="2813" width="27.5703125" style="139" customWidth="1"/>
    <col min="2814" max="2814" width="51.7109375" style="139" customWidth="1"/>
    <col min="2815" max="2815" width="0" style="139" hidden="1" customWidth="1"/>
    <col min="2816" max="2816" width="14.7109375" style="139" customWidth="1"/>
    <col min="2817" max="2818" width="0" style="139" hidden="1" customWidth="1"/>
    <col min="2819" max="2820" width="12.85546875" style="139" customWidth="1"/>
    <col min="2821" max="3068" width="9.140625" style="139"/>
    <col min="3069" max="3069" width="27.5703125" style="139" customWidth="1"/>
    <col min="3070" max="3070" width="51.7109375" style="139" customWidth="1"/>
    <col min="3071" max="3071" width="0" style="139" hidden="1" customWidth="1"/>
    <col min="3072" max="3072" width="14.7109375" style="139" customWidth="1"/>
    <col min="3073" max="3074" width="0" style="139" hidden="1" customWidth="1"/>
    <col min="3075" max="3076" width="12.85546875" style="139" customWidth="1"/>
    <col min="3077" max="3324" width="9.140625" style="139"/>
    <col min="3325" max="3325" width="27.5703125" style="139" customWidth="1"/>
    <col min="3326" max="3326" width="51.7109375" style="139" customWidth="1"/>
    <col min="3327" max="3327" width="0" style="139" hidden="1" customWidth="1"/>
    <col min="3328" max="3328" width="14.7109375" style="139" customWidth="1"/>
    <col min="3329" max="3330" width="0" style="139" hidden="1" customWidth="1"/>
    <col min="3331" max="3332" width="12.85546875" style="139" customWidth="1"/>
    <col min="3333" max="3580" width="9.140625" style="139"/>
    <col min="3581" max="3581" width="27.5703125" style="139" customWidth="1"/>
    <col min="3582" max="3582" width="51.7109375" style="139" customWidth="1"/>
    <col min="3583" max="3583" width="0" style="139" hidden="1" customWidth="1"/>
    <col min="3584" max="3584" width="14.7109375" style="139" customWidth="1"/>
    <col min="3585" max="3586" width="0" style="139" hidden="1" customWidth="1"/>
    <col min="3587" max="3588" width="12.85546875" style="139" customWidth="1"/>
    <col min="3589" max="3836" width="9.140625" style="139"/>
    <col min="3837" max="3837" width="27.5703125" style="139" customWidth="1"/>
    <col min="3838" max="3838" width="51.7109375" style="139" customWidth="1"/>
    <col min="3839" max="3839" width="0" style="139" hidden="1" customWidth="1"/>
    <col min="3840" max="3840" width="14.7109375" style="139" customWidth="1"/>
    <col min="3841" max="3842" width="0" style="139" hidden="1" customWidth="1"/>
    <col min="3843" max="3844" width="12.85546875" style="139" customWidth="1"/>
    <col min="3845" max="4092" width="9.140625" style="139"/>
    <col min="4093" max="4093" width="27.5703125" style="139" customWidth="1"/>
    <col min="4094" max="4094" width="51.7109375" style="139" customWidth="1"/>
    <col min="4095" max="4095" width="0" style="139" hidden="1" customWidth="1"/>
    <col min="4096" max="4096" width="14.7109375" style="139" customWidth="1"/>
    <col min="4097" max="4098" width="0" style="139" hidden="1" customWidth="1"/>
    <col min="4099" max="4100" width="12.85546875" style="139" customWidth="1"/>
    <col min="4101" max="4348" width="9.140625" style="139"/>
    <col min="4349" max="4349" width="27.5703125" style="139" customWidth="1"/>
    <col min="4350" max="4350" width="51.7109375" style="139" customWidth="1"/>
    <col min="4351" max="4351" width="0" style="139" hidden="1" customWidth="1"/>
    <col min="4352" max="4352" width="14.7109375" style="139" customWidth="1"/>
    <col min="4353" max="4354" width="0" style="139" hidden="1" customWidth="1"/>
    <col min="4355" max="4356" width="12.85546875" style="139" customWidth="1"/>
    <col min="4357" max="4604" width="9.140625" style="139"/>
    <col min="4605" max="4605" width="27.5703125" style="139" customWidth="1"/>
    <col min="4606" max="4606" width="51.7109375" style="139" customWidth="1"/>
    <col min="4607" max="4607" width="0" style="139" hidden="1" customWidth="1"/>
    <col min="4608" max="4608" width="14.7109375" style="139" customWidth="1"/>
    <col min="4609" max="4610" width="0" style="139" hidden="1" customWidth="1"/>
    <col min="4611" max="4612" width="12.85546875" style="139" customWidth="1"/>
    <col min="4613" max="4860" width="9.140625" style="139"/>
    <col min="4861" max="4861" width="27.5703125" style="139" customWidth="1"/>
    <col min="4862" max="4862" width="51.7109375" style="139" customWidth="1"/>
    <col min="4863" max="4863" width="0" style="139" hidden="1" customWidth="1"/>
    <col min="4864" max="4864" width="14.7109375" style="139" customWidth="1"/>
    <col min="4865" max="4866" width="0" style="139" hidden="1" customWidth="1"/>
    <col min="4867" max="4868" width="12.85546875" style="139" customWidth="1"/>
    <col min="4869" max="5116" width="9.140625" style="139"/>
    <col min="5117" max="5117" width="27.5703125" style="139" customWidth="1"/>
    <col min="5118" max="5118" width="51.7109375" style="139" customWidth="1"/>
    <col min="5119" max="5119" width="0" style="139" hidden="1" customWidth="1"/>
    <col min="5120" max="5120" width="14.7109375" style="139" customWidth="1"/>
    <col min="5121" max="5122" width="0" style="139" hidden="1" customWidth="1"/>
    <col min="5123" max="5124" width="12.85546875" style="139" customWidth="1"/>
    <col min="5125" max="5372" width="9.140625" style="139"/>
    <col min="5373" max="5373" width="27.5703125" style="139" customWidth="1"/>
    <col min="5374" max="5374" width="51.7109375" style="139" customWidth="1"/>
    <col min="5375" max="5375" width="0" style="139" hidden="1" customWidth="1"/>
    <col min="5376" max="5376" width="14.7109375" style="139" customWidth="1"/>
    <col min="5377" max="5378" width="0" style="139" hidden="1" customWidth="1"/>
    <col min="5379" max="5380" width="12.85546875" style="139" customWidth="1"/>
    <col min="5381" max="5628" width="9.140625" style="139"/>
    <col min="5629" max="5629" width="27.5703125" style="139" customWidth="1"/>
    <col min="5630" max="5630" width="51.7109375" style="139" customWidth="1"/>
    <col min="5631" max="5631" width="0" style="139" hidden="1" customWidth="1"/>
    <col min="5632" max="5632" width="14.7109375" style="139" customWidth="1"/>
    <col min="5633" max="5634" width="0" style="139" hidden="1" customWidth="1"/>
    <col min="5635" max="5636" width="12.85546875" style="139" customWidth="1"/>
    <col min="5637" max="5884" width="9.140625" style="139"/>
    <col min="5885" max="5885" width="27.5703125" style="139" customWidth="1"/>
    <col min="5886" max="5886" width="51.7109375" style="139" customWidth="1"/>
    <col min="5887" max="5887" width="0" style="139" hidden="1" customWidth="1"/>
    <col min="5888" max="5888" width="14.7109375" style="139" customWidth="1"/>
    <col min="5889" max="5890" width="0" style="139" hidden="1" customWidth="1"/>
    <col min="5891" max="5892" width="12.85546875" style="139" customWidth="1"/>
    <col min="5893" max="6140" width="9.140625" style="139"/>
    <col min="6141" max="6141" width="27.5703125" style="139" customWidth="1"/>
    <col min="6142" max="6142" width="51.7109375" style="139" customWidth="1"/>
    <col min="6143" max="6143" width="0" style="139" hidden="1" customWidth="1"/>
    <col min="6144" max="6144" width="14.7109375" style="139" customWidth="1"/>
    <col min="6145" max="6146" width="0" style="139" hidden="1" customWidth="1"/>
    <col min="6147" max="6148" width="12.85546875" style="139" customWidth="1"/>
    <col min="6149" max="6396" width="9.140625" style="139"/>
    <col min="6397" max="6397" width="27.5703125" style="139" customWidth="1"/>
    <col min="6398" max="6398" width="51.7109375" style="139" customWidth="1"/>
    <col min="6399" max="6399" width="0" style="139" hidden="1" customWidth="1"/>
    <col min="6400" max="6400" width="14.7109375" style="139" customWidth="1"/>
    <col min="6401" max="6402" width="0" style="139" hidden="1" customWidth="1"/>
    <col min="6403" max="6404" width="12.85546875" style="139" customWidth="1"/>
    <col min="6405" max="6652" width="9.140625" style="139"/>
    <col min="6653" max="6653" width="27.5703125" style="139" customWidth="1"/>
    <col min="6654" max="6654" width="51.7109375" style="139" customWidth="1"/>
    <col min="6655" max="6655" width="0" style="139" hidden="1" customWidth="1"/>
    <col min="6656" max="6656" width="14.7109375" style="139" customWidth="1"/>
    <col min="6657" max="6658" width="0" style="139" hidden="1" customWidth="1"/>
    <col min="6659" max="6660" width="12.85546875" style="139" customWidth="1"/>
    <col min="6661" max="6908" width="9.140625" style="139"/>
    <col min="6909" max="6909" width="27.5703125" style="139" customWidth="1"/>
    <col min="6910" max="6910" width="51.7109375" style="139" customWidth="1"/>
    <col min="6911" max="6911" width="0" style="139" hidden="1" customWidth="1"/>
    <col min="6912" max="6912" width="14.7109375" style="139" customWidth="1"/>
    <col min="6913" max="6914" width="0" style="139" hidden="1" customWidth="1"/>
    <col min="6915" max="6916" width="12.85546875" style="139" customWidth="1"/>
    <col min="6917" max="7164" width="9.140625" style="139"/>
    <col min="7165" max="7165" width="27.5703125" style="139" customWidth="1"/>
    <col min="7166" max="7166" width="51.7109375" style="139" customWidth="1"/>
    <col min="7167" max="7167" width="0" style="139" hidden="1" customWidth="1"/>
    <col min="7168" max="7168" width="14.7109375" style="139" customWidth="1"/>
    <col min="7169" max="7170" width="0" style="139" hidden="1" customWidth="1"/>
    <col min="7171" max="7172" width="12.85546875" style="139" customWidth="1"/>
    <col min="7173" max="7420" width="9.140625" style="139"/>
    <col min="7421" max="7421" width="27.5703125" style="139" customWidth="1"/>
    <col min="7422" max="7422" width="51.7109375" style="139" customWidth="1"/>
    <col min="7423" max="7423" width="0" style="139" hidden="1" customWidth="1"/>
    <col min="7424" max="7424" width="14.7109375" style="139" customWidth="1"/>
    <col min="7425" max="7426" width="0" style="139" hidden="1" customWidth="1"/>
    <col min="7427" max="7428" width="12.85546875" style="139" customWidth="1"/>
    <col min="7429" max="7676" width="9.140625" style="139"/>
    <col min="7677" max="7677" width="27.5703125" style="139" customWidth="1"/>
    <col min="7678" max="7678" width="51.7109375" style="139" customWidth="1"/>
    <col min="7679" max="7679" width="0" style="139" hidden="1" customWidth="1"/>
    <col min="7680" max="7680" width="14.7109375" style="139" customWidth="1"/>
    <col min="7681" max="7682" width="0" style="139" hidden="1" customWidth="1"/>
    <col min="7683" max="7684" width="12.85546875" style="139" customWidth="1"/>
    <col min="7685" max="7932" width="9.140625" style="139"/>
    <col min="7933" max="7933" width="27.5703125" style="139" customWidth="1"/>
    <col min="7934" max="7934" width="51.7109375" style="139" customWidth="1"/>
    <col min="7935" max="7935" width="0" style="139" hidden="1" customWidth="1"/>
    <col min="7936" max="7936" width="14.7109375" style="139" customWidth="1"/>
    <col min="7937" max="7938" width="0" style="139" hidden="1" customWidth="1"/>
    <col min="7939" max="7940" width="12.85546875" style="139" customWidth="1"/>
    <col min="7941" max="8188" width="9.140625" style="139"/>
    <col min="8189" max="8189" width="27.5703125" style="139" customWidth="1"/>
    <col min="8190" max="8190" width="51.7109375" style="139" customWidth="1"/>
    <col min="8191" max="8191" width="0" style="139" hidden="1" customWidth="1"/>
    <col min="8192" max="8192" width="14.7109375" style="139" customWidth="1"/>
    <col min="8193" max="8194" width="0" style="139" hidden="1" customWidth="1"/>
    <col min="8195" max="8196" width="12.85546875" style="139" customWidth="1"/>
    <col min="8197" max="8444" width="9.140625" style="139"/>
    <col min="8445" max="8445" width="27.5703125" style="139" customWidth="1"/>
    <col min="8446" max="8446" width="51.7109375" style="139" customWidth="1"/>
    <col min="8447" max="8447" width="0" style="139" hidden="1" customWidth="1"/>
    <col min="8448" max="8448" width="14.7109375" style="139" customWidth="1"/>
    <col min="8449" max="8450" width="0" style="139" hidden="1" customWidth="1"/>
    <col min="8451" max="8452" width="12.85546875" style="139" customWidth="1"/>
    <col min="8453" max="8700" width="9.140625" style="139"/>
    <col min="8701" max="8701" width="27.5703125" style="139" customWidth="1"/>
    <col min="8702" max="8702" width="51.7109375" style="139" customWidth="1"/>
    <col min="8703" max="8703" width="0" style="139" hidden="1" customWidth="1"/>
    <col min="8704" max="8704" width="14.7109375" style="139" customWidth="1"/>
    <col min="8705" max="8706" width="0" style="139" hidden="1" customWidth="1"/>
    <col min="8707" max="8708" width="12.85546875" style="139" customWidth="1"/>
    <col min="8709" max="8956" width="9.140625" style="139"/>
    <col min="8957" max="8957" width="27.5703125" style="139" customWidth="1"/>
    <col min="8958" max="8958" width="51.7109375" style="139" customWidth="1"/>
    <col min="8959" max="8959" width="0" style="139" hidden="1" customWidth="1"/>
    <col min="8960" max="8960" width="14.7109375" style="139" customWidth="1"/>
    <col min="8961" max="8962" width="0" style="139" hidden="1" customWidth="1"/>
    <col min="8963" max="8964" width="12.85546875" style="139" customWidth="1"/>
    <col min="8965" max="9212" width="9.140625" style="139"/>
    <col min="9213" max="9213" width="27.5703125" style="139" customWidth="1"/>
    <col min="9214" max="9214" width="51.7109375" style="139" customWidth="1"/>
    <col min="9215" max="9215" width="0" style="139" hidden="1" customWidth="1"/>
    <col min="9216" max="9216" width="14.7109375" style="139" customWidth="1"/>
    <col min="9217" max="9218" width="0" style="139" hidden="1" customWidth="1"/>
    <col min="9219" max="9220" width="12.85546875" style="139" customWidth="1"/>
    <col min="9221" max="9468" width="9.140625" style="139"/>
    <col min="9469" max="9469" width="27.5703125" style="139" customWidth="1"/>
    <col min="9470" max="9470" width="51.7109375" style="139" customWidth="1"/>
    <col min="9471" max="9471" width="0" style="139" hidden="1" customWidth="1"/>
    <col min="9472" max="9472" width="14.7109375" style="139" customWidth="1"/>
    <col min="9473" max="9474" width="0" style="139" hidden="1" customWidth="1"/>
    <col min="9475" max="9476" width="12.85546875" style="139" customWidth="1"/>
    <col min="9477" max="9724" width="9.140625" style="139"/>
    <col min="9725" max="9725" width="27.5703125" style="139" customWidth="1"/>
    <col min="9726" max="9726" width="51.7109375" style="139" customWidth="1"/>
    <col min="9727" max="9727" width="0" style="139" hidden="1" customWidth="1"/>
    <col min="9728" max="9728" width="14.7109375" style="139" customWidth="1"/>
    <col min="9729" max="9730" width="0" style="139" hidden="1" customWidth="1"/>
    <col min="9731" max="9732" width="12.85546875" style="139" customWidth="1"/>
    <col min="9733" max="9980" width="9.140625" style="139"/>
    <col min="9981" max="9981" width="27.5703125" style="139" customWidth="1"/>
    <col min="9982" max="9982" width="51.7109375" style="139" customWidth="1"/>
    <col min="9983" max="9983" width="0" style="139" hidden="1" customWidth="1"/>
    <col min="9984" max="9984" width="14.7109375" style="139" customWidth="1"/>
    <col min="9985" max="9986" width="0" style="139" hidden="1" customWidth="1"/>
    <col min="9987" max="9988" width="12.85546875" style="139" customWidth="1"/>
    <col min="9989" max="10236" width="9.140625" style="139"/>
    <col min="10237" max="10237" width="27.5703125" style="139" customWidth="1"/>
    <col min="10238" max="10238" width="51.7109375" style="139" customWidth="1"/>
    <col min="10239" max="10239" width="0" style="139" hidden="1" customWidth="1"/>
    <col min="10240" max="10240" width="14.7109375" style="139" customWidth="1"/>
    <col min="10241" max="10242" width="0" style="139" hidden="1" customWidth="1"/>
    <col min="10243" max="10244" width="12.85546875" style="139" customWidth="1"/>
    <col min="10245" max="10492" width="9.140625" style="139"/>
    <col min="10493" max="10493" width="27.5703125" style="139" customWidth="1"/>
    <col min="10494" max="10494" width="51.7109375" style="139" customWidth="1"/>
    <col min="10495" max="10495" width="0" style="139" hidden="1" customWidth="1"/>
    <col min="10496" max="10496" width="14.7109375" style="139" customWidth="1"/>
    <col min="10497" max="10498" width="0" style="139" hidden="1" customWidth="1"/>
    <col min="10499" max="10500" width="12.85546875" style="139" customWidth="1"/>
    <col min="10501" max="10748" width="9.140625" style="139"/>
    <col min="10749" max="10749" width="27.5703125" style="139" customWidth="1"/>
    <col min="10750" max="10750" width="51.7109375" style="139" customWidth="1"/>
    <col min="10751" max="10751" width="0" style="139" hidden="1" customWidth="1"/>
    <col min="10752" max="10752" width="14.7109375" style="139" customWidth="1"/>
    <col min="10753" max="10754" width="0" style="139" hidden="1" customWidth="1"/>
    <col min="10755" max="10756" width="12.85546875" style="139" customWidth="1"/>
    <col min="10757" max="11004" width="9.140625" style="139"/>
    <col min="11005" max="11005" width="27.5703125" style="139" customWidth="1"/>
    <col min="11006" max="11006" width="51.7109375" style="139" customWidth="1"/>
    <col min="11007" max="11007" width="0" style="139" hidden="1" customWidth="1"/>
    <col min="11008" max="11008" width="14.7109375" style="139" customWidth="1"/>
    <col min="11009" max="11010" width="0" style="139" hidden="1" customWidth="1"/>
    <col min="11011" max="11012" width="12.85546875" style="139" customWidth="1"/>
    <col min="11013" max="11260" width="9.140625" style="139"/>
    <col min="11261" max="11261" width="27.5703125" style="139" customWidth="1"/>
    <col min="11262" max="11262" width="51.7109375" style="139" customWidth="1"/>
    <col min="11263" max="11263" width="0" style="139" hidden="1" customWidth="1"/>
    <col min="11264" max="11264" width="14.7109375" style="139" customWidth="1"/>
    <col min="11265" max="11266" width="0" style="139" hidden="1" customWidth="1"/>
    <col min="11267" max="11268" width="12.85546875" style="139" customWidth="1"/>
    <col min="11269" max="11516" width="9.140625" style="139"/>
    <col min="11517" max="11517" width="27.5703125" style="139" customWidth="1"/>
    <col min="11518" max="11518" width="51.7109375" style="139" customWidth="1"/>
    <col min="11519" max="11519" width="0" style="139" hidden="1" customWidth="1"/>
    <col min="11520" max="11520" width="14.7109375" style="139" customWidth="1"/>
    <col min="11521" max="11522" width="0" style="139" hidden="1" customWidth="1"/>
    <col min="11523" max="11524" width="12.85546875" style="139" customWidth="1"/>
    <col min="11525" max="11772" width="9.140625" style="139"/>
    <col min="11773" max="11773" width="27.5703125" style="139" customWidth="1"/>
    <col min="11774" max="11774" width="51.7109375" style="139" customWidth="1"/>
    <col min="11775" max="11775" width="0" style="139" hidden="1" customWidth="1"/>
    <col min="11776" max="11776" width="14.7109375" style="139" customWidth="1"/>
    <col min="11777" max="11778" width="0" style="139" hidden="1" customWidth="1"/>
    <col min="11779" max="11780" width="12.85546875" style="139" customWidth="1"/>
    <col min="11781" max="12028" width="9.140625" style="139"/>
    <col min="12029" max="12029" width="27.5703125" style="139" customWidth="1"/>
    <col min="12030" max="12030" width="51.7109375" style="139" customWidth="1"/>
    <col min="12031" max="12031" width="0" style="139" hidden="1" customWidth="1"/>
    <col min="12032" max="12032" width="14.7109375" style="139" customWidth="1"/>
    <col min="12033" max="12034" width="0" style="139" hidden="1" customWidth="1"/>
    <col min="12035" max="12036" width="12.85546875" style="139" customWidth="1"/>
    <col min="12037" max="12284" width="9.140625" style="139"/>
    <col min="12285" max="12285" width="27.5703125" style="139" customWidth="1"/>
    <col min="12286" max="12286" width="51.7109375" style="139" customWidth="1"/>
    <col min="12287" max="12287" width="0" style="139" hidden="1" customWidth="1"/>
    <col min="12288" max="12288" width="14.7109375" style="139" customWidth="1"/>
    <col min="12289" max="12290" width="0" style="139" hidden="1" customWidth="1"/>
    <col min="12291" max="12292" width="12.85546875" style="139" customWidth="1"/>
    <col min="12293" max="12540" width="9.140625" style="139"/>
    <col min="12541" max="12541" width="27.5703125" style="139" customWidth="1"/>
    <col min="12542" max="12542" width="51.7109375" style="139" customWidth="1"/>
    <col min="12543" max="12543" width="0" style="139" hidden="1" customWidth="1"/>
    <col min="12544" max="12544" width="14.7109375" style="139" customWidth="1"/>
    <col min="12545" max="12546" width="0" style="139" hidden="1" customWidth="1"/>
    <col min="12547" max="12548" width="12.85546875" style="139" customWidth="1"/>
    <col min="12549" max="12796" width="9.140625" style="139"/>
    <col min="12797" max="12797" width="27.5703125" style="139" customWidth="1"/>
    <col min="12798" max="12798" width="51.7109375" style="139" customWidth="1"/>
    <col min="12799" max="12799" width="0" style="139" hidden="1" customWidth="1"/>
    <col min="12800" max="12800" width="14.7109375" style="139" customWidth="1"/>
    <col min="12801" max="12802" width="0" style="139" hidden="1" customWidth="1"/>
    <col min="12803" max="12804" width="12.85546875" style="139" customWidth="1"/>
    <col min="12805" max="13052" width="9.140625" style="139"/>
    <col min="13053" max="13053" width="27.5703125" style="139" customWidth="1"/>
    <col min="13054" max="13054" width="51.7109375" style="139" customWidth="1"/>
    <col min="13055" max="13055" width="0" style="139" hidden="1" customWidth="1"/>
    <col min="13056" max="13056" width="14.7109375" style="139" customWidth="1"/>
    <col min="13057" max="13058" width="0" style="139" hidden="1" customWidth="1"/>
    <col min="13059" max="13060" width="12.85546875" style="139" customWidth="1"/>
    <col min="13061" max="13308" width="9.140625" style="139"/>
    <col min="13309" max="13309" width="27.5703125" style="139" customWidth="1"/>
    <col min="13310" max="13310" width="51.7109375" style="139" customWidth="1"/>
    <col min="13311" max="13311" width="0" style="139" hidden="1" customWidth="1"/>
    <col min="13312" max="13312" width="14.7109375" style="139" customWidth="1"/>
    <col min="13313" max="13314" width="0" style="139" hidden="1" customWidth="1"/>
    <col min="13315" max="13316" width="12.85546875" style="139" customWidth="1"/>
    <col min="13317" max="13564" width="9.140625" style="139"/>
    <col min="13565" max="13565" width="27.5703125" style="139" customWidth="1"/>
    <col min="13566" max="13566" width="51.7109375" style="139" customWidth="1"/>
    <col min="13567" max="13567" width="0" style="139" hidden="1" customWidth="1"/>
    <col min="13568" max="13568" width="14.7109375" style="139" customWidth="1"/>
    <col min="13569" max="13570" width="0" style="139" hidden="1" customWidth="1"/>
    <col min="13571" max="13572" width="12.85546875" style="139" customWidth="1"/>
    <col min="13573" max="13820" width="9.140625" style="139"/>
    <col min="13821" max="13821" width="27.5703125" style="139" customWidth="1"/>
    <col min="13822" max="13822" width="51.7109375" style="139" customWidth="1"/>
    <col min="13823" max="13823" width="0" style="139" hidden="1" customWidth="1"/>
    <col min="13824" max="13824" width="14.7109375" style="139" customWidth="1"/>
    <col min="13825" max="13826" width="0" style="139" hidden="1" customWidth="1"/>
    <col min="13827" max="13828" width="12.85546875" style="139" customWidth="1"/>
    <col min="13829" max="14076" width="9.140625" style="139"/>
    <col min="14077" max="14077" width="27.5703125" style="139" customWidth="1"/>
    <col min="14078" max="14078" width="51.7109375" style="139" customWidth="1"/>
    <col min="14079" max="14079" width="0" style="139" hidden="1" customWidth="1"/>
    <col min="14080" max="14080" width="14.7109375" style="139" customWidth="1"/>
    <col min="14081" max="14082" width="0" style="139" hidden="1" customWidth="1"/>
    <col min="14083" max="14084" width="12.85546875" style="139" customWidth="1"/>
    <col min="14085" max="14332" width="9.140625" style="139"/>
    <col min="14333" max="14333" width="27.5703125" style="139" customWidth="1"/>
    <col min="14334" max="14334" width="51.7109375" style="139" customWidth="1"/>
    <col min="14335" max="14335" width="0" style="139" hidden="1" customWidth="1"/>
    <col min="14336" max="14336" width="14.7109375" style="139" customWidth="1"/>
    <col min="14337" max="14338" width="0" style="139" hidden="1" customWidth="1"/>
    <col min="14339" max="14340" width="12.85546875" style="139" customWidth="1"/>
    <col min="14341" max="14588" width="9.140625" style="139"/>
    <col min="14589" max="14589" width="27.5703125" style="139" customWidth="1"/>
    <col min="14590" max="14590" width="51.7109375" style="139" customWidth="1"/>
    <col min="14591" max="14591" width="0" style="139" hidden="1" customWidth="1"/>
    <col min="14592" max="14592" width="14.7109375" style="139" customWidth="1"/>
    <col min="14593" max="14594" width="0" style="139" hidden="1" customWidth="1"/>
    <col min="14595" max="14596" width="12.85546875" style="139" customWidth="1"/>
    <col min="14597" max="14844" width="9.140625" style="139"/>
    <col min="14845" max="14845" width="27.5703125" style="139" customWidth="1"/>
    <col min="14846" max="14846" width="51.7109375" style="139" customWidth="1"/>
    <col min="14847" max="14847" width="0" style="139" hidden="1" customWidth="1"/>
    <col min="14848" max="14848" width="14.7109375" style="139" customWidth="1"/>
    <col min="14849" max="14850" width="0" style="139" hidden="1" customWidth="1"/>
    <col min="14851" max="14852" width="12.85546875" style="139" customWidth="1"/>
    <col min="14853" max="15100" width="9.140625" style="139"/>
    <col min="15101" max="15101" width="27.5703125" style="139" customWidth="1"/>
    <col min="15102" max="15102" width="51.7109375" style="139" customWidth="1"/>
    <col min="15103" max="15103" width="0" style="139" hidden="1" customWidth="1"/>
    <col min="15104" max="15104" width="14.7109375" style="139" customWidth="1"/>
    <col min="15105" max="15106" width="0" style="139" hidden="1" customWidth="1"/>
    <col min="15107" max="15108" width="12.85546875" style="139" customWidth="1"/>
    <col min="15109" max="15356" width="9.140625" style="139"/>
    <col min="15357" max="15357" width="27.5703125" style="139" customWidth="1"/>
    <col min="15358" max="15358" width="51.7109375" style="139" customWidth="1"/>
    <col min="15359" max="15359" width="0" style="139" hidden="1" customWidth="1"/>
    <col min="15360" max="15360" width="14.7109375" style="139" customWidth="1"/>
    <col min="15361" max="15362" width="0" style="139" hidden="1" customWidth="1"/>
    <col min="15363" max="15364" width="12.85546875" style="139" customWidth="1"/>
    <col min="15365" max="15612" width="9.140625" style="139"/>
    <col min="15613" max="15613" width="27.5703125" style="139" customWidth="1"/>
    <col min="15614" max="15614" width="51.7109375" style="139" customWidth="1"/>
    <col min="15615" max="15615" width="0" style="139" hidden="1" customWidth="1"/>
    <col min="15616" max="15616" width="14.7109375" style="139" customWidth="1"/>
    <col min="15617" max="15618" width="0" style="139" hidden="1" customWidth="1"/>
    <col min="15619" max="15620" width="12.85546875" style="139" customWidth="1"/>
    <col min="15621" max="15868" width="9.140625" style="139"/>
    <col min="15869" max="15869" width="27.5703125" style="139" customWidth="1"/>
    <col min="15870" max="15870" width="51.7109375" style="139" customWidth="1"/>
    <col min="15871" max="15871" width="0" style="139" hidden="1" customWidth="1"/>
    <col min="15872" max="15872" width="14.7109375" style="139" customWidth="1"/>
    <col min="15873" max="15874" width="0" style="139" hidden="1" customWidth="1"/>
    <col min="15875" max="15876" width="12.85546875" style="139" customWidth="1"/>
    <col min="15877" max="16124" width="9.140625" style="139"/>
    <col min="16125" max="16125" width="27.5703125" style="139" customWidth="1"/>
    <col min="16126" max="16126" width="51.7109375" style="139" customWidth="1"/>
    <col min="16127" max="16127" width="0" style="139" hidden="1" customWidth="1"/>
    <col min="16128" max="16128" width="14.7109375" style="139" customWidth="1"/>
    <col min="16129" max="16130" width="0" style="139" hidden="1" customWidth="1"/>
    <col min="16131" max="16132" width="12.85546875" style="139" customWidth="1"/>
    <col min="16133" max="16384" width="9.140625" style="139"/>
  </cols>
  <sheetData>
    <row r="1" spans="1:4" hidden="1" x14ac:dyDescent="0.25">
      <c r="C1" s="138" t="s">
        <v>965</v>
      </c>
    </row>
    <row r="2" spans="1:4" ht="18" customHeight="1" x14ac:dyDescent="0.25">
      <c r="B2" s="140"/>
      <c r="C2" s="140"/>
      <c r="D2" s="140" t="s">
        <v>1107</v>
      </c>
    </row>
    <row r="3" spans="1:4" ht="18" customHeight="1" x14ac:dyDescent="0.25">
      <c r="B3" s="141"/>
      <c r="C3" s="142"/>
      <c r="D3" s="141" t="s">
        <v>1045</v>
      </c>
    </row>
    <row r="4" spans="1:4" ht="50.25" customHeight="1" x14ac:dyDescent="0.25">
      <c r="A4" s="242" t="s">
        <v>1108</v>
      </c>
      <c r="B4" s="242"/>
      <c r="C4" s="242"/>
      <c r="D4" s="242"/>
    </row>
    <row r="5" spans="1:4" s="137" customFormat="1" x14ac:dyDescent="0.25">
      <c r="A5" s="136"/>
      <c r="C5" s="143"/>
      <c r="D5" s="128" t="s">
        <v>1062</v>
      </c>
    </row>
    <row r="6" spans="1:4" s="137" customFormat="1" ht="47.25" x14ac:dyDescent="0.25">
      <c r="A6" s="154" t="s">
        <v>1063</v>
      </c>
      <c r="B6" s="155" t="s">
        <v>1064</v>
      </c>
      <c r="C6" s="156" t="s">
        <v>1109</v>
      </c>
      <c r="D6" s="156" t="s">
        <v>1042</v>
      </c>
    </row>
    <row r="7" spans="1:4" ht="31.5" x14ac:dyDescent="0.25">
      <c r="A7" s="144" t="s">
        <v>1065</v>
      </c>
      <c r="B7" s="145" t="s">
        <v>1066</v>
      </c>
      <c r="C7" s="146">
        <f>SUM(C8+C13+C17+C26)</f>
        <v>-16811.199999999983</v>
      </c>
      <c r="D7" s="146">
        <f>SUM(D8+D13+D17+D26)</f>
        <v>-225522.8</v>
      </c>
    </row>
    <row r="8" spans="1:4" ht="31.5" x14ac:dyDescent="0.25">
      <c r="A8" s="144" t="s">
        <v>1067</v>
      </c>
      <c r="B8" s="147" t="s">
        <v>1068</v>
      </c>
      <c r="C8" s="146">
        <f>SUM(C9-C11)</f>
        <v>0</v>
      </c>
      <c r="D8" s="146">
        <f>SUM(D9-D11)</f>
        <v>0</v>
      </c>
    </row>
    <row r="9" spans="1:4" ht="31.5" x14ac:dyDescent="0.25">
      <c r="A9" s="144" t="s">
        <v>1069</v>
      </c>
      <c r="B9" s="148" t="s">
        <v>1070</v>
      </c>
      <c r="C9" s="146">
        <f>SUM(C10)</f>
        <v>0</v>
      </c>
      <c r="D9" s="146">
        <f>SUM(D10)</f>
        <v>0</v>
      </c>
    </row>
    <row r="10" spans="1:4" ht="31.5" x14ac:dyDescent="0.25">
      <c r="A10" s="144" t="s">
        <v>1071</v>
      </c>
      <c r="B10" s="145" t="s">
        <v>1072</v>
      </c>
      <c r="C10" s="146">
        <v>0</v>
      </c>
      <c r="D10" s="146">
        <v>0</v>
      </c>
    </row>
    <row r="11" spans="1:4" ht="31.5" x14ac:dyDescent="0.25">
      <c r="A11" s="149" t="s">
        <v>1073</v>
      </c>
      <c r="B11" s="124" t="s">
        <v>1074</v>
      </c>
      <c r="C11" s="146">
        <f>SUM(C12)</f>
        <v>0</v>
      </c>
      <c r="D11" s="146">
        <f>SUM(D12)</f>
        <v>0</v>
      </c>
    </row>
    <row r="12" spans="1:4" ht="31.5" x14ac:dyDescent="0.25">
      <c r="A12" s="149" t="s">
        <v>1075</v>
      </c>
      <c r="B12" s="124" t="s">
        <v>1076</v>
      </c>
      <c r="C12" s="146">
        <v>0</v>
      </c>
      <c r="D12" s="146">
        <v>0</v>
      </c>
    </row>
    <row r="13" spans="1:4" ht="31.5" x14ac:dyDescent="0.25">
      <c r="A13" s="149" t="s">
        <v>1077</v>
      </c>
      <c r="B13" s="124" t="s">
        <v>1078</v>
      </c>
      <c r="C13" s="146">
        <f>C14+C15</f>
        <v>0</v>
      </c>
      <c r="D13" s="146">
        <f>D14+D15</f>
        <v>0</v>
      </c>
    </row>
    <row r="14" spans="1:4" ht="47.25" x14ac:dyDescent="0.25">
      <c r="A14" s="149" t="s">
        <v>1079</v>
      </c>
      <c r="B14" s="124" t="s">
        <v>1080</v>
      </c>
      <c r="C14" s="146">
        <v>0</v>
      </c>
      <c r="D14" s="146">
        <v>0</v>
      </c>
    </row>
    <row r="15" spans="1:4" ht="47.25" x14ac:dyDescent="0.25">
      <c r="A15" s="149" t="s">
        <v>1081</v>
      </c>
      <c r="B15" s="124" t="s">
        <v>1082</v>
      </c>
      <c r="C15" s="146">
        <v>0</v>
      </c>
      <c r="D15" s="146">
        <v>0</v>
      </c>
    </row>
    <row r="16" spans="1:4" ht="47.25" x14ac:dyDescent="0.25">
      <c r="A16" s="149" t="s">
        <v>1083</v>
      </c>
      <c r="B16" s="124" t="s">
        <v>1084</v>
      </c>
      <c r="C16" s="146">
        <v>0</v>
      </c>
      <c r="D16" s="146">
        <v>0</v>
      </c>
    </row>
    <row r="17" spans="1:6" ht="31.5" x14ac:dyDescent="0.25">
      <c r="A17" s="149" t="s">
        <v>1085</v>
      </c>
      <c r="B17" s="124" t="s">
        <v>1086</v>
      </c>
      <c r="C17" s="146">
        <f>SUM(C22-C18)</f>
        <v>-16811.199999999983</v>
      </c>
      <c r="D17" s="146">
        <f>SUM(D22-D18)</f>
        <v>-225522.8</v>
      </c>
      <c r="F17" s="150"/>
    </row>
    <row r="18" spans="1:6" ht="22.5" customHeight="1" x14ac:dyDescent="0.25">
      <c r="A18" s="149" t="s">
        <v>1087</v>
      </c>
      <c r="B18" s="124" t="s">
        <v>1088</v>
      </c>
      <c r="C18" s="146">
        <f t="shared" ref="C18:D20" si="0">SUM(C19)</f>
        <v>154680.9</v>
      </c>
      <c r="D18" s="146">
        <f t="shared" si="0"/>
        <v>363392.5</v>
      </c>
      <c r="F18" s="150"/>
    </row>
    <row r="19" spans="1:6" ht="22.5" customHeight="1" x14ac:dyDescent="0.25">
      <c r="A19" s="149" t="s">
        <v>1089</v>
      </c>
      <c r="B19" s="124" t="s">
        <v>1090</v>
      </c>
      <c r="C19" s="146">
        <f t="shared" si="0"/>
        <v>154680.9</v>
      </c>
      <c r="D19" s="146">
        <f t="shared" si="0"/>
        <v>363392.5</v>
      </c>
      <c r="F19" s="150"/>
    </row>
    <row r="20" spans="1:6" ht="22.5" customHeight="1" x14ac:dyDescent="0.25">
      <c r="A20" s="149" t="s">
        <v>1091</v>
      </c>
      <c r="B20" s="124" t="s">
        <v>1092</v>
      </c>
      <c r="C20" s="146">
        <f t="shared" si="0"/>
        <v>154680.9</v>
      </c>
      <c r="D20" s="146">
        <f t="shared" si="0"/>
        <v>363392.5</v>
      </c>
      <c r="F20" s="150"/>
    </row>
    <row r="21" spans="1:6" ht="31.5" x14ac:dyDescent="0.25">
      <c r="A21" s="149" t="s">
        <v>1093</v>
      </c>
      <c r="B21" s="124" t="s">
        <v>1094</v>
      </c>
      <c r="C21" s="146">
        <v>154680.9</v>
      </c>
      <c r="D21" s="146">
        <v>363392.5</v>
      </c>
      <c r="F21" s="150"/>
    </row>
    <row r="22" spans="1:6" ht="22.5" customHeight="1" x14ac:dyDescent="0.25">
      <c r="A22" s="149" t="s">
        <v>1095</v>
      </c>
      <c r="B22" s="124" t="s">
        <v>1096</v>
      </c>
      <c r="C22" s="146">
        <f t="shared" ref="C22:D24" si="1">SUM(C23)</f>
        <v>137869.70000000001</v>
      </c>
      <c r="D22" s="146">
        <f t="shared" si="1"/>
        <v>137869.70000000001</v>
      </c>
    </row>
    <row r="23" spans="1:6" ht="22.5" customHeight="1" x14ac:dyDescent="0.25">
      <c r="A23" s="149" t="s">
        <v>1097</v>
      </c>
      <c r="B23" s="124" t="s">
        <v>1098</v>
      </c>
      <c r="C23" s="146">
        <f t="shared" si="1"/>
        <v>137869.70000000001</v>
      </c>
      <c r="D23" s="146">
        <f t="shared" si="1"/>
        <v>137869.70000000001</v>
      </c>
    </row>
    <row r="24" spans="1:6" ht="31.5" x14ac:dyDescent="0.25">
      <c r="A24" s="149" t="s">
        <v>1099</v>
      </c>
      <c r="B24" s="124" t="s">
        <v>1100</v>
      </c>
      <c r="C24" s="146">
        <f t="shared" si="1"/>
        <v>137869.70000000001</v>
      </c>
      <c r="D24" s="146">
        <f t="shared" si="1"/>
        <v>137869.70000000001</v>
      </c>
    </row>
    <row r="25" spans="1:6" ht="31.5" x14ac:dyDescent="0.25">
      <c r="A25" s="149" t="s">
        <v>1101</v>
      </c>
      <c r="B25" s="124" t="s">
        <v>1102</v>
      </c>
      <c r="C25" s="146">
        <v>137869.70000000001</v>
      </c>
      <c r="D25" s="146">
        <v>137869.70000000001</v>
      </c>
    </row>
    <row r="26" spans="1:6" ht="31.5" x14ac:dyDescent="0.25">
      <c r="A26" s="151" t="s">
        <v>1103</v>
      </c>
      <c r="B26" s="152" t="s">
        <v>1104</v>
      </c>
      <c r="C26" s="153">
        <f>SUM(C27)</f>
        <v>0</v>
      </c>
      <c r="D26" s="153">
        <f>SUM(D27)</f>
        <v>0</v>
      </c>
    </row>
    <row r="27" spans="1:6" ht="31.5" x14ac:dyDescent="0.25">
      <c r="A27" s="151" t="s">
        <v>1105</v>
      </c>
      <c r="B27" s="152" t="s">
        <v>1106</v>
      </c>
      <c r="C27" s="153">
        <v>0</v>
      </c>
      <c r="D27" s="153">
        <v>0</v>
      </c>
    </row>
  </sheetData>
  <mergeCells count="1">
    <mergeCell ref="A4:D4"/>
  </mergeCell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1.норм</vt:lpstr>
      <vt:lpstr>2.доход</vt:lpstr>
      <vt:lpstr>3.программы</vt:lpstr>
      <vt:lpstr>4.ведомст</vt:lpstr>
      <vt:lpstr>5. разд</vt:lpstr>
      <vt:lpstr>6.Внутр.заимст</vt:lpstr>
      <vt:lpstr>7.Внеш.заимст</vt:lpstr>
      <vt:lpstr>8.Источн</vt:lpstr>
      <vt:lpstr>'1.норм'!Заголовки_для_печати</vt:lpstr>
      <vt:lpstr>'2.доход'!Заголовки_для_печати</vt:lpstr>
      <vt:lpstr>'3.программы'!Заголовки_для_печати</vt:lpstr>
      <vt:lpstr>'4.ведомст'!Заголовки_для_печати</vt:lpstr>
      <vt:lpstr>'5. разд'!Заголовки_для_печати</vt:lpstr>
      <vt:lpstr>'2.доход'!Область_печати</vt:lpstr>
      <vt:lpstr>'3.программы'!Область_печати</vt:lpstr>
      <vt:lpstr>'4.ведомст'!Область_печати</vt:lpstr>
      <vt:lpstr>'5. разд'!Область_печати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2024-03-20T04:16:15Z</cp:lastPrinted>
  <dcterms:created xsi:type="dcterms:W3CDTF">2016-11-10T06:54:02Z</dcterms:created>
  <dcterms:modified xsi:type="dcterms:W3CDTF">2024-03-20T04:18:25Z</dcterms:modified>
</cp:coreProperties>
</file>