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6165" windowWidth="20730" windowHeight="60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Ведомственная!$F$1:$F$1414</definedName>
    <definedName name="_xlnm._FilterDatabase" localSheetId="0" hidden="1">Программы!$A$8:$J$8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Ведомственная!$A$1:$I$1409</definedName>
    <definedName name="_xlnm.Print_Area" localSheetId="0">Программы!$A$1:$H$1011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230" i="2"/>
  <c r="H230"/>
  <c r="F230"/>
  <c r="H386" i="1"/>
  <c r="I386"/>
  <c r="G386"/>
  <c r="H338"/>
  <c r="H337" s="1"/>
  <c r="G338"/>
  <c r="G337" s="1"/>
  <c r="I337"/>
  <c r="H1051" l="1"/>
  <c r="I1051"/>
  <c r="G954" l="1"/>
  <c r="G729" i="2" l="1"/>
  <c r="H729"/>
  <c r="F729"/>
  <c r="H1049" i="1"/>
  <c r="I1049"/>
  <c r="G1051"/>
  <c r="G1049" s="1"/>
  <c r="F690" i="2"/>
  <c r="G690"/>
  <c r="H690"/>
  <c r="G691"/>
  <c r="H691"/>
  <c r="F691"/>
  <c r="I1045" i="1"/>
  <c r="I1044" s="1"/>
  <c r="H1045"/>
  <c r="H1044" s="1"/>
  <c r="G1045"/>
  <c r="G1044" s="1"/>
  <c r="G322" l="1"/>
  <c r="G324" l="1"/>
  <c r="G221" i="2"/>
  <c r="H221"/>
  <c r="F221"/>
  <c r="G218"/>
  <c r="H218"/>
  <c r="F218"/>
  <c r="G216"/>
  <c r="G215" s="1"/>
  <c r="H216"/>
  <c r="H215" s="1"/>
  <c r="F216"/>
  <c r="F215" s="1"/>
  <c r="I198" i="1"/>
  <c r="H198"/>
  <c r="G198"/>
  <c r="I196"/>
  <c r="H196"/>
  <c r="G196"/>
  <c r="I194"/>
  <c r="H194"/>
  <c r="G194"/>
  <c r="I192" l="1"/>
  <c r="H192"/>
  <c r="G192"/>
  <c r="H214" i="2" l="1"/>
  <c r="H213" s="1"/>
  <c r="G214"/>
  <c r="G213" s="1"/>
  <c r="F214"/>
  <c r="F213" s="1"/>
  <c r="H219"/>
  <c r="H217" s="1"/>
  <c r="G219"/>
  <c r="G217" s="1"/>
  <c r="F219"/>
  <c r="F217" s="1"/>
  <c r="H222"/>
  <c r="H220" s="1"/>
  <c r="G222"/>
  <c r="G220" s="1"/>
  <c r="F222"/>
  <c r="F220" s="1"/>
  <c r="H224"/>
  <c r="H223" s="1"/>
  <c r="G224"/>
  <c r="G223" s="1"/>
  <c r="F224"/>
  <c r="F223" s="1"/>
  <c r="H226"/>
  <c r="H225" s="1"/>
  <c r="G226"/>
  <c r="G225" s="1"/>
  <c r="F226"/>
  <c r="F225" s="1"/>
  <c r="G228"/>
  <c r="G227" s="1"/>
  <c r="H228"/>
  <c r="H227" s="1"/>
  <c r="F228"/>
  <c r="F227" s="1"/>
  <c r="H329" i="1"/>
  <c r="I329"/>
  <c r="G329"/>
  <c r="G611" i="2"/>
  <c r="H611"/>
  <c r="F611"/>
  <c r="H953" i="1"/>
  <c r="G610" i="2" s="1"/>
  <c r="I953" i="1"/>
  <c r="H610" i="2" s="1"/>
  <c r="G953" i="1"/>
  <c r="F610" i="2" s="1"/>
  <c r="I335" i="1"/>
  <c r="I333"/>
  <c r="I331"/>
  <c r="I327"/>
  <c r="I325"/>
  <c r="H335"/>
  <c r="H333"/>
  <c r="H331"/>
  <c r="H327"/>
  <c r="H325"/>
  <c r="G335"/>
  <c r="G333"/>
  <c r="G331"/>
  <c r="G327"/>
  <c r="G325"/>
  <c r="F836" i="2"/>
  <c r="G836"/>
  <c r="H836"/>
  <c r="H819" i="1"/>
  <c r="G835" i="2" s="1"/>
  <c r="I819" i="1"/>
  <c r="H835" i="2" s="1"/>
  <c r="G819" i="1"/>
  <c r="F835" i="2" s="1"/>
  <c r="I323" i="1" l="1"/>
  <c r="I321" s="1"/>
  <c r="H323"/>
  <c r="H321" s="1"/>
  <c r="G323"/>
  <c r="G321" s="1"/>
  <c r="H705" l="1"/>
  <c r="I705"/>
  <c r="G705"/>
  <c r="F415" i="2" l="1"/>
  <c r="G415"/>
  <c r="H415"/>
  <c r="H1356" i="1"/>
  <c r="I1356"/>
  <c r="G1356"/>
  <c r="G56" i="2" l="1"/>
  <c r="H56"/>
  <c r="G57"/>
  <c r="H57"/>
  <c r="G298" l="1"/>
  <c r="G297" s="1"/>
  <c r="H298"/>
  <c r="H297" s="1"/>
  <c r="G233" i="1"/>
  <c r="G237"/>
  <c r="F298" i="2" s="1"/>
  <c r="F297" s="1"/>
  <c r="G235" i="1"/>
  <c r="G376"/>
  <c r="G366"/>
  <c r="G236" l="1"/>
  <c r="G389"/>
  <c r="G388" s="1"/>
  <c r="G387" s="1"/>
  <c r="G233" i="2"/>
  <c r="H233"/>
  <c r="I388" i="1"/>
  <c r="I387" s="1"/>
  <c r="H388"/>
  <c r="H387" s="1"/>
  <c r="F233" i="2" l="1"/>
  <c r="G84" i="1" l="1"/>
  <c r="G82"/>
  <c r="G548" l="1"/>
  <c r="G220" l="1"/>
  <c r="G467"/>
  <c r="G310" l="1"/>
  <c r="G235" i="2" l="1"/>
  <c r="H235"/>
  <c r="F235"/>
  <c r="H201" i="1"/>
  <c r="H200" s="1"/>
  <c r="I201"/>
  <c r="I200" s="1"/>
  <c r="G201"/>
  <c r="G200" s="1"/>
  <c r="G341"/>
  <c r="G49" l="1"/>
  <c r="G41"/>
  <c r="G138"/>
  <c r="G281"/>
  <c r="G228"/>
  <c r="G414"/>
  <c r="G533" l="1"/>
  <c r="G515"/>
  <c r="G538"/>
  <c r="G15"/>
  <c r="G19"/>
  <c r="H279" l="1"/>
  <c r="G529" l="1"/>
  <c r="G209" l="1"/>
  <c r="G211"/>
  <c r="I720" l="1"/>
  <c r="H720"/>
  <c r="G205" l="1"/>
  <c r="G271"/>
  <c r="G951" i="2" l="1"/>
  <c r="H951"/>
  <c r="F951"/>
  <c r="I493" i="1"/>
  <c r="I492" s="1"/>
  <c r="I491" s="1"/>
  <c r="H493"/>
  <c r="H492" s="1"/>
  <c r="H491" s="1"/>
  <c r="G493"/>
  <c r="G492" s="1"/>
  <c r="G491" s="1"/>
  <c r="G86"/>
  <c r="G728" i="2" l="1"/>
  <c r="H728"/>
  <c r="F728"/>
  <c r="G726"/>
  <c r="H726"/>
  <c r="F726"/>
  <c r="H1005" i="1"/>
  <c r="I1005"/>
  <c r="G1005"/>
  <c r="H727" i="2"/>
  <c r="G733"/>
  <c r="G732" s="1"/>
  <c r="H733"/>
  <c r="H732" s="1"/>
  <c r="H898" i="1"/>
  <c r="G898"/>
  <c r="I898"/>
  <c r="G903"/>
  <c r="G902" s="1"/>
  <c r="I902"/>
  <c r="H902"/>
  <c r="H556" i="2"/>
  <c r="G556"/>
  <c r="F556"/>
  <c r="H1093" i="1"/>
  <c r="I1093"/>
  <c r="G1093"/>
  <c r="H725" i="2" l="1"/>
  <c r="F733"/>
  <c r="F732" s="1"/>
  <c r="F727"/>
  <c r="F725" s="1"/>
  <c r="G727"/>
  <c r="G725" s="1"/>
  <c r="G334" l="1"/>
  <c r="H334"/>
  <c r="F334"/>
  <c r="G479" i="1" l="1"/>
  <c r="G201" i="2" l="1"/>
  <c r="G200" s="1"/>
  <c r="H201"/>
  <c r="H200" s="1"/>
  <c r="F201"/>
  <c r="F200" s="1"/>
  <c r="H151" i="1" l="1"/>
  <c r="I151"/>
  <c r="G151"/>
  <c r="I479" l="1"/>
  <c r="H479"/>
  <c r="G313" i="2" l="1"/>
  <c r="G312" s="1"/>
  <c r="G311" s="1"/>
  <c r="H313"/>
  <c r="H312" s="1"/>
  <c r="H311" s="1"/>
  <c r="G431" i="1"/>
  <c r="F313" i="2" s="1"/>
  <c r="F312" s="1"/>
  <c r="F311" s="1"/>
  <c r="G426" i="1"/>
  <c r="H430"/>
  <c r="H429" s="1"/>
  <c r="I430"/>
  <c r="G430" l="1"/>
  <c r="G429" s="1"/>
  <c r="I429"/>
  <c r="G422" i="2"/>
  <c r="H422"/>
  <c r="G565" l="1"/>
  <c r="G564" s="1"/>
  <c r="H565"/>
  <c r="H564" s="1"/>
  <c r="F565"/>
  <c r="F564" s="1"/>
  <c r="F678"/>
  <c r="G678"/>
  <c r="H678"/>
  <c r="G555"/>
  <c r="H555"/>
  <c r="F555"/>
  <c r="G558"/>
  <c r="H558"/>
  <c r="F558"/>
  <c r="G557"/>
  <c r="H557"/>
  <c r="F557"/>
  <c r="H1117" i="1"/>
  <c r="I1117"/>
  <c r="G1117"/>
  <c r="I1024"/>
  <c r="H1024"/>
  <c r="G1024"/>
  <c r="H926"/>
  <c r="I926"/>
  <c r="G926"/>
  <c r="H989"/>
  <c r="H988" s="1"/>
  <c r="I989"/>
  <c r="I988" s="1"/>
  <c r="G989"/>
  <c r="G988" s="1"/>
  <c r="I1155"/>
  <c r="I1154" s="1"/>
  <c r="I1153" s="1"/>
  <c r="I1152" s="1"/>
  <c r="I1151" s="1"/>
  <c r="H1155"/>
  <c r="H1154" s="1"/>
  <c r="H1153" s="1"/>
  <c r="H1152" s="1"/>
  <c r="H1151" s="1"/>
  <c r="G1155"/>
  <c r="G1154" s="1"/>
  <c r="G1153" s="1"/>
  <c r="G1152" s="1"/>
  <c r="G1151" s="1"/>
  <c r="H554" i="2" l="1"/>
  <c r="G554"/>
  <c r="F554"/>
  <c r="G689"/>
  <c r="F689"/>
  <c r="H689"/>
  <c r="G884" l="1"/>
  <c r="G883" s="1"/>
  <c r="G882" s="1"/>
  <c r="G881" s="1"/>
  <c r="H884"/>
  <c r="H883" s="1"/>
  <c r="H882" s="1"/>
  <c r="H881" s="1"/>
  <c r="F884"/>
  <c r="F883" s="1"/>
  <c r="F882" s="1"/>
  <c r="F881" s="1"/>
  <c r="I651" i="1"/>
  <c r="I650" s="1"/>
  <c r="I649" s="1"/>
  <c r="H651"/>
  <c r="H650" s="1"/>
  <c r="H649" s="1"/>
  <c r="G651"/>
  <c r="G650" s="1"/>
  <c r="G649" s="1"/>
  <c r="G895" i="2" l="1"/>
  <c r="G894" s="1"/>
  <c r="H895"/>
  <c r="H894" s="1"/>
  <c r="F895"/>
  <c r="F894" s="1"/>
  <c r="I824" i="1"/>
  <c r="I823" s="1"/>
  <c r="I822" s="1"/>
  <c r="I821" s="1"/>
  <c r="H824"/>
  <c r="H823" s="1"/>
  <c r="H822" s="1"/>
  <c r="H821" s="1"/>
  <c r="G824"/>
  <c r="G823" s="1"/>
  <c r="G822" s="1"/>
  <c r="G821" s="1"/>
  <c r="G832" i="2"/>
  <c r="G831" s="1"/>
  <c r="H832"/>
  <c r="H831" s="1"/>
  <c r="F832"/>
  <c r="F831" s="1"/>
  <c r="I815" i="1"/>
  <c r="H815"/>
  <c r="G815"/>
  <c r="H889" i="2" l="1"/>
  <c r="G889"/>
  <c r="F889"/>
  <c r="G1341" i="1"/>
  <c r="G374" i="2" l="1"/>
  <c r="G373" s="1"/>
  <c r="G372" s="1"/>
  <c r="H374"/>
  <c r="H373" s="1"/>
  <c r="H372" s="1"/>
  <c r="F374"/>
  <c r="F373" s="1"/>
  <c r="F372" s="1"/>
  <c r="I1267" i="1"/>
  <c r="I1266" s="1"/>
  <c r="H1267"/>
  <c r="H1266" s="1"/>
  <c r="G1267"/>
  <c r="G1266" s="1"/>
  <c r="G366" i="2"/>
  <c r="G365" s="1"/>
  <c r="H366"/>
  <c r="H365" s="1"/>
  <c r="F366"/>
  <c r="F365" s="1"/>
  <c r="G1261" i="1"/>
  <c r="H1209"/>
  <c r="H1208" s="1"/>
  <c r="H1207" s="1"/>
  <c r="I1208"/>
  <c r="I1207" s="1"/>
  <c r="G1208"/>
  <c r="G1207" s="1"/>
  <c r="G100" i="2" l="1"/>
  <c r="H100"/>
  <c r="F100"/>
  <c r="F94"/>
  <c r="G94"/>
  <c r="H94"/>
  <c r="H711" i="1"/>
  <c r="I711"/>
  <c r="G711"/>
  <c r="F84" i="2"/>
  <c r="G84"/>
  <c r="H84"/>
  <c r="H621" i="1"/>
  <c r="I621"/>
  <c r="G621"/>
  <c r="H90" l="1"/>
  <c r="H419" l="1"/>
  <c r="H418" s="1"/>
  <c r="I419"/>
  <c r="I418" s="1"/>
  <c r="H323" i="2" l="1"/>
  <c r="G325"/>
  <c r="G324" s="1"/>
  <c r="G323" s="1"/>
  <c r="H325"/>
  <c r="G353" i="1" l="1"/>
  <c r="G352" s="1"/>
  <c r="F325" i="2" l="1"/>
  <c r="F324" s="1"/>
  <c r="F323" s="1"/>
  <c r="G994"/>
  <c r="H994"/>
  <c r="F994"/>
  <c r="G991"/>
  <c r="H991"/>
  <c r="F991"/>
  <c r="G989"/>
  <c r="H989"/>
  <c r="F989"/>
  <c r="G987"/>
  <c r="H987"/>
  <c r="F987"/>
  <c r="G986"/>
  <c r="H986"/>
  <c r="F986"/>
  <c r="G644" l="1"/>
  <c r="H644"/>
  <c r="F644"/>
  <c r="H1042" i="1"/>
  <c r="I1042"/>
  <c r="G1042"/>
  <c r="G628" i="2"/>
  <c r="G627" s="1"/>
  <c r="H628"/>
  <c r="H627" s="1"/>
  <c r="F628"/>
  <c r="F627" s="1"/>
  <c r="H1033" i="1"/>
  <c r="I1033"/>
  <c r="G1033"/>
  <c r="G107" i="2" l="1"/>
  <c r="G106" s="1"/>
  <c r="G105" s="1"/>
  <c r="H107"/>
  <c r="H106" s="1"/>
  <c r="H105" s="1"/>
  <c r="F107"/>
  <c r="F106" s="1"/>
  <c r="F105" s="1"/>
  <c r="H715" i="1"/>
  <c r="H714" s="1"/>
  <c r="I715"/>
  <c r="I714" s="1"/>
  <c r="G715"/>
  <c r="G714" s="1"/>
  <c r="G70" i="2"/>
  <c r="H70"/>
  <c r="F70"/>
  <c r="F57"/>
  <c r="F56"/>
  <c r="H702" i="1"/>
  <c r="I702"/>
  <c r="G702"/>
  <c r="F37" i="2"/>
  <c r="G37"/>
  <c r="H37"/>
  <c r="G36"/>
  <c r="H36"/>
  <c r="F36"/>
  <c r="H694" i="1"/>
  <c r="H693" s="1"/>
  <c r="I694"/>
  <c r="I693" s="1"/>
  <c r="G694"/>
  <c r="G693" s="1"/>
  <c r="G15" i="2" l="1"/>
  <c r="H15"/>
  <c r="F15"/>
  <c r="G13"/>
  <c r="H13"/>
  <c r="F13"/>
  <c r="I1254" i="1" l="1"/>
  <c r="I1253" s="1"/>
  <c r="I1252" s="1"/>
  <c r="I1251" s="1"/>
  <c r="H1254"/>
  <c r="H1253" s="1"/>
  <c r="H1252" s="1"/>
  <c r="H1251" s="1"/>
  <c r="G1254"/>
  <c r="G1253" s="1"/>
  <c r="G1252" s="1"/>
  <c r="G1251" s="1"/>
  <c r="I191" l="1"/>
  <c r="H191"/>
  <c r="G191"/>
  <c r="G229" i="2" l="1"/>
  <c r="H229"/>
  <c r="F229"/>
  <c r="H232"/>
  <c r="G232"/>
  <c r="F232"/>
  <c r="H993" i="1" l="1"/>
  <c r="H992" s="1"/>
  <c r="I993"/>
  <c r="I992" s="1"/>
  <c r="G993"/>
  <c r="G992" s="1"/>
  <c r="H1163"/>
  <c r="I1163"/>
  <c r="G1163"/>
  <c r="G973" i="2" l="1"/>
  <c r="H973"/>
  <c r="F973"/>
  <c r="G646" l="1"/>
  <c r="H646"/>
  <c r="H1031" i="1"/>
  <c r="I1031"/>
  <c r="H1035"/>
  <c r="I1035"/>
  <c r="H750"/>
  <c r="H749" s="1"/>
  <c r="H748" s="1"/>
  <c r="H747" s="1"/>
  <c r="I750"/>
  <c r="I749" s="1"/>
  <c r="I748" s="1"/>
  <c r="I747" s="1"/>
  <c r="G633" i="2" l="1"/>
  <c r="H633"/>
  <c r="F633"/>
  <c r="G624"/>
  <c r="G623" s="1"/>
  <c r="H624"/>
  <c r="H623" s="1"/>
  <c r="F624"/>
  <c r="F623" s="1"/>
  <c r="G622"/>
  <c r="H622"/>
  <c r="F622"/>
  <c r="G1035" i="1"/>
  <c r="G1031"/>
  <c r="H1029"/>
  <c r="I1029"/>
  <c r="G1029"/>
  <c r="G669" i="2"/>
  <c r="H669"/>
  <c r="F669"/>
  <c r="G560"/>
  <c r="G559" s="1"/>
  <c r="H560"/>
  <c r="H559" s="1"/>
  <c r="F560"/>
  <c r="F559" s="1"/>
  <c r="H867" i="1"/>
  <c r="I867"/>
  <c r="G867"/>
  <c r="H889"/>
  <c r="I889"/>
  <c r="G889"/>
  <c r="G645" i="2"/>
  <c r="G643" s="1"/>
  <c r="H645"/>
  <c r="H643" s="1"/>
  <c r="F646"/>
  <c r="F645" s="1"/>
  <c r="F643" s="1"/>
  <c r="G750" i="1"/>
  <c r="G749" s="1"/>
  <c r="G748" s="1"/>
  <c r="G747" s="1"/>
  <c r="G169" i="2" l="1"/>
  <c r="H169"/>
  <c r="F169"/>
  <c r="G419" i="1"/>
  <c r="G418" s="1"/>
  <c r="F344" i="2"/>
  <c r="G344"/>
  <c r="H344"/>
  <c r="H257" i="1"/>
  <c r="I257"/>
  <c r="G257"/>
  <c r="H223"/>
  <c r="I223"/>
  <c r="G223"/>
  <c r="G830" i="2" l="1"/>
  <c r="G829" s="1"/>
  <c r="H830"/>
  <c r="H829" s="1"/>
  <c r="F830"/>
  <c r="F829" s="1"/>
  <c r="H813" i="1"/>
  <c r="I813"/>
  <c r="G813"/>
  <c r="H338" i="2" l="1"/>
  <c r="G338"/>
  <c r="F338"/>
  <c r="H341"/>
  <c r="G341"/>
  <c r="F341"/>
  <c r="G254" i="1"/>
  <c r="G251"/>
  <c r="F147" i="2"/>
  <c r="G147"/>
  <c r="H147"/>
  <c r="G146"/>
  <c r="H146"/>
  <c r="F146"/>
  <c r="I52" i="1"/>
  <c r="H52"/>
  <c r="G52"/>
  <c r="H145" i="2" l="1"/>
  <c r="F145"/>
  <c r="G145"/>
  <c r="G980" l="1"/>
  <c r="H980"/>
  <c r="F980"/>
  <c r="G125" i="1"/>
  <c r="G893" i="2" l="1"/>
  <c r="H893"/>
  <c r="F893"/>
  <c r="G456"/>
  <c r="G455" s="1"/>
  <c r="H456"/>
  <c r="H455" s="1"/>
  <c r="F456"/>
  <c r="F455" s="1"/>
  <c r="I1231" i="1"/>
  <c r="I1229" s="1"/>
  <c r="I1228" s="1"/>
  <c r="H1231"/>
  <c r="H1229" s="1"/>
  <c r="H1228" s="1"/>
  <c r="G1231"/>
  <c r="G1230" s="1"/>
  <c r="G1229" s="1"/>
  <c r="G1228" s="1"/>
  <c r="I1211"/>
  <c r="I1210" s="1"/>
  <c r="H1211"/>
  <c r="H1210" s="1"/>
  <c r="G1211"/>
  <c r="G1210" s="1"/>
  <c r="G845" i="2" l="1"/>
  <c r="G844" s="1"/>
  <c r="G843" s="1"/>
  <c r="H845"/>
  <c r="H844" s="1"/>
  <c r="H843" s="1"/>
  <c r="F845"/>
  <c r="F844" s="1"/>
  <c r="F843" s="1"/>
  <c r="I779" i="1"/>
  <c r="I778" s="1"/>
  <c r="H779"/>
  <c r="H778" s="1"/>
  <c r="G779"/>
  <c r="G778" s="1"/>
  <c r="H1217" l="1"/>
  <c r="H1216" s="1"/>
  <c r="I1217"/>
  <c r="I1216" s="1"/>
  <c r="G1217"/>
  <c r="G1216" s="1"/>
  <c r="H743" l="1"/>
  <c r="I743"/>
  <c r="G743"/>
  <c r="G466" i="2" l="1"/>
  <c r="H466"/>
  <c r="F466"/>
  <c r="H1319" i="1"/>
  <c r="G465" i="2" s="1"/>
  <c r="I1319" i="1"/>
  <c r="H465" i="2" s="1"/>
  <c r="G1319" i="1"/>
  <c r="F465" i="2" s="1"/>
  <c r="G157" l="1"/>
  <c r="G156" s="1"/>
  <c r="H157"/>
  <c r="H156" s="1"/>
  <c r="F157"/>
  <c r="F156" s="1"/>
  <c r="G315" i="1" l="1"/>
  <c r="G155" i="2" l="1"/>
  <c r="G154" s="1"/>
  <c r="H155"/>
  <c r="H154" s="1"/>
  <c r="F155"/>
  <c r="F154" s="1"/>
  <c r="G890"/>
  <c r="H890"/>
  <c r="F890"/>
  <c r="H313" i="1" l="1"/>
  <c r="I313"/>
  <c r="G313"/>
  <c r="H972" i="2" l="1"/>
  <c r="F972"/>
  <c r="G972"/>
  <c r="H537" i="1" l="1"/>
  <c r="H536" s="1"/>
  <c r="H535" s="1"/>
  <c r="I537"/>
  <c r="I536" s="1"/>
  <c r="I535" s="1"/>
  <c r="G537"/>
  <c r="G536" s="1"/>
  <c r="G535" s="1"/>
  <c r="G534" s="1"/>
  <c r="I534" l="1"/>
  <c r="H534"/>
  <c r="G962"/>
  <c r="F789" i="2"/>
  <c r="G789"/>
  <c r="H789"/>
  <c r="F802"/>
  <c r="G802"/>
  <c r="H802"/>
  <c r="H794" i="1"/>
  <c r="I794"/>
  <c r="G794"/>
  <c r="H806"/>
  <c r="I806"/>
  <c r="G806"/>
  <c r="G272" i="2"/>
  <c r="G271" s="1"/>
  <c r="H272"/>
  <c r="H271" s="1"/>
  <c r="F272"/>
  <c r="F271" s="1"/>
  <c r="G270"/>
  <c r="G269" s="1"/>
  <c r="H270"/>
  <c r="H269" s="1"/>
  <c r="F270"/>
  <c r="F269" s="1"/>
  <c r="G268"/>
  <c r="G267" s="1"/>
  <c r="H268"/>
  <c r="H267" s="1"/>
  <c r="F268"/>
  <c r="F267" s="1"/>
  <c r="G261"/>
  <c r="G260" s="1"/>
  <c r="H261"/>
  <c r="H260" s="1"/>
  <c r="F261"/>
  <c r="F260" s="1"/>
  <c r="G259"/>
  <c r="G258" s="1"/>
  <c r="H259"/>
  <c r="H258" s="1"/>
  <c r="F259"/>
  <c r="F258" s="1"/>
  <c r="G257"/>
  <c r="G256" s="1"/>
  <c r="H257"/>
  <c r="H256" s="1"/>
  <c r="F257"/>
  <c r="F256" s="1"/>
  <c r="H210" i="1"/>
  <c r="H208" s="1"/>
  <c r="I210"/>
  <c r="I208" s="1"/>
  <c r="I286"/>
  <c r="H286"/>
  <c r="G286"/>
  <c r="I284"/>
  <c r="H284"/>
  <c r="G284"/>
  <c r="I282"/>
  <c r="H282"/>
  <c r="G282"/>
  <c r="H272" l="1"/>
  <c r="I272"/>
  <c r="H274"/>
  <c r="I274"/>
  <c r="H276"/>
  <c r="I276"/>
  <c r="G276"/>
  <c r="G274"/>
  <c r="G272"/>
  <c r="G333" i="2"/>
  <c r="H333"/>
  <c r="F333"/>
  <c r="H248" i="1"/>
  <c r="I248"/>
  <c r="G248"/>
  <c r="H1360" l="1"/>
  <c r="G719" i="2" l="1"/>
  <c r="H719"/>
  <c r="G1048" i="1"/>
  <c r="F719" i="2"/>
  <c r="G552"/>
  <c r="H552"/>
  <c r="G553"/>
  <c r="H553"/>
  <c r="F553"/>
  <c r="F552"/>
  <c r="H923" i="1"/>
  <c r="I923"/>
  <c r="G923"/>
  <c r="H551" i="2" l="1"/>
  <c r="F551"/>
  <c r="G551"/>
  <c r="F791"/>
  <c r="G791"/>
  <c r="H791"/>
  <c r="H797" i="1" l="1"/>
  <c r="I797"/>
  <c r="G797"/>
  <c r="G909" i="2" l="1"/>
  <c r="G908" s="1"/>
  <c r="H909"/>
  <c r="H908" s="1"/>
  <c r="F909"/>
  <c r="F908" s="1"/>
  <c r="H729" i="1"/>
  <c r="I729"/>
  <c r="G729"/>
  <c r="G446" i="2"/>
  <c r="H446"/>
  <c r="F446"/>
  <c r="H1383" i="1"/>
  <c r="H1382" s="1"/>
  <c r="I1383"/>
  <c r="I1382" s="1"/>
  <c r="G1383"/>
  <c r="G1382" s="1"/>
  <c r="G536" i="2" l="1"/>
  <c r="G535" s="1"/>
  <c r="H536"/>
  <c r="H535" s="1"/>
  <c r="F536"/>
  <c r="F535" s="1"/>
  <c r="H380" i="1"/>
  <c r="I380"/>
  <c r="G380"/>
  <c r="G92" i="2" l="1"/>
  <c r="G91" s="1"/>
  <c r="H92"/>
  <c r="H91" s="1"/>
  <c r="F92"/>
  <c r="F91" s="1"/>
  <c r="G95"/>
  <c r="G93" s="1"/>
  <c r="H95"/>
  <c r="H93" s="1"/>
  <c r="F95"/>
  <c r="F93" s="1"/>
  <c r="G77" l="1"/>
  <c r="H77"/>
  <c r="F77"/>
  <c r="G76"/>
  <c r="H76"/>
  <c r="F76"/>
  <c r="G79"/>
  <c r="H79"/>
  <c r="F79"/>
  <c r="G74"/>
  <c r="H74"/>
  <c r="F74"/>
  <c r="G73"/>
  <c r="H73"/>
  <c r="F73"/>
  <c r="I917" i="1"/>
  <c r="I915" s="1"/>
  <c r="I914" s="1"/>
  <c r="H917"/>
  <c r="H915" s="1"/>
  <c r="H914" s="1"/>
  <c r="G917"/>
  <c r="G915" s="1"/>
  <c r="G914" s="1"/>
  <c r="I861"/>
  <c r="H861"/>
  <c r="G861"/>
  <c r="H860" l="1"/>
  <c r="H859" s="1"/>
  <c r="H858" s="1"/>
  <c r="I860"/>
  <c r="I859" s="1"/>
  <c r="I858" s="1"/>
  <c r="G860"/>
  <c r="G859" s="1"/>
  <c r="G858" s="1"/>
  <c r="G75" i="2"/>
  <c r="H75"/>
  <c r="G78"/>
  <c r="H78"/>
  <c r="F78"/>
  <c r="F75"/>
  <c r="H484" i="1" l="1"/>
  <c r="F695" i="2"/>
  <c r="G695"/>
  <c r="H695"/>
  <c r="G694"/>
  <c r="H694"/>
  <c r="F694"/>
  <c r="G12"/>
  <c r="H12"/>
  <c r="F12"/>
  <c r="F693" l="1"/>
  <c r="F692" s="1"/>
  <c r="G693"/>
  <c r="G692" s="1"/>
  <c r="H693"/>
  <c r="H692" s="1"/>
  <c r="I1161" i="1"/>
  <c r="H1161"/>
  <c r="G1161"/>
  <c r="I1160" l="1"/>
  <c r="I1159" s="1"/>
  <c r="I1158" s="1"/>
  <c r="H1160"/>
  <c r="H1159" s="1"/>
  <c r="H1158" s="1"/>
  <c r="G1160"/>
  <c r="G1159" s="1"/>
  <c r="G1158" s="1"/>
  <c r="G458" i="2"/>
  <c r="H458"/>
  <c r="F458"/>
  <c r="I1314" i="1"/>
  <c r="I1313" s="1"/>
  <c r="H1314"/>
  <c r="H1313" s="1"/>
  <c r="G1314"/>
  <c r="G1313" s="1"/>
  <c r="F454" i="2" s="1"/>
  <c r="G491"/>
  <c r="G490" s="1"/>
  <c r="G489" s="1"/>
  <c r="H491"/>
  <c r="H490" s="1"/>
  <c r="H489" s="1"/>
  <c r="G1226" i="1"/>
  <c r="G1225" s="1"/>
  <c r="I1226"/>
  <c r="I1225" s="1"/>
  <c r="H1226"/>
  <c r="H1225" s="1"/>
  <c r="G457" i="2" l="1"/>
  <c r="G454"/>
  <c r="H457"/>
  <c r="F457"/>
  <c r="F491"/>
  <c r="F490" s="1"/>
  <c r="F489" s="1"/>
  <c r="H454"/>
  <c r="G806"/>
  <c r="G805" s="1"/>
  <c r="H806"/>
  <c r="H805" s="1"/>
  <c r="F806"/>
  <c r="F805" s="1"/>
  <c r="H833" i="1"/>
  <c r="I833"/>
  <c r="G833"/>
  <c r="F735" i="2" l="1"/>
  <c r="G735"/>
  <c r="H735"/>
  <c r="G946" l="1"/>
  <c r="H946"/>
  <c r="F946"/>
  <c r="I1148" i="1"/>
  <c r="I1147" s="1"/>
  <c r="H1148"/>
  <c r="H1147" s="1"/>
  <c r="G1148"/>
  <c r="G1147" s="1"/>
  <c r="F563" i="2"/>
  <c r="G563"/>
  <c r="H563"/>
  <c r="F606"/>
  <c r="G606"/>
  <c r="H606"/>
  <c r="F607"/>
  <c r="G607"/>
  <c r="H607"/>
  <c r="I1111" i="1"/>
  <c r="H1111"/>
  <c r="G1111"/>
  <c r="I1107"/>
  <c r="H1107"/>
  <c r="G1107"/>
  <c r="I1096"/>
  <c r="H1096"/>
  <c r="G1096"/>
  <c r="H688" i="2"/>
  <c r="G618" l="1"/>
  <c r="G605"/>
  <c r="H618"/>
  <c r="H562"/>
  <c r="F605"/>
  <c r="F562"/>
  <c r="H605"/>
  <c r="F618"/>
  <c r="G562"/>
  <c r="G688"/>
  <c r="F688"/>
  <c r="G888" l="1"/>
  <c r="H888"/>
  <c r="F888"/>
  <c r="G892"/>
  <c r="H892"/>
  <c r="F892"/>
  <c r="I1014" i="1"/>
  <c r="I1013" s="1"/>
  <c r="I1012" s="1"/>
  <c r="I1011" s="1"/>
  <c r="H1014"/>
  <c r="H1013" s="1"/>
  <c r="H1012" s="1"/>
  <c r="H1011" s="1"/>
  <c r="G1014"/>
  <c r="G1013" s="1"/>
  <c r="G1012" s="1"/>
  <c r="G1011" s="1"/>
  <c r="H683" i="2"/>
  <c r="H682" s="1"/>
  <c r="F683"/>
  <c r="F682" s="1"/>
  <c r="G683"/>
  <c r="G682" s="1"/>
  <c r="I982" i="1"/>
  <c r="G982"/>
  <c r="F714" i="2"/>
  <c r="G724"/>
  <c r="H724"/>
  <c r="F724"/>
  <c r="G721"/>
  <c r="H721"/>
  <c r="G722"/>
  <c r="H722"/>
  <c r="I1003" i="1"/>
  <c r="H1003"/>
  <c r="G1003"/>
  <c r="F722" i="2"/>
  <c r="F721"/>
  <c r="I1000" i="1"/>
  <c r="H1000"/>
  <c r="H997" l="1"/>
  <c r="I997"/>
  <c r="H982"/>
  <c r="F720" i="2"/>
  <c r="G1000" i="1"/>
  <c r="G997" s="1"/>
  <c r="H720" i="2"/>
  <c r="G720"/>
  <c r="F614"/>
  <c r="G614"/>
  <c r="H614"/>
  <c r="G613"/>
  <c r="H613"/>
  <c r="F613"/>
  <c r="I873" i="1"/>
  <c r="H873"/>
  <c r="G873"/>
  <c r="G612" i="2" l="1"/>
  <c r="H612"/>
  <c r="F612"/>
  <c r="H498" l="1"/>
  <c r="G498"/>
  <c r="F498"/>
  <c r="F785"/>
  <c r="G785"/>
  <c r="H785"/>
  <c r="F786"/>
  <c r="G786"/>
  <c r="H786"/>
  <c r="F784"/>
  <c r="G784"/>
  <c r="H784"/>
  <c r="G783"/>
  <c r="H783"/>
  <c r="F783"/>
  <c r="G438"/>
  <c r="G437" s="1"/>
  <c r="G436" s="1"/>
  <c r="H438"/>
  <c r="H437" s="1"/>
  <c r="H436" s="1"/>
  <c r="F438"/>
  <c r="F437" s="1"/>
  <c r="F436" s="1"/>
  <c r="H1398" i="1" l="1"/>
  <c r="I1398"/>
  <c r="G1398"/>
  <c r="H448" i="2"/>
  <c r="G448"/>
  <c r="F448"/>
  <c r="H1304" i="1"/>
  <c r="I1304"/>
  <c r="G1304"/>
  <c r="H451" i="2"/>
  <c r="H450" s="1"/>
  <c r="G451"/>
  <c r="G450" s="1"/>
  <c r="F451"/>
  <c r="F450" s="1"/>
  <c r="G788" l="1"/>
  <c r="G787" s="1"/>
  <c r="H788"/>
  <c r="H787" s="1"/>
  <c r="F788"/>
  <c r="F787" s="1"/>
  <c r="G801"/>
  <c r="G800" s="1"/>
  <c r="H801"/>
  <c r="H800" s="1"/>
  <c r="F801"/>
  <c r="F800" s="1"/>
  <c r="G804"/>
  <c r="G803" s="1"/>
  <c r="H804"/>
  <c r="H803" s="1"/>
  <c r="F804"/>
  <c r="F803" s="1"/>
  <c r="H809" i="1"/>
  <c r="I809"/>
  <c r="G809"/>
  <c r="G35" i="2" l="1"/>
  <c r="H35"/>
  <c r="F35"/>
  <c r="G867"/>
  <c r="G866" s="1"/>
  <c r="H867"/>
  <c r="H866" s="1"/>
  <c r="F867"/>
  <c r="F866" s="1"/>
  <c r="H644" i="1"/>
  <c r="I644"/>
  <c r="G644"/>
  <c r="G840" i="2" l="1"/>
  <c r="H840"/>
  <c r="I1404" i="1" l="1"/>
  <c r="I1403" s="1"/>
  <c r="H1404"/>
  <c r="H1403" s="1"/>
  <c r="G1404"/>
  <c r="G1403" s="1"/>
  <c r="I1401"/>
  <c r="H1401"/>
  <c r="G1401"/>
  <c r="I1395"/>
  <c r="H1395"/>
  <c r="G1395"/>
  <c r="I1392"/>
  <c r="I1391" s="1"/>
  <c r="H1392"/>
  <c r="H1391" s="1"/>
  <c r="G1392"/>
  <c r="G1391" s="1"/>
  <c r="I1389"/>
  <c r="I1388" s="1"/>
  <c r="H1389"/>
  <c r="H1388" s="1"/>
  <c r="G1389"/>
  <c r="G1388" s="1"/>
  <c r="I1386"/>
  <c r="I1385" s="1"/>
  <c r="H1386"/>
  <c r="H1385" s="1"/>
  <c r="G1386"/>
  <c r="G1385" s="1"/>
  <c r="I1379"/>
  <c r="H1379"/>
  <c r="G1379"/>
  <c r="I1377"/>
  <c r="H1377"/>
  <c r="G1377"/>
  <c r="I1374"/>
  <c r="H1374"/>
  <c r="G1374"/>
  <c r="I1372"/>
  <c r="H1372"/>
  <c r="G1372"/>
  <c r="I1369"/>
  <c r="H1369"/>
  <c r="G1369"/>
  <c r="G1368" s="1"/>
  <c r="I1364"/>
  <c r="H1364"/>
  <c r="G1364"/>
  <c r="I1362"/>
  <c r="H1362"/>
  <c r="G1362"/>
  <c r="I1360"/>
  <c r="G1360"/>
  <c r="I1352"/>
  <c r="I1351" s="1"/>
  <c r="I1350" s="1"/>
  <c r="H1352"/>
  <c r="H1351" s="1"/>
  <c r="H1350" s="1"/>
  <c r="G1352"/>
  <c r="G1351" s="1"/>
  <c r="G1350" s="1"/>
  <c r="I1348"/>
  <c r="I1347" s="1"/>
  <c r="H1348"/>
  <c r="H1347" s="1"/>
  <c r="G1348"/>
  <c r="G1347" s="1"/>
  <c r="I1341"/>
  <c r="I1340" s="1"/>
  <c r="I1339" s="1"/>
  <c r="I1338" s="1"/>
  <c r="H1341"/>
  <c r="H1340" s="1"/>
  <c r="H1339" s="1"/>
  <c r="H1338" s="1"/>
  <c r="G1340"/>
  <c r="G1339" s="1"/>
  <c r="G1338" s="1"/>
  <c r="I1336"/>
  <c r="I1335" s="1"/>
  <c r="H1336"/>
  <c r="H1335" s="1"/>
  <c r="G1336"/>
  <c r="G1335" s="1"/>
  <c r="H1332"/>
  <c r="H1331" s="1"/>
  <c r="I1332"/>
  <c r="I1331" s="1"/>
  <c r="G1332"/>
  <c r="G1331" s="1"/>
  <c r="I1329"/>
  <c r="H1329"/>
  <c r="G1329"/>
  <c r="I1327"/>
  <c r="H1327"/>
  <c r="G1327"/>
  <c r="I1324"/>
  <c r="H1324"/>
  <c r="G1324"/>
  <c r="I1322"/>
  <c r="I1321" s="1"/>
  <c r="H1322"/>
  <c r="H1321" s="1"/>
  <c r="G1322"/>
  <c r="I1317"/>
  <c r="I1316" s="1"/>
  <c r="H1317"/>
  <c r="H1316" s="1"/>
  <c r="G1317"/>
  <c r="G1316" s="1"/>
  <c r="G1310"/>
  <c r="G1309" s="1"/>
  <c r="I1307"/>
  <c r="H1307"/>
  <c r="G1307"/>
  <c r="G1302"/>
  <c r="I1300"/>
  <c r="H1300"/>
  <c r="G1300"/>
  <c r="I1298"/>
  <c r="H1298"/>
  <c r="G1298"/>
  <c r="I1294"/>
  <c r="I1293" s="1"/>
  <c r="I1292" s="1"/>
  <c r="H1294"/>
  <c r="H1293" s="1"/>
  <c r="H1292" s="1"/>
  <c r="G1294"/>
  <c r="G1293" s="1"/>
  <c r="G1292" s="1"/>
  <c r="I1288"/>
  <c r="I1287" s="1"/>
  <c r="I1286" s="1"/>
  <c r="H1288"/>
  <c r="H1287" s="1"/>
  <c r="H1286" s="1"/>
  <c r="G1288"/>
  <c r="G1287" s="1"/>
  <c r="G1286" s="1"/>
  <c r="I1282"/>
  <c r="I1281" s="1"/>
  <c r="H1282"/>
  <c r="H1281" s="1"/>
  <c r="G1282"/>
  <c r="G1281" s="1"/>
  <c r="I1279"/>
  <c r="I1278" s="1"/>
  <c r="I1277" s="1"/>
  <c r="H1279"/>
  <c r="H1278" s="1"/>
  <c r="H1277" s="1"/>
  <c r="G1279"/>
  <c r="G1278" s="1"/>
  <c r="G1277" s="1"/>
  <c r="I1275"/>
  <c r="I1274" s="1"/>
  <c r="H1275"/>
  <c r="H1274" s="1"/>
  <c r="G1275"/>
  <c r="G1274" s="1"/>
  <c r="I1270"/>
  <c r="I1269" s="1"/>
  <c r="H1270"/>
  <c r="H1269" s="1"/>
  <c r="G1270"/>
  <c r="G1269" s="1"/>
  <c r="I1264"/>
  <c r="I1263" s="1"/>
  <c r="H1264"/>
  <c r="H1263" s="1"/>
  <c r="G1264"/>
  <c r="G1263" s="1"/>
  <c r="I1259"/>
  <c r="I1258" s="1"/>
  <c r="H1259"/>
  <c r="H1258" s="1"/>
  <c r="G1259"/>
  <c r="G1258" s="1"/>
  <c r="I1249"/>
  <c r="I1248" s="1"/>
  <c r="H1249"/>
  <c r="H1248" s="1"/>
  <c r="G1249"/>
  <c r="G1248" s="1"/>
  <c r="I1242"/>
  <c r="I1241" s="1"/>
  <c r="I1240" s="1"/>
  <c r="I1239" s="1"/>
  <c r="I1238" s="1"/>
  <c r="H1242"/>
  <c r="H1241" s="1"/>
  <c r="H1240" s="1"/>
  <c r="H1239" s="1"/>
  <c r="H1238" s="1"/>
  <c r="G1242"/>
  <c r="G1241" s="1"/>
  <c r="G1240" s="1"/>
  <c r="G1239" s="1"/>
  <c r="G1238" s="1"/>
  <c r="G1236"/>
  <c r="G1235" s="1"/>
  <c r="G1234" s="1"/>
  <c r="G1233" s="1"/>
  <c r="I1235"/>
  <c r="I1234" s="1"/>
  <c r="I1233" s="1"/>
  <c r="H1235"/>
  <c r="H1234" s="1"/>
  <c r="H1233" s="1"/>
  <c r="I1223"/>
  <c r="I1222" s="1"/>
  <c r="H1223"/>
  <c r="H1222" s="1"/>
  <c r="G1223"/>
  <c r="G1222" s="1"/>
  <c r="I1220"/>
  <c r="I1219" s="1"/>
  <c r="H1220"/>
  <c r="H1219" s="1"/>
  <c r="G1220"/>
  <c r="G1219" s="1"/>
  <c r="I1214"/>
  <c r="I1213" s="1"/>
  <c r="H1214"/>
  <c r="H1213" s="1"/>
  <c r="G1214"/>
  <c r="G1213" s="1"/>
  <c r="I1204"/>
  <c r="I1203" s="1"/>
  <c r="I1202" s="1"/>
  <c r="H1204"/>
  <c r="H1203" s="1"/>
  <c r="H1202" s="1"/>
  <c r="G1204"/>
  <c r="G1203" s="1"/>
  <c r="G1202" s="1"/>
  <c r="I1200"/>
  <c r="I1199" s="1"/>
  <c r="I1198" s="1"/>
  <c r="H1200"/>
  <c r="H1199" s="1"/>
  <c r="H1198" s="1"/>
  <c r="G1200"/>
  <c r="G1199" s="1"/>
  <c r="G1198" s="1"/>
  <c r="I1192"/>
  <c r="I1191" s="1"/>
  <c r="I1190" s="1"/>
  <c r="I1189" s="1"/>
  <c r="I1188" s="1"/>
  <c r="I1187" s="1"/>
  <c r="H1192"/>
  <c r="H1191" s="1"/>
  <c r="H1190" s="1"/>
  <c r="H1189" s="1"/>
  <c r="H1188" s="1"/>
  <c r="H1187" s="1"/>
  <c r="G1192"/>
  <c r="G1191" s="1"/>
  <c r="G1190" s="1"/>
  <c r="G1189" s="1"/>
  <c r="G1188" s="1"/>
  <c r="G1187" s="1"/>
  <c r="I1185"/>
  <c r="I1184" s="1"/>
  <c r="H1185"/>
  <c r="H1183" s="1"/>
  <c r="H1182" s="1"/>
  <c r="H1181" s="1"/>
  <c r="G1185"/>
  <c r="G1183" s="1"/>
  <c r="G1182" s="1"/>
  <c r="G1181" s="1"/>
  <c r="I1179"/>
  <c r="I1178" s="1"/>
  <c r="H1179"/>
  <c r="H1178" s="1"/>
  <c r="G1179"/>
  <c r="G1178" s="1"/>
  <c r="I1176"/>
  <c r="H1176"/>
  <c r="G1176"/>
  <c r="I1173"/>
  <c r="H1173"/>
  <c r="G1173"/>
  <c r="I1168"/>
  <c r="H1168"/>
  <c r="G1168"/>
  <c r="I1142"/>
  <c r="I1141" s="1"/>
  <c r="H1142"/>
  <c r="H1141" s="1"/>
  <c r="G1142"/>
  <c r="G1141" s="1"/>
  <c r="I1139"/>
  <c r="H1139"/>
  <c r="G1139"/>
  <c r="I1137"/>
  <c r="H1137"/>
  <c r="G1137"/>
  <c r="I1133"/>
  <c r="H1133"/>
  <c r="G1133"/>
  <c r="I1131"/>
  <c r="H1131"/>
  <c r="G1131"/>
  <c r="I1128"/>
  <c r="H1128"/>
  <c r="G1128"/>
  <c r="I1125"/>
  <c r="H1125"/>
  <c r="G1125"/>
  <c r="I1122"/>
  <c r="I1121" s="1"/>
  <c r="H1122"/>
  <c r="H1121" s="1"/>
  <c r="G1122"/>
  <c r="G1121" s="1"/>
  <c r="I1114"/>
  <c r="H1114"/>
  <c r="G1114"/>
  <c r="I1105"/>
  <c r="H1105"/>
  <c r="G1105"/>
  <c r="I1102"/>
  <c r="H1102"/>
  <c r="G1102"/>
  <c r="I1099"/>
  <c r="H1099"/>
  <c r="G1099"/>
  <c r="I1085"/>
  <c r="I1084" s="1"/>
  <c r="H1085"/>
  <c r="H1084" s="1"/>
  <c r="G1085"/>
  <c r="G1084" s="1"/>
  <c r="I1080"/>
  <c r="H1080"/>
  <c r="G1080"/>
  <c r="I1075"/>
  <c r="H1075"/>
  <c r="G1075"/>
  <c r="I1070"/>
  <c r="I1069" s="1"/>
  <c r="H1070"/>
  <c r="H1069" s="1"/>
  <c r="G1070"/>
  <c r="G1069" s="1"/>
  <c r="I1067"/>
  <c r="I1066" s="1"/>
  <c r="H1067"/>
  <c r="H1066" s="1"/>
  <c r="G1067"/>
  <c r="G1066" s="1"/>
  <c r="I1064"/>
  <c r="I1063" s="1"/>
  <c r="H1064"/>
  <c r="H1063" s="1"/>
  <c r="G1064"/>
  <c r="G1063" s="1"/>
  <c r="I1059"/>
  <c r="I1058" s="1"/>
  <c r="H1059"/>
  <c r="H1058" s="1"/>
  <c r="G1059"/>
  <c r="G1058" s="1"/>
  <c r="I1056"/>
  <c r="H1056"/>
  <c r="G1056"/>
  <c r="I1048"/>
  <c r="H1048"/>
  <c r="I1040"/>
  <c r="I1039" s="1"/>
  <c r="H1040"/>
  <c r="H1039" s="1"/>
  <c r="G1040"/>
  <c r="G1039" s="1"/>
  <c r="I1037"/>
  <c r="I1028" s="1"/>
  <c r="H1037"/>
  <c r="H1028" s="1"/>
  <c r="G1037"/>
  <c r="G1028" s="1"/>
  <c r="I1026"/>
  <c r="I1023" s="1"/>
  <c r="H1026"/>
  <c r="H1023" s="1"/>
  <c r="G1026"/>
  <c r="G1023" s="1"/>
  <c r="I1018"/>
  <c r="I1017" s="1"/>
  <c r="H1018"/>
  <c r="H1017" s="1"/>
  <c r="G1018"/>
  <c r="G1017" s="1"/>
  <c r="I1009"/>
  <c r="I1008" s="1"/>
  <c r="H1009"/>
  <c r="H1008" s="1"/>
  <c r="G1009"/>
  <c r="G1008" s="1"/>
  <c r="I986"/>
  <c r="H986"/>
  <c r="G986"/>
  <c r="I984"/>
  <c r="H984"/>
  <c r="G984"/>
  <c r="I980"/>
  <c r="H980"/>
  <c r="G980"/>
  <c r="I975"/>
  <c r="H975"/>
  <c r="G975"/>
  <c r="I971"/>
  <c r="H971"/>
  <c r="G971"/>
  <c r="I968"/>
  <c r="H968"/>
  <c r="G968"/>
  <c r="I965"/>
  <c r="H965"/>
  <c r="G965"/>
  <c r="I962"/>
  <c r="I961" s="1"/>
  <c r="H962"/>
  <c r="H961" s="1"/>
  <c r="G961"/>
  <c r="I959"/>
  <c r="H959"/>
  <c r="G959"/>
  <c r="I957"/>
  <c r="H957"/>
  <c r="G957"/>
  <c r="I952"/>
  <c r="H952"/>
  <c r="G952"/>
  <c r="I949"/>
  <c r="H949"/>
  <c r="G949"/>
  <c r="I946"/>
  <c r="H946"/>
  <c r="G946"/>
  <c r="I943"/>
  <c r="H943"/>
  <c r="G943"/>
  <c r="I940"/>
  <c r="H940"/>
  <c r="G940"/>
  <c r="I938"/>
  <c r="H938"/>
  <c r="G938"/>
  <c r="I935"/>
  <c r="H935"/>
  <c r="G935"/>
  <c r="I932"/>
  <c r="H932"/>
  <c r="G932"/>
  <c r="I928"/>
  <c r="H928"/>
  <c r="G928"/>
  <c r="I911"/>
  <c r="I910" s="1"/>
  <c r="I909" s="1"/>
  <c r="I908" s="1"/>
  <c r="H911"/>
  <c r="H910" s="1"/>
  <c r="H909" s="1"/>
  <c r="H908" s="1"/>
  <c r="G911"/>
  <c r="G910" s="1"/>
  <c r="G909" s="1"/>
  <c r="G908" s="1"/>
  <c r="I906"/>
  <c r="I904" s="1"/>
  <c r="H906"/>
  <c r="H904" s="1"/>
  <c r="G906"/>
  <c r="G904" s="1"/>
  <c r="I900"/>
  <c r="I895" s="1"/>
  <c r="H900"/>
  <c r="H895" s="1"/>
  <c r="G900"/>
  <c r="G895" s="1"/>
  <c r="I885"/>
  <c r="H885"/>
  <c r="G885"/>
  <c r="I882"/>
  <c r="I881" s="1"/>
  <c r="H882"/>
  <c r="H881" s="1"/>
  <c r="G882"/>
  <c r="G881" s="1"/>
  <c r="I879"/>
  <c r="H879"/>
  <c r="G879"/>
  <c r="I877"/>
  <c r="H877"/>
  <c r="G877"/>
  <c r="I869"/>
  <c r="I866" s="1"/>
  <c r="H869"/>
  <c r="H866" s="1"/>
  <c r="G869"/>
  <c r="G866" s="1"/>
  <c r="I852"/>
  <c r="H852"/>
  <c r="G852"/>
  <c r="I850"/>
  <c r="H850"/>
  <c r="G850"/>
  <c r="I847"/>
  <c r="H847"/>
  <c r="G847"/>
  <c r="I844"/>
  <c r="H844"/>
  <c r="G844"/>
  <c r="I839"/>
  <c r="H839"/>
  <c r="G839"/>
  <c r="I836"/>
  <c r="H836"/>
  <c r="G836"/>
  <c r="I830"/>
  <c r="I829" s="1"/>
  <c r="H830"/>
  <c r="H829" s="1"/>
  <c r="G830"/>
  <c r="G829" s="1"/>
  <c r="I817"/>
  <c r="I812" s="1"/>
  <c r="H817"/>
  <c r="H812" s="1"/>
  <c r="G817"/>
  <c r="G812" s="1"/>
  <c r="I804"/>
  <c r="H804"/>
  <c r="G804"/>
  <c r="I802"/>
  <c r="H802"/>
  <c r="G802"/>
  <c r="I800"/>
  <c r="H800"/>
  <c r="G800"/>
  <c r="I788"/>
  <c r="I787" s="1"/>
  <c r="H788"/>
  <c r="H787" s="1"/>
  <c r="G788"/>
  <c r="G787" s="1"/>
  <c r="I785"/>
  <c r="I784" s="1"/>
  <c r="H785"/>
  <c r="H784" s="1"/>
  <c r="G785"/>
  <c r="G784" s="1"/>
  <c r="I782"/>
  <c r="I781" s="1"/>
  <c r="H782"/>
  <c r="H781" s="1"/>
  <c r="G782"/>
  <c r="G781" s="1"/>
  <c r="I776"/>
  <c r="I775" s="1"/>
  <c r="H776"/>
  <c r="H775" s="1"/>
  <c r="G776"/>
  <c r="G775" s="1"/>
  <c r="I770"/>
  <c r="I769" s="1"/>
  <c r="H770"/>
  <c r="H769" s="1"/>
  <c r="G770"/>
  <c r="G769" s="1"/>
  <c r="I767"/>
  <c r="I766" s="1"/>
  <c r="H767"/>
  <c r="H766" s="1"/>
  <c r="G767"/>
  <c r="G766" s="1"/>
  <c r="I764"/>
  <c r="I763" s="1"/>
  <c r="H764"/>
  <c r="H763" s="1"/>
  <c r="G764"/>
  <c r="G763" s="1"/>
  <c r="I761"/>
  <c r="I760" s="1"/>
  <c r="H761"/>
  <c r="H760" s="1"/>
  <c r="G761"/>
  <c r="G760" s="1"/>
  <c r="H755"/>
  <c r="H754" s="1"/>
  <c r="I755"/>
  <c r="I754" s="1"/>
  <c r="G755"/>
  <c r="G754" s="1"/>
  <c r="I742"/>
  <c r="I741" s="1"/>
  <c r="I740" s="1"/>
  <c r="H742"/>
  <c r="H741" s="1"/>
  <c r="H740" s="1"/>
  <c r="G742"/>
  <c r="G741" s="1"/>
  <c r="G740" s="1"/>
  <c r="I737"/>
  <c r="I736" s="1"/>
  <c r="I735" s="1"/>
  <c r="I734" s="1"/>
  <c r="I733" s="1"/>
  <c r="H737"/>
  <c r="H736" s="1"/>
  <c r="H735" s="1"/>
  <c r="H734" s="1"/>
  <c r="H733" s="1"/>
  <c r="G737"/>
  <c r="G736" s="1"/>
  <c r="G735" s="1"/>
  <c r="G734" s="1"/>
  <c r="G733" s="1"/>
  <c r="I726"/>
  <c r="H726"/>
  <c r="G726"/>
  <c r="I724"/>
  <c r="H724"/>
  <c r="G724"/>
  <c r="I722"/>
  <c r="H722"/>
  <c r="G722"/>
  <c r="I719"/>
  <c r="H719"/>
  <c r="G719"/>
  <c r="I709"/>
  <c r="H709"/>
  <c r="G709"/>
  <c r="I707"/>
  <c r="H707"/>
  <c r="G707"/>
  <c r="I698"/>
  <c r="I697" s="1"/>
  <c r="H698"/>
  <c r="H697" s="1"/>
  <c r="G698"/>
  <c r="G697" s="1"/>
  <c r="I688"/>
  <c r="I687" s="1"/>
  <c r="I686" s="1"/>
  <c r="I685" s="1"/>
  <c r="I684" s="1"/>
  <c r="H688"/>
  <c r="H687" s="1"/>
  <c r="H686" s="1"/>
  <c r="H685" s="1"/>
  <c r="H684" s="1"/>
  <c r="G688"/>
  <c r="G687" s="1"/>
  <c r="G686" s="1"/>
  <c r="G685" s="1"/>
  <c r="G684" s="1"/>
  <c r="I669"/>
  <c r="I668" s="1"/>
  <c r="I667" s="1"/>
  <c r="H669"/>
  <c r="H668" s="1"/>
  <c r="H667" s="1"/>
  <c r="G669"/>
  <c r="G668" s="1"/>
  <c r="G667" s="1"/>
  <c r="I677"/>
  <c r="H677"/>
  <c r="G677"/>
  <c r="I674"/>
  <c r="H674"/>
  <c r="G674"/>
  <c r="I681"/>
  <c r="I680" s="1"/>
  <c r="H681"/>
  <c r="H680" s="1"/>
  <c r="G681"/>
  <c r="G680" s="1"/>
  <c r="I663"/>
  <c r="I662" s="1"/>
  <c r="I661" s="1"/>
  <c r="H663"/>
  <c r="H662" s="1"/>
  <c r="H661" s="1"/>
  <c r="G663"/>
  <c r="G662" s="1"/>
  <c r="G661" s="1"/>
  <c r="I659"/>
  <c r="H659"/>
  <c r="G659"/>
  <c r="I655"/>
  <c r="I654" s="1"/>
  <c r="I653" s="1"/>
  <c r="H655"/>
  <c r="H654" s="1"/>
  <c r="H653" s="1"/>
  <c r="G655"/>
  <c r="G654" s="1"/>
  <c r="G653" s="1"/>
  <c r="I646"/>
  <c r="H646"/>
  <c r="G646"/>
  <c r="I642"/>
  <c r="H642"/>
  <c r="G642"/>
  <c r="I640"/>
  <c r="H640"/>
  <c r="G640"/>
  <c r="I638"/>
  <c r="H638"/>
  <c r="G638"/>
  <c r="I633"/>
  <c r="H633"/>
  <c r="G633"/>
  <c r="I630"/>
  <c r="H630"/>
  <c r="G630"/>
  <c r="I627"/>
  <c r="H627"/>
  <c r="G627"/>
  <c r="I624"/>
  <c r="H624"/>
  <c r="G624"/>
  <c r="I618"/>
  <c r="H618"/>
  <c r="G618"/>
  <c r="I615"/>
  <c r="H615"/>
  <c r="G615"/>
  <c r="I612"/>
  <c r="H612"/>
  <c r="G612"/>
  <c r="I609"/>
  <c r="H609"/>
  <c r="G609"/>
  <c r="I606"/>
  <c r="H606"/>
  <c r="G606"/>
  <c r="I603"/>
  <c r="H603"/>
  <c r="G603"/>
  <c r="I600"/>
  <c r="H600"/>
  <c r="G600"/>
  <c r="I597"/>
  <c r="H597"/>
  <c r="G597"/>
  <c r="I594"/>
  <c r="H594"/>
  <c r="G594"/>
  <c r="I588"/>
  <c r="I587" s="1"/>
  <c r="I586" s="1"/>
  <c r="H588"/>
  <c r="H587" s="1"/>
  <c r="H586" s="1"/>
  <c r="G588"/>
  <c r="G587" s="1"/>
  <c r="G586" s="1"/>
  <c r="I583"/>
  <c r="H583"/>
  <c r="G583"/>
  <c r="I575"/>
  <c r="I574" s="1"/>
  <c r="I573" s="1"/>
  <c r="I572" s="1"/>
  <c r="I571" s="1"/>
  <c r="H575"/>
  <c r="H574" s="1"/>
  <c r="H573" s="1"/>
  <c r="H572" s="1"/>
  <c r="H571" s="1"/>
  <c r="G575"/>
  <c r="G574" s="1"/>
  <c r="G573" s="1"/>
  <c r="G572" s="1"/>
  <c r="G571" s="1"/>
  <c r="I569"/>
  <c r="I568" s="1"/>
  <c r="H569"/>
  <c r="H568" s="1"/>
  <c r="G569"/>
  <c r="G568" s="1"/>
  <c r="I566"/>
  <c r="I565" s="1"/>
  <c r="I564" s="1"/>
  <c r="I563" s="1"/>
  <c r="H566"/>
  <c r="H565" s="1"/>
  <c r="H564" s="1"/>
  <c r="H563" s="1"/>
  <c r="G566"/>
  <c r="G565" s="1"/>
  <c r="G564" s="1"/>
  <c r="G563" s="1"/>
  <c r="I560"/>
  <c r="H560"/>
  <c r="G560"/>
  <c r="I552"/>
  <c r="I551" s="1"/>
  <c r="I550" s="1"/>
  <c r="I549" s="1"/>
  <c r="H552"/>
  <c r="H551" s="1"/>
  <c r="H550" s="1"/>
  <c r="H549" s="1"/>
  <c r="G552"/>
  <c r="G551" s="1"/>
  <c r="G550" s="1"/>
  <c r="G549" s="1"/>
  <c r="I547"/>
  <c r="I546" s="1"/>
  <c r="I545" s="1"/>
  <c r="I544" s="1"/>
  <c r="H547"/>
  <c r="H546" s="1"/>
  <c r="H545" s="1"/>
  <c r="H544" s="1"/>
  <c r="G547"/>
  <c r="G546" s="1"/>
  <c r="G545" s="1"/>
  <c r="G544" s="1"/>
  <c r="I542"/>
  <c r="I541" s="1"/>
  <c r="I540" s="1"/>
  <c r="H542"/>
  <c r="H541" s="1"/>
  <c r="H540" s="1"/>
  <c r="G542"/>
  <c r="G541" s="1"/>
  <c r="G540" s="1"/>
  <c r="G539" s="1"/>
  <c r="I532"/>
  <c r="I531" s="1"/>
  <c r="H532"/>
  <c r="H531" s="1"/>
  <c r="G532"/>
  <c r="G531" s="1"/>
  <c r="I528"/>
  <c r="H528"/>
  <c r="G528"/>
  <c r="I526"/>
  <c r="H526"/>
  <c r="G526"/>
  <c r="I523"/>
  <c r="H523"/>
  <c r="G523"/>
  <c r="I519"/>
  <c r="I518" s="1"/>
  <c r="I517" s="1"/>
  <c r="H519"/>
  <c r="H518" s="1"/>
  <c r="H517" s="1"/>
  <c r="G519"/>
  <c r="G518" s="1"/>
  <c r="G517" s="1"/>
  <c r="I514"/>
  <c r="I513" s="1"/>
  <c r="I512" s="1"/>
  <c r="F14" i="3" s="1"/>
  <c r="H514" i="1"/>
  <c r="H513" s="1"/>
  <c r="H512" s="1"/>
  <c r="E14" i="3" s="1"/>
  <c r="G514" i="1"/>
  <c r="G513" s="1"/>
  <c r="G512" s="1"/>
  <c r="D14" i="3" s="1"/>
  <c r="I508" i="1"/>
  <c r="I506" s="1"/>
  <c r="I505" s="1"/>
  <c r="I504" s="1"/>
  <c r="H508"/>
  <c r="H506" s="1"/>
  <c r="H505" s="1"/>
  <c r="H504" s="1"/>
  <c r="G508"/>
  <c r="G506" s="1"/>
  <c r="G505" s="1"/>
  <c r="G504" s="1"/>
  <c r="G502"/>
  <c r="G501" s="1"/>
  <c r="G500" s="1"/>
  <c r="I498"/>
  <c r="I497" s="1"/>
  <c r="H498"/>
  <c r="H497" s="1"/>
  <c r="G498"/>
  <c r="G497" s="1"/>
  <c r="G489"/>
  <c r="I488"/>
  <c r="I487" s="1"/>
  <c r="I486" s="1"/>
  <c r="H488"/>
  <c r="H487" s="1"/>
  <c r="H486" s="1"/>
  <c r="G488"/>
  <c r="G487" s="1"/>
  <c r="G486" s="1"/>
  <c r="I484"/>
  <c r="G484"/>
  <c r="I482"/>
  <c r="H482"/>
  <c r="G482"/>
  <c r="I478"/>
  <c r="I477" s="1"/>
  <c r="I476" s="1"/>
  <c r="H478"/>
  <c r="H477" s="1"/>
  <c r="H476" s="1"/>
  <c r="G478"/>
  <c r="G477" s="1"/>
  <c r="G476" s="1"/>
  <c r="I472"/>
  <c r="I471" s="1"/>
  <c r="I470" s="1"/>
  <c r="H472"/>
  <c r="H471" s="1"/>
  <c r="H470" s="1"/>
  <c r="G472"/>
  <c r="G471" s="1"/>
  <c r="G470" s="1"/>
  <c r="I468"/>
  <c r="I465" s="1"/>
  <c r="I464" s="1"/>
  <c r="H468"/>
  <c r="H465" s="1"/>
  <c r="H464" s="1"/>
  <c r="G468"/>
  <c r="G465" s="1"/>
  <c r="G464" s="1"/>
  <c r="I466"/>
  <c r="H466"/>
  <c r="G466"/>
  <c r="I461"/>
  <c r="I460" s="1"/>
  <c r="I459" s="1"/>
  <c r="H461"/>
  <c r="H460" s="1"/>
  <c r="H459" s="1"/>
  <c r="G461"/>
  <c r="G460" s="1"/>
  <c r="G459" s="1"/>
  <c r="I457"/>
  <c r="H457"/>
  <c r="G457"/>
  <c r="I455"/>
  <c r="I454" s="1"/>
  <c r="H455"/>
  <c r="H454" s="1"/>
  <c r="G455"/>
  <c r="G454" s="1"/>
  <c r="I452"/>
  <c r="I451" s="1"/>
  <c r="H452"/>
  <c r="H451" s="1"/>
  <c r="G452"/>
  <c r="G451" s="1"/>
  <c r="I449"/>
  <c r="I448" s="1"/>
  <c r="H449"/>
  <c r="H448" s="1"/>
  <c r="G449"/>
  <c r="G448" s="1"/>
  <c r="I446"/>
  <c r="I445" s="1"/>
  <c r="I444" s="1"/>
  <c r="H446"/>
  <c r="H445" s="1"/>
  <c r="H444" s="1"/>
  <c r="G446"/>
  <c r="G445" s="1"/>
  <c r="G444" s="1"/>
  <c r="I442"/>
  <c r="I441" s="1"/>
  <c r="I440" s="1"/>
  <c r="H442"/>
  <c r="H441" s="1"/>
  <c r="H440" s="1"/>
  <c r="G442"/>
  <c r="G441" s="1"/>
  <c r="G440" s="1"/>
  <c r="G438"/>
  <c r="G437" s="1"/>
  <c r="I435"/>
  <c r="I434" s="1"/>
  <c r="H435"/>
  <c r="H434" s="1"/>
  <c r="G435"/>
  <c r="G434" s="1"/>
  <c r="I427"/>
  <c r="H427"/>
  <c r="G427"/>
  <c r="I423"/>
  <c r="H423"/>
  <c r="G423"/>
  <c r="G413"/>
  <c r="G412" s="1"/>
  <c r="G411" s="1"/>
  <c r="I413"/>
  <c r="I412" s="1"/>
  <c r="I411" s="1"/>
  <c r="H413"/>
  <c r="H412" s="1"/>
  <c r="H411" s="1"/>
  <c r="I407"/>
  <c r="I406" s="1"/>
  <c r="H407"/>
  <c r="H406" s="1"/>
  <c r="G407"/>
  <c r="G406" s="1"/>
  <c r="I404"/>
  <c r="I403" s="1"/>
  <c r="I402" s="1"/>
  <c r="H404"/>
  <c r="H403" s="1"/>
  <c r="H402" s="1"/>
  <c r="G404"/>
  <c r="G403" s="1"/>
  <c r="G402" s="1"/>
  <c r="I400"/>
  <c r="I399" s="1"/>
  <c r="H400"/>
  <c r="H399" s="1"/>
  <c r="G400"/>
  <c r="G399" s="1"/>
  <c r="I397"/>
  <c r="I395" s="1"/>
  <c r="I394" s="1"/>
  <c r="H397"/>
  <c r="H395" s="1"/>
  <c r="H394" s="1"/>
  <c r="G397"/>
  <c r="G395" s="1"/>
  <c r="G394" s="1"/>
  <c r="I392"/>
  <c r="I391" s="1"/>
  <c r="H392"/>
  <c r="H391" s="1"/>
  <c r="G392"/>
  <c r="G391" s="1"/>
  <c r="I384"/>
  <c r="I383" s="1"/>
  <c r="H384"/>
  <c r="H383" s="1"/>
  <c r="G384"/>
  <c r="G383" s="1"/>
  <c r="I378"/>
  <c r="I377" s="1"/>
  <c r="H378"/>
  <c r="H377" s="1"/>
  <c r="G378"/>
  <c r="G377" s="1"/>
  <c r="I375"/>
  <c r="I374" s="1"/>
  <c r="H375"/>
  <c r="H374" s="1"/>
  <c r="G375"/>
  <c r="G374" s="1"/>
  <c r="I372"/>
  <c r="I371" s="1"/>
  <c r="H372"/>
  <c r="H371" s="1"/>
  <c r="G372"/>
  <c r="G371" s="1"/>
  <c r="I369"/>
  <c r="H369"/>
  <c r="G369"/>
  <c r="I367"/>
  <c r="H367"/>
  <c r="G367"/>
  <c r="I365"/>
  <c r="H365"/>
  <c r="G365"/>
  <c r="G362"/>
  <c r="I360"/>
  <c r="H360"/>
  <c r="G360"/>
  <c r="I358"/>
  <c r="H358"/>
  <c r="G358"/>
  <c r="I356"/>
  <c r="H356"/>
  <c r="G356"/>
  <c r="I349"/>
  <c r="I348" s="1"/>
  <c r="H349"/>
  <c r="H348" s="1"/>
  <c r="G349"/>
  <c r="G348" s="1"/>
  <c r="G345"/>
  <c r="G344" s="1"/>
  <c r="I342"/>
  <c r="I339" s="1"/>
  <c r="H342"/>
  <c r="H339" s="1"/>
  <c r="G342"/>
  <c r="G339" s="1"/>
  <c r="I340"/>
  <c r="H340"/>
  <c r="G340"/>
  <c r="I318"/>
  <c r="I317" s="1"/>
  <c r="H318"/>
  <c r="H317" s="1"/>
  <c r="G318"/>
  <c r="G317" s="1"/>
  <c r="I311"/>
  <c r="I309" s="1"/>
  <c r="I308" s="1"/>
  <c r="H311"/>
  <c r="H309" s="1"/>
  <c r="H308" s="1"/>
  <c r="G311"/>
  <c r="G309" s="1"/>
  <c r="G308" s="1"/>
  <c r="I305"/>
  <c r="I304" s="1"/>
  <c r="H305"/>
  <c r="H304" s="1"/>
  <c r="G305"/>
  <c r="G304" s="1"/>
  <c r="I302"/>
  <c r="H302"/>
  <c r="G302"/>
  <c r="I300"/>
  <c r="H300"/>
  <c r="G300"/>
  <c r="G297"/>
  <c r="G296" s="1"/>
  <c r="I296"/>
  <c r="H296"/>
  <c r="I294"/>
  <c r="H294"/>
  <c r="G294"/>
  <c r="I292"/>
  <c r="H292"/>
  <c r="G292"/>
  <c r="I288"/>
  <c r="I280" s="1"/>
  <c r="H288"/>
  <c r="H280" s="1"/>
  <c r="G288"/>
  <c r="G280" s="1"/>
  <c r="I278"/>
  <c r="I270" s="1"/>
  <c r="H278"/>
  <c r="H270" s="1"/>
  <c r="G278"/>
  <c r="G270" s="1"/>
  <c r="I266"/>
  <c r="I265" s="1"/>
  <c r="H266"/>
  <c r="H265" s="1"/>
  <c r="G266"/>
  <c r="G265" s="1"/>
  <c r="I262"/>
  <c r="H262"/>
  <c r="G262"/>
  <c r="G1022" l="1"/>
  <c r="I1022"/>
  <c r="H1022"/>
  <c r="I922"/>
  <c r="G922"/>
  <c r="H922"/>
  <c r="G739"/>
  <c r="H739"/>
  <c r="I739"/>
  <c r="G894"/>
  <c r="G1166"/>
  <c r="G1165" s="1"/>
  <c r="G1167"/>
  <c r="G876"/>
  <c r="H1166"/>
  <c r="H1165" s="1"/>
  <c r="H1167"/>
  <c r="I1166"/>
  <c r="I1165" s="1"/>
  <c r="I1167"/>
  <c r="H1092"/>
  <c r="G1092"/>
  <c r="I1092"/>
  <c r="G1297"/>
  <c r="I1297"/>
  <c r="G1257"/>
  <c r="H1297"/>
  <c r="H1257"/>
  <c r="I1257"/>
  <c r="I637"/>
  <c r="G559"/>
  <c r="G558" s="1"/>
  <c r="G557" s="1"/>
  <c r="H559"/>
  <c r="H558" s="1"/>
  <c r="H557" s="1"/>
  <c r="I559"/>
  <c r="I558" s="1"/>
  <c r="I557" s="1"/>
  <c r="G637"/>
  <c r="I422"/>
  <c r="I421" s="1"/>
  <c r="H637"/>
  <c r="H422"/>
  <c r="H421" s="1"/>
  <c r="G701"/>
  <c r="G692" s="1"/>
  <c r="G691" s="1"/>
  <c r="H701"/>
  <c r="H692" s="1"/>
  <c r="H691" s="1"/>
  <c r="I701"/>
  <c r="I692" s="1"/>
  <c r="I691" s="1"/>
  <c r="I673"/>
  <c r="G673"/>
  <c r="H673"/>
  <c r="H593"/>
  <c r="H592" s="1"/>
  <c r="H591" s="1"/>
  <c r="G658"/>
  <c r="G657" s="1"/>
  <c r="H658"/>
  <c r="H657" s="1"/>
  <c r="I658"/>
  <c r="I657" s="1"/>
  <c r="G593"/>
  <c r="G592" s="1"/>
  <c r="G591" s="1"/>
  <c r="I593"/>
  <c r="I592" s="1"/>
  <c r="I591" s="1"/>
  <c r="G422"/>
  <c r="G774"/>
  <c r="G979"/>
  <c r="I261"/>
  <c r="H261"/>
  <c r="G261"/>
  <c r="I582"/>
  <c r="I581" s="1"/>
  <c r="I580" s="1"/>
  <c r="I579" s="1"/>
  <c r="G1206"/>
  <c r="G1197" s="1"/>
  <c r="H1206"/>
  <c r="H1197" s="1"/>
  <c r="G582"/>
  <c r="G581" s="1"/>
  <c r="G580" s="1"/>
  <c r="G579" s="1"/>
  <c r="I1206"/>
  <c r="I1197" s="1"/>
  <c r="H582"/>
  <c r="H581" s="1"/>
  <c r="H580" s="1"/>
  <c r="H579" s="1"/>
  <c r="H774"/>
  <c r="I774"/>
  <c r="H320"/>
  <c r="G320"/>
  <c r="G996"/>
  <c r="H1355"/>
  <c r="H1354" s="1"/>
  <c r="G1355"/>
  <c r="G1354" s="1"/>
  <c r="I1355"/>
  <c r="I1354" s="1"/>
  <c r="I1381"/>
  <c r="G718"/>
  <c r="G717" s="1"/>
  <c r="I718"/>
  <c r="I717" s="1"/>
  <c r="H1381"/>
  <c r="H718"/>
  <c r="H717" s="1"/>
  <c r="G1381"/>
  <c r="I793"/>
  <c r="I792" s="1"/>
  <c r="I1062"/>
  <c r="G1062"/>
  <c r="I979"/>
  <c r="H979"/>
  <c r="G793"/>
  <c r="G792" s="1"/>
  <c r="I1394"/>
  <c r="H793"/>
  <c r="H792" s="1"/>
  <c r="H1394"/>
  <c r="G1371"/>
  <c r="G1321"/>
  <c r="I1326"/>
  <c r="H732"/>
  <c r="I732"/>
  <c r="G732"/>
  <c r="H1371"/>
  <c r="I1371"/>
  <c r="G1376"/>
  <c r="I1074"/>
  <c r="G1113"/>
  <c r="G956"/>
  <c r="H1055"/>
  <c r="H1054" s="1"/>
  <c r="H1053" s="1"/>
  <c r="I811"/>
  <c r="H894"/>
  <c r="H1113"/>
  <c r="G1136"/>
  <c r="G1124" s="1"/>
  <c r="I1172"/>
  <c r="I1171" s="1"/>
  <c r="I1170" s="1"/>
  <c r="H1346"/>
  <c r="I1136"/>
  <c r="I1124" s="1"/>
  <c r="H1376"/>
  <c r="H1062"/>
  <c r="I956"/>
  <c r="I299"/>
  <c r="H481"/>
  <c r="H480" s="1"/>
  <c r="H475" s="1"/>
  <c r="H474" s="1"/>
  <c r="H835"/>
  <c r="I1113"/>
  <c r="H1273"/>
  <c r="I1376"/>
  <c r="G843"/>
  <c r="G842" s="1"/>
  <c r="G841" s="1"/>
  <c r="G884"/>
  <c r="I496"/>
  <c r="H1136"/>
  <c r="H1124" s="1"/>
  <c r="H1172"/>
  <c r="H1171" s="1"/>
  <c r="H1170" s="1"/>
  <c r="I1183"/>
  <c r="I1182" s="1"/>
  <c r="I1181" s="1"/>
  <c r="I481"/>
  <c r="I480" s="1"/>
  <c r="I475" s="1"/>
  <c r="I474" s="1"/>
  <c r="I463"/>
  <c r="H562"/>
  <c r="G291"/>
  <c r="G290" s="1"/>
  <c r="I884"/>
  <c r="G1172"/>
  <c r="G1171" s="1"/>
  <c r="G1170" s="1"/>
  <c r="I320"/>
  <c r="I390"/>
  <c r="I382" s="1"/>
  <c r="H496"/>
  <c r="I964"/>
  <c r="I1055"/>
  <c r="I1054" s="1"/>
  <c r="I1053" s="1"/>
  <c r="I1346"/>
  <c r="G1346"/>
  <c r="G390"/>
  <c r="G382" s="1"/>
  <c r="H433"/>
  <c r="H432" s="1"/>
  <c r="H463"/>
  <c r="G481"/>
  <c r="G480" s="1"/>
  <c r="G475" s="1"/>
  <c r="G474" s="1"/>
  <c r="H811"/>
  <c r="I876"/>
  <c r="G964"/>
  <c r="H1074"/>
  <c r="G1326"/>
  <c r="H1326"/>
  <c r="G355"/>
  <c r="H347"/>
  <c r="G347"/>
  <c r="H269"/>
  <c r="H268" s="1"/>
  <c r="I269"/>
  <c r="I268" s="1"/>
  <c r="G269"/>
  <c r="G268" s="1"/>
  <c r="H291"/>
  <c r="H290" s="1"/>
  <c r="I291"/>
  <c r="I290" s="1"/>
  <c r="G299"/>
  <c r="H299"/>
  <c r="I347"/>
  <c r="H355"/>
  <c r="I355"/>
  <c r="H364"/>
  <c r="G364"/>
  <c r="I364"/>
  <c r="H390"/>
  <c r="H382" s="1"/>
  <c r="G433"/>
  <c r="G432" s="1"/>
  <c r="G522"/>
  <c r="G521" s="1"/>
  <c r="G511" s="1"/>
  <c r="G510" s="1"/>
  <c r="I522"/>
  <c r="I521" s="1"/>
  <c r="I511" s="1"/>
  <c r="I510" s="1"/>
  <c r="H522"/>
  <c r="H521" s="1"/>
  <c r="H511" s="1"/>
  <c r="H510" s="1"/>
  <c r="G562"/>
  <c r="I753"/>
  <c r="G811"/>
  <c r="G835"/>
  <c r="I835"/>
  <c r="H843"/>
  <c r="H842" s="1"/>
  <c r="H841" s="1"/>
  <c r="I843"/>
  <c r="I842" s="1"/>
  <c r="I841" s="1"/>
  <c r="H876"/>
  <c r="H884"/>
  <c r="I894"/>
  <c r="H956"/>
  <c r="H964"/>
  <c r="H996"/>
  <c r="G1055"/>
  <c r="G1054" s="1"/>
  <c r="G1053" s="1"/>
  <c r="G1074"/>
  <c r="I1273"/>
  <c r="G1394"/>
  <c r="I433"/>
  <c r="I432" s="1"/>
  <c r="G496"/>
  <c r="G463"/>
  <c r="I562"/>
  <c r="G753"/>
  <c r="I996"/>
  <c r="H753"/>
  <c r="G1273"/>
  <c r="G1184"/>
  <c r="H1184"/>
  <c r="G1157" l="1"/>
  <c r="G1150" s="1"/>
  <c r="H1157"/>
  <c r="H1150" s="1"/>
  <c r="I1157"/>
  <c r="I1150" s="1"/>
  <c r="G421"/>
  <c r="G417" s="1"/>
  <c r="D33" i="3" s="1"/>
  <c r="H495" i="1"/>
  <c r="E53" i="3"/>
  <c r="I495" i="1"/>
  <c r="F53" i="3"/>
  <c r="G495" i="1"/>
  <c r="D53" i="3"/>
  <c r="H921" i="1"/>
  <c r="H920" s="1"/>
  <c r="H913" s="1"/>
  <c r="E36" i="3" s="1"/>
  <c r="I921" i="1"/>
  <c r="I920" s="1"/>
  <c r="I913" s="1"/>
  <c r="F36" i="3" s="1"/>
  <c r="G921" i="1"/>
  <c r="G920" s="1"/>
  <c r="G913" s="1"/>
  <c r="D36" i="3" s="1"/>
  <c r="G556" i="1"/>
  <c r="G555" s="1"/>
  <c r="H417"/>
  <c r="E33" i="3" s="1"/>
  <c r="I417" i="1"/>
  <c r="I410" s="1"/>
  <c r="I556"/>
  <c r="I555" s="1"/>
  <c r="H556"/>
  <c r="H555" s="1"/>
  <c r="I1073"/>
  <c r="I1072" s="1"/>
  <c r="I1061" s="1"/>
  <c r="G1073"/>
  <c r="G1072" s="1"/>
  <c r="G1061" s="1"/>
  <c r="H1073"/>
  <c r="H1072" s="1"/>
  <c r="H1061" s="1"/>
  <c r="H672"/>
  <c r="H666" s="1"/>
  <c r="H665" s="1"/>
  <c r="E47" i="3" s="1"/>
  <c r="G672" i="1"/>
  <c r="G666" s="1"/>
  <c r="G665" s="1"/>
  <c r="I672"/>
  <c r="I666" s="1"/>
  <c r="I665" s="1"/>
  <c r="G690"/>
  <c r="D48" i="3" s="1"/>
  <c r="G791" i="1"/>
  <c r="G790" s="1"/>
  <c r="H791"/>
  <c r="H790" s="1"/>
  <c r="I791"/>
  <c r="I790" s="1"/>
  <c r="G307"/>
  <c r="I1196"/>
  <c r="I1195" s="1"/>
  <c r="G1196"/>
  <c r="G1195" s="1"/>
  <c r="H1196"/>
  <c r="H1195" s="1"/>
  <c r="H1296"/>
  <c r="H1272" s="1"/>
  <c r="H1247" s="1"/>
  <c r="G1296"/>
  <c r="G1272" s="1"/>
  <c r="G1247" s="1"/>
  <c r="I1296"/>
  <c r="I1272" s="1"/>
  <c r="I1247" s="1"/>
  <c r="I636"/>
  <c r="I635" s="1"/>
  <c r="G636"/>
  <c r="G635" s="1"/>
  <c r="H636"/>
  <c r="H635" s="1"/>
  <c r="G1091"/>
  <c r="G1090" s="1"/>
  <c r="G1089" s="1"/>
  <c r="I828"/>
  <c r="I827" s="1"/>
  <c r="I826" s="1"/>
  <c r="H1091"/>
  <c r="H1090" s="1"/>
  <c r="H1089" s="1"/>
  <c r="I1091"/>
  <c r="I1090" s="1"/>
  <c r="I1089" s="1"/>
  <c r="H828"/>
  <c r="H827" s="1"/>
  <c r="H826" s="1"/>
  <c r="G828"/>
  <c r="G827" s="1"/>
  <c r="G826" s="1"/>
  <c r="I752"/>
  <c r="I746" s="1"/>
  <c r="F50" i="3" s="1"/>
  <c r="H1345" i="1"/>
  <c r="H1344" s="1"/>
  <c r="I1021"/>
  <c r="I1020" s="1"/>
  <c r="I865"/>
  <c r="I864" s="1"/>
  <c r="I857" s="1"/>
  <c r="H1021"/>
  <c r="H1020" s="1"/>
  <c r="H690"/>
  <c r="E48" i="3" s="1"/>
  <c r="G865" i="1"/>
  <c r="G864" s="1"/>
  <c r="G857" s="1"/>
  <c r="I260"/>
  <c r="I690"/>
  <c r="F48" i="3" s="1"/>
  <c r="I1345" i="1"/>
  <c r="I1344" s="1"/>
  <c r="H865"/>
  <c r="H864" s="1"/>
  <c r="H857" s="1"/>
  <c r="G1021"/>
  <c r="G1020" s="1"/>
  <c r="G1345"/>
  <c r="G1344" s="1"/>
  <c r="H307"/>
  <c r="G260"/>
  <c r="H260"/>
  <c r="I307"/>
  <c r="G752"/>
  <c r="G746" s="1"/>
  <c r="D50" i="3" s="1"/>
  <c r="H752" i="1"/>
  <c r="H746" s="1"/>
  <c r="E50" i="3" s="1"/>
  <c r="F47" l="1"/>
  <c r="G410" i="1"/>
  <c r="H410"/>
  <c r="I590"/>
  <c r="F46" i="3" s="1"/>
  <c r="H590" i="1"/>
  <c r="E46" i="3" s="1"/>
  <c r="G590" i="1"/>
  <c r="D46" i="3" s="1"/>
  <c r="F33"/>
  <c r="H1246" i="1"/>
  <c r="H1194" s="1"/>
  <c r="I745"/>
  <c r="I731" s="1"/>
  <c r="H745"/>
  <c r="H731" s="1"/>
  <c r="G1246"/>
  <c r="G1194" s="1"/>
  <c r="I1246"/>
  <c r="I1194" s="1"/>
  <c r="H856"/>
  <c r="H855" s="1"/>
  <c r="I856"/>
  <c r="I855" s="1"/>
  <c r="G856"/>
  <c r="G855" s="1"/>
  <c r="G745"/>
  <c r="G731" s="1"/>
  <c r="F782" i="2" s="1"/>
  <c r="G578" i="1" l="1"/>
  <c r="G554" s="1"/>
  <c r="H578"/>
  <c r="H554" s="1"/>
  <c r="I578"/>
  <c r="I554" s="1"/>
  <c r="H782" i="2"/>
  <c r="G782"/>
  <c r="G180"/>
  <c r="G179" s="1"/>
  <c r="H180"/>
  <c r="H179" s="1"/>
  <c r="F180"/>
  <c r="F179" s="1"/>
  <c r="G178"/>
  <c r="G177" s="1"/>
  <c r="H178"/>
  <c r="H177" s="1"/>
  <c r="G176"/>
  <c r="G175" s="1"/>
  <c r="H176"/>
  <c r="H175" s="1"/>
  <c r="G174"/>
  <c r="G173" s="1"/>
  <c r="H174"/>
  <c r="H173" s="1"/>
  <c r="F174"/>
  <c r="F173" s="1"/>
  <c r="H176" i="1"/>
  <c r="I176"/>
  <c r="G176"/>
  <c r="F176" i="2" l="1"/>
  <c r="F175" s="1"/>
  <c r="F178"/>
  <c r="F177" s="1"/>
  <c r="I158" i="1"/>
  <c r="I157" s="1"/>
  <c r="H304" i="2" s="1"/>
  <c r="H158" i="1"/>
  <c r="H157" s="1"/>
  <c r="G304" i="2" s="1"/>
  <c r="G158" i="1"/>
  <c r="G156" s="1"/>
  <c r="H156" l="1"/>
  <c r="I156"/>
  <c r="G157"/>
  <c r="F304" i="2" s="1"/>
  <c r="G877" l="1"/>
  <c r="H877"/>
  <c r="F877"/>
  <c r="F422" l="1"/>
  <c r="G574" l="1"/>
  <c r="H574"/>
  <c r="G576"/>
  <c r="H576"/>
  <c r="F576"/>
  <c r="F574"/>
  <c r="G569"/>
  <c r="H569"/>
  <c r="G570"/>
  <c r="H570"/>
  <c r="F569"/>
  <c r="F570"/>
  <c r="G305" l="1"/>
  <c r="G303" s="1"/>
  <c r="H305"/>
  <c r="H303" s="1"/>
  <c r="F305"/>
  <c r="F303" s="1"/>
  <c r="G362" l="1"/>
  <c r="H362"/>
  <c r="F362"/>
  <c r="G1001"/>
  <c r="H1001"/>
  <c r="F1001"/>
  <c r="G765" l="1"/>
  <c r="H765"/>
  <c r="F765"/>
  <c r="G963"/>
  <c r="H963"/>
  <c r="F963"/>
  <c r="G528"/>
  <c r="G527" s="1"/>
  <c r="G526" s="1"/>
  <c r="H528"/>
  <c r="H527" s="1"/>
  <c r="H526" s="1"/>
  <c r="F528"/>
  <c r="F527" s="1"/>
  <c r="F526" s="1"/>
  <c r="G497" l="1"/>
  <c r="G496" s="1"/>
  <c r="H497"/>
  <c r="H496" s="1"/>
  <c r="F497"/>
  <c r="F496" s="1"/>
  <c r="G488" l="1"/>
  <c r="G487" s="1"/>
  <c r="G486" s="1"/>
  <c r="H488"/>
  <c r="H487" s="1"/>
  <c r="H486" s="1"/>
  <c r="F488"/>
  <c r="F487" s="1"/>
  <c r="F486" s="1"/>
  <c r="G119" i="1" l="1"/>
  <c r="H834" i="2" l="1"/>
  <c r="H833" s="1"/>
  <c r="F834"/>
  <c r="F833" s="1"/>
  <c r="G834"/>
  <c r="G833" s="1"/>
  <c r="F840" l="1"/>
  <c r="G282" l="1"/>
  <c r="H282"/>
  <c r="F282"/>
  <c r="G212" l="1"/>
  <c r="G211" s="1"/>
  <c r="H212"/>
  <c r="H211" s="1"/>
  <c r="F212"/>
  <c r="F211" s="1"/>
  <c r="G420" l="1"/>
  <c r="G419" s="1"/>
  <c r="H420"/>
  <c r="H419" s="1"/>
  <c r="F420"/>
  <c r="F419" s="1"/>
  <c r="G453"/>
  <c r="G452" s="1"/>
  <c r="H453"/>
  <c r="H452" s="1"/>
  <c r="F453"/>
  <c r="F452" s="1"/>
  <c r="G449" l="1"/>
  <c r="G447" s="1"/>
  <c r="H449"/>
  <c r="H447" s="1"/>
  <c r="F449"/>
  <c r="F447" s="1"/>
  <c r="G377"/>
  <c r="G376" s="1"/>
  <c r="G375" s="1"/>
  <c r="H377"/>
  <c r="H376" s="1"/>
  <c r="H375" s="1"/>
  <c r="F377"/>
  <c r="F376" s="1"/>
  <c r="F375" s="1"/>
  <c r="G247" l="1"/>
  <c r="G246" s="1"/>
  <c r="H247"/>
  <c r="H246" s="1"/>
  <c r="F247"/>
  <c r="F246" s="1"/>
  <c r="G210" i="1"/>
  <c r="G208" s="1"/>
  <c r="G276" i="2"/>
  <c r="G275" s="1"/>
  <c r="H276"/>
  <c r="H275" s="1"/>
  <c r="F276"/>
  <c r="F275" s="1"/>
  <c r="G164"/>
  <c r="H164"/>
  <c r="F164"/>
  <c r="G368"/>
  <c r="G367" s="1"/>
  <c r="H368"/>
  <c r="H367" s="1"/>
  <c r="F368"/>
  <c r="F367" s="1"/>
  <c r="H184" i="1" l="1"/>
  <c r="H183" s="1"/>
  <c r="I184"/>
  <c r="I183" s="1"/>
  <c r="H174"/>
  <c r="I174"/>
  <c r="G174"/>
  <c r="G685" i="2" l="1"/>
  <c r="G684" s="1"/>
  <c r="H685"/>
  <c r="H684" s="1"/>
  <c r="F685"/>
  <c r="F684" s="1"/>
  <c r="G617"/>
  <c r="H617"/>
  <c r="F617"/>
  <c r="G591"/>
  <c r="G590" s="1"/>
  <c r="H591"/>
  <c r="H590" s="1"/>
  <c r="G609"/>
  <c r="G608" s="1"/>
  <c r="H609"/>
  <c r="H608" s="1"/>
  <c r="F609"/>
  <c r="F608" s="1"/>
  <c r="G838" l="1"/>
  <c r="G837" s="1"/>
  <c r="G828" s="1"/>
  <c r="H838"/>
  <c r="H837" s="1"/>
  <c r="H828" s="1"/>
  <c r="F838"/>
  <c r="F837" s="1"/>
  <c r="F828" s="1"/>
  <c r="G798"/>
  <c r="H798"/>
  <c r="F798"/>
  <c r="G826"/>
  <c r="G825" s="1"/>
  <c r="H826"/>
  <c r="H825" s="1"/>
  <c r="F826"/>
  <c r="F825" s="1"/>
  <c r="F302" l="1"/>
  <c r="I34" i="1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11" l="1"/>
  <c r="H11"/>
  <c r="G971" i="2" l="1"/>
  <c r="G970" s="1"/>
  <c r="H971"/>
  <c r="H970" s="1"/>
  <c r="F971"/>
  <c r="F970" s="1"/>
  <c r="G163" l="1"/>
  <c r="G162" s="1"/>
  <c r="H163"/>
  <c r="H162" s="1"/>
  <c r="F163"/>
  <c r="F162" s="1"/>
  <c r="G509"/>
  <c r="G508" s="1"/>
  <c r="G507" s="1"/>
  <c r="H509"/>
  <c r="H508" s="1"/>
  <c r="H507" s="1"/>
  <c r="F509"/>
  <c r="F508" s="1"/>
  <c r="F507" s="1"/>
  <c r="H239" i="1"/>
  <c r="H238" s="1"/>
  <c r="I239"/>
  <c r="I238" s="1"/>
  <c r="G239"/>
  <c r="G238" s="1"/>
  <c r="G965" i="2"/>
  <c r="H965"/>
  <c r="G966"/>
  <c r="H966"/>
  <c r="F966"/>
  <c r="G115" i="1"/>
  <c r="G114" s="1"/>
  <c r="F965" i="2"/>
  <c r="H115" i="1"/>
  <c r="H114" s="1"/>
  <c r="I115"/>
  <c r="I114" s="1"/>
  <c r="F962" i="2"/>
  <c r="G962"/>
  <c r="H962"/>
  <c r="G961"/>
  <c r="H961"/>
  <c r="F961"/>
  <c r="H960" l="1"/>
  <c r="G960"/>
  <c r="F960"/>
  <c r="F964"/>
  <c r="H964"/>
  <c r="G964"/>
  <c r="H959" l="1"/>
  <c r="F959"/>
  <c r="G959"/>
  <c r="F161" l="1"/>
  <c r="G330" l="1"/>
  <c r="H330"/>
  <c r="F330"/>
  <c r="G500" l="1"/>
  <c r="H500"/>
  <c r="F500"/>
  <c r="F585" l="1"/>
  <c r="G585"/>
  <c r="H585"/>
  <c r="G584"/>
  <c r="H584"/>
  <c r="F584"/>
  <c r="F583" l="1"/>
  <c r="H583"/>
  <c r="G583"/>
  <c r="G1009" l="1"/>
  <c r="G1008" s="1"/>
  <c r="H1009"/>
  <c r="H1008" s="1"/>
  <c r="F1009"/>
  <c r="F1008" s="1"/>
  <c r="F356" l="1"/>
  <c r="G356"/>
  <c r="H356"/>
  <c r="G359"/>
  <c r="H359"/>
  <c r="F359"/>
  <c r="G358" l="1"/>
  <c r="H358"/>
  <c r="F358"/>
  <c r="G355"/>
  <c r="H355"/>
  <c r="F355"/>
  <c r="H354" l="1"/>
  <c r="F354"/>
  <c r="G354" l="1"/>
  <c r="F482" l="1"/>
  <c r="G483"/>
  <c r="H483"/>
  <c r="F483"/>
  <c r="H482"/>
  <c r="G482"/>
  <c r="G290" l="1"/>
  <c r="H290"/>
  <c r="F290"/>
  <c r="G445" l="1"/>
  <c r="H445"/>
  <c r="F445"/>
  <c r="F705" l="1"/>
  <c r="F704"/>
  <c r="H119" i="1" l="1"/>
  <c r="H118" s="1"/>
  <c r="I119"/>
  <c r="I118" s="1"/>
  <c r="G118"/>
  <c r="G473" i="2" l="1"/>
  <c r="G472" s="1"/>
  <c r="H473"/>
  <c r="H472" s="1"/>
  <c r="F473"/>
  <c r="F472" s="1"/>
  <c r="G90"/>
  <c r="H90"/>
  <c r="F90"/>
  <c r="F318" l="1"/>
  <c r="G318"/>
  <c r="H318"/>
  <c r="H180" i="1"/>
  <c r="H179" s="1"/>
  <c r="H178" s="1"/>
  <c r="I180"/>
  <c r="I179" s="1"/>
  <c r="I178" s="1"/>
  <c r="G180"/>
  <c r="G179" s="1"/>
  <c r="G178" s="1"/>
  <c r="G593" i="2" l="1"/>
  <c r="H593"/>
  <c r="G594"/>
  <c r="H594"/>
  <c r="G756" l="1"/>
  <c r="G755" s="1"/>
  <c r="H756"/>
  <c r="H755" s="1"/>
  <c r="F756"/>
  <c r="F755" s="1"/>
  <c r="G747"/>
  <c r="H747"/>
  <c r="F747"/>
  <c r="G580"/>
  <c r="H580"/>
  <c r="F580"/>
  <c r="G582"/>
  <c r="H582"/>
  <c r="F582"/>
  <c r="F581"/>
  <c r="G581"/>
  <c r="H581"/>
  <c r="G945"/>
  <c r="G944" s="1"/>
  <c r="H945"/>
  <c r="H944" s="1"/>
  <c r="F945"/>
  <c r="F944" s="1"/>
  <c r="G792" l="1"/>
  <c r="G790" s="1"/>
  <c r="H792"/>
  <c r="H790" s="1"/>
  <c r="F792"/>
  <c r="F790" s="1"/>
  <c r="G184" i="1" l="1"/>
  <c r="G183" s="1"/>
  <c r="G412" i="2" l="1"/>
  <c r="G411" s="1"/>
  <c r="H412"/>
  <c r="H411" s="1"/>
  <c r="F412"/>
  <c r="F411" s="1"/>
  <c r="G423"/>
  <c r="H423"/>
  <c r="G424"/>
  <c r="H424"/>
  <c r="F424"/>
  <c r="F423"/>
  <c r="G418"/>
  <c r="G417" s="1"/>
  <c r="H418"/>
  <c r="H417" s="1"/>
  <c r="F418"/>
  <c r="F417" s="1"/>
  <c r="F416"/>
  <c r="G416"/>
  <c r="H416"/>
  <c r="G414"/>
  <c r="H414"/>
  <c r="F414"/>
  <c r="G413" l="1"/>
  <c r="F413"/>
  <c r="H413"/>
  <c r="H421"/>
  <c r="G421"/>
  <c r="F421"/>
  <c r="H410" l="1"/>
  <c r="F410"/>
  <c r="G410"/>
  <c r="H954"/>
  <c r="G541"/>
  <c r="G540" s="1"/>
  <c r="H541"/>
  <c r="H540" s="1"/>
  <c r="F541"/>
  <c r="F540" s="1"/>
  <c r="G347"/>
  <c r="H347"/>
  <c r="F347"/>
  <c r="G345" l="1"/>
  <c r="G346"/>
  <c r="F345"/>
  <c r="F346"/>
  <c r="H345"/>
  <c r="H346"/>
  <c r="G279"/>
  <c r="G278" s="1"/>
  <c r="G277" s="1"/>
  <c r="H279"/>
  <c r="H278" s="1"/>
  <c r="H277" s="1"/>
  <c r="G920" l="1"/>
  <c r="G919" s="1"/>
  <c r="H920"/>
  <c r="H919" s="1"/>
  <c r="F920"/>
  <c r="F919" s="1"/>
  <c r="F55" i="3" l="1"/>
  <c r="F54" s="1"/>
  <c r="D55"/>
  <c r="D54" s="1"/>
  <c r="E55"/>
  <c r="E54" s="1"/>
  <c r="H190" i="2" l="1"/>
  <c r="G190"/>
  <c r="F190"/>
  <c r="H145" i="1"/>
  <c r="H144" s="1"/>
  <c r="H143" s="1"/>
  <c r="I145"/>
  <c r="I144" s="1"/>
  <c r="I143" s="1"/>
  <c r="G145"/>
  <c r="G144" s="1"/>
  <c r="G143" s="1"/>
  <c r="H154" l="1"/>
  <c r="I154"/>
  <c r="G154"/>
  <c r="G995" i="2" l="1"/>
  <c r="H995"/>
  <c r="F995"/>
  <c r="G34" i="1"/>
  <c r="G33" s="1"/>
  <c r="G32" s="1"/>
  <c r="G31" l="1"/>
  <c r="G78" l="1"/>
  <c r="G309" i="2" l="1"/>
  <c r="H309"/>
  <c r="F309"/>
  <c r="G196"/>
  <c r="H196"/>
  <c r="F196"/>
  <c r="G642" l="1"/>
  <c r="G641" s="1"/>
  <c r="H642"/>
  <c r="H641" s="1"/>
  <c r="F642"/>
  <c r="F641" s="1"/>
  <c r="G589" l="1"/>
  <c r="G588" s="1"/>
  <c r="H589"/>
  <c r="H588" s="1"/>
  <c r="F589"/>
  <c r="F588" s="1"/>
  <c r="F142" l="1"/>
  <c r="G763" l="1"/>
  <c r="H763"/>
  <c r="F763"/>
  <c r="G751"/>
  <c r="H751"/>
  <c r="F751"/>
  <c r="F594"/>
  <c r="F593"/>
  <c r="G592"/>
  <c r="H592"/>
  <c r="G661"/>
  <c r="H661"/>
  <c r="F661"/>
  <c r="F592" l="1"/>
  <c r="G851"/>
  <c r="G850" s="1"/>
  <c r="G849" s="1"/>
  <c r="H851"/>
  <c r="H850" s="1"/>
  <c r="H849" s="1"/>
  <c r="F851"/>
  <c r="F850" s="1"/>
  <c r="F849" s="1"/>
  <c r="G823"/>
  <c r="H823"/>
  <c r="G824"/>
  <c r="H824"/>
  <c r="F824"/>
  <c r="F823"/>
  <c r="G170" i="1"/>
  <c r="G822" i="2" l="1"/>
  <c r="G821" s="1"/>
  <c r="H822"/>
  <c r="H821" s="1"/>
  <c r="F822"/>
  <c r="F821" s="1"/>
  <c r="G81" i="1" l="1"/>
  <c r="G905" i="2" l="1"/>
  <c r="H905"/>
  <c r="F905"/>
  <c r="G428" l="1"/>
  <c r="G427" s="1"/>
  <c r="H428"/>
  <c r="H427" s="1"/>
  <c r="F428"/>
  <c r="F427" s="1"/>
  <c r="G430"/>
  <c r="G429" s="1"/>
  <c r="H430"/>
  <c r="H429" s="1"/>
  <c r="F430"/>
  <c r="F429" s="1"/>
  <c r="G654"/>
  <c r="H654"/>
  <c r="F654"/>
  <c r="H426" l="1"/>
  <c r="F426"/>
  <c r="G426"/>
  <c r="F596" l="1"/>
  <c r="G596"/>
  <c r="H596"/>
  <c r="G597"/>
  <c r="H597"/>
  <c r="F597"/>
  <c r="F595" l="1"/>
  <c r="H595"/>
  <c r="G595"/>
  <c r="G950" l="1"/>
  <c r="G949" s="1"/>
  <c r="H950"/>
  <c r="H949" s="1"/>
  <c r="F950"/>
  <c r="F949" s="1"/>
  <c r="G531" l="1"/>
  <c r="G530" s="1"/>
  <c r="G529" s="1"/>
  <c r="H531"/>
  <c r="H530" s="1"/>
  <c r="H529" s="1"/>
  <c r="F531"/>
  <c r="F530" s="1"/>
  <c r="F529" s="1"/>
  <c r="G518" l="1"/>
  <c r="G517" s="1"/>
  <c r="H518"/>
  <c r="H517" s="1"/>
  <c r="F518"/>
  <c r="F517" s="1"/>
  <c r="G255"/>
  <c r="H255"/>
  <c r="F255"/>
  <c r="G209"/>
  <c r="H209"/>
  <c r="F209"/>
  <c r="G931" l="1"/>
  <c r="H931"/>
  <c r="F931"/>
  <c r="G127"/>
  <c r="H127"/>
  <c r="F127"/>
  <c r="E38" i="3" l="1"/>
  <c r="F38"/>
  <c r="H958" i="2"/>
  <c r="G958"/>
  <c r="D38" i="3" l="1"/>
  <c r="F958" i="2"/>
  <c r="F279" l="1"/>
  <c r="F278" s="1"/>
  <c r="F277" s="1"/>
  <c r="G471" l="1"/>
  <c r="H471"/>
  <c r="F471"/>
  <c r="G111" l="1"/>
  <c r="H111"/>
  <c r="F111"/>
  <c r="G150" l="1"/>
  <c r="H150"/>
  <c r="F150"/>
  <c r="G525" l="1"/>
  <c r="G524" s="1"/>
  <c r="H525"/>
  <c r="H524" s="1"/>
  <c r="F525"/>
  <c r="F524" s="1"/>
  <c r="G210"/>
  <c r="G208" s="1"/>
  <c r="H210"/>
  <c r="H208" s="1"/>
  <c r="F210"/>
  <c r="F208" s="1"/>
  <c r="G337" l="1"/>
  <c r="G336" s="1"/>
  <c r="H337"/>
  <c r="H336" s="1"/>
  <c r="F337"/>
  <c r="F336" s="1"/>
  <c r="H251" i="1"/>
  <c r="I251"/>
  <c r="G681" i="2" l="1"/>
  <c r="G680" s="1"/>
  <c r="F681"/>
  <c r="F680" s="1"/>
  <c r="H681"/>
  <c r="H680" s="1"/>
  <c r="F591" l="1"/>
  <c r="F590" s="1"/>
  <c r="G799" l="1"/>
  <c r="G797" s="1"/>
  <c r="H799"/>
  <c r="H797" s="1"/>
  <c r="F799"/>
  <c r="F797" s="1"/>
  <c r="H796" l="1"/>
  <c r="H795" s="1"/>
  <c r="H794"/>
  <c r="H793" s="1"/>
  <c r="G796"/>
  <c r="G795" s="1"/>
  <c r="G794"/>
  <c r="G793" s="1"/>
  <c r="F796"/>
  <c r="F795" s="1"/>
  <c r="F794"/>
  <c r="F793" s="1"/>
  <c r="F820"/>
  <c r="G820"/>
  <c r="H820"/>
  <c r="G781" l="1"/>
  <c r="F781"/>
  <c r="H781"/>
  <c r="H819"/>
  <c r="G819"/>
  <c r="F819"/>
  <c r="H818"/>
  <c r="G818"/>
  <c r="F818"/>
  <c r="F817" l="1"/>
  <c r="F816" s="1"/>
  <c r="G817"/>
  <c r="G816" s="1"/>
  <c r="H817"/>
  <c r="H816" s="1"/>
  <c r="H616" l="1"/>
  <c r="H615" s="1"/>
  <c r="G616"/>
  <c r="G615" s="1"/>
  <c r="F616"/>
  <c r="F615" s="1"/>
  <c r="G746"/>
  <c r="G745" s="1"/>
  <c r="H746"/>
  <c r="H745" s="1"/>
  <c r="F746"/>
  <c r="F745" s="1"/>
  <c r="G758"/>
  <c r="G757" s="1"/>
  <c r="G754" s="1"/>
  <c r="H758"/>
  <c r="H757" s="1"/>
  <c r="H754" s="1"/>
  <c r="F758"/>
  <c r="F757" s="1"/>
  <c r="F754" s="1"/>
  <c r="G604"/>
  <c r="H604"/>
  <c r="F604"/>
  <c r="G740"/>
  <c r="G739" s="1"/>
  <c r="G738" s="1"/>
  <c r="H740"/>
  <c r="H739" s="1"/>
  <c r="H738" s="1"/>
  <c r="F740"/>
  <c r="F739" s="1"/>
  <c r="F738" s="1"/>
  <c r="G723"/>
  <c r="H723"/>
  <c r="F723"/>
  <c r="G602"/>
  <c r="H602"/>
  <c r="F603"/>
  <c r="F602"/>
  <c r="F600"/>
  <c r="F599"/>
  <c r="G579"/>
  <c r="G578" s="1"/>
  <c r="H579"/>
  <c r="H578" s="1"/>
  <c r="F579"/>
  <c r="F578" s="1"/>
  <c r="H600"/>
  <c r="G891"/>
  <c r="H891"/>
  <c r="F891"/>
  <c r="F887" s="1"/>
  <c r="G737"/>
  <c r="G736" s="1"/>
  <c r="H737"/>
  <c r="H736" s="1"/>
  <c r="F737"/>
  <c r="G731"/>
  <c r="G730" s="1"/>
  <c r="H731"/>
  <c r="H730" s="1"/>
  <c r="F731"/>
  <c r="F730" s="1"/>
  <c r="F601" l="1"/>
  <c r="G734"/>
  <c r="H734"/>
  <c r="G599"/>
  <c r="F736"/>
  <c r="F734" s="1"/>
  <c r="F598"/>
  <c r="G600"/>
  <c r="H599"/>
  <c r="H598" s="1"/>
  <c r="H603"/>
  <c r="H601" s="1"/>
  <c r="G603"/>
  <c r="G601" s="1"/>
  <c r="G598" l="1"/>
  <c r="I254" i="1" l="1"/>
  <c r="I242"/>
  <c r="I241" s="1"/>
  <c r="I234"/>
  <c r="I227"/>
  <c r="I226" s="1"/>
  <c r="I225" s="1"/>
  <c r="I222"/>
  <c r="I221"/>
  <c r="I219"/>
  <c r="I218" s="1"/>
  <c r="I215"/>
  <c r="I214" s="1"/>
  <c r="I213" s="1"/>
  <c r="I206"/>
  <c r="I204" s="1"/>
  <c r="I189"/>
  <c r="I187"/>
  <c r="I172"/>
  <c r="I170"/>
  <c r="I163"/>
  <c r="I161"/>
  <c r="I160" s="1"/>
  <c r="I153"/>
  <c r="I149"/>
  <c r="I137"/>
  <c r="I135"/>
  <c r="I134" s="1"/>
  <c r="I127"/>
  <c r="I124" s="1"/>
  <c r="I112"/>
  <c r="I111" s="1"/>
  <c r="I109"/>
  <c r="I108" s="1"/>
  <c r="I106"/>
  <c r="I104"/>
  <c r="I101"/>
  <c r="I100" s="1"/>
  <c r="I97"/>
  <c r="I96" s="1"/>
  <c r="I93"/>
  <c r="I92" s="1"/>
  <c r="I89"/>
  <c r="I88" s="1"/>
  <c r="I83"/>
  <c r="I81"/>
  <c r="I78"/>
  <c r="I75"/>
  <c r="I74" s="1"/>
  <c r="I71"/>
  <c r="I70" s="1"/>
  <c r="I69" s="1"/>
  <c r="I67"/>
  <c r="I66" s="1"/>
  <c r="I65" s="1"/>
  <c r="I63"/>
  <c r="I60"/>
  <c r="I56"/>
  <c r="I55" s="1"/>
  <c r="I48"/>
  <c r="I47" s="1"/>
  <c r="I44"/>
  <c r="I43" s="1"/>
  <c r="I40"/>
  <c r="I39" s="1"/>
  <c r="I38" s="1"/>
  <c r="I232" l="1"/>
  <c r="I231" s="1"/>
  <c r="I148"/>
  <c r="I147" s="1"/>
  <c r="I142" s="1"/>
  <c r="I168"/>
  <c r="I167" s="1"/>
  <c r="I166" s="1"/>
  <c r="I217"/>
  <c r="I59"/>
  <c r="I42" s="1"/>
  <c r="H357" i="2"/>
  <c r="H353" s="1"/>
  <c r="I186" i="1"/>
  <c r="I123"/>
  <c r="I250"/>
  <c r="I1415" s="1"/>
  <c r="I203"/>
  <c r="I103"/>
  <c r="I87"/>
  <c r="I77"/>
  <c r="I133"/>
  <c r="I132" s="1"/>
  <c r="I131" s="1"/>
  <c r="I212" l="1"/>
  <c r="I247"/>
  <c r="I246" s="1"/>
  <c r="I245" s="1"/>
  <c r="I141"/>
  <c r="F21" i="3" s="1"/>
  <c r="I73" i="1"/>
  <c r="I182"/>
  <c r="F39" i="3"/>
  <c r="I37" i="1" l="1"/>
  <c r="F17" i="3"/>
  <c r="I122" i="1"/>
  <c r="F42" i="3"/>
  <c r="I244" i="1"/>
  <c r="I10"/>
  <c r="I165"/>
  <c r="E45" i="3"/>
  <c r="H254" i="1"/>
  <c r="H242"/>
  <c r="H241" s="1"/>
  <c r="H234"/>
  <c r="H227"/>
  <c r="H226" s="1"/>
  <c r="H225" s="1"/>
  <c r="H222"/>
  <c r="H221"/>
  <c r="H219"/>
  <c r="H218" s="1"/>
  <c r="H215"/>
  <c r="H214" s="1"/>
  <c r="H213" s="1"/>
  <c r="H206"/>
  <c r="H204" s="1"/>
  <c r="H189"/>
  <c r="H187"/>
  <c r="H172"/>
  <c r="H170"/>
  <c r="H163"/>
  <c r="H161"/>
  <c r="H160" s="1"/>
  <c r="H153"/>
  <c r="H149"/>
  <c r="H137"/>
  <c r="H135"/>
  <c r="H134" s="1"/>
  <c r="H127"/>
  <c r="H124" s="1"/>
  <c r="H112"/>
  <c r="H111" s="1"/>
  <c r="H109"/>
  <c r="H108" s="1"/>
  <c r="H106"/>
  <c r="H104"/>
  <c r="H101"/>
  <c r="H100" s="1"/>
  <c r="H97"/>
  <c r="H96" s="1"/>
  <c r="H93"/>
  <c r="H92" s="1"/>
  <c r="H89"/>
  <c r="H88" s="1"/>
  <c r="H83"/>
  <c r="H81"/>
  <c r="H78"/>
  <c r="H75"/>
  <c r="H74" s="1"/>
  <c r="H71"/>
  <c r="H70" s="1"/>
  <c r="H69" s="1"/>
  <c r="E15" i="3" s="1"/>
  <c r="H67" i="1"/>
  <c r="H66" s="1"/>
  <c r="H65" s="1"/>
  <c r="E13" i="3" s="1"/>
  <c r="H63" i="1"/>
  <c r="H60"/>
  <c r="H56"/>
  <c r="H55" s="1"/>
  <c r="H48"/>
  <c r="H47" s="1"/>
  <c r="H44"/>
  <c r="H43" s="1"/>
  <c r="H40"/>
  <c r="H39" s="1"/>
  <c r="H38" s="1"/>
  <c r="F52" i="3"/>
  <c r="F51"/>
  <c r="F45"/>
  <c r="F43"/>
  <c r="F40"/>
  <c r="F35"/>
  <c r="F32"/>
  <c r="F30"/>
  <c r="F29"/>
  <c r="F28"/>
  <c r="F27"/>
  <c r="F25"/>
  <c r="F24"/>
  <c r="F23"/>
  <c r="F20"/>
  <c r="F19"/>
  <c r="F16"/>
  <c r="F15"/>
  <c r="F13"/>
  <c r="F12"/>
  <c r="F11"/>
  <c r="F10"/>
  <c r="E16"/>
  <c r="H1007" i="2"/>
  <c r="H1006"/>
  <c r="H1004"/>
  <c r="H1003"/>
  <c r="H1002"/>
  <c r="H1000"/>
  <c r="H999"/>
  <c r="H997"/>
  <c r="H996" s="1"/>
  <c r="H993"/>
  <c r="H992"/>
  <c r="H988"/>
  <c r="H984"/>
  <c r="H983" s="1"/>
  <c r="H982"/>
  <c r="H981"/>
  <c r="H979"/>
  <c r="H977"/>
  <c r="H976" s="1"/>
  <c r="H975"/>
  <c r="H974" s="1"/>
  <c r="H969"/>
  <c r="H968" s="1"/>
  <c r="H957"/>
  <c r="H953"/>
  <c r="H952" s="1"/>
  <c r="H948"/>
  <c r="H947" s="1"/>
  <c r="H943"/>
  <c r="H942" s="1"/>
  <c r="H941" s="1"/>
  <c r="H940"/>
  <c r="H939" s="1"/>
  <c r="H938"/>
  <c r="H937" s="1"/>
  <c r="H935"/>
  <c r="H934"/>
  <c r="H933" s="1"/>
  <c r="H932"/>
  <c r="H930"/>
  <c r="H928"/>
  <c r="H927" s="1"/>
  <c r="H926"/>
  <c r="H925"/>
  <c r="H923"/>
  <c r="H922"/>
  <c r="H917"/>
  <c r="H916"/>
  <c r="H913"/>
  <c r="H912" s="1"/>
  <c r="H911" s="1"/>
  <c r="H910" s="1"/>
  <c r="H907"/>
  <c r="H906"/>
  <c r="H903"/>
  <c r="H902" s="1"/>
  <c r="H901"/>
  <c r="H900" s="1"/>
  <c r="H899"/>
  <c r="H898"/>
  <c r="H887"/>
  <c r="H886" s="1"/>
  <c r="H880"/>
  <c r="H878" s="1"/>
  <c r="H872"/>
  <c r="H871" s="1"/>
  <c r="H870"/>
  <c r="H869"/>
  <c r="H865"/>
  <c r="H864" s="1"/>
  <c r="H863"/>
  <c r="H862" s="1"/>
  <c r="H861"/>
  <c r="H860" s="1"/>
  <c r="H859"/>
  <c r="H858" s="1"/>
  <c r="H854"/>
  <c r="H853" s="1"/>
  <c r="H852" s="1"/>
  <c r="H848"/>
  <c r="H847" s="1"/>
  <c r="H846" s="1"/>
  <c r="H842"/>
  <c r="H841" s="1"/>
  <c r="H839" s="1"/>
  <c r="H815"/>
  <c r="H814" s="1"/>
  <c r="H813" s="1"/>
  <c r="H812"/>
  <c r="H811" s="1"/>
  <c r="H810" s="1"/>
  <c r="H809"/>
  <c r="H808" s="1"/>
  <c r="H807" s="1"/>
  <c r="H779"/>
  <c r="H778"/>
  <c r="H776"/>
  <c r="H775" s="1"/>
  <c r="H774"/>
  <c r="H773"/>
  <c r="H771"/>
  <c r="H770"/>
  <c r="H766"/>
  <c r="H764"/>
  <c r="H762"/>
  <c r="H761"/>
  <c r="H753"/>
  <c r="H752"/>
  <c r="H749"/>
  <c r="H748" s="1"/>
  <c r="H744"/>
  <c r="H743"/>
  <c r="H718"/>
  <c r="H717"/>
  <c r="H716"/>
  <c r="H715"/>
  <c r="H714"/>
  <c r="H711"/>
  <c r="H710"/>
  <c r="H709"/>
  <c r="H706"/>
  <c r="H705"/>
  <c r="H704"/>
  <c r="H702"/>
  <c r="H701"/>
  <c r="H700"/>
  <c r="H699"/>
  <c r="H687"/>
  <c r="H686" s="1"/>
  <c r="H679" s="1"/>
  <c r="H677"/>
  <c r="H676"/>
  <c r="H674"/>
  <c r="H673"/>
  <c r="H672"/>
  <c r="H670"/>
  <c r="H668"/>
  <c r="H667"/>
  <c r="H665"/>
  <c r="H664"/>
  <c r="H663"/>
  <c r="H660"/>
  <c r="H659"/>
  <c r="H657"/>
  <c r="H656"/>
  <c r="H653"/>
  <c r="H652"/>
  <c r="H650"/>
  <c r="H649"/>
  <c r="H640"/>
  <c r="H639" s="1"/>
  <c r="H638"/>
  <c r="H635"/>
  <c r="H634" s="1"/>
  <c r="H632"/>
  <c r="H631" s="1"/>
  <c r="H630"/>
  <c r="H629" s="1"/>
  <c r="H626"/>
  <c r="H625" s="1"/>
  <c r="H621"/>
  <c r="H620" s="1"/>
  <c r="H587"/>
  <c r="H586" s="1"/>
  <c r="H577"/>
  <c r="H575"/>
  <c r="H573"/>
  <c r="H571"/>
  <c r="H568"/>
  <c r="H567"/>
  <c r="H547"/>
  <c r="H546" s="1"/>
  <c r="H545" s="1"/>
  <c r="H544"/>
  <c r="H543" s="1"/>
  <c r="H542" s="1"/>
  <c r="H539"/>
  <c r="H538" s="1"/>
  <c r="H537" s="1"/>
  <c r="H534"/>
  <c r="H533" s="1"/>
  <c r="H532" s="1"/>
  <c r="H523"/>
  <c r="H522" s="1"/>
  <c r="H521"/>
  <c r="H520" s="1"/>
  <c r="H516"/>
  <c r="H515" s="1"/>
  <c r="H514"/>
  <c r="H513" s="1"/>
  <c r="H512"/>
  <c r="H511" s="1"/>
  <c r="H506"/>
  <c r="H505"/>
  <c r="H504"/>
  <c r="H501"/>
  <c r="H499" s="1"/>
  <c r="H495"/>
  <c r="H494"/>
  <c r="H485"/>
  <c r="H484" s="1"/>
  <c r="H481" s="1"/>
  <c r="H480"/>
  <c r="H479" s="1"/>
  <c r="H478"/>
  <c r="H477" s="1"/>
  <c r="H476"/>
  <c r="H475" s="1"/>
  <c r="H470"/>
  <c r="H469"/>
  <c r="H468" s="1"/>
  <c r="H463"/>
  <c r="H462" s="1"/>
  <c r="H461"/>
  <c r="H460" s="1"/>
  <c r="H444"/>
  <c r="H443" s="1"/>
  <c r="H442"/>
  <c r="H441" s="1"/>
  <c r="H435"/>
  <c r="H434" s="1"/>
  <c r="H433"/>
  <c r="H432" s="1"/>
  <c r="H408"/>
  <c r="H407" s="1"/>
  <c r="H406" s="1"/>
  <c r="H405" s="1"/>
  <c r="H404"/>
  <c r="H403"/>
  <c r="H402"/>
  <c r="H398"/>
  <c r="H397" s="1"/>
  <c r="H396" s="1"/>
  <c r="H395" s="1"/>
  <c r="H394"/>
  <c r="H393"/>
  <c r="H392"/>
  <c r="H389"/>
  <c r="H388" s="1"/>
  <c r="H387" s="1"/>
  <c r="H386"/>
  <c r="H385" s="1"/>
  <c r="H384" s="1"/>
  <c r="H381"/>
  <c r="H380" s="1"/>
  <c r="H379" s="1"/>
  <c r="H378" s="1"/>
  <c r="H371"/>
  <c r="H370" s="1"/>
  <c r="H369" s="1"/>
  <c r="H364"/>
  <c r="H363" s="1"/>
  <c r="H361" s="1"/>
  <c r="H352"/>
  <c r="H351" s="1"/>
  <c r="H350"/>
  <c r="H349" s="1"/>
  <c r="H343"/>
  <c r="H342" s="1"/>
  <c r="H340"/>
  <c r="H339" s="1"/>
  <c r="H329"/>
  <c r="H328"/>
  <c r="H322"/>
  <c r="H321"/>
  <c r="H320"/>
  <c r="H319"/>
  <c r="H317"/>
  <c r="H310"/>
  <c r="H308"/>
  <c r="H307"/>
  <c r="H302"/>
  <c r="H301"/>
  <c r="H296"/>
  <c r="H295" s="1"/>
  <c r="H294"/>
  <c r="H291"/>
  <c r="H289"/>
  <c r="H288"/>
  <c r="H285"/>
  <c r="H284"/>
  <c r="H283"/>
  <c r="H274"/>
  <c r="H273" s="1"/>
  <c r="H266"/>
  <c r="H265"/>
  <c r="H263"/>
  <c r="H262" s="1"/>
  <c r="H254" s="1"/>
  <c r="H252"/>
  <c r="H250" s="1"/>
  <c r="H249" s="1"/>
  <c r="H245"/>
  <c r="H244" s="1"/>
  <c r="H243"/>
  <c r="H242" s="1"/>
  <c r="H241"/>
  <c r="H238"/>
  <c r="H237" s="1"/>
  <c r="H236"/>
  <c r="H234" s="1"/>
  <c r="H206"/>
  <c r="H203"/>
  <c r="H202" s="1"/>
  <c r="H197"/>
  <c r="H195"/>
  <c r="H194"/>
  <c r="H192"/>
  <c r="H191" s="1"/>
  <c r="H189"/>
  <c r="H185"/>
  <c r="H184" s="1"/>
  <c r="H183"/>
  <c r="H182" s="1"/>
  <c r="H172"/>
  <c r="H171" s="1"/>
  <c r="H170" s="1"/>
  <c r="H168"/>
  <c r="H167"/>
  <c r="H160"/>
  <c r="H159" s="1"/>
  <c r="H158" s="1"/>
  <c r="H153"/>
  <c r="H152" s="1"/>
  <c r="H151"/>
  <c r="H149" s="1"/>
  <c r="H144"/>
  <c r="H143"/>
  <c r="H141"/>
  <c r="H139"/>
  <c r="H138" s="1"/>
  <c r="H137"/>
  <c r="H136"/>
  <c r="H134"/>
  <c r="H133"/>
  <c r="H132"/>
  <c r="H130"/>
  <c r="H129" s="1"/>
  <c r="H126"/>
  <c r="H123"/>
  <c r="H122"/>
  <c r="H119"/>
  <c r="H115"/>
  <c r="H114" s="1"/>
  <c r="H113" s="1"/>
  <c r="H110"/>
  <c r="H109" s="1"/>
  <c r="H108" s="1"/>
  <c r="H104"/>
  <c r="H103" s="1"/>
  <c r="H102"/>
  <c r="H101"/>
  <c r="H98"/>
  <c r="H97"/>
  <c r="H88"/>
  <c r="H87"/>
  <c r="H85"/>
  <c r="H83" s="1"/>
  <c r="H82"/>
  <c r="H81"/>
  <c r="H72"/>
  <c r="H69"/>
  <c r="H68"/>
  <c r="H66"/>
  <c r="H65"/>
  <c r="H63"/>
  <c r="H62"/>
  <c r="H60"/>
  <c r="H59"/>
  <c r="H54"/>
  <c r="H53"/>
  <c r="H51"/>
  <c r="H50"/>
  <c r="H48"/>
  <c r="H47"/>
  <c r="H26"/>
  <c r="H25"/>
  <c r="H34"/>
  <c r="H33"/>
  <c r="H31"/>
  <c r="H30"/>
  <c r="H44"/>
  <c r="H43"/>
  <c r="H41"/>
  <c r="H40"/>
  <c r="H20"/>
  <c r="H19" s="1"/>
  <c r="H18" s="1"/>
  <c r="H17" s="1"/>
  <c r="H14"/>
  <c r="G1007"/>
  <c r="G1006"/>
  <c r="G1004"/>
  <c r="G1002"/>
  <c r="G1000"/>
  <c r="G999"/>
  <c r="G997"/>
  <c r="G996" s="1"/>
  <c r="G993"/>
  <c r="G992"/>
  <c r="G988"/>
  <c r="G984"/>
  <c r="G983" s="1"/>
  <c r="G982"/>
  <c r="G981"/>
  <c r="G979"/>
  <c r="G977"/>
  <c r="G976" s="1"/>
  <c r="G975"/>
  <c r="G974" s="1"/>
  <c r="G969"/>
  <c r="G968" s="1"/>
  <c r="G957"/>
  <c r="G954"/>
  <c r="G953" s="1"/>
  <c r="G952" s="1"/>
  <c r="G948"/>
  <c r="G947" s="1"/>
  <c r="G943"/>
  <c r="G942" s="1"/>
  <c r="G941" s="1"/>
  <c r="G940"/>
  <c r="G939" s="1"/>
  <c r="G938"/>
  <c r="G937" s="1"/>
  <c r="G935"/>
  <c r="G932"/>
  <c r="G930"/>
  <c r="G928"/>
  <c r="G927" s="1"/>
  <c r="G926"/>
  <c r="G925"/>
  <c r="G923"/>
  <c r="G922"/>
  <c r="G917"/>
  <c r="G916"/>
  <c r="G913"/>
  <c r="G912" s="1"/>
  <c r="G911" s="1"/>
  <c r="G910" s="1"/>
  <c r="G907"/>
  <c r="G906"/>
  <c r="G903"/>
  <c r="G902" s="1"/>
  <c r="G901"/>
  <c r="G900" s="1"/>
  <c r="G899"/>
  <c r="G898"/>
  <c r="G887"/>
  <c r="G886" s="1"/>
  <c r="G880"/>
  <c r="G879" s="1"/>
  <c r="G872"/>
  <c r="G871" s="1"/>
  <c r="G870"/>
  <c r="G869"/>
  <c r="G865"/>
  <c r="G864" s="1"/>
  <c r="G863"/>
  <c r="G862" s="1"/>
  <c r="G861"/>
  <c r="G860" s="1"/>
  <c r="G859"/>
  <c r="G858" s="1"/>
  <c r="G854"/>
  <c r="G853" s="1"/>
  <c r="G852" s="1"/>
  <c r="G848"/>
  <c r="G847" s="1"/>
  <c r="G846" s="1"/>
  <c r="G842"/>
  <c r="G841" s="1"/>
  <c r="G839" s="1"/>
  <c r="G815"/>
  <c r="G814" s="1"/>
  <c r="G813" s="1"/>
  <c r="G812"/>
  <c r="G811" s="1"/>
  <c r="G810" s="1"/>
  <c r="G809"/>
  <c r="G808" s="1"/>
  <c r="G807" s="1"/>
  <c r="G779"/>
  <c r="G778"/>
  <c r="G776"/>
  <c r="G775" s="1"/>
  <c r="G774"/>
  <c r="G773"/>
  <c r="G771"/>
  <c r="G770"/>
  <c r="G766"/>
  <c r="G764"/>
  <c r="G762"/>
  <c r="G761"/>
  <c r="G753"/>
  <c r="G752"/>
  <c r="G749"/>
  <c r="G748" s="1"/>
  <c r="G744"/>
  <c r="G743"/>
  <c r="G718"/>
  <c r="G717"/>
  <c r="G716"/>
  <c r="G715"/>
  <c r="G714"/>
  <c r="G711"/>
  <c r="G710"/>
  <c r="G709"/>
  <c r="G706"/>
  <c r="G705"/>
  <c r="G704"/>
  <c r="G702"/>
  <c r="G701"/>
  <c r="G700"/>
  <c r="G699"/>
  <c r="G687"/>
  <c r="G686" s="1"/>
  <c r="G679" s="1"/>
  <c r="G677"/>
  <c r="G676"/>
  <c r="G674"/>
  <c r="G673"/>
  <c r="G672"/>
  <c r="G670"/>
  <c r="G668"/>
  <c r="G667"/>
  <c r="G665"/>
  <c r="G664"/>
  <c r="G663"/>
  <c r="G660"/>
  <c r="G659"/>
  <c r="G657"/>
  <c r="G656"/>
  <c r="G653"/>
  <c r="G652"/>
  <c r="G650"/>
  <c r="G649"/>
  <c r="G640"/>
  <c r="G639" s="1"/>
  <c r="G638"/>
  <c r="G635"/>
  <c r="G634" s="1"/>
  <c r="G632"/>
  <c r="G631" s="1"/>
  <c r="G630"/>
  <c r="G629" s="1"/>
  <c r="G626"/>
  <c r="G625" s="1"/>
  <c r="G621"/>
  <c r="G620" s="1"/>
  <c r="G587"/>
  <c r="G586" s="1"/>
  <c r="G577"/>
  <c r="G575"/>
  <c r="G573"/>
  <c r="G571"/>
  <c r="G568"/>
  <c r="G567"/>
  <c r="G547"/>
  <c r="G546" s="1"/>
  <c r="G545" s="1"/>
  <c r="G544"/>
  <c r="G543" s="1"/>
  <c r="G542" s="1"/>
  <c r="G539"/>
  <c r="G538" s="1"/>
  <c r="G537" s="1"/>
  <c r="G534"/>
  <c r="G533" s="1"/>
  <c r="G532" s="1"/>
  <c r="G523"/>
  <c r="G522" s="1"/>
  <c r="G521"/>
  <c r="G520" s="1"/>
  <c r="G516"/>
  <c r="G515" s="1"/>
  <c r="G514"/>
  <c r="G513" s="1"/>
  <c r="G512"/>
  <c r="G511" s="1"/>
  <c r="G506"/>
  <c r="G505"/>
  <c r="G504"/>
  <c r="G501"/>
  <c r="G499" s="1"/>
  <c r="G495"/>
  <c r="G494"/>
  <c r="G485"/>
  <c r="G484" s="1"/>
  <c r="G481" s="1"/>
  <c r="G480"/>
  <c r="G479" s="1"/>
  <c r="G478"/>
  <c r="G477" s="1"/>
  <c r="G476"/>
  <c r="G475" s="1"/>
  <c r="G470"/>
  <c r="G469"/>
  <c r="G468" s="1"/>
  <c r="G463"/>
  <c r="G462" s="1"/>
  <c r="G461"/>
  <c r="G460" s="1"/>
  <c r="G444"/>
  <c r="G443" s="1"/>
  <c r="G442"/>
  <c r="G441" s="1"/>
  <c r="G435"/>
  <c r="G434" s="1"/>
  <c r="G433"/>
  <c r="G432" s="1"/>
  <c r="G408"/>
  <c r="G407" s="1"/>
  <c r="G406" s="1"/>
  <c r="G405" s="1"/>
  <c r="G404"/>
  <c r="G403"/>
  <c r="G402"/>
  <c r="G398"/>
  <c r="G397" s="1"/>
  <c r="G396" s="1"/>
  <c r="G395" s="1"/>
  <c r="G394"/>
  <c r="G393"/>
  <c r="G392"/>
  <c r="G389"/>
  <c r="G388" s="1"/>
  <c r="G387" s="1"/>
  <c r="G386"/>
  <c r="G385" s="1"/>
  <c r="G384" s="1"/>
  <c r="G381"/>
  <c r="G380" s="1"/>
  <c r="G379" s="1"/>
  <c r="G378" s="1"/>
  <c r="G371"/>
  <c r="G370" s="1"/>
  <c r="G369" s="1"/>
  <c r="G364"/>
  <c r="G363" s="1"/>
  <c r="G361" s="1"/>
  <c r="G352"/>
  <c r="G351" s="1"/>
  <c r="G350"/>
  <c r="G349" s="1"/>
  <c r="G343"/>
  <c r="G342" s="1"/>
  <c r="G340"/>
  <c r="G339" s="1"/>
  <c r="G329"/>
  <c r="G328"/>
  <c r="G322"/>
  <c r="G321"/>
  <c r="G320"/>
  <c r="G319"/>
  <c r="G317"/>
  <c r="G310"/>
  <c r="G308"/>
  <c r="G307"/>
  <c r="G302"/>
  <c r="G301"/>
  <c r="G296"/>
  <c r="G295" s="1"/>
  <c r="G294"/>
  <c r="G291"/>
  <c r="G289"/>
  <c r="G288"/>
  <c r="G285"/>
  <c r="G284"/>
  <c r="G283"/>
  <c r="G274"/>
  <c r="G273" s="1"/>
  <c r="G266"/>
  <c r="G265"/>
  <c r="G263"/>
  <c r="G262" s="1"/>
  <c r="G254" s="1"/>
  <c r="G252"/>
  <c r="G250" s="1"/>
  <c r="G249" s="1"/>
  <c r="G245"/>
  <c r="G244" s="1"/>
  <c r="G243"/>
  <c r="G242" s="1"/>
  <c r="G241"/>
  <c r="G238"/>
  <c r="G237" s="1"/>
  <c r="G236"/>
  <c r="G234" s="1"/>
  <c r="G206"/>
  <c r="G203"/>
  <c r="G202" s="1"/>
  <c r="G197"/>
  <c r="G195"/>
  <c r="G194"/>
  <c r="G192"/>
  <c r="G191" s="1"/>
  <c r="G189"/>
  <c r="G185"/>
  <c r="G184" s="1"/>
  <c r="G183"/>
  <c r="G182" s="1"/>
  <c r="G172"/>
  <c r="G171" s="1"/>
  <c r="G170" s="1"/>
  <c r="G168"/>
  <c r="G167"/>
  <c r="G160"/>
  <c r="G159" s="1"/>
  <c r="G158" s="1"/>
  <c r="G153"/>
  <c r="G152" s="1"/>
  <c r="G151"/>
  <c r="G149" s="1"/>
  <c r="G144"/>
  <c r="G143"/>
  <c r="G141"/>
  <c r="G139"/>
  <c r="G138" s="1"/>
  <c r="G137"/>
  <c r="G136"/>
  <c r="G134"/>
  <c r="G133"/>
  <c r="G132"/>
  <c r="G130"/>
  <c r="G129" s="1"/>
  <c r="G126"/>
  <c r="G123"/>
  <c r="G122"/>
  <c r="G119"/>
  <c r="G118" s="1"/>
  <c r="G117" s="1"/>
  <c r="G115"/>
  <c r="G114" s="1"/>
  <c r="G113" s="1"/>
  <c r="G110"/>
  <c r="G109" s="1"/>
  <c r="G108" s="1"/>
  <c r="G104"/>
  <c r="G103" s="1"/>
  <c r="G102"/>
  <c r="G101"/>
  <c r="G98"/>
  <c r="G97"/>
  <c r="G88"/>
  <c r="G87"/>
  <c r="G85"/>
  <c r="G83" s="1"/>
  <c r="G82"/>
  <c r="G81"/>
  <c r="G72"/>
  <c r="G69"/>
  <c r="G68"/>
  <c r="G66"/>
  <c r="G65"/>
  <c r="G63"/>
  <c r="G62"/>
  <c r="G60"/>
  <c r="G59"/>
  <c r="G54"/>
  <c r="G53"/>
  <c r="G51"/>
  <c r="G50"/>
  <c r="G48"/>
  <c r="G47"/>
  <c r="G26"/>
  <c r="G25"/>
  <c r="G34"/>
  <c r="G33"/>
  <c r="G31"/>
  <c r="G30"/>
  <c r="G44"/>
  <c r="G43"/>
  <c r="G41"/>
  <c r="G40"/>
  <c r="G20"/>
  <c r="G19" s="1"/>
  <c r="G18" s="1"/>
  <c r="G17" s="1"/>
  <c r="G14"/>
  <c r="G293" l="1"/>
  <c r="G292" s="1"/>
  <c r="H232" i="1"/>
  <c r="H231" s="1"/>
  <c r="H293" i="2"/>
  <c r="H292" s="1"/>
  <c r="G713"/>
  <c r="G712" s="1"/>
  <c r="H713"/>
  <c r="H712" s="1"/>
  <c r="H148" i="1"/>
  <c r="H147" s="1"/>
  <c r="H142" s="1"/>
  <c r="G199" i="2"/>
  <c r="G198" s="1"/>
  <c r="H199"/>
  <c r="H198" s="1"/>
  <c r="H168" i="1"/>
  <c r="H167" s="1"/>
  <c r="H166" s="1"/>
  <c r="G440" i="2"/>
  <c r="G936"/>
  <c r="H936"/>
  <c r="H217" i="1"/>
  <c r="H116" i="2"/>
  <c r="H112" s="1"/>
  <c r="H118"/>
  <c r="H117" s="1"/>
  <c r="H440"/>
  <c r="H675"/>
  <c r="G675"/>
  <c r="H827"/>
  <c r="G827"/>
  <c r="G360"/>
  <c r="H360"/>
  <c r="G99"/>
  <c r="H99"/>
  <c r="H619"/>
  <c r="G619"/>
  <c r="H67"/>
  <c r="G67"/>
  <c r="G11"/>
  <c r="G10" s="1"/>
  <c r="G9" s="1"/>
  <c r="H11"/>
  <c r="H10" s="1"/>
  <c r="H9" s="1"/>
  <c r="G300"/>
  <c r="H300"/>
  <c r="G231"/>
  <c r="G207" s="1"/>
  <c r="H231"/>
  <c r="H207" s="1"/>
  <c r="G666"/>
  <c r="H666"/>
  <c r="G166"/>
  <c r="G165" s="1"/>
  <c r="H166"/>
  <c r="H165" s="1"/>
  <c r="G978"/>
  <c r="H978"/>
  <c r="G459"/>
  <c r="H459"/>
  <c r="G148"/>
  <c r="H148"/>
  <c r="G780"/>
  <c r="H780"/>
  <c r="G264"/>
  <c r="H264"/>
  <c r="G885"/>
  <c r="H885"/>
  <c r="G876"/>
  <c r="G875" s="1"/>
  <c r="H876"/>
  <c r="H875" s="1"/>
  <c r="H874" s="1"/>
  <c r="H572"/>
  <c r="G572"/>
  <c r="G519"/>
  <c r="H519"/>
  <c r="H897"/>
  <c r="G897"/>
  <c r="G327"/>
  <c r="G326" s="1"/>
  <c r="H327"/>
  <c r="H326" s="1"/>
  <c r="H59" i="1"/>
  <c r="H42" s="1"/>
  <c r="E12" i="3" s="1"/>
  <c r="G357" i="2"/>
  <c r="G353" s="1"/>
  <c r="I36" i="1"/>
  <c r="H467" i="2"/>
  <c r="G467"/>
  <c r="H186" i="1"/>
  <c r="H181" i="2"/>
  <c r="G181"/>
  <c r="F18" i="3"/>
  <c r="G205" i="2"/>
  <c r="G204" s="1"/>
  <c r="H205"/>
  <c r="H204" s="1"/>
  <c r="F37" i="3"/>
  <c r="F34" s="1"/>
  <c r="G990" i="2"/>
  <c r="H990"/>
  <c r="H636"/>
  <c r="G636"/>
  <c r="G956"/>
  <c r="G955" s="1"/>
  <c r="H956"/>
  <c r="H955" s="1"/>
  <c r="G760"/>
  <c r="G759" s="1"/>
  <c r="H760"/>
  <c r="H759" s="1"/>
  <c r="H750"/>
  <c r="G750"/>
  <c r="H658"/>
  <c r="G658"/>
  <c r="H904"/>
  <c r="G904"/>
  <c r="G431"/>
  <c r="G425" s="1"/>
  <c r="G409" s="1"/>
  <c r="H431"/>
  <c r="H425" s="1"/>
  <c r="H409" s="1"/>
  <c r="H651"/>
  <c r="G651"/>
  <c r="H240"/>
  <c r="G240"/>
  <c r="G637"/>
  <c r="H637"/>
  <c r="G510"/>
  <c r="H510"/>
  <c r="H125"/>
  <c r="H124" s="1"/>
  <c r="G125"/>
  <c r="G124" s="1"/>
  <c r="H123" i="1"/>
  <c r="E19" i="3" s="1"/>
  <c r="G1003" i="2"/>
  <c r="H250" i="1"/>
  <c r="H1415" s="1"/>
  <c r="G335" i="2"/>
  <c r="G332" s="1"/>
  <c r="H335"/>
  <c r="H332" s="1"/>
  <c r="H16"/>
  <c r="G16"/>
  <c r="G934"/>
  <c r="G933" s="1"/>
  <c r="H103" i="1"/>
  <c r="H52" i="2"/>
  <c r="F31" i="3"/>
  <c r="H772" i="2"/>
  <c r="H71"/>
  <c r="G46"/>
  <c r="G52"/>
  <c r="G121"/>
  <c r="G120" s="1"/>
  <c r="G561"/>
  <c r="G868"/>
  <c r="G857" s="1"/>
  <c r="H39"/>
  <c r="H46"/>
  <c r="H281"/>
  <c r="H921"/>
  <c r="H131"/>
  <c r="H924"/>
  <c r="G769"/>
  <c r="G915"/>
  <c r="G914" s="1"/>
  <c r="H80"/>
  <c r="H86"/>
  <c r="H348"/>
  <c r="G42"/>
  <c r="G32"/>
  <c r="G64"/>
  <c r="G55"/>
  <c r="G287"/>
  <c r="G286" s="1"/>
  <c r="H64"/>
  <c r="H287"/>
  <c r="H286" s="1"/>
  <c r="H391"/>
  <c r="H390" s="1"/>
  <c r="H383" s="1"/>
  <c r="H929"/>
  <c r="H1005"/>
  <c r="H32"/>
  <c r="H61"/>
  <c r="H96"/>
  <c r="H316"/>
  <c r="H315" s="1"/>
  <c r="H769"/>
  <c r="G39"/>
  <c r="G96"/>
  <c r="G662"/>
  <c r="H121"/>
  <c r="H120" s="1"/>
  <c r="H135"/>
  <c r="H742"/>
  <c r="G131"/>
  <c r="H29"/>
  <c r="H24"/>
  <c r="H23" s="1"/>
  <c r="H22" s="1"/>
  <c r="H89"/>
  <c r="H55"/>
  <c r="H493"/>
  <c r="G61"/>
  <c r="G86"/>
  <c r="H401"/>
  <c r="H400" s="1"/>
  <c r="H399" s="1"/>
  <c r="H561"/>
  <c r="H655"/>
  <c r="H777"/>
  <c r="H879"/>
  <c r="H915"/>
  <c r="H914" s="1"/>
  <c r="G648"/>
  <c r="H140"/>
  <c r="H193"/>
  <c r="H306"/>
  <c r="F41" i="3"/>
  <c r="F44"/>
  <c r="G924" i="2"/>
  <c r="G929"/>
  <c r="H503"/>
  <c r="H502" s="1"/>
  <c r="H648"/>
  <c r="H671"/>
  <c r="H698"/>
  <c r="H708"/>
  <c r="H707" s="1"/>
  <c r="H985"/>
  <c r="F22" i="3"/>
  <c r="H49" i="2"/>
  <c r="H42"/>
  <c r="H58"/>
  <c r="H566"/>
  <c r="H662"/>
  <c r="H868"/>
  <c r="H857" s="1"/>
  <c r="H998"/>
  <c r="F9" i="3"/>
  <c r="H703" i="2"/>
  <c r="F26" i="3"/>
  <c r="G71" i="2"/>
  <c r="G503"/>
  <c r="G502" s="1"/>
  <c r="G493"/>
  <c r="G281"/>
  <c r="G316"/>
  <c r="G315" s="1"/>
  <c r="H203" i="1"/>
  <c r="H133"/>
  <c r="H132" s="1"/>
  <c r="H131" s="1"/>
  <c r="G998" i="2"/>
  <c r="G135"/>
  <c r="H77" i="1"/>
  <c r="E11" i="3"/>
  <c r="H87" i="1"/>
  <c r="E10" i="3"/>
  <c r="E32"/>
  <c r="G116" i="2"/>
  <c r="G112" s="1"/>
  <c r="G89"/>
  <c r="G348"/>
  <c r="G391"/>
  <c r="G390" s="1"/>
  <c r="G383" s="1"/>
  <c r="G566"/>
  <c r="G671"/>
  <c r="G698"/>
  <c r="G742"/>
  <c r="G878"/>
  <c r="G985"/>
  <c r="G29"/>
  <c r="G24"/>
  <c r="G23" s="1"/>
  <c r="G22" s="1"/>
  <c r="G49"/>
  <c r="G58"/>
  <c r="G80"/>
  <c r="G193"/>
  <c r="G655"/>
  <c r="G772"/>
  <c r="G777"/>
  <c r="G921"/>
  <c r="G1005"/>
  <c r="G188"/>
  <c r="G306"/>
  <c r="G401"/>
  <c r="G400" s="1"/>
  <c r="G399" s="1"/>
  <c r="G474"/>
  <c r="G703"/>
  <c r="G708"/>
  <c r="G707" s="1"/>
  <c r="H188"/>
  <c r="H474"/>
  <c r="G140"/>
  <c r="G550" l="1"/>
  <c r="H550"/>
  <c r="H212" i="1"/>
  <c r="E25" i="3" s="1"/>
  <c r="H299" i="2"/>
  <c r="G299"/>
  <c r="G967"/>
  <c r="H967"/>
  <c r="H439"/>
  <c r="G439"/>
  <c r="I1409" i="1"/>
  <c r="F59" i="3" s="1"/>
  <c r="H45" i="2"/>
  <c r="G45"/>
  <c r="G28"/>
  <c r="H38"/>
  <c r="G38"/>
  <c r="H28"/>
  <c r="G128"/>
  <c r="H128"/>
  <c r="H856"/>
  <c r="H247" i="1"/>
  <c r="H246" s="1"/>
  <c r="H245" s="1"/>
  <c r="E27" i="3" s="1"/>
  <c r="G896" i="2"/>
  <c r="H896"/>
  <c r="H141" i="1"/>
  <c r="E21" i="3" s="1"/>
  <c r="E43"/>
  <c r="F49"/>
  <c r="G492" i="2"/>
  <c r="H492"/>
  <c r="E29" i="3"/>
  <c r="E28"/>
  <c r="E40"/>
  <c r="H73" i="1"/>
  <c r="E30" i="3"/>
  <c r="G331" i="2"/>
  <c r="H331"/>
  <c r="G918"/>
  <c r="H918"/>
  <c r="E23" i="3"/>
  <c r="H182" i="1"/>
  <c r="E24" i="3" s="1"/>
  <c r="G741" i="2"/>
  <c r="H741"/>
  <c r="E39" i="3"/>
  <c r="E51"/>
  <c r="E31"/>
  <c r="H314" i="2"/>
  <c r="G280"/>
  <c r="H280"/>
  <c r="H239"/>
  <c r="E52" i="3"/>
  <c r="G239" i="2"/>
  <c r="G253"/>
  <c r="G248" s="1"/>
  <c r="H768"/>
  <c r="H767" s="1"/>
  <c r="H697"/>
  <c r="H696" s="1"/>
  <c r="G187"/>
  <c r="G186" s="1"/>
  <c r="G768"/>
  <c r="G767" s="1"/>
  <c r="H187"/>
  <c r="H186" s="1"/>
  <c r="G647"/>
  <c r="H10" i="1"/>
  <c r="G697" i="2"/>
  <c r="G696" s="1"/>
  <c r="H647"/>
  <c r="H253"/>
  <c r="H248" s="1"/>
  <c r="G314"/>
  <c r="E20" i="3"/>
  <c r="G874" i="2"/>
  <c r="G549" l="1"/>
  <c r="G548" s="1"/>
  <c r="H549"/>
  <c r="H548" s="1"/>
  <c r="H855"/>
  <c r="F57" i="3"/>
  <c r="H37" i="1"/>
  <c r="E17" i="3"/>
  <c r="E9" s="1"/>
  <c r="G27" i="2"/>
  <c r="G21" s="1"/>
  <c r="H27"/>
  <c r="H21" s="1"/>
  <c r="H122" i="1"/>
  <c r="E18" i="3"/>
  <c r="E42"/>
  <c r="H165" i="1"/>
  <c r="E22" i="3"/>
  <c r="G856" i="2"/>
  <c r="G855" s="1"/>
  <c r="H382"/>
  <c r="G382"/>
  <c r="E26" i="3"/>
  <c r="H244" i="1"/>
  <c r="I1412" l="1"/>
  <c r="H1011" i="2"/>
  <c r="F60" i="3"/>
  <c r="H1013" i="2"/>
  <c r="E37" i="3"/>
  <c r="E41"/>
  <c r="E44"/>
  <c r="H36" i="1"/>
  <c r="E35" i="3"/>
  <c r="H1409" i="1" l="1"/>
  <c r="E59" i="3" s="1"/>
  <c r="E49"/>
  <c r="H1015" i="2"/>
  <c r="E34" i="3"/>
  <c r="G1011" i="2"/>
  <c r="E57" i="3" l="1"/>
  <c r="F274" i="2"/>
  <c r="F273" s="1"/>
  <c r="H1412" i="1" l="1"/>
  <c r="G1013" i="2"/>
  <c r="G1015" s="1"/>
  <c r="E60" i="3"/>
  <c r="F371" i="2"/>
  <c r="F370" s="1"/>
  <c r="F369" s="1"/>
  <c r="F364"/>
  <c r="F363" s="1"/>
  <c r="F361" s="1"/>
  <c r="F360" l="1"/>
  <c r="F236"/>
  <c r="F234" s="1"/>
  <c r="F238"/>
  <c r="F237" s="1"/>
  <c r="F231" l="1"/>
  <c r="F207" s="1"/>
  <c r="F153"/>
  <c r="F152" s="1"/>
  <c r="F263"/>
  <c r="F262" s="1"/>
  <c r="F254" s="1"/>
  <c r="F243"/>
  <c r="F242" s="1"/>
  <c r="G206" i="1"/>
  <c r="G204" s="1"/>
  <c r="F185" i="2"/>
  <c r="F184" s="1"/>
  <c r="G189" i="1"/>
  <c r="F1000" i="2" l="1"/>
  <c r="F1002"/>
  <c r="F999"/>
  <c r="F998" l="1"/>
  <c r="F954"/>
  <c r="G242" i="1"/>
  <c r="G241" s="1"/>
  <c r="F547" i="2" l="1"/>
  <c r="F546" s="1"/>
  <c r="F545" s="1"/>
  <c r="F516" l="1"/>
  <c r="F515" s="1"/>
  <c r="F521"/>
  <c r="F523"/>
  <c r="F522" s="1"/>
  <c r="F167"/>
  <c r="F320"/>
  <c r="F319"/>
  <c r="F343"/>
  <c r="F342" s="1"/>
  <c r="F340"/>
  <c r="F339" s="1"/>
  <c r="F957"/>
  <c r="G112" i="1"/>
  <c r="G111" s="1"/>
  <c r="F329" i="2"/>
  <c r="F956" l="1"/>
  <c r="F955" s="1"/>
  <c r="G250" i="1"/>
  <c r="G1415" s="1"/>
  <c r="F335" i="2"/>
  <c r="F332" s="1"/>
  <c r="G247" i="1" l="1"/>
  <c r="G246" s="1"/>
  <c r="F245" i="2"/>
  <c r="F244" s="1"/>
  <c r="F172" l="1"/>
  <c r="F171" s="1"/>
  <c r="F170" s="1"/>
  <c r="F534" l="1"/>
  <c r="F533" s="1"/>
  <c r="F532" s="1"/>
  <c r="F520"/>
  <c r="F519" s="1"/>
  <c r="F514"/>
  <c r="F513" s="1"/>
  <c r="F512"/>
  <c r="F511" s="1"/>
  <c r="F151"/>
  <c r="F149" s="1"/>
  <c r="F148" s="1"/>
  <c r="F539"/>
  <c r="F538" s="1"/>
  <c r="F537" s="1"/>
  <c r="F544"/>
  <c r="F543" s="1"/>
  <c r="F542" s="1"/>
  <c r="F241"/>
  <c r="F240" s="1"/>
  <c r="F183"/>
  <c r="F182" s="1"/>
  <c r="F181" s="1"/>
  <c r="G187" i="1"/>
  <c r="G186" s="1"/>
  <c r="G203"/>
  <c r="G182" l="1"/>
  <c r="F510" i="2"/>
  <c r="F239"/>
  <c r="F935"/>
  <c r="G101" i="1"/>
  <c r="F126" i="2"/>
  <c r="G75" i="1"/>
  <c r="G74" s="1"/>
  <c r="F125" i="2" l="1"/>
  <c r="F124" s="1"/>
  <c r="F501"/>
  <c r="F499" s="1"/>
  <c r="F296"/>
  <c r="F295" s="1"/>
  <c r="F294"/>
  <c r="F119"/>
  <c r="F118" s="1"/>
  <c r="F117" s="1"/>
  <c r="G222" i="1"/>
  <c r="F293" i="2" l="1"/>
  <c r="F292" s="1"/>
  <c r="F104"/>
  <c r="F706" l="1"/>
  <c r="F702"/>
  <c r="F321" l="1"/>
  <c r="F480" l="1"/>
  <c r="F479" s="1"/>
  <c r="F478"/>
  <c r="F703" l="1"/>
  <c r="F993" l="1"/>
  <c r="G71" i="1"/>
  <c r="G70" s="1"/>
  <c r="G69" s="1"/>
  <c r="D15" i="3" s="1"/>
  <c r="F1004" i="2" l="1"/>
  <c r="F1007"/>
  <c r="F762" l="1"/>
  <c r="F749"/>
  <c r="F748" s="1"/>
  <c r="F753"/>
  <c r="F711"/>
  <c r="F699"/>
  <c r="F886" l="1"/>
  <c r="F982" l="1"/>
  <c r="G14" i="1"/>
  <c r="F701" i="2" l="1"/>
  <c r="F640"/>
  <c r="F639" s="1"/>
  <c r="F575"/>
  <c r="F638"/>
  <c r="F568"/>
  <c r="F636" l="1"/>
  <c r="F637"/>
  <c r="F435" l="1"/>
  <c r="F434" s="1"/>
  <c r="F469"/>
  <c r="F880" l="1"/>
  <c r="F878" l="1"/>
  <c r="F879"/>
  <c r="F932"/>
  <c r="F812" l="1"/>
  <c r="F809"/>
  <c r="F389" l="1"/>
  <c r="F388" s="1"/>
  <c r="F387" s="1"/>
  <c r="F134" l="1"/>
  <c r="F132" l="1"/>
  <c r="F1006"/>
  <c r="F1005" s="1"/>
  <c r="F997"/>
  <c r="F996" s="1"/>
  <c r="F992"/>
  <c r="F988"/>
  <c r="F984"/>
  <c r="F983" s="1"/>
  <c r="F981"/>
  <c r="F979"/>
  <c r="F977"/>
  <c r="F976" s="1"/>
  <c r="F975"/>
  <c r="F974" s="1"/>
  <c r="F948"/>
  <c r="F947" s="1"/>
  <c r="F943"/>
  <c r="F942" s="1"/>
  <c r="F941" s="1"/>
  <c r="F940"/>
  <c r="F939" s="1"/>
  <c r="F938"/>
  <c r="F937" s="1"/>
  <c r="F934"/>
  <c r="F933" s="1"/>
  <c r="F930"/>
  <c r="F929" s="1"/>
  <c r="F928"/>
  <c r="F927" s="1"/>
  <c r="F926"/>
  <c r="F925"/>
  <c r="F923"/>
  <c r="F922"/>
  <c r="F917"/>
  <c r="F916"/>
  <c r="F913"/>
  <c r="F912" s="1"/>
  <c r="F911" s="1"/>
  <c r="F910" s="1"/>
  <c r="F907"/>
  <c r="F906"/>
  <c r="F903"/>
  <c r="F902" s="1"/>
  <c r="F901"/>
  <c r="F900" s="1"/>
  <c r="F899"/>
  <c r="F898"/>
  <c r="F870"/>
  <c r="F869"/>
  <c r="F865"/>
  <c r="F864" s="1"/>
  <c r="F863"/>
  <c r="F862" s="1"/>
  <c r="F861"/>
  <c r="F860" s="1"/>
  <c r="F859"/>
  <c r="F858" s="1"/>
  <c r="F848"/>
  <c r="F847" s="1"/>
  <c r="F846" s="1"/>
  <c r="F842"/>
  <c r="F841" s="1"/>
  <c r="F839" s="1"/>
  <c r="F779"/>
  <c r="F778"/>
  <c r="F776"/>
  <c r="F775" s="1"/>
  <c r="F774"/>
  <c r="F773"/>
  <c r="F771"/>
  <c r="F770"/>
  <c r="F766"/>
  <c r="F764"/>
  <c r="F752"/>
  <c r="F750" s="1"/>
  <c r="F744"/>
  <c r="F718"/>
  <c r="F717"/>
  <c r="F716"/>
  <c r="F715"/>
  <c r="F709"/>
  <c r="F700"/>
  <c r="F698" s="1"/>
  <c r="F687"/>
  <c r="F686" s="1"/>
  <c r="F679" s="1"/>
  <c r="F677"/>
  <c r="F673"/>
  <c r="F674"/>
  <c r="F672"/>
  <c r="F670"/>
  <c r="F667"/>
  <c r="F664"/>
  <c r="F665"/>
  <c r="F663"/>
  <c r="F660"/>
  <c r="F659"/>
  <c r="F657"/>
  <c r="F656"/>
  <c r="F653"/>
  <c r="F650"/>
  <c r="F649"/>
  <c r="F635"/>
  <c r="F634" s="1"/>
  <c r="F630"/>
  <c r="F629" s="1"/>
  <c r="F626"/>
  <c r="F625" s="1"/>
  <c r="F621"/>
  <c r="F620" s="1"/>
  <c r="F587"/>
  <c r="F586" s="1"/>
  <c r="F577"/>
  <c r="F573"/>
  <c r="F571"/>
  <c r="F567"/>
  <c r="F561"/>
  <c r="F505"/>
  <c r="F506"/>
  <c r="F504"/>
  <c r="F495"/>
  <c r="F494"/>
  <c r="F485"/>
  <c r="F484" s="1"/>
  <c r="F481" s="1"/>
  <c r="F477"/>
  <c r="F476"/>
  <c r="F475" s="1"/>
  <c r="F463"/>
  <c r="F462" s="1"/>
  <c r="F461"/>
  <c r="F460" s="1"/>
  <c r="F444"/>
  <c r="F443" s="1"/>
  <c r="F442"/>
  <c r="F441" s="1"/>
  <c r="F433"/>
  <c r="F432" s="1"/>
  <c r="F431" s="1"/>
  <c r="F425" s="1"/>
  <c r="F409" s="1"/>
  <c r="F408"/>
  <c r="F407" s="1"/>
  <c r="F406" s="1"/>
  <c r="F405" s="1"/>
  <c r="F403"/>
  <c r="F404"/>
  <c r="F402"/>
  <c r="F398"/>
  <c r="F397" s="1"/>
  <c r="F396" s="1"/>
  <c r="F395" s="1"/>
  <c r="F393"/>
  <c r="F394"/>
  <c r="F392"/>
  <c r="F386"/>
  <c r="F385" s="1"/>
  <c r="F384" s="1"/>
  <c r="F381"/>
  <c r="F380" s="1"/>
  <c r="F379" s="1"/>
  <c r="F378" s="1"/>
  <c r="F352"/>
  <c r="F351" s="1"/>
  <c r="F350"/>
  <c r="F349" s="1"/>
  <c r="F328"/>
  <c r="F327" s="1"/>
  <c r="F322"/>
  <c r="F317"/>
  <c r="F308"/>
  <c r="F310"/>
  <c r="F307"/>
  <c r="F301"/>
  <c r="F300" s="1"/>
  <c r="F289"/>
  <c r="F291"/>
  <c r="F288"/>
  <c r="F285"/>
  <c r="F284"/>
  <c r="F283"/>
  <c r="F266"/>
  <c r="F265"/>
  <c r="F252"/>
  <c r="F250" s="1"/>
  <c r="F249" s="1"/>
  <c r="F206"/>
  <c r="F203"/>
  <c r="F202" s="1"/>
  <c r="F195"/>
  <c r="F197"/>
  <c r="F194"/>
  <c r="F192"/>
  <c r="F191" s="1"/>
  <c r="F189"/>
  <c r="F168"/>
  <c r="F166" s="1"/>
  <c r="F160"/>
  <c r="F159" s="1"/>
  <c r="F143"/>
  <c r="F144"/>
  <c r="F141"/>
  <c r="F139"/>
  <c r="F138" s="1"/>
  <c r="F137"/>
  <c r="F136"/>
  <c r="F133"/>
  <c r="F130"/>
  <c r="F129" s="1"/>
  <c r="F123"/>
  <c r="F122"/>
  <c r="F115"/>
  <c r="F114" s="1"/>
  <c r="F113" s="1"/>
  <c r="F102"/>
  <c r="F101"/>
  <c r="F98"/>
  <c r="F97"/>
  <c r="F88"/>
  <c r="F87"/>
  <c r="F85"/>
  <c r="F83" s="1"/>
  <c r="F82"/>
  <c r="F81"/>
  <c r="F72"/>
  <c r="F69"/>
  <c r="F68"/>
  <c r="F66"/>
  <c r="F65"/>
  <c r="F63"/>
  <c r="F62"/>
  <c r="F60"/>
  <c r="F59"/>
  <c r="F54"/>
  <c r="F53"/>
  <c r="F51"/>
  <c r="F50"/>
  <c r="F48"/>
  <c r="F47"/>
  <c r="F26"/>
  <c r="F25"/>
  <c r="F34"/>
  <c r="F33"/>
  <c r="F31"/>
  <c r="F30"/>
  <c r="F44"/>
  <c r="F43"/>
  <c r="F41"/>
  <c r="F40"/>
  <c r="F20"/>
  <c r="F19" s="1"/>
  <c r="F18" s="1"/>
  <c r="F17" s="1"/>
  <c r="F14"/>
  <c r="F761"/>
  <c r="F676"/>
  <c r="F675" s="1"/>
  <c r="F710"/>
  <c r="F652"/>
  <c r="F632"/>
  <c r="F631" s="1"/>
  <c r="G97" i="1"/>
  <c r="G96" s="1"/>
  <c r="G56"/>
  <c r="G55" s="1"/>
  <c r="G89"/>
  <c r="G88" s="1"/>
  <c r="G234"/>
  <c r="F969" i="2"/>
  <c r="F968" s="1"/>
  <c r="F811"/>
  <c r="F810" s="1"/>
  <c r="F808"/>
  <c r="F807" s="1"/>
  <c r="F815"/>
  <c r="F814" s="1"/>
  <c r="F813" s="1"/>
  <c r="G163" i="1"/>
  <c r="G22"/>
  <c r="F110" i="2"/>
  <c r="F109" s="1"/>
  <c r="F108" s="1"/>
  <c r="G215" i="1"/>
  <c r="G214" s="1"/>
  <c r="G213" s="1"/>
  <c r="G127"/>
  <c r="G124" s="1"/>
  <c r="F953" i="2"/>
  <c r="F952" s="1"/>
  <c r="D16" i="3"/>
  <c r="G109" i="1"/>
  <c r="G108" s="1"/>
  <c r="G27"/>
  <c r="F103" i="2"/>
  <c r="F470"/>
  <c r="F468"/>
  <c r="G18" i="1"/>
  <c r="G13" s="1"/>
  <c r="G12" s="1"/>
  <c r="F116" i="2"/>
  <c r="G221" i="1"/>
  <c r="G104"/>
  <c r="G63"/>
  <c r="G44"/>
  <c r="G43" s="1"/>
  <c r="G161"/>
  <c r="G160" s="1"/>
  <c r="G227"/>
  <c r="G226" s="1"/>
  <c r="G225" s="1"/>
  <c r="G135"/>
  <c r="G134" s="1"/>
  <c r="G172"/>
  <c r="G245"/>
  <c r="G244" s="1"/>
  <c r="G219"/>
  <c r="G218" s="1"/>
  <c r="G100"/>
  <c r="G93"/>
  <c r="G92" s="1"/>
  <c r="G67"/>
  <c r="G66" s="1"/>
  <c r="G65" s="1"/>
  <c r="D13" i="3" s="1"/>
  <c r="G60" i="1"/>
  <c r="F872" i="2"/>
  <c r="F871" s="1"/>
  <c r="G25" i="1"/>
  <c r="G83"/>
  <c r="G106"/>
  <c r="G137"/>
  <c r="G48"/>
  <c r="G47" s="1"/>
  <c r="G40"/>
  <c r="G149"/>
  <c r="G232" l="1"/>
  <c r="G231" s="1"/>
  <c r="G217"/>
  <c r="F713" i="2"/>
  <c r="F712" s="1"/>
  <c r="G148" i="1"/>
  <c r="G147" s="1"/>
  <c r="F199" i="2"/>
  <c r="F198" s="1"/>
  <c r="G168" i="1"/>
  <c r="G167" s="1"/>
  <c r="G166" s="1"/>
  <c r="F936" i="2"/>
  <c r="F440"/>
  <c r="F112"/>
  <c r="F99"/>
  <c r="F619"/>
  <c r="F67"/>
  <c r="F11"/>
  <c r="F10" s="1"/>
  <c r="F9" s="1"/>
  <c r="F978"/>
  <c r="F459"/>
  <c r="F780"/>
  <c r="F264"/>
  <c r="F876"/>
  <c r="F875" s="1"/>
  <c r="F874" s="1"/>
  <c r="F572"/>
  <c r="F760"/>
  <c r="F759" s="1"/>
  <c r="G59" i="1"/>
  <c r="G42" s="1"/>
  <c r="D12" i="3" s="1"/>
  <c r="F357" i="2"/>
  <c r="F353" s="1"/>
  <c r="F326"/>
  <c r="F467"/>
  <c r="F651"/>
  <c r="F205"/>
  <c r="F204" s="1"/>
  <c r="F990"/>
  <c r="G21" i="1"/>
  <c r="G20" s="1"/>
  <c r="F658" i="2"/>
  <c r="F904"/>
  <c r="G123" i="1"/>
  <c r="D19" i="3" s="1"/>
  <c r="F16" i="2"/>
  <c r="F885"/>
  <c r="G77" i="1"/>
  <c r="G39"/>
  <c r="G38" s="1"/>
  <c r="D10" i="3" s="1"/>
  <c r="G153" i="1"/>
  <c r="F985" i="2"/>
  <c r="F158"/>
  <c r="G87" i="1"/>
  <c r="F474" i="2"/>
  <c r="F708"/>
  <c r="F707" s="1"/>
  <c r="F96"/>
  <c r="F135"/>
  <c r="F924"/>
  <c r="F121"/>
  <c r="F120" s="1"/>
  <c r="F86"/>
  <c r="G103" i="1"/>
  <c r="F64" i="2"/>
  <c r="F306"/>
  <c r="F299" s="1"/>
  <c r="F401"/>
  <c r="F400" s="1"/>
  <c r="F399" s="1"/>
  <c r="F24"/>
  <c r="F23" s="1"/>
  <c r="F22" s="1"/>
  <c r="F46"/>
  <c r="F287"/>
  <c r="F286" s="1"/>
  <c r="F648"/>
  <c r="F39"/>
  <c r="F29"/>
  <c r="F52"/>
  <c r="F61"/>
  <c r="F42"/>
  <c r="F32"/>
  <c r="F49"/>
  <c r="F58"/>
  <c r="F391"/>
  <c r="F390" s="1"/>
  <c r="F383" s="1"/>
  <c r="F188"/>
  <c r="F165"/>
  <c r="F71"/>
  <c r="F80"/>
  <c r="F55"/>
  <c r="F140"/>
  <c r="F193"/>
  <c r="F348"/>
  <c r="F331" s="1"/>
  <c r="F503"/>
  <c r="F502" s="1"/>
  <c r="F566"/>
  <c r="F671"/>
  <c r="F697"/>
  <c r="F868"/>
  <c r="F857" s="1"/>
  <c r="F281"/>
  <c r="F915"/>
  <c r="F914" s="1"/>
  <c r="F769"/>
  <c r="F921"/>
  <c r="F316"/>
  <c r="F315" s="1"/>
  <c r="F89"/>
  <c r="F655"/>
  <c r="F662"/>
  <c r="F772"/>
  <c r="F777"/>
  <c r="F743"/>
  <c r="F742" s="1"/>
  <c r="G133" i="1"/>
  <c r="G132" s="1"/>
  <c r="G131" s="1"/>
  <c r="F131" i="2"/>
  <c r="F493"/>
  <c r="F897"/>
  <c r="D45" i="3"/>
  <c r="D32"/>
  <c r="F668" i="2"/>
  <c r="F666" s="1"/>
  <c r="F1003"/>
  <c r="F854"/>
  <c r="F853" s="1"/>
  <c r="F852" s="1"/>
  <c r="F827" s="1"/>
  <c r="F550" l="1"/>
  <c r="G212" i="1"/>
  <c r="G165" s="1"/>
  <c r="G142"/>
  <c r="G141" s="1"/>
  <c r="D21" i="3" s="1"/>
  <c r="F967" i="2"/>
  <c r="F696"/>
  <c r="F439"/>
  <c r="F45"/>
  <c r="F38"/>
  <c r="F28"/>
  <c r="F128"/>
  <c r="F856"/>
  <c r="F896"/>
  <c r="F492"/>
  <c r="G73" i="1"/>
  <c r="G37" s="1"/>
  <c r="F918" i="2"/>
  <c r="F741"/>
  <c r="D28" i="3"/>
  <c r="D30"/>
  <c r="F253" i="2"/>
  <c r="F248" s="1"/>
  <c r="F768"/>
  <c r="D24" i="3"/>
  <c r="F314" i="2"/>
  <c r="D51" i="3"/>
  <c r="D23"/>
  <c r="D52"/>
  <c r="F280" i="2"/>
  <c r="D43" i="3"/>
  <c r="F187" i="2"/>
  <c r="F186" s="1"/>
  <c r="F647"/>
  <c r="G11" i="1"/>
  <c r="D11" i="3"/>
  <c r="D27"/>
  <c r="F549" i="2" l="1"/>
  <c r="F548" s="1"/>
  <c r="F855"/>
  <c r="D17" i="3"/>
  <c r="D9" s="1"/>
  <c r="F27" i="2"/>
  <c r="F21" s="1"/>
  <c r="G122" i="1"/>
  <c r="F767" i="2"/>
  <c r="G10" i="1"/>
  <c r="D40" i="3"/>
  <c r="D47"/>
  <c r="D39"/>
  <c r="D35"/>
  <c r="F382" i="2"/>
  <c r="D20" i="3"/>
  <c r="D18" s="1"/>
  <c r="D31"/>
  <c r="D25"/>
  <c r="D22" s="1"/>
  <c r="D29"/>
  <c r="D26" s="1"/>
  <c r="G36" i="1" l="1"/>
  <c r="G1409" s="1"/>
  <c r="D59" i="3" s="1"/>
  <c r="D42"/>
  <c r="D41" s="1"/>
  <c r="F1011" i="2"/>
  <c r="D37" i="3"/>
  <c r="D44"/>
  <c r="D49"/>
  <c r="D34" l="1"/>
  <c r="D57" l="1"/>
  <c r="G1412" i="1"/>
  <c r="F1013" i="2"/>
  <c r="F1015" s="1"/>
  <c r="D60" i="3" l="1"/>
</calcChain>
</file>

<file path=xl/sharedStrings.xml><?xml version="1.0" encoding="utf-8"?>
<sst xmlns="http://schemas.openxmlformats.org/spreadsheetml/2006/main" count="9481" uniqueCount="996">
  <si>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</si>
  <si>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</si>
  <si>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</si>
  <si>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</si>
  <si>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</si>
  <si>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</si>
  <si>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</si>
  <si>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</si>
  <si>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</si>
  <si>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</si>
  <si>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</si>
  <si>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</si>
  <si>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</si>
  <si>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</si>
  <si>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</si>
  <si>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</si>
  <si>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</si>
  <si>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</si>
  <si>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</si>
  <si>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</si>
  <si>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</si>
  <si>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</si>
  <si>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</si>
  <si>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</si>
  <si>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</si>
  <si>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</si>
  <si>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</si>
  <si>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</si>
  <si>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</si>
  <si>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</si>
  <si>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</si>
  <si>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</si>
  <si>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</si>
  <si>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</si>
  <si>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</si>
  <si>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</si>
  <si>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</si>
  <si>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</si>
  <si>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</si>
  <si>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</si>
  <si>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</si>
  <si>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</si>
  <si>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</si>
  <si>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</si>
  <si>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</si>
  <si>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</si>
  <si>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</si>
  <si>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</si>
  <si>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</si>
  <si>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</si>
  <si>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</si>
  <si>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</si>
  <si>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</si>
  <si>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</si>
  <si>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</si>
  <si>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</si>
  <si>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</si>
  <si>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</si>
  <si>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</si>
  <si>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</si>
  <si>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</si>
  <si>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</si>
  <si>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</si>
  <si>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</si>
  <si>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</si>
  <si>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</si>
  <si>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</si>
  <si>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</si>
  <si>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</si>
  <si>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</si>
  <si>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</si>
  <si>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</si>
  <si>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</si>
  <si>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</si>
  <si>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</si>
  <si>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</si>
  <si>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</si>
  <si>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</si>
  <si>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</si>
  <si>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</si>
  <si>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</si>
  <si>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</si>
  <si>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</si>
  <si>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</si>
  <si>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</si>
  <si>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</si>
  <si>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</si>
  <si>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</si>
  <si>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</si>
  <si>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</si>
  <si>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</si>
  <si>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</si>
  <si>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</si>
  <si>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</si>
  <si>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</si>
  <si>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</si>
  <si>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</si>
  <si>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</si>
  <si>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</si>
  <si>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</si>
  <si>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</si>
  <si>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</si>
  <si>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</si>
  <si>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</si>
  <si>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</si>
  <si>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</si>
  <si>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</si>
  <si>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</si>
  <si>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</si>
  <si>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</si>
  <si>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</si>
  <si>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</si>
  <si>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</si>
  <si>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</si>
  <si>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</si>
  <si>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</si>
  <si>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</si>
  <si>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</si>
  <si>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</si>
  <si>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</si>
  <si>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</si>
  <si>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</si>
  <si>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</si>
  <si>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</si>
  <si>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</si>
  <si>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</si>
  <si>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</si>
  <si>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</si>
  <si>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</si>
  <si>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</si>
  <si>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</si>
  <si>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</si>
  <si>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</si>
  <si>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</si>
  <si>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</si>
  <si>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</si>
  <si>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</si>
  <si>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</si>
  <si>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</si>
  <si>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</si>
  <si>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</si>
  <si>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</si>
  <si>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</si>
  <si>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</si>
  <si>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</si>
  <si>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</si>
  <si>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</si>
  <si>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</si>
  <si>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</si>
  <si>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</si>
  <si>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</si>
  <si>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</si>
  <si>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</si>
  <si>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</si>
  <si>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</si>
  <si>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</si>
  <si>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</si>
  <si>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</si>
  <si>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</si>
  <si>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</si>
  <si>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</si>
  <si>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</si>
  <si>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</si>
  <si>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</si>
  <si>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</si>
  <si>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</si>
  <si>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</si>
  <si>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</si>
  <si>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</si>
  <si>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</si>
  <si>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</si>
  <si>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</si>
  <si>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</si>
  <si>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</si>
  <si>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</si>
  <si>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</si>
  <si>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</si>
  <si>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</si>
  <si>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</si>
  <si>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</si>
  <si>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</si>
  <si>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</si>
  <si>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</si>
  <si>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</si>
  <si>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</si>
  <si>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</si>
  <si>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</si>
  <si>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</si>
  <si>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</si>
  <si>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</si>
  <si>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</si>
  <si>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</si>
  <si>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</si>
  <si>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</si>
  <si>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</si>
  <si>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</si>
  <si>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</si>
  <si>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</si>
  <si>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</si>
  <si>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</si>
  <si>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</si>
  <si>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</si>
  <si>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</si>
  <si>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</si>
  <si>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</si>
  <si>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</si>
  <si>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</si>
  <si>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</si>
  <si>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</si>
  <si>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</si>
  <si>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</si>
  <si>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</si>
  <si>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</si>
  <si>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</si>
  <si>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</si>
  <si>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</si>
  <si>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</si>
  <si>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</si>
  <si>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</si>
  <si>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</si>
  <si>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</si>
  <si>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</si>
  <si>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</si>
  <si>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</si>
  <si>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</si>
  <si>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</si>
  <si>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</si>
  <si>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</si>
  <si>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</si>
  <si>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</si>
  <si>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</si>
  <si>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</si>
  <si>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</si>
  <si>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</si>
  <si>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</si>
  <si>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</si>
  <si>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</si>
  <si>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</si>
  <si>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</si>
  <si>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</si>
  <si>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</si>
  <si>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</si>
  <si>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</si>
  <si>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</si>
  <si>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</si>
  <si>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</si>
  <si>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</si>
  <si>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</si>
  <si>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</si>
  <si>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</si>
  <si>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</si>
  <si>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</si>
  <si>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</si>
  <si>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</si>
  <si>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</si>
  <si>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</si>
  <si>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</si>
  <si>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</si>
  <si>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</si>
  <si>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</si>
  <si>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</si>
  <si>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</si>
  <si>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</si>
  <si>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</si>
  <si>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</si>
  <si>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</si>
  <si>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</si>
  <si>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</si>
  <si>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</si>
  <si>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</si>
  <si>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</si>
  <si>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</si>
  <si>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</si>
  <si>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</si>
  <si>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</si>
  <si>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</si>
  <si>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</si>
  <si>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</si>
  <si>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</si>
  <si>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</si>
  <si>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</si>
  <si>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</si>
  <si>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</si>
  <si>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</si>
  <si>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</si>
  <si>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</si>
  <si>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</si>
  <si>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</si>
  <si>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</si>
  <si>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</si>
  <si>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</si>
  <si>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</si>
  <si>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</si>
  <si>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</si>
  <si>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</si>
  <si>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</si>
  <si>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</si>
  <si>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</si>
  <si>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</si>
  <si>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</si>
  <si>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</si>
  <si>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</si>
  <si>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</si>
  <si>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</si>
  <si>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</si>
  <si>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</si>
  <si>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</si>
  <si>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</si>
  <si>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</si>
  <si>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</si>
  <si>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</si>
  <si>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</si>
  <si>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</si>
  <si>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</si>
  <si>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</si>
  <si>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</si>
  <si>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</si>
  <si>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</si>
  <si>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</si>
  <si>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</si>
  <si>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</si>
  <si>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</si>
  <si>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</si>
  <si>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</si>
  <si>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</si>
  <si>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</si>
  <si>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</si>
  <si>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</si>
  <si>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</si>
  <si>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</si>
  <si>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</si>
  <si>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</si>
  <si>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</si>
  <si>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87 0 20 00000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</si>
  <si>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</si>
  <si>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</si>
  <si>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</si>
  <si>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</si>
  <si>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</si>
  <si>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</si>
  <si>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</si>
  <si>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</si>
  <si>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</si>
  <si>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</si>
  <si>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</si>
  <si>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</si>
  <si>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</si>
  <si>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</si>
  <si>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</si>
  <si>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</si>
  <si>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</si>
  <si>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</si>
  <si>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</si>
  <si>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</si>
  <si>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</si>
  <si>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</si>
  <si>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</si>
  <si>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</si>
  <si>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</si>
  <si>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</si>
  <si>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</si>
  <si>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</si>
  <si>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</si>
  <si>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</si>
  <si>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</si>
  <si>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</si>
  <si>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</si>
  <si>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</si>
  <si>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</si>
  <si>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</si>
  <si>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</si>
  <si>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</si>
  <si>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</si>
  <si>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</si>
  <si>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</si>
  <si>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</si>
  <si>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</si>
  <si>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</si>
  <si>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</si>
  <si>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</si>
  <si>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</si>
  <si>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</si>
  <si>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</si>
  <si>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</si>
  <si>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</si>
  <si>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</si>
  <si>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</si>
  <si>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</si>
  <si>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</si>
  <si>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</si>
  <si>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</si>
  <si>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</si>
  <si>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</si>
  <si>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</si>
  <si>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</si>
  <si>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</si>
  <si>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</si>
  <si>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</si>
  <si>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</si>
  <si>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</si>
  <si>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</si>
  <si>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</si>
  <si>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</si>
  <si>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</si>
  <si>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</si>
  <si>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</si>
  <si>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</si>
  <si>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</si>
  <si>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</si>
  <si>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</si>
  <si>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</si>
  <si>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</si>
  <si>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</si>
  <si>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</si>
  <si>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</si>
  <si>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</si>
  <si>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</si>
  <si>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</si>
  <si>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</si>
  <si>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</si>
  <si>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</si>
  <si>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</si>
  <si>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</si>
  <si>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</si>
  <si>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</si>
  <si>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</si>
  <si>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</si>
  <si>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</si>
  <si>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</si>
  <si>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</si>
  <si>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</si>
  <si>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</si>
  <si>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</si>
  <si>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</si>
  <si>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</si>
  <si>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</si>
  <si>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</si>
  <si>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</si>
  <si>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</si>
  <si>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</si>
  <si>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</si>
  <si>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</si>
  <si>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</si>
  <si>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</si>
  <si>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</si>
  <si>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</si>
  <si>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</si>
  <si>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</si>
  <si>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</si>
  <si>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</si>
  <si>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</si>
  <si>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</si>
  <si>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</si>
  <si>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</si>
  <si>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</si>
  <si>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</si>
  <si>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</si>
  <si>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</si>
  <si>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</si>
  <si>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</si>
  <si>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</si>
  <si>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</si>
  <si>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</si>
  <si>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</si>
  <si>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</si>
  <si>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</si>
  <si>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</si>
  <si>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</si>
  <si>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</si>
  <si>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</si>
  <si>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</si>
  <si>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</si>
  <si>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</si>
  <si>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</si>
  <si>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</si>
  <si>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</si>
  <si>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</si>
  <si>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</si>
  <si>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</si>
  <si>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</si>
  <si>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</si>
  <si>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</si>
  <si>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</si>
  <si>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</si>
  <si>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</si>
  <si>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</si>
  <si>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</si>
  <si>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</si>
  <si>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</si>
  <si>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</si>
  <si>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</si>
  <si>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</si>
  <si>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</si>
  <si>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</si>
  <si>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</si>
  <si>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</si>
  <si>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</si>
  <si>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</si>
  <si>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</si>
  <si>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</si>
  <si>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</si>
  <si>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</si>
  <si>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</si>
  <si>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</si>
  <si>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</si>
  <si>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</si>
  <si>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</si>
  <si>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</si>
  <si>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</si>
  <si>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</si>
  <si>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</si>
  <si>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</si>
  <si>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</si>
  <si>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</si>
  <si>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</si>
  <si>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</si>
  <si>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</si>
  <si>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</si>
  <si>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</si>
  <si>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</si>
  <si>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</si>
  <si>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</si>
  <si>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</si>
  <si>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</si>
  <si>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</si>
  <si>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</si>
  <si>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</si>
  <si>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</si>
  <si>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</si>
  <si>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</si>
  <si>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</si>
  <si>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</si>
  <si>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</si>
  <si>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</si>
  <si>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</si>
  <si>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</si>
  <si>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</si>
  <si>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</si>
  <si>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</si>
  <si>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</si>
  <si>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</si>
  <si>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</si>
  <si>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</si>
  <si>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</si>
  <si>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</si>
  <si>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73 0 24 00000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</si>
  <si>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</si>
  <si>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</si>
  <si>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</si>
  <si>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</si>
  <si>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</si>
  <si>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</si>
  <si>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</si>
  <si>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</si>
  <si>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</si>
  <si>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</si>
  <si>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</si>
  <si>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</si>
  <si>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</si>
  <si>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</si>
  <si>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</si>
  <si>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</si>
  <si>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</si>
  <si>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</si>
  <si>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</si>
  <si>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</si>
  <si>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</si>
  <si>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</si>
  <si>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</si>
  <si>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</si>
  <si>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</si>
  <si>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</si>
  <si>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</si>
  <si>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</si>
  <si>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</si>
  <si>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</si>
  <si>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</si>
  <si>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</si>
  <si>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</si>
  <si>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</si>
  <si>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</si>
  <si>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</si>
  <si>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</si>
  <si>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</si>
  <si>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</si>
  <si>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</si>
  <si>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</si>
  <si>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</si>
  <si>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</si>
  <si>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</si>
  <si>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</si>
  <si>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</si>
  <si>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</si>
  <si>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</si>
  <si>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</si>
  <si>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</si>
  <si>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</si>
  <si>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</si>
  <si>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</si>
  <si>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</si>
  <si>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</si>
  <si>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</si>
  <si>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</si>
  <si>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</si>
  <si>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</si>
  <si>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</si>
  <si>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</si>
  <si>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</si>
  <si>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</si>
  <si>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</si>
  <si>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</si>
  <si>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</si>
  <si>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</si>
  <si>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</si>
  <si>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</si>
  <si>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</si>
  <si>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</si>
  <si>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</si>
  <si>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</si>
  <si>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</si>
  <si>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</si>
  <si>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</si>
  <si>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</si>
  <si>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</si>
  <si>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</si>
  <si>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</si>
  <si>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</si>
  <si>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</si>
  <si>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7 А1 55131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</si>
  <si>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</si>
  <si>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</si>
  <si>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</si>
  <si>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</si>
  <si>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</si>
  <si>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</si>
  <si>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</si>
  <si>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</si>
  <si>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</si>
  <si>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</si>
  <si>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</si>
  <si>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</si>
  <si>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</si>
  <si>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</si>
  <si>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</si>
  <si>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</si>
  <si>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</si>
  <si>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</si>
  <si>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</si>
  <si>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</si>
  <si>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 xml:space="preserve">Региональный проект "Чистая страна" </t>
  </si>
  <si>
    <t>74 0 G1 00000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</si>
  <si>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</si>
  <si>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</si>
  <si>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</si>
  <si>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</si>
  <si>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</si>
  <si>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</si>
  <si>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</si>
  <si>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</si>
  <si>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</si>
  <si>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</si>
  <si>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</si>
  <si>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</si>
  <si>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</si>
  <si>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69 7 07 S9634</t>
  </si>
  <si>
    <t>69 7 07 S9600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</si>
  <si>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</si>
  <si>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</si>
  <si>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</si>
  <si>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</si>
  <si>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</si>
  <si>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</si>
  <si>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</si>
  <si>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</si>
  <si>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</si>
  <si>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</si>
  <si>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</si>
  <si>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</si>
  <si>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</si>
  <si>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</si>
  <si>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</si>
  <si>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</si>
  <si>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</si>
  <si>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</si>
  <si>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</si>
  <si>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</si>
  <si>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</si>
  <si>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</si>
  <si>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</si>
  <si>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</si>
  <si>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</si>
  <si>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</si>
  <si>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</si>
  <si>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</si>
  <si>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</si>
  <si>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</si>
  <si>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</si>
  <si>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</si>
  <si>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</si>
  <si>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</si>
  <si>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</si>
  <si>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</si>
  <si>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</si>
  <si>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</si>
  <si>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</si>
  <si>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</si>
  <si>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</si>
  <si>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</si>
  <si>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</si>
  <si>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</si>
  <si>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</si>
  <si>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</si>
  <si>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</si>
  <si>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</si>
  <si>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</si>
  <si>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</si>
  <si>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</si>
  <si>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</si>
  <si>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</si>
  <si>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</si>
  <si>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</si>
  <si>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</si>
  <si>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</si>
  <si>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</si>
  <si>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</si>
  <si>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</si>
  <si>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</si>
  <si>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</si>
  <si>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</si>
  <si>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</si>
  <si>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</si>
  <si>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</si>
  <si>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</si>
  <si>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</si>
  <si>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</si>
  <si>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</si>
  <si>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</si>
  <si>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</si>
  <si>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</si>
  <si>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</si>
  <si>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</si>
  <si>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</si>
  <si>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</si>
  <si>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</si>
  <si>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</si>
  <si>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</si>
  <si>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</si>
  <si>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</si>
  <si>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</si>
  <si>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</si>
  <si>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</si>
  <si>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</si>
  <si>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</si>
  <si>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</si>
  <si>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</si>
  <si>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</si>
  <si>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</si>
  <si>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</si>
  <si>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</si>
  <si>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</si>
  <si>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</si>
  <si>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</si>
  <si>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</si>
  <si>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</si>
  <si>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</si>
  <si>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</si>
  <si>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</si>
  <si>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</si>
  <si>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</si>
  <si>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</si>
  <si>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</si>
  <si>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</si>
  <si>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</si>
  <si>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</si>
  <si>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</si>
  <si>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</si>
  <si>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</si>
  <si>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</si>
  <si>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</si>
  <si>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</si>
  <si>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</si>
  <si>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</si>
  <si>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</si>
  <si>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</si>
  <si>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</si>
  <si>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</si>
  <si>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</si>
  <si>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</si>
  <si>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</si>
  <si>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</si>
  <si>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</si>
  <si>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</si>
  <si>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</si>
  <si>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</si>
  <si>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</si>
  <si>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</si>
  <si>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</si>
  <si>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</si>
  <si>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</si>
  <si>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</si>
  <si>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</si>
  <si>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</si>
  <si>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</si>
  <si>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</si>
  <si>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</si>
  <si>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</si>
  <si>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</si>
  <si>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</si>
  <si>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</si>
  <si>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</si>
  <si>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</si>
  <si>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</si>
  <si>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</si>
  <si>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</si>
  <si>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</si>
  <si>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</si>
  <si>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</si>
  <si>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</si>
  <si>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</si>
  <si>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</si>
  <si>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</si>
  <si>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</si>
  <si>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</si>
  <si>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</si>
  <si>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</si>
  <si>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</si>
  <si>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</si>
  <si>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</si>
  <si>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</si>
  <si>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</si>
  <si>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</si>
  <si>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</si>
  <si>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</si>
  <si>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</si>
  <si>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</si>
  <si>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</si>
  <si>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</si>
  <si>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</si>
  <si>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</si>
  <si>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</si>
  <si>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</si>
  <si>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</si>
  <si>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</si>
  <si>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</si>
  <si>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</si>
  <si>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</si>
  <si>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</si>
  <si>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</si>
  <si>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</si>
  <si>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</si>
  <si>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</si>
  <si>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</si>
  <si>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</si>
  <si>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</si>
  <si>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</si>
  <si>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</si>
  <si>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</si>
  <si>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</si>
  <si>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</si>
  <si>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</si>
  <si>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</si>
  <si>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</si>
  <si>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</si>
  <si>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</si>
  <si>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</si>
  <si>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</si>
  <si>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</si>
  <si>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</si>
  <si>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</si>
  <si>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</si>
  <si>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</si>
  <si>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</si>
  <si>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</si>
  <si>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</si>
  <si>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</si>
  <si>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</si>
  <si>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</si>
  <si>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</si>
  <si>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</si>
  <si>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</si>
  <si>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</si>
  <si>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</si>
  <si>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</si>
  <si>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</si>
  <si>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</si>
  <si>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</si>
  <si>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</si>
  <si>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</si>
  <si>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</si>
  <si>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</si>
  <si>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</si>
  <si>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</si>
  <si>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</si>
  <si>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</si>
  <si>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</si>
  <si>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</si>
  <si>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</si>
  <si>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</si>
  <si>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</si>
  <si>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</si>
  <si>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</si>
  <si>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</si>
  <si>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</si>
  <si>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</si>
  <si>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</si>
  <si>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</si>
  <si>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 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</si>
  <si>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</si>
  <si>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</si>
  <si>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</si>
  <si>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</si>
  <si>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</si>
  <si>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</si>
  <si>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</si>
  <si>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</si>
  <si>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</si>
  <si>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</si>
  <si>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</si>
  <si>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>74 0 G1 S3031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</si>
  <si>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</si>
  <si>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</si>
  <si>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</si>
  <si>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</si>
  <si>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</si>
  <si>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</si>
  <si>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</si>
  <si>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</si>
  <si>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</si>
  <si>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</si>
  <si>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</si>
  <si>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</si>
  <si>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</si>
  <si>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</si>
  <si>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</si>
  <si>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</si>
  <si>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</si>
  <si>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</si>
  <si>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</si>
  <si>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</si>
  <si>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</si>
  <si>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</si>
  <si>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>НП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</si>
  <si>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</si>
  <si>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</si>
  <si>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</si>
  <si>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</si>
  <si>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</si>
  <si>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</si>
  <si>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</si>
  <si>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</si>
  <si>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</si>
  <si>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</si>
  <si>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</si>
  <si>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60 2 13 S4011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</si>
  <si>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</si>
  <si>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</si>
  <si>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</si>
  <si>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</si>
  <si>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80 4 07 S3510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</si>
  <si>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</si>
  <si>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</si>
  <si>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</si>
  <si>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</si>
  <si>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</si>
  <si>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</si>
  <si>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</si>
  <si>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</si>
  <si>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</si>
  <si>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</si>
  <si>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</si>
  <si>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</si>
  <si>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</si>
  <si>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</si>
  <si>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</si>
  <si>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</si>
  <si>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</si>
  <si>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</si>
  <si>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</si>
  <si>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</si>
  <si>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</si>
  <si>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</si>
  <si>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</si>
  <si>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</si>
  <si>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S4012</t>
  </si>
  <si>
    <t>59 0 07 S4013</t>
  </si>
  <si>
    <t>59 0 07 S4014</t>
  </si>
  <si>
    <t>59 0 07 S4017</t>
  </si>
  <si>
    <t>59 0 07 S4018</t>
  </si>
  <si>
    <t>59 0 07 S4019</t>
  </si>
  <si>
    <t>79 4 07 S4011</t>
  </si>
  <si>
    <t>Реализация инициативного проекта «Мини-футбольное поле п. Ленинск»</t>
  </si>
  <si>
    <t>59 0 07 S4015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</si>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</sst>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1018"/>
  <sheetViews>
    <sheetView zoomScale="90" zoomScaleNormal="90" workbookViewId="0">
      <selection activeCell="A262" sqref="A262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>
      <c r="D1" s="14"/>
      <c r="E1" s="14"/>
      <c r="G1" s="14" t="s">
        <v>964</v>
      </c>
    </row>
    <row r="2" spans="1:8">
      <c r="D2" s="14"/>
      <c r="E2" s="14"/>
      <c r="G2" s="14" t="s">
        <v>0</v>
      </c>
    </row>
    <row r="3" spans="1:8">
      <c r="D3" s="14"/>
      <c r="E3" s="14"/>
      <c r="G3" s="14" t="s">
        <v>1</v>
      </c>
    </row>
    <row r="4" spans="1:8">
      <c r="D4" s="14"/>
      <c r="E4" s="14"/>
      <c r="G4" s="14" t="s">
        <v>2</v>
      </c>
    </row>
    <row r="5" spans="1:8">
      <c r="C5" s="18"/>
      <c r="D5" s="1"/>
      <c r="E5" s="1"/>
      <c r="G5" s="1"/>
    </row>
    <row r="6" spans="1:8" ht="57.75" customHeight="1">
      <c r="A6" s="153" t="s">
        <v>773</v>
      </c>
      <c r="B6" s="153"/>
      <c r="C6" s="153"/>
      <c r="D6" s="153"/>
      <c r="E6" s="153"/>
      <c r="F6" s="153"/>
      <c r="G6" s="154"/>
      <c r="H6" s="154"/>
    </row>
    <row r="7" spans="1:8">
      <c r="A7" s="58"/>
      <c r="C7" s="18"/>
      <c r="D7" s="21"/>
      <c r="E7" s="21"/>
      <c r="F7" s="59"/>
      <c r="G7" s="59"/>
      <c r="H7" s="59" t="s">
        <v>367</v>
      </c>
    </row>
    <row r="8" spans="1:8" ht="63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597</v>
      </c>
      <c r="G8" s="7" t="s">
        <v>666</v>
      </c>
      <c r="H8" s="7" t="s">
        <v>774</v>
      </c>
    </row>
    <row r="9" spans="1:8" s="27" customFormat="1" ht="31.5">
      <c r="A9" s="23" t="s">
        <v>369</v>
      </c>
      <c r="B9" s="29" t="s">
        <v>175</v>
      </c>
      <c r="C9" s="29"/>
      <c r="D9" s="38"/>
      <c r="E9" s="38"/>
      <c r="F9" s="10">
        <f>SUM(F10)</f>
        <v>40537.699999999997</v>
      </c>
      <c r="G9" s="10">
        <f>SUM(G10)</f>
        <v>40537.699999999997</v>
      </c>
      <c r="H9" s="10">
        <f>SUM(H10)</f>
        <v>40537.699999999997</v>
      </c>
    </row>
    <row r="10" spans="1:8" s="27" customFormat="1">
      <c r="A10" s="95" t="s">
        <v>806</v>
      </c>
      <c r="B10" s="31" t="s">
        <v>810</v>
      </c>
      <c r="C10" s="29"/>
      <c r="D10" s="38"/>
      <c r="E10" s="38"/>
      <c r="F10" s="9">
        <f>SUM(F11)</f>
        <v>40537.699999999997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>
      <c r="A11" s="95" t="s">
        <v>912</v>
      </c>
      <c r="B11" s="31" t="s">
        <v>811</v>
      </c>
      <c r="C11" s="29"/>
      <c r="D11" s="38"/>
      <c r="E11" s="38"/>
      <c r="F11" s="9">
        <f>SUM(F14+F12)</f>
        <v>40537.699999999997</v>
      </c>
      <c r="G11" s="9">
        <f>SUM(G14+G12)</f>
        <v>40537.699999999997</v>
      </c>
      <c r="H11" s="9">
        <f>SUM(H14+H12)</f>
        <v>40537.699999999997</v>
      </c>
    </row>
    <row r="12" spans="1:8" ht="78.75">
      <c r="A12" s="95" t="s">
        <v>812</v>
      </c>
      <c r="B12" s="47" t="s">
        <v>813</v>
      </c>
      <c r="C12" s="4"/>
      <c r="D12" s="4"/>
      <c r="E12" s="4"/>
      <c r="F12" s="9">
        <f>SUM(F13)</f>
        <v>38620.199999999997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>
      <c r="A13" s="95" t="s">
        <v>34</v>
      </c>
      <c r="B13" s="47" t="s">
        <v>813</v>
      </c>
      <c r="C13" s="4" t="s">
        <v>80</v>
      </c>
      <c r="D13" s="4" t="s">
        <v>25</v>
      </c>
      <c r="E13" s="4" t="s">
        <v>11</v>
      </c>
      <c r="F13" s="9">
        <f>SUM(Ведомственная!G1162)</f>
        <v>38620.199999999997</v>
      </c>
      <c r="G13" s="9">
        <f>SUM(Ведомственная!H1162)</f>
        <v>38620.199999999997</v>
      </c>
      <c r="H13" s="9">
        <f>SUM(Ведомственная!I1162)</f>
        <v>38620.199999999997</v>
      </c>
    </row>
    <row r="14" spans="1:8" ht="94.5">
      <c r="A14" s="95" t="s">
        <v>815</v>
      </c>
      <c r="B14" s="47" t="s">
        <v>814</v>
      </c>
      <c r="C14" s="4"/>
      <c r="D14" s="4"/>
      <c r="E14" s="4"/>
      <c r="F14" s="9">
        <f>F15</f>
        <v>1917.5</v>
      </c>
      <c r="G14" s="9">
        <f>G15</f>
        <v>1917.5</v>
      </c>
      <c r="H14" s="9">
        <f>H15</f>
        <v>1917.5</v>
      </c>
    </row>
    <row r="15" spans="1:8">
      <c r="A15" s="95" t="s">
        <v>34</v>
      </c>
      <c r="B15" s="47" t="s">
        <v>814</v>
      </c>
      <c r="C15" s="4" t="s">
        <v>80</v>
      </c>
      <c r="D15" s="4" t="s">
        <v>25</v>
      </c>
      <c r="E15" s="4" t="s">
        <v>11</v>
      </c>
      <c r="F15" s="9">
        <f>SUM(Ведомственная!G1164)</f>
        <v>1917.5</v>
      </c>
      <c r="G15" s="9">
        <f>SUM(Ведомственная!H1164)</f>
        <v>1917.5</v>
      </c>
      <c r="H15" s="9">
        <f>SUM(Ведомственная!I1164)</f>
        <v>1917.5</v>
      </c>
    </row>
    <row r="16" spans="1:8" s="27" customFormat="1" ht="31.5">
      <c r="A16" s="23" t="s">
        <v>370</v>
      </c>
      <c r="B16" s="60" t="s">
        <v>306</v>
      </c>
      <c r="C16" s="25"/>
      <c r="D16" s="24"/>
      <c r="E16" s="24"/>
      <c r="F16" s="26">
        <f>SUM(F19)</f>
        <v>30810.799999999999</v>
      </c>
      <c r="G16" s="26">
        <f>SUM(G19)</f>
        <v>30810.799999999999</v>
      </c>
      <c r="H16" s="26">
        <f>SUM(H19)</f>
        <v>30810.799999999999</v>
      </c>
    </row>
    <row r="17" spans="1:8">
      <c r="A17" s="95" t="s">
        <v>806</v>
      </c>
      <c r="B17" s="6" t="s">
        <v>816</v>
      </c>
      <c r="C17" s="22"/>
      <c r="D17" s="4"/>
      <c r="E17" s="4"/>
      <c r="F17" s="7">
        <f>SUM(F18)</f>
        <v>30810.799999999999</v>
      </c>
      <c r="G17" s="7">
        <f t="shared" ref="G17:H17" si="2">SUM(G18)</f>
        <v>30810.799999999999</v>
      </c>
      <c r="H17" s="7">
        <f t="shared" si="2"/>
        <v>30810.799999999999</v>
      </c>
    </row>
    <row r="18" spans="1:8" ht="31.5">
      <c r="A18" s="95" t="s">
        <v>913</v>
      </c>
      <c r="B18" s="6" t="s">
        <v>817</v>
      </c>
      <c r="C18" s="22"/>
      <c r="D18" s="4"/>
      <c r="E18" s="4"/>
      <c r="F18" s="7">
        <f>SUM(F19)</f>
        <v>30810.799999999999</v>
      </c>
      <c r="G18" s="7">
        <f t="shared" ref="G18:H18" si="3">SUM(G19)</f>
        <v>30810.799999999999</v>
      </c>
      <c r="H18" s="7">
        <f t="shared" si="3"/>
        <v>30810.799999999999</v>
      </c>
    </row>
    <row r="19" spans="1:8" ht="78.75">
      <c r="A19" s="95" t="s">
        <v>818</v>
      </c>
      <c r="B19" s="6" t="s">
        <v>819</v>
      </c>
      <c r="C19" s="4"/>
      <c r="D19" s="4"/>
      <c r="E19" s="4"/>
      <c r="F19" s="9">
        <f>F20</f>
        <v>30810.799999999999</v>
      </c>
      <c r="G19" s="9">
        <f>G20</f>
        <v>30810.799999999999</v>
      </c>
      <c r="H19" s="9">
        <f>H20</f>
        <v>30810.799999999999</v>
      </c>
    </row>
    <row r="20" spans="1:8">
      <c r="A20" s="95" t="s">
        <v>34</v>
      </c>
      <c r="B20" s="6" t="s">
        <v>819</v>
      </c>
      <c r="C20" s="4">
        <v>300</v>
      </c>
      <c r="D20" s="4" t="s">
        <v>25</v>
      </c>
      <c r="E20" s="4" t="s">
        <v>11</v>
      </c>
      <c r="F20" s="9">
        <f>SUM(Ведомственная!G1169)</f>
        <v>30810.799999999999</v>
      </c>
      <c r="G20" s="9">
        <f>SUM(Ведомственная!H1169)</f>
        <v>30810.799999999999</v>
      </c>
      <c r="H20" s="9">
        <f>SUM(Ведомственная!I1169)</f>
        <v>30810.799999999999</v>
      </c>
    </row>
    <row r="21" spans="1:8" s="27" customFormat="1" ht="31.5">
      <c r="A21" s="23" t="s">
        <v>354</v>
      </c>
      <c r="B21" s="38" t="s">
        <v>296</v>
      </c>
      <c r="C21" s="38"/>
      <c r="D21" s="38"/>
      <c r="E21" s="38"/>
      <c r="F21" s="10">
        <f>SUM(F22+F27)</f>
        <v>985955.39999999991</v>
      </c>
      <c r="G21" s="10">
        <f t="shared" ref="G21:H21" si="4">SUM(G22+G27)</f>
        <v>1046723.1000000001</v>
      </c>
      <c r="H21" s="10">
        <f t="shared" si="4"/>
        <v>1095219.3999999999</v>
      </c>
    </row>
    <row r="22" spans="1:8" ht="31.5">
      <c r="A22" s="95" t="s">
        <v>846</v>
      </c>
      <c r="B22" s="96" t="s">
        <v>297</v>
      </c>
      <c r="C22" s="96"/>
      <c r="D22" s="96"/>
      <c r="E22" s="96"/>
      <c r="F22" s="9">
        <f>SUM(F23)</f>
        <v>6429.1</v>
      </c>
      <c r="G22" s="9">
        <f t="shared" ref="G22:H22" si="5">SUM(G23)</f>
        <v>6687.3</v>
      </c>
      <c r="H22" s="9">
        <f t="shared" si="5"/>
        <v>6953.7000000000007</v>
      </c>
    </row>
    <row r="23" spans="1:8" ht="31.5">
      <c r="A23" s="95" t="s">
        <v>902</v>
      </c>
      <c r="B23" s="31" t="s">
        <v>385</v>
      </c>
      <c r="C23" s="31"/>
      <c r="D23" s="96"/>
      <c r="E23" s="96"/>
      <c r="F23" s="9">
        <f>SUM(F24)</f>
        <v>6429.1</v>
      </c>
      <c r="G23" s="9">
        <f>SUM(G24)</f>
        <v>6687.3</v>
      </c>
      <c r="H23" s="9">
        <f>SUM(H24)</f>
        <v>6953.7000000000007</v>
      </c>
    </row>
    <row r="24" spans="1:8" ht="63">
      <c r="A24" s="95" t="s">
        <v>903</v>
      </c>
      <c r="B24" s="31" t="s">
        <v>943</v>
      </c>
      <c r="C24" s="31"/>
      <c r="D24" s="96"/>
      <c r="E24" s="96"/>
      <c r="F24" s="9">
        <f>F25+F26</f>
        <v>6429.1</v>
      </c>
      <c r="G24" s="9">
        <f>G25+G26</f>
        <v>6687.3</v>
      </c>
      <c r="H24" s="9">
        <f>H25+H26</f>
        <v>6953.7000000000007</v>
      </c>
    </row>
    <row r="25" spans="1:8" ht="31.5">
      <c r="A25" s="95" t="s">
        <v>43</v>
      </c>
      <c r="B25" s="31" t="s">
        <v>943</v>
      </c>
      <c r="C25" s="31">
        <v>200</v>
      </c>
      <c r="D25" s="96" t="s">
        <v>25</v>
      </c>
      <c r="E25" s="96" t="s">
        <v>11</v>
      </c>
      <c r="F25" s="9">
        <f>SUM(Ведомственная!G670)</f>
        <v>94.5</v>
      </c>
      <c r="G25" s="9">
        <f>SUM(Ведомственная!H670)</f>
        <v>98.6</v>
      </c>
      <c r="H25" s="9">
        <f>SUM(Ведомственная!I670)</f>
        <v>101.1</v>
      </c>
    </row>
    <row r="26" spans="1:8">
      <c r="A26" s="95" t="s">
        <v>34</v>
      </c>
      <c r="B26" s="31" t="s">
        <v>943</v>
      </c>
      <c r="C26" s="31">
        <v>300</v>
      </c>
      <c r="D26" s="96" t="s">
        <v>25</v>
      </c>
      <c r="E26" s="96" t="s">
        <v>11</v>
      </c>
      <c r="F26" s="9">
        <f>SUM(Ведомственная!G671)</f>
        <v>6334.6</v>
      </c>
      <c r="G26" s="9">
        <f>SUM(Ведомственная!H671)</f>
        <v>6588.7</v>
      </c>
      <c r="H26" s="9">
        <f>SUM(Ведомственная!I671)</f>
        <v>6852.6</v>
      </c>
    </row>
    <row r="27" spans="1:8">
      <c r="A27" s="95" t="s">
        <v>806</v>
      </c>
      <c r="B27" s="31" t="s">
        <v>301</v>
      </c>
      <c r="C27" s="31"/>
      <c r="D27" s="96"/>
      <c r="E27" s="96"/>
      <c r="F27" s="9">
        <f>SUM(F28+F38)+F45+F105</f>
        <v>979526.29999999993</v>
      </c>
      <c r="G27" s="9">
        <f>SUM(G28+G38)+G45+G105</f>
        <v>1040035.8</v>
      </c>
      <c r="H27" s="9">
        <f>SUM(H28+H38)+H45+H105</f>
        <v>1088265.7</v>
      </c>
    </row>
    <row r="28" spans="1:8" ht="31.5">
      <c r="A28" s="95" t="s">
        <v>904</v>
      </c>
      <c r="B28" s="31" t="s">
        <v>851</v>
      </c>
      <c r="C28" s="31"/>
      <c r="D28" s="96"/>
      <c r="E28" s="96"/>
      <c r="F28" s="9">
        <f>SUM(F29+F32+F35)</f>
        <v>93415</v>
      </c>
      <c r="G28" s="9">
        <f t="shared" ref="G28:H28" si="6">SUM(G29+G32+G35)</f>
        <v>94587.900000000009</v>
      </c>
      <c r="H28" s="9">
        <f t="shared" si="6"/>
        <v>99250.3</v>
      </c>
    </row>
    <row r="29" spans="1:8" ht="31.5">
      <c r="A29" s="95" t="s">
        <v>905</v>
      </c>
      <c r="B29" s="31" t="s">
        <v>849</v>
      </c>
      <c r="C29" s="31"/>
      <c r="D29" s="96"/>
      <c r="E29" s="96"/>
      <c r="F29" s="9">
        <f>F30+F31</f>
        <v>64094.1</v>
      </c>
      <c r="G29" s="9">
        <f>G30+G31</f>
        <v>64094.1</v>
      </c>
      <c r="H29" s="9">
        <f>H30+H31</f>
        <v>67536.800000000003</v>
      </c>
    </row>
    <row r="30" spans="1:8" ht="31.5">
      <c r="A30" s="95" t="s">
        <v>43</v>
      </c>
      <c r="B30" s="31" t="s">
        <v>849</v>
      </c>
      <c r="C30" s="31">
        <v>200</v>
      </c>
      <c r="D30" s="96" t="s">
        <v>25</v>
      </c>
      <c r="E30" s="96" t="s">
        <v>11</v>
      </c>
      <c r="F30" s="9">
        <f>SUM(Ведомственная!G675)</f>
        <v>953.7</v>
      </c>
      <c r="G30" s="9">
        <f>SUM(Ведомственная!H675)</f>
        <v>953.7</v>
      </c>
      <c r="H30" s="9">
        <f>SUM(Ведомственная!I675)</f>
        <v>1008.7</v>
      </c>
    </row>
    <row r="31" spans="1:8">
      <c r="A31" s="95" t="s">
        <v>34</v>
      </c>
      <c r="B31" s="31" t="s">
        <v>849</v>
      </c>
      <c r="C31" s="31">
        <v>300</v>
      </c>
      <c r="D31" s="96" t="s">
        <v>25</v>
      </c>
      <c r="E31" s="96" t="s">
        <v>11</v>
      </c>
      <c r="F31" s="9">
        <f>SUM(Ведомственная!G676)</f>
        <v>63140.4</v>
      </c>
      <c r="G31" s="9">
        <f>SUM(Ведомственная!H676)</f>
        <v>63140.4</v>
      </c>
      <c r="H31" s="9">
        <f>SUM(Ведомственная!I676)</f>
        <v>66528.100000000006</v>
      </c>
    </row>
    <row r="32" spans="1:8" ht="78.75">
      <c r="A32" s="95" t="s">
        <v>906</v>
      </c>
      <c r="B32" s="31" t="s">
        <v>850</v>
      </c>
      <c r="C32" s="31"/>
      <c r="D32" s="96"/>
      <c r="E32" s="96"/>
      <c r="F32" s="9">
        <f>F33+F34</f>
        <v>28224.5</v>
      </c>
      <c r="G32" s="9">
        <f>G33+G34</f>
        <v>29353.5</v>
      </c>
      <c r="H32" s="9">
        <f>H33+H34</f>
        <v>30527.600000000002</v>
      </c>
    </row>
    <row r="33" spans="1:8" ht="31.5">
      <c r="A33" s="95" t="s">
        <v>43</v>
      </c>
      <c r="B33" s="31" t="s">
        <v>850</v>
      </c>
      <c r="C33" s="31">
        <v>200</v>
      </c>
      <c r="D33" s="96" t="s">
        <v>25</v>
      </c>
      <c r="E33" s="96" t="s">
        <v>11</v>
      </c>
      <c r="F33" s="9">
        <f>SUM(Ведомственная!G678)</f>
        <v>419.9</v>
      </c>
      <c r="G33" s="9">
        <f>SUM(Ведомственная!H678)</f>
        <v>436.8</v>
      </c>
      <c r="H33" s="9">
        <f>SUM(Ведомственная!I678)</f>
        <v>454.2</v>
      </c>
    </row>
    <row r="34" spans="1:8">
      <c r="A34" s="95" t="s">
        <v>34</v>
      </c>
      <c r="B34" s="31" t="s">
        <v>850</v>
      </c>
      <c r="C34" s="31">
        <v>300</v>
      </c>
      <c r="D34" s="96" t="s">
        <v>25</v>
      </c>
      <c r="E34" s="96" t="s">
        <v>11</v>
      </c>
      <c r="F34" s="9">
        <f>SUM(Ведомственная!G679)</f>
        <v>27804.6</v>
      </c>
      <c r="G34" s="9">
        <f>SUM(Ведомственная!H679)</f>
        <v>28916.7</v>
      </c>
      <c r="H34" s="9">
        <f>SUM(Ведомственная!I679)</f>
        <v>30073.4</v>
      </c>
    </row>
    <row r="35" spans="1:8" ht="141.75">
      <c r="A35" s="95" t="s">
        <v>855</v>
      </c>
      <c r="B35" s="96" t="s">
        <v>856</v>
      </c>
      <c r="C35" s="31"/>
      <c r="D35" s="96"/>
      <c r="E35" s="96"/>
      <c r="F35" s="9">
        <f>SUM(F36:F37)</f>
        <v>1096.4000000000001</v>
      </c>
      <c r="G35" s="9">
        <f t="shared" ref="G35:H35" si="7">SUM(G36:G37)</f>
        <v>1140.3</v>
      </c>
      <c r="H35" s="9">
        <f t="shared" si="7"/>
        <v>1185.9000000000001</v>
      </c>
    </row>
    <row r="36" spans="1:8" ht="63">
      <c r="A36" s="95" t="s">
        <v>42</v>
      </c>
      <c r="B36" s="96" t="s">
        <v>856</v>
      </c>
      <c r="C36" s="31">
        <v>100</v>
      </c>
      <c r="D36" s="96" t="s">
        <v>25</v>
      </c>
      <c r="E36" s="96" t="s">
        <v>60</v>
      </c>
      <c r="F36" s="9">
        <f>SUM(Ведомственная!G695)</f>
        <v>896.4</v>
      </c>
      <c r="G36" s="9">
        <f>SUM(Ведомственная!H695)</f>
        <v>940.3</v>
      </c>
      <c r="H36" s="9">
        <f>SUM(Ведомственная!I695)</f>
        <v>985.9</v>
      </c>
    </row>
    <row r="37" spans="1:8" ht="31.5">
      <c r="A37" s="95" t="s">
        <v>43</v>
      </c>
      <c r="B37" s="96" t="s">
        <v>856</v>
      </c>
      <c r="C37" s="31">
        <v>200</v>
      </c>
      <c r="D37" s="96" t="s">
        <v>25</v>
      </c>
      <c r="E37" s="96" t="s">
        <v>60</v>
      </c>
      <c r="F37" s="9">
        <f>SUM(Ведомственная!G696)</f>
        <v>200</v>
      </c>
      <c r="G37" s="9">
        <f>SUM(Ведомственная!H696)</f>
        <v>200</v>
      </c>
      <c r="H37" s="9">
        <f>SUM(Ведомственная!I696)</f>
        <v>200</v>
      </c>
    </row>
    <row r="38" spans="1:8" ht="47.25">
      <c r="A38" s="95" t="s">
        <v>907</v>
      </c>
      <c r="B38" s="31" t="s">
        <v>853</v>
      </c>
      <c r="C38" s="31"/>
      <c r="D38" s="96"/>
      <c r="E38" s="96"/>
      <c r="F38" s="9">
        <f>SUM(F42)+F39</f>
        <v>112531</v>
      </c>
      <c r="G38" s="9">
        <f t="shared" ref="G38:H38" si="8">SUM(G42)+G39</f>
        <v>116828.3</v>
      </c>
      <c r="H38" s="9">
        <f t="shared" si="8"/>
        <v>121273.3</v>
      </c>
    </row>
    <row r="39" spans="1:8" ht="31.5">
      <c r="A39" s="95" t="s">
        <v>304</v>
      </c>
      <c r="B39" s="31" t="s">
        <v>854</v>
      </c>
      <c r="C39" s="31"/>
      <c r="D39" s="96"/>
      <c r="E39" s="96"/>
      <c r="F39" s="9">
        <f>F40+F41</f>
        <v>7745.1</v>
      </c>
      <c r="G39" s="9">
        <f>G40+G41</f>
        <v>7745.1</v>
      </c>
      <c r="H39" s="9">
        <f>H40+H41</f>
        <v>7745.1</v>
      </c>
    </row>
    <row r="40" spans="1:8" ht="63">
      <c r="A40" s="95" t="s">
        <v>42</v>
      </c>
      <c r="B40" s="31" t="s">
        <v>854</v>
      </c>
      <c r="C40" s="31">
        <v>100</v>
      </c>
      <c r="D40" s="96" t="s">
        <v>25</v>
      </c>
      <c r="E40" s="96" t="s">
        <v>60</v>
      </c>
      <c r="F40" s="9">
        <f>SUM(Ведомственная!G699)</f>
        <v>7745.1</v>
      </c>
      <c r="G40" s="9">
        <f>SUM(Ведомственная!H699)</f>
        <v>7745.1</v>
      </c>
      <c r="H40" s="9">
        <f>SUM(Ведомственная!I699)</f>
        <v>7745.1</v>
      </c>
    </row>
    <row r="41" spans="1:8" ht="31.5">
      <c r="A41" s="95" t="s">
        <v>43</v>
      </c>
      <c r="B41" s="31" t="s">
        <v>854</v>
      </c>
      <c r="C41" s="31">
        <v>200</v>
      </c>
      <c r="D41" s="96" t="s">
        <v>25</v>
      </c>
      <c r="E41" s="96" t="s">
        <v>60</v>
      </c>
      <c r="F41" s="9">
        <f>SUM(Ведомственная!G700)</f>
        <v>0</v>
      </c>
      <c r="G41" s="9">
        <f>SUM(Ведомственная!H700)</f>
        <v>0</v>
      </c>
      <c r="H41" s="9">
        <f>SUM(Ведомственная!I700)</f>
        <v>0</v>
      </c>
    </row>
    <row r="42" spans="1:8" ht="110.25">
      <c r="A42" s="95" t="s">
        <v>908</v>
      </c>
      <c r="B42" s="31" t="s">
        <v>852</v>
      </c>
      <c r="C42" s="31"/>
      <c r="D42" s="96"/>
      <c r="E42" s="96"/>
      <c r="F42" s="9">
        <f>F43+F44</f>
        <v>104785.9</v>
      </c>
      <c r="G42" s="9">
        <f>G43+G44</f>
        <v>109083.2</v>
      </c>
      <c r="H42" s="9">
        <f>H43+H44</f>
        <v>113528.2</v>
      </c>
    </row>
    <row r="43" spans="1:8" ht="31.5">
      <c r="A43" s="95" t="s">
        <v>43</v>
      </c>
      <c r="B43" s="31" t="s">
        <v>852</v>
      </c>
      <c r="C43" s="31">
        <v>200</v>
      </c>
      <c r="D43" s="96" t="s">
        <v>25</v>
      </c>
      <c r="E43" s="96" t="s">
        <v>11</v>
      </c>
      <c r="F43" s="9">
        <f>SUM(Ведомственная!G682)</f>
        <v>1548.7</v>
      </c>
      <c r="G43" s="9">
        <f>SUM(Ведомственная!H682)</f>
        <v>1612.2</v>
      </c>
      <c r="H43" s="9">
        <f>SUM(Ведомственная!I682)</f>
        <v>1678</v>
      </c>
    </row>
    <row r="44" spans="1:8">
      <c r="A44" s="95" t="s">
        <v>34</v>
      </c>
      <c r="B44" s="31" t="s">
        <v>852</v>
      </c>
      <c r="C44" s="31">
        <v>300</v>
      </c>
      <c r="D44" s="96" t="s">
        <v>25</v>
      </c>
      <c r="E44" s="96" t="s">
        <v>11</v>
      </c>
      <c r="F44" s="9">
        <f>SUM(Ведомственная!G683)</f>
        <v>103237.2</v>
      </c>
      <c r="G44" s="9">
        <f>SUM(Ведомственная!H683)</f>
        <v>107471</v>
      </c>
      <c r="H44" s="9">
        <f>SUM(Ведомственная!I683)</f>
        <v>111850.2</v>
      </c>
    </row>
    <row r="45" spans="1:8" ht="31.5">
      <c r="A45" s="95" t="s">
        <v>892</v>
      </c>
      <c r="B45" s="96" t="s">
        <v>807</v>
      </c>
      <c r="C45" s="31"/>
      <c r="D45" s="96"/>
      <c r="E45" s="96"/>
      <c r="F45" s="9">
        <f>SUM(F46+F49+F52+F55+F58+F61+F64+F67+F71+F80+F83+F86+F89+F91+F93+F96+F99+F103)</f>
        <v>773580.29999999993</v>
      </c>
      <c r="G45" s="9">
        <f>SUM(G46+G49+G52+G55+G58+G61+G64+G67+G71+G80+G83+G86+G89+G91+G93+G96+G99+G103)</f>
        <v>828509.1</v>
      </c>
      <c r="H45" s="9">
        <f>SUM(H46+H49+H52+H55+H58+H61+H64+H67+H71+H80+H83+H86+H89+H91+H93+H96+H99+H103)</f>
        <v>867631.59999999986</v>
      </c>
    </row>
    <row r="46" spans="1:8" ht="47.25">
      <c r="A46" s="95" t="s">
        <v>893</v>
      </c>
      <c r="B46" s="96" t="s">
        <v>832</v>
      </c>
      <c r="C46" s="31"/>
      <c r="D46" s="96"/>
      <c r="E46" s="96"/>
      <c r="F46" s="9">
        <f>F47+F48</f>
        <v>178289</v>
      </c>
      <c r="G46" s="9">
        <f>G47+G48</f>
        <v>185420.5</v>
      </c>
      <c r="H46" s="9">
        <f>H47+H48</f>
        <v>192837.30000000002</v>
      </c>
    </row>
    <row r="47" spans="1:8" ht="31.5">
      <c r="A47" s="95" t="s">
        <v>43</v>
      </c>
      <c r="B47" s="96" t="s">
        <v>832</v>
      </c>
      <c r="C47" s="31">
        <v>200</v>
      </c>
      <c r="D47" s="96" t="s">
        <v>25</v>
      </c>
      <c r="E47" s="96" t="s">
        <v>45</v>
      </c>
      <c r="F47" s="9">
        <f>SUM(Ведомственная!G595)</f>
        <v>2658.4</v>
      </c>
      <c r="G47" s="9">
        <f>SUM(Ведомственная!H595)</f>
        <v>2764.7</v>
      </c>
      <c r="H47" s="9">
        <f>SUM(Ведомственная!I595)</f>
        <v>2875.2</v>
      </c>
    </row>
    <row r="48" spans="1:8">
      <c r="A48" s="95" t="s">
        <v>34</v>
      </c>
      <c r="B48" s="96" t="s">
        <v>832</v>
      </c>
      <c r="C48" s="31">
        <v>300</v>
      </c>
      <c r="D48" s="96" t="s">
        <v>25</v>
      </c>
      <c r="E48" s="96" t="s">
        <v>45</v>
      </c>
      <c r="F48" s="9">
        <f>SUM(Ведомственная!G596)</f>
        <v>175630.6</v>
      </c>
      <c r="G48" s="9">
        <f>SUM(Ведомственная!H596)</f>
        <v>182655.8</v>
      </c>
      <c r="H48" s="9">
        <f>SUM(Ведомственная!I596)</f>
        <v>189962.1</v>
      </c>
    </row>
    <row r="49" spans="1:8" ht="63">
      <c r="A49" s="95" t="s">
        <v>894</v>
      </c>
      <c r="B49" s="96" t="s">
        <v>833</v>
      </c>
      <c r="C49" s="96"/>
      <c r="D49" s="96"/>
      <c r="E49" s="96"/>
      <c r="F49" s="9">
        <f>F50+F51</f>
        <v>9998.9</v>
      </c>
      <c r="G49" s="9">
        <f>G50+G51</f>
        <v>10380.200000000001</v>
      </c>
      <c r="H49" s="9">
        <f>H50+H51</f>
        <v>10776.9</v>
      </c>
    </row>
    <row r="50" spans="1:8" ht="31.5">
      <c r="A50" s="95" t="s">
        <v>43</v>
      </c>
      <c r="B50" s="96" t="s">
        <v>833</v>
      </c>
      <c r="C50" s="96" t="s">
        <v>72</v>
      </c>
      <c r="D50" s="96" t="s">
        <v>25</v>
      </c>
      <c r="E50" s="96" t="s">
        <v>45</v>
      </c>
      <c r="F50" s="9">
        <f>SUM(Ведомственная!G598)</f>
        <v>149.5</v>
      </c>
      <c r="G50" s="9">
        <f>SUM(Ведомственная!H598)</f>
        <v>155.19999999999999</v>
      </c>
      <c r="H50" s="9">
        <f>SUM(Ведомственная!I598)</f>
        <v>161.1</v>
      </c>
    </row>
    <row r="51" spans="1:8">
      <c r="A51" s="95" t="s">
        <v>34</v>
      </c>
      <c r="B51" s="96" t="s">
        <v>833</v>
      </c>
      <c r="C51" s="96" t="s">
        <v>80</v>
      </c>
      <c r="D51" s="96" t="s">
        <v>25</v>
      </c>
      <c r="E51" s="96" t="s">
        <v>45</v>
      </c>
      <c r="F51" s="9">
        <f>SUM(Ведомственная!G599)</f>
        <v>9849.4</v>
      </c>
      <c r="G51" s="9">
        <f>SUM(Ведомственная!H599)</f>
        <v>10225</v>
      </c>
      <c r="H51" s="9">
        <f>SUM(Ведомственная!I599)</f>
        <v>10615.8</v>
      </c>
    </row>
    <row r="52" spans="1:8" ht="47.25">
      <c r="A52" s="95" t="s">
        <v>895</v>
      </c>
      <c r="B52" s="96" t="s">
        <v>834</v>
      </c>
      <c r="C52" s="96"/>
      <c r="D52" s="96"/>
      <c r="E52" s="96"/>
      <c r="F52" s="9">
        <f>F53+F54</f>
        <v>131086.39999999999</v>
      </c>
      <c r="G52" s="9">
        <f>G53+G54</f>
        <v>136329.9</v>
      </c>
      <c r="H52" s="9">
        <f>H53+H54</f>
        <v>141783.09999999998</v>
      </c>
    </row>
    <row r="53" spans="1:8" ht="31.5">
      <c r="A53" s="95" t="s">
        <v>43</v>
      </c>
      <c r="B53" s="96" t="s">
        <v>834</v>
      </c>
      <c r="C53" s="96" t="s">
        <v>72</v>
      </c>
      <c r="D53" s="96" t="s">
        <v>25</v>
      </c>
      <c r="E53" s="96" t="s">
        <v>45</v>
      </c>
      <c r="F53" s="9">
        <f>SUM(Ведомственная!G601)</f>
        <v>1946.6</v>
      </c>
      <c r="G53" s="9">
        <f>SUM(Ведомственная!H601)</f>
        <v>2024.6</v>
      </c>
      <c r="H53" s="9">
        <f>SUM(Ведомственная!I601)</f>
        <v>2105.3000000000002</v>
      </c>
    </row>
    <row r="54" spans="1:8">
      <c r="A54" s="95" t="s">
        <v>34</v>
      </c>
      <c r="B54" s="96" t="s">
        <v>834</v>
      </c>
      <c r="C54" s="96" t="s">
        <v>80</v>
      </c>
      <c r="D54" s="96" t="s">
        <v>25</v>
      </c>
      <c r="E54" s="96" t="s">
        <v>45</v>
      </c>
      <c r="F54" s="9">
        <f>SUM(Ведомственная!G602)</f>
        <v>129139.8</v>
      </c>
      <c r="G54" s="9">
        <f>SUM(Ведомственная!H602)</f>
        <v>134305.29999999999</v>
      </c>
      <c r="H54" s="9">
        <f>SUM(Ведомственная!I602)</f>
        <v>139677.79999999999</v>
      </c>
    </row>
    <row r="55" spans="1:8" ht="31.5">
      <c r="A55" s="95" t="s">
        <v>305</v>
      </c>
      <c r="B55" s="31" t="s">
        <v>831</v>
      </c>
      <c r="C55" s="31"/>
      <c r="D55" s="96"/>
      <c r="E55" s="96"/>
      <c r="F55" s="9">
        <f>F56+F57</f>
        <v>24846</v>
      </c>
      <c r="G55" s="9">
        <f>G56+G57</f>
        <v>24846</v>
      </c>
      <c r="H55" s="9">
        <f>H56+H57</f>
        <v>24846</v>
      </c>
    </row>
    <row r="56" spans="1:8" ht="63">
      <c r="A56" s="95" t="s">
        <v>42</v>
      </c>
      <c r="B56" s="31" t="s">
        <v>831</v>
      </c>
      <c r="C56" s="31">
        <v>100</v>
      </c>
      <c r="D56" s="96" t="s">
        <v>25</v>
      </c>
      <c r="E56" s="96" t="s">
        <v>60</v>
      </c>
      <c r="F56" s="9">
        <f>SUM(Ведомственная!G703)</f>
        <v>24585.3</v>
      </c>
      <c r="G56" s="9">
        <f>SUM(Ведомственная!H703)</f>
        <v>24585.3</v>
      </c>
      <c r="H56" s="9">
        <f>SUM(Ведомственная!I703)</f>
        <v>24585.3</v>
      </c>
    </row>
    <row r="57" spans="1:8" ht="28.5" customHeight="1">
      <c r="A57" s="95" t="s">
        <v>43</v>
      </c>
      <c r="B57" s="31" t="s">
        <v>831</v>
      </c>
      <c r="C57" s="31">
        <v>200</v>
      </c>
      <c r="D57" s="96" t="s">
        <v>25</v>
      </c>
      <c r="E57" s="96" t="s">
        <v>60</v>
      </c>
      <c r="F57" s="9">
        <f>SUM(Ведомственная!G704)</f>
        <v>260.7</v>
      </c>
      <c r="G57" s="9">
        <f>SUM(Ведомственная!H704)</f>
        <v>260.7</v>
      </c>
      <c r="H57" s="9">
        <f>SUM(Ведомственная!I704)</f>
        <v>260.7</v>
      </c>
    </row>
    <row r="58" spans="1:8" ht="78.75">
      <c r="A58" s="95" t="s">
        <v>896</v>
      </c>
      <c r="B58" s="96" t="s">
        <v>809</v>
      </c>
      <c r="C58" s="96"/>
      <c r="D58" s="96"/>
      <c r="E58" s="96"/>
      <c r="F58" s="9">
        <f>F59+F60</f>
        <v>298.60000000000002</v>
      </c>
      <c r="G58" s="9">
        <f>G59+G60</f>
        <v>314.39999999999998</v>
      </c>
      <c r="H58" s="9">
        <f>H59+H60</f>
        <v>331.1</v>
      </c>
    </row>
    <row r="59" spans="1:8" ht="31.5">
      <c r="A59" s="95" t="s">
        <v>43</v>
      </c>
      <c r="B59" s="96" t="s">
        <v>809</v>
      </c>
      <c r="C59" s="96" t="s">
        <v>72</v>
      </c>
      <c r="D59" s="96" t="s">
        <v>25</v>
      </c>
      <c r="E59" s="96" t="s">
        <v>45</v>
      </c>
      <c r="F59" s="9">
        <f>SUM(Ведомственная!G604)</f>
        <v>4.5999999999999996</v>
      </c>
      <c r="G59" s="9">
        <f>SUM(Ведомственная!H604)</f>
        <v>4.9000000000000004</v>
      </c>
      <c r="H59" s="9">
        <f>SUM(Ведомственная!I604)</f>
        <v>5.0999999999999996</v>
      </c>
    </row>
    <row r="60" spans="1:8">
      <c r="A60" s="95" t="s">
        <v>34</v>
      </c>
      <c r="B60" s="96" t="s">
        <v>809</v>
      </c>
      <c r="C60" s="96" t="s">
        <v>80</v>
      </c>
      <c r="D60" s="96" t="s">
        <v>25</v>
      </c>
      <c r="E60" s="96" t="s">
        <v>45</v>
      </c>
      <c r="F60" s="9">
        <f>SUM(Ведомственная!G605)</f>
        <v>294</v>
      </c>
      <c r="G60" s="9">
        <f>SUM(Ведомственная!H605)</f>
        <v>309.5</v>
      </c>
      <c r="H60" s="9">
        <f>SUM(Ведомственная!I605)</f>
        <v>326</v>
      </c>
    </row>
    <row r="61" spans="1:8" ht="63">
      <c r="A61" s="95" t="s">
        <v>897</v>
      </c>
      <c r="B61" s="96" t="s">
        <v>835</v>
      </c>
      <c r="C61" s="96"/>
      <c r="D61" s="96"/>
      <c r="E61" s="96"/>
      <c r="F61" s="9">
        <f>F62+F63</f>
        <v>18.100000000000001</v>
      </c>
      <c r="G61" s="9">
        <f>G62+G63</f>
        <v>18.100000000000001</v>
      </c>
      <c r="H61" s="9">
        <f>H62+H63</f>
        <v>18.100000000000001</v>
      </c>
    </row>
    <row r="62" spans="1:8" ht="31.5">
      <c r="A62" s="95" t="s">
        <v>43</v>
      </c>
      <c r="B62" s="96" t="s">
        <v>835</v>
      </c>
      <c r="C62" s="96" t="s">
        <v>72</v>
      </c>
      <c r="D62" s="96" t="s">
        <v>25</v>
      </c>
      <c r="E62" s="96" t="s">
        <v>45</v>
      </c>
      <c r="F62" s="9">
        <f>SUM(Ведомственная!G607)</f>
        <v>0.3</v>
      </c>
      <c r="G62" s="9">
        <f>SUM(Ведомственная!H607)</f>
        <v>0.3</v>
      </c>
      <c r="H62" s="9">
        <f>SUM(Ведомственная!I607)</f>
        <v>0.3</v>
      </c>
    </row>
    <row r="63" spans="1:8">
      <c r="A63" s="95" t="s">
        <v>34</v>
      </c>
      <c r="B63" s="96" t="s">
        <v>835</v>
      </c>
      <c r="C63" s="96" t="s">
        <v>80</v>
      </c>
      <c r="D63" s="96" t="s">
        <v>25</v>
      </c>
      <c r="E63" s="96" t="s">
        <v>45</v>
      </c>
      <c r="F63" s="9">
        <f>SUM(Ведомственная!G608)</f>
        <v>17.8</v>
      </c>
      <c r="G63" s="9">
        <f>SUM(Ведомственная!H608)</f>
        <v>17.8</v>
      </c>
      <c r="H63" s="9">
        <f>SUM(Ведомственная!I608)</f>
        <v>17.8</v>
      </c>
    </row>
    <row r="64" spans="1:8" ht="78.75">
      <c r="A64" s="95" t="s">
        <v>898</v>
      </c>
      <c r="B64" s="96" t="s">
        <v>836</v>
      </c>
      <c r="C64" s="96"/>
      <c r="D64" s="96"/>
      <c r="E64" s="96"/>
      <c r="F64" s="9">
        <f>F65+F66</f>
        <v>18366.3</v>
      </c>
      <c r="G64" s="9">
        <f>G65+G66</f>
        <v>21148</v>
      </c>
      <c r="H64" s="9">
        <f>H65+H66</f>
        <v>23900.3</v>
      </c>
    </row>
    <row r="65" spans="1:8" ht="31.5">
      <c r="A65" s="95" t="s">
        <v>43</v>
      </c>
      <c r="B65" s="96" t="s">
        <v>836</v>
      </c>
      <c r="C65" s="96" t="s">
        <v>72</v>
      </c>
      <c r="D65" s="96" t="s">
        <v>25</v>
      </c>
      <c r="E65" s="96" t="s">
        <v>45</v>
      </c>
      <c r="F65" s="9">
        <f>SUM(Ведомственная!G610)</f>
        <v>1023.7</v>
      </c>
      <c r="G65" s="9">
        <f>SUM(Ведомственная!H610)</f>
        <v>1098.5</v>
      </c>
      <c r="H65" s="9">
        <f>SUM(Ведомственная!I610)</f>
        <v>1213.7</v>
      </c>
    </row>
    <row r="66" spans="1:8">
      <c r="A66" s="95" t="s">
        <v>34</v>
      </c>
      <c r="B66" s="96" t="s">
        <v>836</v>
      </c>
      <c r="C66" s="96" t="s">
        <v>80</v>
      </c>
      <c r="D66" s="96" t="s">
        <v>25</v>
      </c>
      <c r="E66" s="96" t="s">
        <v>45</v>
      </c>
      <c r="F66" s="9">
        <f>SUM(Ведомственная!G611)</f>
        <v>17342.599999999999</v>
      </c>
      <c r="G66" s="9">
        <f>SUM(Ведомственная!H611)</f>
        <v>20049.5</v>
      </c>
      <c r="H66" s="9">
        <f>SUM(Ведомственная!I611)</f>
        <v>22686.6</v>
      </c>
    </row>
    <row r="67" spans="1:8" ht="31.5">
      <c r="A67" s="95" t="s">
        <v>841</v>
      </c>
      <c r="B67" s="96" t="s">
        <v>837</v>
      </c>
      <c r="C67" s="96"/>
      <c r="D67" s="96"/>
      <c r="E67" s="96"/>
      <c r="F67" s="9">
        <f>F68+F69+F70</f>
        <v>248131.9</v>
      </c>
      <c r="G67" s="9">
        <f t="shared" ref="G67:H67" si="9">G68+G69+G70</f>
        <v>284566.40000000002</v>
      </c>
      <c r="H67" s="9">
        <f t="shared" si="9"/>
        <v>306801.10000000003</v>
      </c>
    </row>
    <row r="68" spans="1:8" ht="31.5">
      <c r="A68" s="95" t="s">
        <v>43</v>
      </c>
      <c r="B68" s="96" t="s">
        <v>837</v>
      </c>
      <c r="C68" s="96" t="s">
        <v>72</v>
      </c>
      <c r="D68" s="96" t="s">
        <v>25</v>
      </c>
      <c r="E68" s="96" t="s">
        <v>45</v>
      </c>
      <c r="F68" s="9">
        <f>SUM(Ведомственная!G613)</f>
        <v>3595.8</v>
      </c>
      <c r="G68" s="9">
        <f>SUM(Ведомственная!H613)</f>
        <v>4137</v>
      </c>
      <c r="H68" s="9">
        <f>SUM(Ведомственная!I613)</f>
        <v>4467.3</v>
      </c>
    </row>
    <row r="69" spans="1:8">
      <c r="A69" s="95" t="s">
        <v>34</v>
      </c>
      <c r="B69" s="96" t="s">
        <v>837</v>
      </c>
      <c r="C69" s="96" t="s">
        <v>80</v>
      </c>
      <c r="D69" s="96" t="s">
        <v>25</v>
      </c>
      <c r="E69" s="96" t="s">
        <v>45</v>
      </c>
      <c r="F69" s="9">
        <f>SUM(Ведомственная!G614)</f>
        <v>238438.2</v>
      </c>
      <c r="G69" s="9">
        <f>SUM(Ведомственная!H614)</f>
        <v>274331.5</v>
      </c>
      <c r="H69" s="9">
        <f>SUM(Ведомственная!I614)</f>
        <v>296235.90000000002</v>
      </c>
    </row>
    <row r="70" spans="1:8">
      <c r="A70" s="95" t="s">
        <v>34</v>
      </c>
      <c r="B70" s="96" t="s">
        <v>837</v>
      </c>
      <c r="C70" s="96" t="s">
        <v>80</v>
      </c>
      <c r="D70" s="96" t="s">
        <v>25</v>
      </c>
      <c r="E70" s="96" t="s">
        <v>45</v>
      </c>
      <c r="F70" s="9">
        <f>SUM(Ведомственная!G706)</f>
        <v>6097.9</v>
      </c>
      <c r="G70" s="9">
        <f>SUM(Ведомственная!H706)</f>
        <v>6097.9</v>
      </c>
      <c r="H70" s="9">
        <f>SUM(Ведомственная!I706)</f>
        <v>6097.9</v>
      </c>
    </row>
    <row r="71" spans="1:8" ht="47.25">
      <c r="A71" s="95" t="s">
        <v>737</v>
      </c>
      <c r="B71" s="96" t="s">
        <v>808</v>
      </c>
      <c r="C71" s="96"/>
      <c r="D71" s="96"/>
      <c r="E71" s="96"/>
      <c r="F71" s="9">
        <f>SUM(F72:F79)</f>
        <v>11648</v>
      </c>
      <c r="G71" s="9">
        <f>SUM(G72:G79)</f>
        <v>12249.5</v>
      </c>
      <c r="H71" s="9">
        <f>SUM(H72:H79)</f>
        <v>12882.2</v>
      </c>
    </row>
    <row r="72" spans="1:8" ht="31.5">
      <c r="A72" s="95" t="s">
        <v>43</v>
      </c>
      <c r="B72" s="96" t="s">
        <v>808</v>
      </c>
      <c r="C72" s="96" t="s">
        <v>72</v>
      </c>
      <c r="D72" s="96" t="s">
        <v>25</v>
      </c>
      <c r="E72" s="96" t="s">
        <v>45</v>
      </c>
      <c r="F72" s="9">
        <f>SUM(Ведомственная!G616)</f>
        <v>79.599999999999994</v>
      </c>
      <c r="G72" s="9">
        <f>SUM(Ведомственная!H616)</f>
        <v>89</v>
      </c>
      <c r="H72" s="9">
        <f>SUM(Ведомственная!I616)</f>
        <v>98.9</v>
      </c>
    </row>
    <row r="73" spans="1:8" ht="63">
      <c r="A73" s="95" t="s">
        <v>42</v>
      </c>
      <c r="B73" s="96" t="s">
        <v>808</v>
      </c>
      <c r="C73" s="96" t="s">
        <v>70</v>
      </c>
      <c r="D73" s="96" t="s">
        <v>89</v>
      </c>
      <c r="E73" s="96" t="s">
        <v>28</v>
      </c>
      <c r="F73" s="9">
        <f>SUM(Ведомственная!G862)</f>
        <v>1358.7</v>
      </c>
      <c r="G73" s="9">
        <f>SUM(Ведомственная!H862)</f>
        <v>1358.7</v>
      </c>
      <c r="H73" s="9">
        <f>SUM(Ведомственная!I862)</f>
        <v>1358.7</v>
      </c>
    </row>
    <row r="74" spans="1:8" ht="63">
      <c r="A74" s="95" t="s">
        <v>42</v>
      </c>
      <c r="B74" s="96" t="s">
        <v>808</v>
      </c>
      <c r="C74" s="96" t="s">
        <v>70</v>
      </c>
      <c r="D74" s="96" t="s">
        <v>89</v>
      </c>
      <c r="E74" s="96" t="s">
        <v>35</v>
      </c>
      <c r="F74" s="9">
        <f>SUM(Ведомственная!G918)</f>
        <v>3917</v>
      </c>
      <c r="G74" s="9">
        <f>SUM(Ведомственная!H918)</f>
        <v>3917</v>
      </c>
      <c r="H74" s="9">
        <f>SUM(Ведомственная!I918)</f>
        <v>3917</v>
      </c>
    </row>
    <row r="75" spans="1:8" ht="63">
      <c r="A75" s="95" t="s">
        <v>42</v>
      </c>
      <c r="B75" s="96" t="s">
        <v>808</v>
      </c>
      <c r="C75" s="96" t="s">
        <v>70</v>
      </c>
      <c r="D75" s="96" t="s">
        <v>13</v>
      </c>
      <c r="E75" s="96" t="s">
        <v>28</v>
      </c>
      <c r="F75" s="9">
        <f>SUM(Ведомственная!G1255)</f>
        <v>280.3</v>
      </c>
      <c r="G75" s="9">
        <f>SUM(Ведомственная!H1255)</f>
        <v>280.3</v>
      </c>
      <c r="H75" s="9">
        <f>SUM(Ведомственная!I1255)</f>
        <v>280.3</v>
      </c>
    </row>
    <row r="76" spans="1:8" ht="31.5">
      <c r="A76" s="95" t="s">
        <v>97</v>
      </c>
      <c r="B76" s="96" t="s">
        <v>808</v>
      </c>
      <c r="C76" s="96" t="s">
        <v>98</v>
      </c>
      <c r="D76" s="96" t="s">
        <v>89</v>
      </c>
      <c r="E76" s="96" t="s">
        <v>28</v>
      </c>
      <c r="F76" s="9">
        <f>SUM(Ведомственная!G863)</f>
        <v>200</v>
      </c>
      <c r="G76" s="9">
        <f>SUM(Ведомственная!H863)</f>
        <v>200</v>
      </c>
      <c r="H76" s="9">
        <f>SUM(Ведомственная!I863)</f>
        <v>200</v>
      </c>
    </row>
    <row r="77" spans="1:8" ht="31.5">
      <c r="A77" s="95" t="s">
        <v>97</v>
      </c>
      <c r="B77" s="96" t="s">
        <v>808</v>
      </c>
      <c r="C77" s="96" t="s">
        <v>98</v>
      </c>
      <c r="D77" s="96" t="s">
        <v>89</v>
      </c>
      <c r="E77" s="96" t="s">
        <v>35</v>
      </c>
      <c r="F77" s="9">
        <f>SUM(Ведомственная!G919)</f>
        <v>500</v>
      </c>
      <c r="G77" s="9">
        <f>SUM(Ведомственная!H919)</f>
        <v>500</v>
      </c>
      <c r="H77" s="9">
        <f>SUM(Ведомственная!I919)</f>
        <v>500</v>
      </c>
    </row>
    <row r="78" spans="1:8" ht="31.5">
      <c r="A78" s="95" t="s">
        <v>97</v>
      </c>
      <c r="B78" s="96" t="s">
        <v>808</v>
      </c>
      <c r="C78" s="96" t="s">
        <v>98</v>
      </c>
      <c r="D78" s="96" t="s">
        <v>13</v>
      </c>
      <c r="E78" s="96" t="s">
        <v>28</v>
      </c>
      <c r="F78" s="9">
        <f>SUM(Ведомственная!G1256)</f>
        <v>300.2</v>
      </c>
      <c r="G78" s="9">
        <f>SUM(Ведомственная!H1256)</f>
        <v>300.2</v>
      </c>
      <c r="H78" s="9">
        <f>SUM(Ведомственная!I1256)</f>
        <v>300.2</v>
      </c>
    </row>
    <row r="79" spans="1:8">
      <c r="A79" s="95" t="s">
        <v>34</v>
      </c>
      <c r="B79" s="96" t="s">
        <v>808</v>
      </c>
      <c r="C79" s="96" t="s">
        <v>80</v>
      </c>
      <c r="D79" s="96" t="s">
        <v>25</v>
      </c>
      <c r="E79" s="96" t="s">
        <v>45</v>
      </c>
      <c r="F79" s="9">
        <f>SUM(Ведомственная!G617)</f>
        <v>5012.2</v>
      </c>
      <c r="G79" s="9">
        <f>SUM(Ведомственная!H617)</f>
        <v>5604.3</v>
      </c>
      <c r="H79" s="9">
        <f>SUM(Ведомственная!I617)</f>
        <v>6227.1</v>
      </c>
    </row>
    <row r="80" spans="1:8" ht="63">
      <c r="A80" s="95" t="s">
        <v>899</v>
      </c>
      <c r="B80" s="96" t="s">
        <v>838</v>
      </c>
      <c r="C80" s="96"/>
      <c r="D80" s="96"/>
      <c r="E80" s="96"/>
      <c r="F80" s="9">
        <f>F81+F82</f>
        <v>2704.3</v>
      </c>
      <c r="G80" s="9">
        <f>G81+G82</f>
        <v>2704.3</v>
      </c>
      <c r="H80" s="9">
        <f>H81+H82</f>
        <v>2704.3</v>
      </c>
    </row>
    <row r="81" spans="1:8" ht="31.5">
      <c r="A81" s="95" t="s">
        <v>43</v>
      </c>
      <c r="B81" s="96" t="s">
        <v>838</v>
      </c>
      <c r="C81" s="96" t="s">
        <v>72</v>
      </c>
      <c r="D81" s="96" t="s">
        <v>25</v>
      </c>
      <c r="E81" s="96" t="s">
        <v>45</v>
      </c>
      <c r="F81" s="9">
        <f>SUM(Ведомственная!G619)</f>
        <v>47.9</v>
      </c>
      <c r="G81" s="9">
        <f>SUM(Ведомственная!H619)</f>
        <v>47.9</v>
      </c>
      <c r="H81" s="9">
        <f>SUM(Ведомственная!I619)</f>
        <v>47.9</v>
      </c>
    </row>
    <row r="82" spans="1:8">
      <c r="A82" s="95" t="s">
        <v>34</v>
      </c>
      <c r="B82" s="96" t="s">
        <v>838</v>
      </c>
      <c r="C82" s="96" t="s">
        <v>80</v>
      </c>
      <c r="D82" s="96" t="s">
        <v>25</v>
      </c>
      <c r="E82" s="96" t="s">
        <v>45</v>
      </c>
      <c r="F82" s="9">
        <f>SUM(Ведомственная!G620)</f>
        <v>2656.4</v>
      </c>
      <c r="G82" s="9">
        <f>SUM(Ведомственная!H620)</f>
        <v>2656.4</v>
      </c>
      <c r="H82" s="9">
        <f>SUM(Ведомственная!I620)</f>
        <v>2656.4</v>
      </c>
    </row>
    <row r="83" spans="1:8" ht="31.5">
      <c r="A83" s="95" t="s">
        <v>303</v>
      </c>
      <c r="B83" s="96" t="s">
        <v>839</v>
      </c>
      <c r="C83" s="96"/>
      <c r="D83" s="96"/>
      <c r="E83" s="96"/>
      <c r="F83" s="9">
        <f>SUM(F84:F85)</f>
        <v>0.6</v>
      </c>
      <c r="G83" s="9">
        <f t="shared" ref="G83:H83" si="10">SUM(G84:G85)</f>
        <v>0.6</v>
      </c>
      <c r="H83" s="9">
        <f t="shared" si="10"/>
        <v>0.6</v>
      </c>
    </row>
    <row r="84" spans="1:8" ht="31.5">
      <c r="A84" s="99" t="s">
        <v>43</v>
      </c>
      <c r="B84" s="100" t="s">
        <v>839</v>
      </c>
      <c r="C84" s="100" t="s">
        <v>72</v>
      </c>
      <c r="D84" s="100" t="s">
        <v>25</v>
      </c>
      <c r="E84" s="100" t="s">
        <v>45</v>
      </c>
      <c r="F84" s="9">
        <f>SUM(Ведомственная!G622)</f>
        <v>0.1</v>
      </c>
      <c r="G84" s="9">
        <f>SUM(Ведомственная!H622)</f>
        <v>0.1</v>
      </c>
      <c r="H84" s="9">
        <f>SUM(Ведомственная!I622)</f>
        <v>0.1</v>
      </c>
    </row>
    <row r="85" spans="1:8">
      <c r="A85" s="95" t="s">
        <v>34</v>
      </c>
      <c r="B85" s="96" t="s">
        <v>839</v>
      </c>
      <c r="C85" s="96" t="s">
        <v>80</v>
      </c>
      <c r="D85" s="96" t="s">
        <v>25</v>
      </c>
      <c r="E85" s="96" t="s">
        <v>45</v>
      </c>
      <c r="F85" s="9">
        <f>SUM(Ведомственная!G623)</f>
        <v>0.5</v>
      </c>
      <c r="G85" s="9">
        <f>SUM(Ведомственная!H623)</f>
        <v>0.5</v>
      </c>
      <c r="H85" s="9">
        <f>SUM(Ведомственная!I623)</f>
        <v>0.5</v>
      </c>
    </row>
    <row r="86" spans="1:8" ht="94.5">
      <c r="A86" s="95" t="s">
        <v>900</v>
      </c>
      <c r="B86" s="96" t="s">
        <v>840</v>
      </c>
      <c r="C86" s="96"/>
      <c r="D86" s="96"/>
      <c r="E86" s="96"/>
      <c r="F86" s="9">
        <f>F87+F88</f>
        <v>18350.899999999998</v>
      </c>
      <c r="G86" s="9">
        <f>G87+G88</f>
        <v>19081.900000000001</v>
      </c>
      <c r="H86" s="9">
        <f>H87+H88</f>
        <v>19842.099999999999</v>
      </c>
    </row>
    <row r="87" spans="1:8" ht="31.5">
      <c r="A87" s="95" t="s">
        <v>43</v>
      </c>
      <c r="B87" s="96" t="s">
        <v>840</v>
      </c>
      <c r="C87" s="96" t="s">
        <v>72</v>
      </c>
      <c r="D87" s="96" t="s">
        <v>25</v>
      </c>
      <c r="E87" s="96" t="s">
        <v>45</v>
      </c>
      <c r="F87" s="9">
        <f>SUM(Ведомственная!G625)</f>
        <v>202.6</v>
      </c>
      <c r="G87" s="9">
        <f>SUM(Ведомственная!H625)</f>
        <v>210.7</v>
      </c>
      <c r="H87" s="9">
        <f>SUM(Ведомственная!I625)</f>
        <v>219.1</v>
      </c>
    </row>
    <row r="88" spans="1:8">
      <c r="A88" s="95" t="s">
        <v>34</v>
      </c>
      <c r="B88" s="96" t="s">
        <v>840</v>
      </c>
      <c r="C88" s="96" t="s">
        <v>80</v>
      </c>
      <c r="D88" s="96" t="s">
        <v>25</v>
      </c>
      <c r="E88" s="96" t="s">
        <v>45</v>
      </c>
      <c r="F88" s="9">
        <f>SUM(Ведомственная!G626)</f>
        <v>18148.3</v>
      </c>
      <c r="G88" s="9">
        <f>SUM(Ведомственная!H626)</f>
        <v>18871.2</v>
      </c>
      <c r="H88" s="9">
        <f>SUM(Ведомственная!I626)</f>
        <v>19623</v>
      </c>
    </row>
    <row r="89" spans="1:8" ht="63">
      <c r="A89" s="11" t="s">
        <v>580</v>
      </c>
      <c r="B89" s="96" t="s">
        <v>857</v>
      </c>
      <c r="C89" s="96"/>
      <c r="D89" s="96"/>
      <c r="E89" s="96"/>
      <c r="F89" s="9">
        <f>SUM(F90:F90)</f>
        <v>65.099999999999994</v>
      </c>
      <c r="G89" s="9">
        <f>SUM(G90:G90)</f>
        <v>65.099999999999994</v>
      </c>
      <c r="H89" s="9">
        <f>SUM(H90:H90)</f>
        <v>65.099999999999994</v>
      </c>
    </row>
    <row r="90" spans="1:8" ht="31.5">
      <c r="A90" s="95" t="s">
        <v>43</v>
      </c>
      <c r="B90" s="96" t="s">
        <v>857</v>
      </c>
      <c r="C90" s="96" t="s">
        <v>72</v>
      </c>
      <c r="D90" s="96" t="s">
        <v>25</v>
      </c>
      <c r="E90" s="96" t="s">
        <v>60</v>
      </c>
      <c r="F90" s="9">
        <f>SUM(Ведомственная!G708)</f>
        <v>65.099999999999994</v>
      </c>
      <c r="G90" s="9">
        <f>SUM(Ведомственная!H708)</f>
        <v>65.099999999999994</v>
      </c>
      <c r="H90" s="9">
        <f>SUM(Ведомственная!I708)</f>
        <v>65.099999999999994</v>
      </c>
    </row>
    <row r="91" spans="1:8" ht="110.25">
      <c r="A91" s="95" t="s">
        <v>642</v>
      </c>
      <c r="B91" s="31" t="s">
        <v>858</v>
      </c>
      <c r="C91" s="31"/>
      <c r="D91" s="96"/>
      <c r="E91" s="96"/>
      <c r="F91" s="9">
        <f>SUM(F92)</f>
        <v>336</v>
      </c>
      <c r="G91" s="9">
        <f t="shared" ref="G91:H91" si="11">SUM(G92)</f>
        <v>336</v>
      </c>
      <c r="H91" s="9">
        <f t="shared" si="11"/>
        <v>336</v>
      </c>
    </row>
    <row r="92" spans="1:8" ht="31.5">
      <c r="A92" s="95" t="s">
        <v>43</v>
      </c>
      <c r="B92" s="31" t="s">
        <v>858</v>
      </c>
      <c r="C92" s="31" t="s">
        <v>72</v>
      </c>
      <c r="D92" s="96" t="s">
        <v>25</v>
      </c>
      <c r="E92" s="96" t="s">
        <v>60</v>
      </c>
      <c r="F92" s="9">
        <f>SUM(Ведомственная!G710)</f>
        <v>336</v>
      </c>
      <c r="G92" s="9">
        <f>SUM(Ведомственная!H710)</f>
        <v>336</v>
      </c>
      <c r="H92" s="9">
        <f>SUM(Ведомственная!I710)</f>
        <v>336</v>
      </c>
    </row>
    <row r="93" spans="1:8" ht="126">
      <c r="A93" s="11" t="s">
        <v>965</v>
      </c>
      <c r="B93" s="96" t="s">
        <v>859</v>
      </c>
      <c r="C93" s="31"/>
      <c r="D93" s="96"/>
      <c r="E93" s="96"/>
      <c r="F93" s="9">
        <f>SUM(F94:F95)</f>
        <v>2100</v>
      </c>
      <c r="G93" s="9">
        <f t="shared" ref="G93:H93" si="12">SUM(G94:G95)</f>
        <v>2100</v>
      </c>
      <c r="H93" s="9">
        <f t="shared" si="12"/>
        <v>2100</v>
      </c>
    </row>
    <row r="94" spans="1:8" ht="63">
      <c r="A94" s="99" t="s">
        <v>42</v>
      </c>
      <c r="B94" s="100" t="s">
        <v>859</v>
      </c>
      <c r="C94" s="31">
        <v>100</v>
      </c>
      <c r="D94" s="100" t="s">
        <v>25</v>
      </c>
      <c r="E94" s="100" t="s">
        <v>60</v>
      </c>
      <c r="F94" s="9">
        <f>SUM(Ведомственная!G712)</f>
        <v>2000</v>
      </c>
      <c r="G94" s="9">
        <f>SUM(Ведомственная!H712)</f>
        <v>2000</v>
      </c>
      <c r="H94" s="9">
        <f>SUM(Ведомственная!I712)</f>
        <v>2000</v>
      </c>
    </row>
    <row r="95" spans="1:8" ht="31.5">
      <c r="A95" s="95" t="s">
        <v>43</v>
      </c>
      <c r="B95" s="96" t="s">
        <v>859</v>
      </c>
      <c r="C95" s="31">
        <v>200</v>
      </c>
      <c r="D95" s="96" t="s">
        <v>25</v>
      </c>
      <c r="E95" s="96" t="s">
        <v>60</v>
      </c>
      <c r="F95" s="9">
        <f>SUM(Ведомственная!G713)</f>
        <v>100</v>
      </c>
      <c r="G95" s="9">
        <f>SUM(Ведомственная!H713)</f>
        <v>100</v>
      </c>
      <c r="H95" s="9">
        <f>SUM(Ведомственная!I713)</f>
        <v>100</v>
      </c>
    </row>
    <row r="96" spans="1:8" ht="47.25">
      <c r="A96" s="95" t="s">
        <v>901</v>
      </c>
      <c r="B96" s="96" t="s">
        <v>843</v>
      </c>
      <c r="C96" s="96"/>
      <c r="D96" s="96"/>
      <c r="E96" s="96"/>
      <c r="F96" s="9">
        <f>F97+F98</f>
        <v>17619.100000000002</v>
      </c>
      <c r="G96" s="9">
        <f>G97+G98</f>
        <v>18323.899999999998</v>
      </c>
      <c r="H96" s="9">
        <f>H97+H98</f>
        <v>19056.900000000001</v>
      </c>
    </row>
    <row r="97" spans="1:8" ht="31.5">
      <c r="A97" s="95" t="s">
        <v>43</v>
      </c>
      <c r="B97" s="96" t="s">
        <v>843</v>
      </c>
      <c r="C97" s="96" t="s">
        <v>72</v>
      </c>
      <c r="D97" s="96" t="s">
        <v>25</v>
      </c>
      <c r="E97" s="96" t="s">
        <v>45</v>
      </c>
      <c r="F97" s="9">
        <f>SUM(Ведомственная!G628)</f>
        <v>260.39999999999998</v>
      </c>
      <c r="G97" s="9">
        <f>SUM(Ведомственная!H628)</f>
        <v>270.8</v>
      </c>
      <c r="H97" s="9">
        <f>SUM(Ведомственная!I628)</f>
        <v>281.7</v>
      </c>
    </row>
    <row r="98" spans="1:8">
      <c r="A98" s="95" t="s">
        <v>34</v>
      </c>
      <c r="B98" s="96" t="s">
        <v>843</v>
      </c>
      <c r="C98" s="96" t="s">
        <v>80</v>
      </c>
      <c r="D98" s="96" t="s">
        <v>25</v>
      </c>
      <c r="E98" s="96" t="s">
        <v>45</v>
      </c>
      <c r="F98" s="9">
        <f>SUM(Ведомственная!G629)</f>
        <v>17358.7</v>
      </c>
      <c r="G98" s="9">
        <f>SUM(Ведомственная!H629)</f>
        <v>18053.099999999999</v>
      </c>
      <c r="H98" s="9">
        <f>SUM(Ведомственная!I629)</f>
        <v>18775.2</v>
      </c>
    </row>
    <row r="99" spans="1:8" ht="31.5">
      <c r="A99" s="95" t="s">
        <v>302</v>
      </c>
      <c r="B99" s="96" t="s">
        <v>844</v>
      </c>
      <c r="C99" s="96"/>
      <c r="D99" s="96"/>
      <c r="E99" s="96"/>
      <c r="F99" s="9">
        <f>SUM(F100:F102)</f>
        <v>93083</v>
      </c>
      <c r="G99" s="9">
        <f t="shared" ref="G99:H99" si="13">SUM(G100:G102)</f>
        <v>94195.7</v>
      </c>
      <c r="H99" s="9">
        <f t="shared" si="13"/>
        <v>91750.5</v>
      </c>
    </row>
    <row r="100" spans="1:8" ht="31.5">
      <c r="A100" s="99" t="s">
        <v>43</v>
      </c>
      <c r="B100" s="100" t="s">
        <v>844</v>
      </c>
      <c r="C100" s="100" t="s">
        <v>72</v>
      </c>
      <c r="D100" s="100" t="s">
        <v>89</v>
      </c>
      <c r="E100" s="100" t="s">
        <v>139</v>
      </c>
      <c r="F100" s="9">
        <f>SUM(Ведомственная!G561)</f>
        <v>40</v>
      </c>
      <c r="G100" s="9">
        <f>SUM(Ведомственная!H561)</f>
        <v>40</v>
      </c>
      <c r="H100" s="9">
        <f>SUM(Ведомственная!I561)</f>
        <v>40</v>
      </c>
    </row>
    <row r="101" spans="1:8" ht="31.5">
      <c r="A101" s="95" t="s">
        <v>43</v>
      </c>
      <c r="B101" s="96" t="s">
        <v>844</v>
      </c>
      <c r="C101" s="96" t="s">
        <v>72</v>
      </c>
      <c r="D101" s="96" t="s">
        <v>25</v>
      </c>
      <c r="E101" s="96" t="s">
        <v>45</v>
      </c>
      <c r="F101" s="9">
        <f>SUM(Ведомственная!G631)</f>
        <v>1872.4</v>
      </c>
      <c r="G101" s="9">
        <f>SUM(Ведомственная!H631)</f>
        <v>1895.2</v>
      </c>
      <c r="H101" s="9">
        <f>SUM(Ведомственная!I631)</f>
        <v>1845</v>
      </c>
    </row>
    <row r="102" spans="1:8">
      <c r="A102" s="95" t="s">
        <v>34</v>
      </c>
      <c r="B102" s="96" t="s">
        <v>844</v>
      </c>
      <c r="C102" s="96" t="s">
        <v>80</v>
      </c>
      <c r="D102" s="96" t="s">
        <v>25</v>
      </c>
      <c r="E102" s="96" t="s">
        <v>45</v>
      </c>
      <c r="F102" s="9">
        <f>SUM(Ведомственная!G632)</f>
        <v>91170.6</v>
      </c>
      <c r="G102" s="9">
        <f>SUM(Ведомственная!H632)</f>
        <v>92260.5</v>
      </c>
      <c r="H102" s="9">
        <f>SUM(Ведомственная!I632)</f>
        <v>89865.5</v>
      </c>
    </row>
    <row r="103" spans="1:8" ht="31.5">
      <c r="A103" s="95" t="s">
        <v>377</v>
      </c>
      <c r="B103" s="96" t="s">
        <v>845</v>
      </c>
      <c r="C103" s="96"/>
      <c r="D103" s="96"/>
      <c r="E103" s="96"/>
      <c r="F103" s="9">
        <f>SUM(F104:F104)</f>
        <v>16638.099999999999</v>
      </c>
      <c r="G103" s="9">
        <f>SUM(G104:G104)</f>
        <v>16428.599999999999</v>
      </c>
      <c r="H103" s="9">
        <f>SUM(H104:H104)</f>
        <v>17600</v>
      </c>
    </row>
    <row r="104" spans="1:8">
      <c r="A104" s="95" t="s">
        <v>34</v>
      </c>
      <c r="B104" s="96" t="s">
        <v>845</v>
      </c>
      <c r="C104" s="96" t="s">
        <v>80</v>
      </c>
      <c r="D104" s="96" t="s">
        <v>25</v>
      </c>
      <c r="E104" s="96" t="s">
        <v>45</v>
      </c>
      <c r="F104" s="9">
        <f>SUM(Ведомственная!G634)</f>
        <v>16638.099999999999</v>
      </c>
      <c r="G104" s="9">
        <f>SUM(Ведомственная!H634)</f>
        <v>16428.599999999999</v>
      </c>
      <c r="H104" s="9">
        <f>SUM(Ведомственная!I634)</f>
        <v>17600</v>
      </c>
    </row>
    <row r="105" spans="1:8">
      <c r="A105" s="95" t="s">
        <v>909</v>
      </c>
      <c r="B105" s="96" t="s">
        <v>860</v>
      </c>
      <c r="C105" s="31"/>
      <c r="D105" s="96"/>
      <c r="E105" s="96"/>
      <c r="F105" s="9">
        <f>SUM(F106)</f>
        <v>0</v>
      </c>
      <c r="G105" s="9">
        <f t="shared" ref="G105:H105" si="14">SUM(G106)</f>
        <v>110.5</v>
      </c>
      <c r="H105" s="9">
        <f t="shared" si="14"/>
        <v>110.5</v>
      </c>
    </row>
    <row r="106" spans="1:8" ht="47.25">
      <c r="A106" s="95" t="s">
        <v>862</v>
      </c>
      <c r="B106" s="96" t="s">
        <v>861</v>
      </c>
      <c r="C106" s="31"/>
      <c r="D106" s="96"/>
      <c r="E106" s="96"/>
      <c r="F106" s="9">
        <f>SUM(F107)</f>
        <v>0</v>
      </c>
      <c r="G106" s="9">
        <f t="shared" ref="G106:H106" si="15">SUM(G107)</f>
        <v>110.5</v>
      </c>
      <c r="H106" s="9">
        <f t="shared" si="15"/>
        <v>110.5</v>
      </c>
    </row>
    <row r="107" spans="1:8" ht="31.5">
      <c r="A107" s="95" t="s">
        <v>43</v>
      </c>
      <c r="B107" s="96" t="s">
        <v>861</v>
      </c>
      <c r="C107" s="31">
        <v>200</v>
      </c>
      <c r="D107" s="96" t="s">
        <v>25</v>
      </c>
      <c r="E107" s="96" t="s">
        <v>60</v>
      </c>
      <c r="F107" s="9">
        <f>SUM(Ведомственная!G716)</f>
        <v>0</v>
      </c>
      <c r="G107" s="9">
        <f>SUM(Ведомственная!H716)</f>
        <v>110.5</v>
      </c>
      <c r="H107" s="9">
        <f>SUM(Ведомственная!I716)</f>
        <v>110.5</v>
      </c>
    </row>
    <row r="108" spans="1:8" s="27" customFormat="1" ht="47.25">
      <c r="A108" s="23" t="s">
        <v>415</v>
      </c>
      <c r="B108" s="29" t="s">
        <v>416</v>
      </c>
      <c r="C108" s="29"/>
      <c r="D108" s="38"/>
      <c r="E108" s="38"/>
      <c r="F108" s="10">
        <f>SUM(F109)</f>
        <v>1200</v>
      </c>
      <c r="G108" s="10">
        <f t="shared" ref="G108:H108" si="16">SUM(G109)</f>
        <v>200</v>
      </c>
      <c r="H108" s="10">
        <f t="shared" si="16"/>
        <v>200</v>
      </c>
    </row>
    <row r="109" spans="1:8">
      <c r="A109" s="2" t="s">
        <v>29</v>
      </c>
      <c r="B109" s="31" t="s">
        <v>534</v>
      </c>
      <c r="C109" s="31"/>
      <c r="D109" s="96"/>
      <c r="E109" s="96"/>
      <c r="F109" s="9">
        <f t="shared" ref="F109:H110" si="17">SUM(F110)</f>
        <v>1200</v>
      </c>
      <c r="G109" s="9">
        <f t="shared" si="17"/>
        <v>200</v>
      </c>
      <c r="H109" s="9">
        <f t="shared" si="17"/>
        <v>200</v>
      </c>
    </row>
    <row r="110" spans="1:8" ht="31.5">
      <c r="A110" s="95" t="s">
        <v>344</v>
      </c>
      <c r="B110" s="31" t="s">
        <v>535</v>
      </c>
      <c r="C110" s="31"/>
      <c r="D110" s="96"/>
      <c r="E110" s="96"/>
      <c r="F110" s="9">
        <f t="shared" si="17"/>
        <v>1200</v>
      </c>
      <c r="G110" s="9">
        <f t="shared" si="17"/>
        <v>200</v>
      </c>
      <c r="H110" s="9">
        <f t="shared" si="17"/>
        <v>200</v>
      </c>
    </row>
    <row r="111" spans="1:8">
      <c r="A111" s="95" t="s">
        <v>20</v>
      </c>
      <c r="B111" s="31" t="s">
        <v>535</v>
      </c>
      <c r="C111" s="31">
        <v>200</v>
      </c>
      <c r="D111" s="96" t="s">
        <v>11</v>
      </c>
      <c r="E111" s="96" t="s">
        <v>22</v>
      </c>
      <c r="F111" s="9">
        <f>SUM(Ведомственная!G216)</f>
        <v>1200</v>
      </c>
      <c r="G111" s="9">
        <f>SUM(Ведомственная!H216)</f>
        <v>200</v>
      </c>
      <c r="H111" s="9">
        <f>SUM(Ведомственная!I216)</f>
        <v>200</v>
      </c>
    </row>
    <row r="112" spans="1:8" ht="31.5">
      <c r="A112" s="61" t="s">
        <v>419</v>
      </c>
      <c r="B112" s="38" t="s">
        <v>195</v>
      </c>
      <c r="C112" s="31"/>
      <c r="D112" s="96"/>
      <c r="E112" s="96"/>
      <c r="F112" s="10">
        <f>SUM(F113+F116)</f>
        <v>6300</v>
      </c>
      <c r="G112" s="10">
        <f t="shared" ref="G112:H112" si="18">SUM(G113+G116)</f>
        <v>2800</v>
      </c>
      <c r="H112" s="10">
        <f t="shared" si="18"/>
        <v>2800</v>
      </c>
    </row>
    <row r="113" spans="1:10" ht="31.5">
      <c r="A113" s="95" t="s">
        <v>53</v>
      </c>
      <c r="B113" s="96" t="s">
        <v>417</v>
      </c>
      <c r="C113" s="31"/>
      <c r="D113" s="96"/>
      <c r="E113" s="96"/>
      <c r="F113" s="9">
        <f>SUM(F114)</f>
        <v>4300</v>
      </c>
      <c r="G113" s="9">
        <f t="shared" ref="G113:H113" si="19">SUM(G114)</f>
        <v>2800</v>
      </c>
      <c r="H113" s="9">
        <f t="shared" si="19"/>
        <v>2800</v>
      </c>
    </row>
    <row r="114" spans="1:10" ht="47.25">
      <c r="A114" s="95" t="s">
        <v>636</v>
      </c>
      <c r="B114" s="96" t="s">
        <v>418</v>
      </c>
      <c r="C114" s="96"/>
      <c r="D114" s="96"/>
      <c r="E114" s="96"/>
      <c r="F114" s="9">
        <f t="shared" ref="F114:H114" si="20">SUM(F115)</f>
        <v>4300</v>
      </c>
      <c r="G114" s="9">
        <f t="shared" si="20"/>
        <v>2800</v>
      </c>
      <c r="H114" s="9">
        <f t="shared" si="20"/>
        <v>2800</v>
      </c>
    </row>
    <row r="115" spans="1:10" ht="31.5">
      <c r="A115" s="95" t="s">
        <v>192</v>
      </c>
      <c r="B115" s="96" t="s">
        <v>418</v>
      </c>
      <c r="C115" s="96" t="s">
        <v>98</v>
      </c>
      <c r="D115" s="96" t="s">
        <v>11</v>
      </c>
      <c r="E115" s="96" t="s">
        <v>22</v>
      </c>
      <c r="F115" s="9">
        <f>SUM(Ведомственная!G220)</f>
        <v>4300</v>
      </c>
      <c r="G115" s="9">
        <f>SUM(Ведомственная!H220)</f>
        <v>2800</v>
      </c>
      <c r="H115" s="9">
        <f>SUM(Ведомственная!I220)</f>
        <v>2800</v>
      </c>
    </row>
    <row r="116" spans="1:10">
      <c r="A116" s="95" t="s">
        <v>420</v>
      </c>
      <c r="B116" s="96" t="s">
        <v>196</v>
      </c>
      <c r="C116" s="96"/>
      <c r="D116" s="96"/>
      <c r="E116" s="37"/>
      <c r="F116" s="9">
        <f>SUM(F119)</f>
        <v>2000</v>
      </c>
      <c r="G116" s="9">
        <f>SUM(G119)</f>
        <v>0</v>
      </c>
      <c r="H116" s="9">
        <f>SUM(H119)</f>
        <v>0</v>
      </c>
    </row>
    <row r="117" spans="1:10" ht="31.5">
      <c r="A117" s="124" t="s">
        <v>53</v>
      </c>
      <c r="B117" s="96" t="s">
        <v>761</v>
      </c>
      <c r="C117" s="96"/>
      <c r="D117" s="96"/>
      <c r="E117" s="37"/>
      <c r="F117" s="9">
        <f>SUM(F118)</f>
        <v>2000</v>
      </c>
      <c r="G117" s="9">
        <f t="shared" ref="G117:H117" si="21">SUM(G118)</f>
        <v>0</v>
      </c>
      <c r="H117" s="9">
        <f t="shared" si="21"/>
        <v>0</v>
      </c>
    </row>
    <row r="118" spans="1:10" ht="47.25">
      <c r="A118" s="124" t="s">
        <v>636</v>
      </c>
      <c r="B118" s="125" t="s">
        <v>768</v>
      </c>
      <c r="C118" s="125"/>
      <c r="D118" s="125"/>
      <c r="E118" s="37"/>
      <c r="F118" s="9">
        <f>SUM(F119)</f>
        <v>2000</v>
      </c>
      <c r="G118" s="9">
        <f t="shared" ref="G118:H118" si="22">SUM(G119)</f>
        <v>0</v>
      </c>
      <c r="H118" s="9">
        <f t="shared" si="22"/>
        <v>0</v>
      </c>
    </row>
    <row r="119" spans="1:10" ht="31.5">
      <c r="A119" s="95" t="s">
        <v>192</v>
      </c>
      <c r="B119" s="96" t="s">
        <v>768</v>
      </c>
      <c r="C119" s="96" t="s">
        <v>98</v>
      </c>
      <c r="D119" s="96" t="s">
        <v>11</v>
      </c>
      <c r="E119" s="96" t="s">
        <v>22</v>
      </c>
      <c r="F119" s="9">
        <f>SUM(Ведомственная!G224)</f>
        <v>2000</v>
      </c>
      <c r="G119" s="9">
        <f>SUM(Ведомственная!H224)</f>
        <v>0</v>
      </c>
      <c r="H119" s="9">
        <f>SUM(Ведомственная!I224)</f>
        <v>0</v>
      </c>
    </row>
    <row r="120" spans="1:10" s="27" customFormat="1" ht="31.5">
      <c r="A120" s="23" t="s">
        <v>405</v>
      </c>
      <c r="B120" s="38" t="s">
        <v>179</v>
      </c>
      <c r="C120" s="29"/>
      <c r="D120" s="38"/>
      <c r="E120" s="38"/>
      <c r="F120" s="10">
        <f>SUM(F121)</f>
        <v>872.3</v>
      </c>
      <c r="G120" s="10">
        <f>SUM(G121)</f>
        <v>872.3</v>
      </c>
      <c r="H120" s="10">
        <f>SUM(H121)</f>
        <v>872.3</v>
      </c>
    </row>
    <row r="121" spans="1:10" ht="31.5">
      <c r="A121" s="95" t="s">
        <v>177</v>
      </c>
      <c r="B121" s="31" t="s">
        <v>800</v>
      </c>
      <c r="C121" s="31"/>
      <c r="D121" s="96"/>
      <c r="E121" s="96"/>
      <c r="F121" s="9">
        <f>SUM(F122:F123)</f>
        <v>872.3</v>
      </c>
      <c r="G121" s="9">
        <f>SUM(G122:G123)</f>
        <v>872.3</v>
      </c>
      <c r="H121" s="9">
        <f>SUM(H122:H123)</f>
        <v>872.3</v>
      </c>
    </row>
    <row r="122" spans="1:10" ht="63">
      <c r="A122" s="95" t="s">
        <v>42</v>
      </c>
      <c r="B122" s="31" t="s">
        <v>800</v>
      </c>
      <c r="C122" s="31">
        <v>100</v>
      </c>
      <c r="D122" s="96" t="s">
        <v>28</v>
      </c>
      <c r="E122" s="96" t="s">
        <v>11</v>
      </c>
      <c r="F122" s="9">
        <f>SUM(Ведомственная!G45)</f>
        <v>646.5</v>
      </c>
      <c r="G122" s="9">
        <f>SUM(Ведомственная!H45)</f>
        <v>646.5</v>
      </c>
      <c r="H122" s="9">
        <f>SUM(Ведомственная!I45)</f>
        <v>646.5</v>
      </c>
    </row>
    <row r="123" spans="1:10" ht="31.5">
      <c r="A123" s="95" t="s">
        <v>43</v>
      </c>
      <c r="B123" s="31" t="s">
        <v>800</v>
      </c>
      <c r="C123" s="96" t="s">
        <v>72</v>
      </c>
      <c r="D123" s="96" t="s">
        <v>28</v>
      </c>
      <c r="E123" s="96" t="s">
        <v>11</v>
      </c>
      <c r="F123" s="9">
        <f>SUM(Ведомственная!G46)</f>
        <v>225.8</v>
      </c>
      <c r="G123" s="9">
        <f>SUM(Ведомственная!H46)</f>
        <v>225.8</v>
      </c>
      <c r="H123" s="9">
        <f>SUM(Ведомственная!I46)</f>
        <v>225.8</v>
      </c>
    </row>
    <row r="124" spans="1:10" ht="31.5">
      <c r="A124" s="23" t="s">
        <v>524</v>
      </c>
      <c r="B124" s="38" t="s">
        <v>180</v>
      </c>
      <c r="C124" s="29"/>
      <c r="D124" s="38"/>
      <c r="E124" s="38"/>
      <c r="F124" s="10">
        <f t="shared" ref="F124:H124" si="23">SUM(F125)</f>
        <v>150</v>
      </c>
      <c r="G124" s="10">
        <f t="shared" si="23"/>
        <v>150</v>
      </c>
      <c r="H124" s="10">
        <f t="shared" si="23"/>
        <v>150</v>
      </c>
    </row>
    <row r="125" spans="1:10" ht="31.5">
      <c r="A125" s="95" t="s">
        <v>79</v>
      </c>
      <c r="B125" s="31" t="s">
        <v>443</v>
      </c>
      <c r="C125" s="29"/>
      <c r="D125" s="38"/>
      <c r="E125" s="38"/>
      <c r="F125" s="9">
        <f>SUM(F126:F127)</f>
        <v>150</v>
      </c>
      <c r="G125" s="9">
        <f t="shared" ref="G125:H125" si="24">SUM(G126:G127)</f>
        <v>150</v>
      </c>
      <c r="H125" s="9">
        <f t="shared" si="24"/>
        <v>150</v>
      </c>
    </row>
    <row r="126" spans="1:10" ht="31.5">
      <c r="A126" s="95" t="s">
        <v>43</v>
      </c>
      <c r="B126" s="31" t="s">
        <v>443</v>
      </c>
      <c r="C126" s="31">
        <v>200</v>
      </c>
      <c r="D126" s="96" t="s">
        <v>28</v>
      </c>
      <c r="E126" s="96">
        <v>13</v>
      </c>
      <c r="F126" s="9">
        <f>SUM(Ведомственная!G76)</f>
        <v>150</v>
      </c>
      <c r="G126" s="9">
        <f>SUM(Ведомственная!H76)</f>
        <v>150</v>
      </c>
      <c r="H126" s="9">
        <f>SUM(Ведомственная!I76)</f>
        <v>150</v>
      </c>
    </row>
    <row r="127" spans="1:10" ht="31.5">
      <c r="A127" s="95" t="s">
        <v>43</v>
      </c>
      <c r="B127" s="31" t="s">
        <v>443</v>
      </c>
      <c r="C127" s="31">
        <v>200</v>
      </c>
      <c r="D127" s="96" t="s">
        <v>89</v>
      </c>
      <c r="E127" s="96" t="s">
        <v>139</v>
      </c>
      <c r="F127" s="9">
        <f>SUM(Ведомственная!G436)</f>
        <v>0</v>
      </c>
      <c r="G127" s="9">
        <f>SUM(Ведомственная!H436)</f>
        <v>0</v>
      </c>
      <c r="H127" s="9">
        <f>SUM(Ведомственная!I436)</f>
        <v>0</v>
      </c>
    </row>
    <row r="128" spans="1:10" s="27" customFormat="1" ht="31.5">
      <c r="A128" s="23" t="s">
        <v>598</v>
      </c>
      <c r="B128" s="29" t="s">
        <v>172</v>
      </c>
      <c r="C128" s="29"/>
      <c r="D128" s="38"/>
      <c r="E128" s="38"/>
      <c r="F128" s="10">
        <f>SUM(F129+F131+F135+F138+F140)+F145</f>
        <v>262265.5</v>
      </c>
      <c r="G128" s="10">
        <f t="shared" ref="G128:H128" si="25">SUM(G129+G131+G135+G138+G140)+G145</f>
        <v>204242.2</v>
      </c>
      <c r="H128" s="10">
        <f t="shared" si="25"/>
        <v>223896.7</v>
      </c>
      <c r="I128" s="112"/>
      <c r="J128" s="112"/>
    </row>
    <row r="129" spans="1:8">
      <c r="A129" s="95" t="s">
        <v>173</v>
      </c>
      <c r="B129" s="96" t="s">
        <v>174</v>
      </c>
      <c r="C129" s="96"/>
      <c r="D129" s="96"/>
      <c r="E129" s="96"/>
      <c r="F129" s="9">
        <f>SUM(F130)</f>
        <v>5063.7</v>
      </c>
      <c r="G129" s="9">
        <f>SUM(G130)</f>
        <v>4403.2</v>
      </c>
      <c r="H129" s="9">
        <f>SUM(H130)</f>
        <v>4403.2</v>
      </c>
    </row>
    <row r="130" spans="1:8" ht="63">
      <c r="A130" s="95" t="s">
        <v>42</v>
      </c>
      <c r="B130" s="96" t="s">
        <v>174</v>
      </c>
      <c r="C130" s="96" t="s">
        <v>70</v>
      </c>
      <c r="D130" s="96" t="s">
        <v>28</v>
      </c>
      <c r="E130" s="96" t="s">
        <v>35</v>
      </c>
      <c r="F130" s="9">
        <f>SUM(Ведомственная!G41)</f>
        <v>5063.7</v>
      </c>
      <c r="G130" s="9">
        <f>SUM(Ведомственная!H41)</f>
        <v>4403.2</v>
      </c>
      <c r="H130" s="9">
        <f>SUM(Ведомственная!I41)</f>
        <v>4403.2</v>
      </c>
    </row>
    <row r="131" spans="1:8">
      <c r="A131" s="95" t="s">
        <v>62</v>
      </c>
      <c r="B131" s="96" t="s">
        <v>176</v>
      </c>
      <c r="C131" s="96"/>
      <c r="D131" s="96"/>
      <c r="E131" s="96"/>
      <c r="F131" s="9">
        <f>SUM(F132:F134)</f>
        <v>221262.8</v>
      </c>
      <c r="G131" s="9">
        <f>SUM(G132:G134)</f>
        <v>193698.7</v>
      </c>
      <c r="H131" s="9">
        <f>SUM(H132:H134)</f>
        <v>197196.9</v>
      </c>
    </row>
    <row r="132" spans="1:8" ht="63">
      <c r="A132" s="95" t="s">
        <v>42</v>
      </c>
      <c r="B132" s="96" t="s">
        <v>176</v>
      </c>
      <c r="C132" s="96" t="s">
        <v>70</v>
      </c>
      <c r="D132" s="96" t="s">
        <v>28</v>
      </c>
      <c r="E132" s="96" t="s">
        <v>11</v>
      </c>
      <c r="F132" s="9">
        <f>SUM(Ведомственная!G49)</f>
        <v>221159.3</v>
      </c>
      <c r="G132" s="9">
        <f>SUM(Ведомственная!H49)</f>
        <v>193595.2</v>
      </c>
      <c r="H132" s="9">
        <f>SUM(Ведомственная!I49)</f>
        <v>197093.4</v>
      </c>
    </row>
    <row r="133" spans="1:8" ht="31.5">
      <c r="A133" s="95" t="s">
        <v>43</v>
      </c>
      <c r="B133" s="96" t="s">
        <v>176</v>
      </c>
      <c r="C133" s="96" t="s">
        <v>72</v>
      </c>
      <c r="D133" s="96" t="s">
        <v>28</v>
      </c>
      <c r="E133" s="96" t="s">
        <v>11</v>
      </c>
      <c r="F133" s="9">
        <f>SUM(Ведомственная!G50)</f>
        <v>103.5</v>
      </c>
      <c r="G133" s="9">
        <f>SUM(Ведомственная!H50)</f>
        <v>103.5</v>
      </c>
      <c r="H133" s="9">
        <f>SUM(Ведомственная!I50)</f>
        <v>103.5</v>
      </c>
    </row>
    <row r="134" spans="1:8">
      <c r="A134" s="95" t="s">
        <v>34</v>
      </c>
      <c r="B134" s="96" t="s">
        <v>176</v>
      </c>
      <c r="C134" s="96" t="s">
        <v>80</v>
      </c>
      <c r="D134" s="96" t="s">
        <v>28</v>
      </c>
      <c r="E134" s="96" t="s">
        <v>11</v>
      </c>
      <c r="F134" s="9">
        <f>SUM(Ведомственная!G51)</f>
        <v>0</v>
      </c>
      <c r="G134" s="9">
        <f>SUM(Ведомственная!H51)</f>
        <v>0</v>
      </c>
      <c r="H134" s="9">
        <f>SUM(Ведомственная!I51)</f>
        <v>0</v>
      </c>
    </row>
    <row r="135" spans="1:8">
      <c r="A135" s="95" t="s">
        <v>76</v>
      </c>
      <c r="B135" s="31" t="s">
        <v>181</v>
      </c>
      <c r="C135" s="31"/>
      <c r="D135" s="96"/>
      <c r="E135" s="96"/>
      <c r="F135" s="9">
        <f>SUM(F136:F137)</f>
        <v>3678.1</v>
      </c>
      <c r="G135" s="9">
        <f>SUM(G136:G137)</f>
        <v>1088.9000000000001</v>
      </c>
      <c r="H135" s="9">
        <f>SUM(H136:H137)</f>
        <v>3678.1</v>
      </c>
    </row>
    <row r="136" spans="1:8" ht="31.5">
      <c r="A136" s="95" t="s">
        <v>43</v>
      </c>
      <c r="B136" s="31" t="s">
        <v>181</v>
      </c>
      <c r="C136" s="31">
        <v>200</v>
      </c>
      <c r="D136" s="96" t="s">
        <v>28</v>
      </c>
      <c r="E136" s="96">
        <v>13</v>
      </c>
      <c r="F136" s="9">
        <f>SUM(Ведомственная!G79)</f>
        <v>3589.2</v>
      </c>
      <c r="G136" s="9">
        <f>SUM(Ведомственная!H79)</f>
        <v>1000</v>
      </c>
      <c r="H136" s="9">
        <f>SUM(Ведомственная!I79)</f>
        <v>3589.2</v>
      </c>
    </row>
    <row r="137" spans="1:8">
      <c r="A137" s="95" t="s">
        <v>20</v>
      </c>
      <c r="B137" s="31" t="s">
        <v>181</v>
      </c>
      <c r="C137" s="31">
        <v>800</v>
      </c>
      <c r="D137" s="96" t="s">
        <v>28</v>
      </c>
      <c r="E137" s="96">
        <v>13</v>
      </c>
      <c r="F137" s="9">
        <f>SUM(Ведомственная!G80)</f>
        <v>88.9</v>
      </c>
      <c r="G137" s="9">
        <f>SUM(Ведомственная!H80)</f>
        <v>88.9</v>
      </c>
      <c r="H137" s="9">
        <f>SUM(Ведомственная!I80)</f>
        <v>88.9</v>
      </c>
    </row>
    <row r="138" spans="1:8" ht="31.5">
      <c r="A138" s="95" t="s">
        <v>78</v>
      </c>
      <c r="B138" s="31" t="s">
        <v>182</v>
      </c>
      <c r="C138" s="31"/>
      <c r="D138" s="96"/>
      <c r="E138" s="96"/>
      <c r="F138" s="9">
        <f>SUM(F139)</f>
        <v>18291.8</v>
      </c>
      <c r="G138" s="9">
        <f t="shared" ref="G138:H138" si="26">SUM(G139)</f>
        <v>1000</v>
      </c>
      <c r="H138" s="9">
        <f t="shared" si="26"/>
        <v>8149.4</v>
      </c>
    </row>
    <row r="139" spans="1:8" ht="31.5">
      <c r="A139" s="95" t="s">
        <v>43</v>
      </c>
      <c r="B139" s="31" t="s">
        <v>182</v>
      </c>
      <c r="C139" s="31">
        <v>200</v>
      </c>
      <c r="D139" s="96" t="s">
        <v>28</v>
      </c>
      <c r="E139" s="96">
        <v>13</v>
      </c>
      <c r="F139" s="9">
        <f>SUM(Ведомственная!G82)</f>
        <v>18291.8</v>
      </c>
      <c r="G139" s="9">
        <f>SUM(Ведомственная!H82)</f>
        <v>1000</v>
      </c>
      <c r="H139" s="9">
        <f>SUM(Ведомственная!I82)</f>
        <v>8149.4</v>
      </c>
    </row>
    <row r="140" spans="1:8" ht="31.5">
      <c r="A140" s="95" t="s">
        <v>79</v>
      </c>
      <c r="B140" s="31" t="s">
        <v>183</v>
      </c>
      <c r="C140" s="31"/>
      <c r="D140" s="96"/>
      <c r="E140" s="96"/>
      <c r="F140" s="9">
        <f>SUM(F141:F144)</f>
        <v>13969.099999999999</v>
      </c>
      <c r="G140" s="9">
        <f>SUM(G141:G144)</f>
        <v>4051.4</v>
      </c>
      <c r="H140" s="9">
        <f>SUM(H141:H144)</f>
        <v>10469.1</v>
      </c>
    </row>
    <row r="141" spans="1:8" ht="31.5">
      <c r="A141" s="95" t="s">
        <v>43</v>
      </c>
      <c r="B141" s="31" t="s">
        <v>183</v>
      </c>
      <c r="C141" s="31">
        <v>200</v>
      </c>
      <c r="D141" s="96" t="s">
        <v>28</v>
      </c>
      <c r="E141" s="96">
        <v>13</v>
      </c>
      <c r="F141" s="9">
        <f>SUM(Ведомственная!G84)</f>
        <v>7417.7</v>
      </c>
      <c r="G141" s="9">
        <f>SUM(Ведомственная!H84)</f>
        <v>1000</v>
      </c>
      <c r="H141" s="9">
        <f>SUM(Ведомственная!I84)</f>
        <v>7417.7</v>
      </c>
    </row>
    <row r="142" spans="1:8" ht="31.5" hidden="1">
      <c r="A142" s="95" t="s">
        <v>43</v>
      </c>
      <c r="B142" s="31" t="s">
        <v>183</v>
      </c>
      <c r="C142" s="31">
        <v>200</v>
      </c>
      <c r="D142" s="96" t="s">
        <v>89</v>
      </c>
      <c r="E142" s="96" t="s">
        <v>139</v>
      </c>
      <c r="F142" s="9">
        <f>SUM(Ведомственная!G439)</f>
        <v>0</v>
      </c>
      <c r="G142" s="9"/>
      <c r="H142" s="9"/>
    </row>
    <row r="143" spans="1:8">
      <c r="A143" s="95" t="s">
        <v>34</v>
      </c>
      <c r="B143" s="31" t="s">
        <v>183</v>
      </c>
      <c r="C143" s="31">
        <v>300</v>
      </c>
      <c r="D143" s="96" t="s">
        <v>28</v>
      </c>
      <c r="E143" s="96">
        <v>13</v>
      </c>
      <c r="F143" s="9">
        <f>SUM(Ведомственная!G85)</f>
        <v>400</v>
      </c>
      <c r="G143" s="9">
        <f>SUM(Ведомственная!H85)</f>
        <v>400</v>
      </c>
      <c r="H143" s="9">
        <f>SUM(Ведомственная!I85)</f>
        <v>400</v>
      </c>
    </row>
    <row r="144" spans="1:8">
      <c r="A144" s="95" t="s">
        <v>20</v>
      </c>
      <c r="B144" s="31" t="s">
        <v>183</v>
      </c>
      <c r="C144" s="31">
        <v>800</v>
      </c>
      <c r="D144" s="96" t="s">
        <v>28</v>
      </c>
      <c r="E144" s="96">
        <v>13</v>
      </c>
      <c r="F144" s="9">
        <f>SUM(Ведомственная!G86)</f>
        <v>6151.4</v>
      </c>
      <c r="G144" s="9">
        <f>SUM(Ведомственная!H86)</f>
        <v>2651.4</v>
      </c>
      <c r="H144" s="9">
        <f>SUM(Ведомственная!I86)</f>
        <v>2651.4</v>
      </c>
    </row>
    <row r="145" spans="1:8" ht="31.5" hidden="1">
      <c r="A145" s="2" t="s">
        <v>765</v>
      </c>
      <c r="B145" s="96" t="s">
        <v>766</v>
      </c>
      <c r="C145" s="96"/>
      <c r="D145" s="96"/>
      <c r="E145" s="96"/>
      <c r="F145" s="9">
        <f>SUM(F146:F147)</f>
        <v>0</v>
      </c>
      <c r="G145" s="9">
        <f t="shared" ref="G145:H145" si="27">SUM(G146:G147)</f>
        <v>0</v>
      </c>
      <c r="H145" s="9">
        <f t="shared" si="27"/>
        <v>0</v>
      </c>
    </row>
    <row r="146" spans="1:8" ht="63" hidden="1">
      <c r="A146" s="2" t="s">
        <v>42</v>
      </c>
      <c r="B146" s="96" t="s">
        <v>766</v>
      </c>
      <c r="C146" s="96" t="s">
        <v>70</v>
      </c>
      <c r="D146" s="96" t="s">
        <v>28</v>
      </c>
      <c r="E146" s="96" t="s">
        <v>11</v>
      </c>
      <c r="F146" s="9">
        <f>SUM(Ведомственная!G53)</f>
        <v>0</v>
      </c>
      <c r="G146" s="9">
        <f>SUM(Ведомственная!H53)</f>
        <v>0</v>
      </c>
      <c r="H146" s="9">
        <f>SUM(Ведомственная!I53)</f>
        <v>0</v>
      </c>
    </row>
    <row r="147" spans="1:8">
      <c r="A147" s="95" t="s">
        <v>34</v>
      </c>
      <c r="B147" s="96" t="s">
        <v>766</v>
      </c>
      <c r="C147" s="96" t="s">
        <v>80</v>
      </c>
      <c r="D147" s="96" t="s">
        <v>28</v>
      </c>
      <c r="E147" s="96" t="s">
        <v>11</v>
      </c>
      <c r="F147" s="9">
        <f>SUM(Ведомственная!G54)</f>
        <v>0</v>
      </c>
      <c r="G147" s="9">
        <f>SUM(Ведомственная!H54)</f>
        <v>0</v>
      </c>
      <c r="H147" s="9">
        <f>SUM(Ведомственная!I54)</f>
        <v>0</v>
      </c>
    </row>
    <row r="148" spans="1:8" s="27" customFormat="1" ht="31.5">
      <c r="A148" s="62" t="s">
        <v>430</v>
      </c>
      <c r="B148" s="24" t="s">
        <v>258</v>
      </c>
      <c r="C148" s="24"/>
      <c r="D148" s="24"/>
      <c r="E148" s="24"/>
      <c r="F148" s="26">
        <f>SUM(F149)+F152+F154+F156</f>
        <v>224432.5</v>
      </c>
      <c r="G148" s="26">
        <f t="shared" ref="G148:H148" si="28">SUM(G149)+G152+G154+G156</f>
        <v>74313.2</v>
      </c>
      <c r="H148" s="26">
        <f t="shared" si="28"/>
        <v>74313.2</v>
      </c>
    </row>
    <row r="149" spans="1:8">
      <c r="A149" s="2" t="s">
        <v>29</v>
      </c>
      <c r="B149" s="4" t="s">
        <v>259</v>
      </c>
      <c r="C149" s="4"/>
      <c r="D149" s="4"/>
      <c r="E149" s="4"/>
      <c r="F149" s="7">
        <f>SUM(F151)+F150</f>
        <v>221166</v>
      </c>
      <c r="G149" s="7">
        <f t="shared" ref="G149:H149" si="29">SUM(G151)+G150</f>
        <v>71046.7</v>
      </c>
      <c r="H149" s="7">
        <f t="shared" si="29"/>
        <v>71046.7</v>
      </c>
    </row>
    <row r="150" spans="1:8" ht="31.5">
      <c r="A150" s="2" t="s">
        <v>43</v>
      </c>
      <c r="B150" s="4" t="s">
        <v>259</v>
      </c>
      <c r="C150" s="4" t="s">
        <v>72</v>
      </c>
      <c r="D150" s="4" t="s">
        <v>11</v>
      </c>
      <c r="E150" s="4" t="s">
        <v>142</v>
      </c>
      <c r="F150" s="7">
        <f>SUM(Ведомственная!G185)</f>
        <v>15055</v>
      </c>
      <c r="G150" s="7">
        <f>SUM(Ведомственная!H185)</f>
        <v>15000</v>
      </c>
      <c r="H150" s="7">
        <f>SUM(Ведомственная!I185)</f>
        <v>15000</v>
      </c>
    </row>
    <row r="151" spans="1:8" ht="31.5">
      <c r="A151" s="2" t="s">
        <v>43</v>
      </c>
      <c r="B151" s="4" t="s">
        <v>259</v>
      </c>
      <c r="C151" s="4" t="s">
        <v>72</v>
      </c>
      <c r="D151" s="4" t="s">
        <v>139</v>
      </c>
      <c r="E151" s="4" t="s">
        <v>45</v>
      </c>
      <c r="F151" s="7">
        <f>SUM(Ведомственная!G310)</f>
        <v>206111</v>
      </c>
      <c r="G151" s="7">
        <f>SUM(Ведомственная!H310)</f>
        <v>56046.7</v>
      </c>
      <c r="H151" s="7">
        <f>SUM(Ведомственная!I310)</f>
        <v>56046.7</v>
      </c>
    </row>
    <row r="152" spans="1:8" ht="63">
      <c r="A152" s="34" t="s">
        <v>560</v>
      </c>
      <c r="B152" s="5" t="s">
        <v>799</v>
      </c>
      <c r="C152" s="4"/>
      <c r="D152" s="4"/>
      <c r="E152" s="4"/>
      <c r="F152" s="7">
        <f>SUM(F153)</f>
        <v>1182.7</v>
      </c>
      <c r="G152" s="7">
        <f>SUM(G153)</f>
        <v>1182.7</v>
      </c>
      <c r="H152" s="7">
        <f>SUM(H153)</f>
        <v>1182.7</v>
      </c>
    </row>
    <row r="153" spans="1:8" ht="31.5">
      <c r="A153" s="2" t="s">
        <v>43</v>
      </c>
      <c r="B153" s="5" t="s">
        <v>799</v>
      </c>
      <c r="C153" s="4" t="s">
        <v>72</v>
      </c>
      <c r="D153" s="4" t="s">
        <v>139</v>
      </c>
      <c r="E153" s="4" t="s">
        <v>45</v>
      </c>
      <c r="F153" s="7">
        <f>SUM(Ведомственная!G312)</f>
        <v>1182.7</v>
      </c>
      <c r="G153" s="7">
        <f>SUM(Ведомственная!H312)</f>
        <v>1182.7</v>
      </c>
      <c r="H153" s="7">
        <f>SUM(Ведомственная!I312)</f>
        <v>1182.7</v>
      </c>
    </row>
    <row r="154" spans="1:8" ht="47.25">
      <c r="A154" s="34" t="s">
        <v>23</v>
      </c>
      <c r="B154" s="5" t="s">
        <v>758</v>
      </c>
      <c r="C154" s="4"/>
      <c r="D154" s="4"/>
      <c r="E154" s="4"/>
      <c r="F154" s="7">
        <f>SUM(F155)</f>
        <v>2083.8000000000002</v>
      </c>
      <c r="G154" s="7">
        <f t="shared" ref="G154:H154" si="30">SUM(G155)</f>
        <v>2083.8000000000002</v>
      </c>
      <c r="H154" s="7">
        <f t="shared" si="30"/>
        <v>2083.8000000000002</v>
      </c>
    </row>
    <row r="155" spans="1:8" ht="31.5">
      <c r="A155" s="34" t="s">
        <v>192</v>
      </c>
      <c r="B155" s="5" t="s">
        <v>758</v>
      </c>
      <c r="C155" s="4" t="s">
        <v>98</v>
      </c>
      <c r="D155" s="4" t="s">
        <v>139</v>
      </c>
      <c r="E155" s="4" t="s">
        <v>45</v>
      </c>
      <c r="F155" s="7">
        <f>SUM(Ведомственная!G314)</f>
        <v>2083.8000000000002</v>
      </c>
      <c r="G155" s="7">
        <f>SUM(Ведомственная!H314)</f>
        <v>2083.8000000000002</v>
      </c>
      <c r="H155" s="7">
        <f>SUM(Ведомственная!I314)</f>
        <v>2083.8000000000002</v>
      </c>
    </row>
    <row r="156" spans="1:8" ht="31.5" hidden="1">
      <c r="A156" s="95" t="s">
        <v>221</v>
      </c>
      <c r="B156" s="5" t="s">
        <v>759</v>
      </c>
      <c r="C156" s="4"/>
      <c r="D156" s="4"/>
      <c r="E156" s="4"/>
      <c r="F156" s="7">
        <f>SUM(F157)</f>
        <v>0</v>
      </c>
      <c r="G156" s="7">
        <f t="shared" ref="G156:H156" si="31">SUM(G157)</f>
        <v>0</v>
      </c>
      <c r="H156" s="7">
        <f t="shared" si="31"/>
        <v>0</v>
      </c>
    </row>
    <row r="157" spans="1:8" ht="31.5" hidden="1">
      <c r="A157" s="34" t="s">
        <v>192</v>
      </c>
      <c r="B157" s="5" t="s">
        <v>759</v>
      </c>
      <c r="C157" s="4" t="s">
        <v>98</v>
      </c>
      <c r="D157" s="4" t="s">
        <v>139</v>
      </c>
      <c r="E157" s="4" t="s">
        <v>45</v>
      </c>
      <c r="F157" s="7">
        <f>SUM(Ведомственная!G316)</f>
        <v>0</v>
      </c>
      <c r="G157" s="7">
        <f>SUM(Ведомственная!H316)</f>
        <v>0</v>
      </c>
      <c r="H157" s="7">
        <f>SUM(Ведомственная!I316)</f>
        <v>0</v>
      </c>
    </row>
    <row r="158" spans="1:8" s="27" customFormat="1" ht="47.25" hidden="1">
      <c r="A158" s="63" t="s">
        <v>428</v>
      </c>
      <c r="B158" s="24" t="s">
        <v>250</v>
      </c>
      <c r="C158" s="24"/>
      <c r="D158" s="24"/>
      <c r="E158" s="24"/>
      <c r="F158" s="26">
        <f t="shared" ref="F158:H159" si="32">SUM(F159)</f>
        <v>0</v>
      </c>
      <c r="G158" s="26">
        <f t="shared" si="32"/>
        <v>0</v>
      </c>
      <c r="H158" s="26">
        <f t="shared" si="32"/>
        <v>0</v>
      </c>
    </row>
    <row r="159" spans="1:8" hidden="1">
      <c r="A159" s="2" t="s">
        <v>29</v>
      </c>
      <c r="B159" s="4" t="s">
        <v>251</v>
      </c>
      <c r="C159" s="4"/>
      <c r="D159" s="4"/>
      <c r="E159" s="4"/>
      <c r="F159" s="7">
        <f>SUM(F160:F161)</f>
        <v>0</v>
      </c>
      <c r="G159" s="7">
        <f t="shared" si="32"/>
        <v>0</v>
      </c>
      <c r="H159" s="7">
        <f t="shared" si="32"/>
        <v>0</v>
      </c>
    </row>
    <row r="160" spans="1:8" ht="31.5" hidden="1">
      <c r="A160" s="2" t="s">
        <v>43</v>
      </c>
      <c r="B160" s="4" t="s">
        <v>251</v>
      </c>
      <c r="C160" s="4" t="s">
        <v>72</v>
      </c>
      <c r="D160" s="4" t="s">
        <v>139</v>
      </c>
      <c r="E160" s="4" t="s">
        <v>35</v>
      </c>
      <c r="F160" s="7">
        <f>SUM(Ведомственная!G263)</f>
        <v>0</v>
      </c>
      <c r="G160" s="7">
        <f>SUM(Ведомственная!H263)</f>
        <v>0</v>
      </c>
      <c r="H160" s="7">
        <f>SUM(Ведомственная!I263)</f>
        <v>0</v>
      </c>
    </row>
    <row r="161" spans="1:8" hidden="1">
      <c r="A161" s="2" t="s">
        <v>20</v>
      </c>
      <c r="B161" s="4" t="s">
        <v>251</v>
      </c>
      <c r="C161" s="4" t="s">
        <v>77</v>
      </c>
      <c r="D161" s="4" t="s">
        <v>139</v>
      </c>
      <c r="E161" s="4" t="s">
        <v>35</v>
      </c>
      <c r="F161" s="7">
        <f>SUM(Ведомственная!G264)</f>
        <v>0</v>
      </c>
      <c r="G161" s="7"/>
      <c r="H161" s="7"/>
    </row>
    <row r="162" spans="1:8" ht="31.5">
      <c r="A162" s="2" t="s">
        <v>611</v>
      </c>
      <c r="B162" s="24" t="s">
        <v>612</v>
      </c>
      <c r="C162" s="4"/>
      <c r="D162" s="4"/>
      <c r="E162" s="4"/>
      <c r="F162" s="26">
        <f>SUM(F163)</f>
        <v>6552.5</v>
      </c>
      <c r="G162" s="26">
        <f t="shared" ref="G162:H162" si="33">SUM(G163)</f>
        <v>0</v>
      </c>
      <c r="H162" s="26">
        <f t="shared" si="33"/>
        <v>0</v>
      </c>
    </row>
    <row r="163" spans="1:8" ht="31.5">
      <c r="A163" s="2" t="s">
        <v>300</v>
      </c>
      <c r="B163" s="4" t="s">
        <v>622</v>
      </c>
      <c r="C163" s="4"/>
      <c r="D163" s="4"/>
      <c r="E163" s="4"/>
      <c r="F163" s="7">
        <f>SUM(F164:F164)</f>
        <v>6552.5</v>
      </c>
      <c r="G163" s="7">
        <f>SUM(G164:G164)</f>
        <v>0</v>
      </c>
      <c r="H163" s="7">
        <f>SUM(H164:H164)</f>
        <v>0</v>
      </c>
    </row>
    <row r="164" spans="1:8" ht="31.5">
      <c r="A164" s="2" t="s">
        <v>228</v>
      </c>
      <c r="B164" s="4" t="s">
        <v>622</v>
      </c>
      <c r="C164" s="4" t="s">
        <v>209</v>
      </c>
      <c r="D164" s="4" t="s">
        <v>139</v>
      </c>
      <c r="E164" s="4" t="s">
        <v>35</v>
      </c>
      <c r="F164" s="7">
        <f>SUM(Ведомственная!G385)</f>
        <v>6552.5</v>
      </c>
      <c r="G164" s="7">
        <f>SUM(Ведомственная!H385)</f>
        <v>0</v>
      </c>
      <c r="H164" s="7">
        <f>SUM(Ведомственная!I385)</f>
        <v>0</v>
      </c>
    </row>
    <row r="165" spans="1:8" s="27" customFormat="1" ht="47.25">
      <c r="A165" s="63" t="s">
        <v>429</v>
      </c>
      <c r="B165" s="24" t="s">
        <v>252</v>
      </c>
      <c r="C165" s="24"/>
      <c r="D165" s="24"/>
      <c r="E165" s="24"/>
      <c r="F165" s="26">
        <f>SUM(F166)</f>
        <v>20813.7</v>
      </c>
      <c r="G165" s="26">
        <f>SUM(G166)</f>
        <v>17813.7</v>
      </c>
      <c r="H165" s="26">
        <f>SUM(H166)</f>
        <v>17813.7</v>
      </c>
    </row>
    <row r="166" spans="1:8">
      <c r="A166" s="2" t="s">
        <v>29</v>
      </c>
      <c r="B166" s="4" t="s">
        <v>253</v>
      </c>
      <c r="C166" s="4"/>
      <c r="D166" s="4"/>
      <c r="E166" s="4"/>
      <c r="F166" s="7">
        <f>SUM(F167:F169)</f>
        <v>20813.7</v>
      </c>
      <c r="G166" s="7">
        <f t="shared" ref="G166:H166" si="34">SUM(G167:G169)</f>
        <v>17813.7</v>
      </c>
      <c r="H166" s="7">
        <f t="shared" si="34"/>
        <v>17813.7</v>
      </c>
    </row>
    <row r="167" spans="1:8" ht="31.5">
      <c r="A167" s="2" t="s">
        <v>43</v>
      </c>
      <c r="B167" s="4" t="s">
        <v>253</v>
      </c>
      <c r="C167" s="4" t="s">
        <v>72</v>
      </c>
      <c r="D167" s="4" t="s">
        <v>139</v>
      </c>
      <c r="E167" s="4" t="s">
        <v>35</v>
      </c>
      <c r="F167" s="7">
        <f>SUM(Ведомственная!G267)</f>
        <v>1900</v>
      </c>
      <c r="G167" s="7">
        <f>SUM(Ведомственная!H267)</f>
        <v>1900</v>
      </c>
      <c r="H167" s="7">
        <f>SUM(Ведомственная!I267)</f>
        <v>1900</v>
      </c>
    </row>
    <row r="168" spans="1:8" ht="31.5">
      <c r="A168" s="2" t="s">
        <v>43</v>
      </c>
      <c r="B168" s="4" t="s">
        <v>253</v>
      </c>
      <c r="C168" s="4" t="s">
        <v>72</v>
      </c>
      <c r="D168" s="4" t="s">
        <v>139</v>
      </c>
      <c r="E168" s="4" t="s">
        <v>45</v>
      </c>
      <c r="F168" s="7">
        <f>SUM(Ведомственная!G319)</f>
        <v>18600</v>
      </c>
      <c r="G168" s="7">
        <f>SUM(Ведомственная!H319)</f>
        <v>15600</v>
      </c>
      <c r="H168" s="7">
        <f>SUM(Ведомственная!I319)</f>
        <v>15600</v>
      </c>
    </row>
    <row r="169" spans="1:8" ht="31.5">
      <c r="A169" s="2" t="s">
        <v>43</v>
      </c>
      <c r="B169" s="4" t="s">
        <v>253</v>
      </c>
      <c r="C169" s="4" t="s">
        <v>72</v>
      </c>
      <c r="D169" s="4" t="s">
        <v>60</v>
      </c>
      <c r="E169" s="4" t="s">
        <v>139</v>
      </c>
      <c r="F169" s="7">
        <f>SUM(Ведомственная!G420)</f>
        <v>313.7</v>
      </c>
      <c r="G169" s="7">
        <f>SUM(Ведомственная!H420)</f>
        <v>313.7</v>
      </c>
      <c r="H169" s="7">
        <f>SUM(Ведомственная!I420)</f>
        <v>313.7</v>
      </c>
    </row>
    <row r="170" spans="1:8" s="27" customFormat="1" ht="31.5">
      <c r="A170" s="64" t="s">
        <v>445</v>
      </c>
      <c r="B170" s="24" t="s">
        <v>244</v>
      </c>
      <c r="C170" s="24"/>
      <c r="D170" s="24"/>
      <c r="E170" s="24"/>
      <c r="F170" s="26">
        <f>SUM(F171)</f>
        <v>397434.6</v>
      </c>
      <c r="G170" s="26">
        <f t="shared" ref="G170:H170" si="35">SUM(G171)</f>
        <v>378677.80000000005</v>
      </c>
      <c r="H170" s="26">
        <f t="shared" si="35"/>
        <v>378677.80000000005</v>
      </c>
    </row>
    <row r="171" spans="1:8" s="27" customFormat="1">
      <c r="A171" s="2" t="s">
        <v>29</v>
      </c>
      <c r="B171" s="4" t="s">
        <v>464</v>
      </c>
      <c r="C171" s="24"/>
      <c r="D171" s="24"/>
      <c r="E171" s="24"/>
      <c r="F171" s="7">
        <f>SUM(F172+F173+F175+F177)+F179</f>
        <v>397434.6</v>
      </c>
      <c r="G171" s="7">
        <f t="shared" ref="G171:H171" si="36">SUM(G172+G173+G175+G177)+G179</f>
        <v>378677.80000000005</v>
      </c>
      <c r="H171" s="7">
        <f t="shared" si="36"/>
        <v>378677.80000000005</v>
      </c>
    </row>
    <row r="172" spans="1:8" s="27" customFormat="1" ht="31.5">
      <c r="A172" s="2" t="s">
        <v>43</v>
      </c>
      <c r="B172" s="4" t="s">
        <v>464</v>
      </c>
      <c r="C172" s="4" t="s">
        <v>72</v>
      </c>
      <c r="D172" s="4" t="s">
        <v>11</v>
      </c>
      <c r="E172" s="4" t="s">
        <v>13</v>
      </c>
      <c r="F172" s="7">
        <f>SUM(Ведомственная!G169)</f>
        <v>9100</v>
      </c>
      <c r="G172" s="7">
        <f>SUM(Ведомственная!H169)</f>
        <v>0</v>
      </c>
      <c r="H172" s="7">
        <f>SUM(Ведомственная!I169)</f>
        <v>0</v>
      </c>
    </row>
    <row r="173" spans="1:8" s="27" customFormat="1">
      <c r="A173" s="2" t="s">
        <v>18</v>
      </c>
      <c r="B173" s="4" t="s">
        <v>667</v>
      </c>
      <c r="C173" s="4"/>
      <c r="D173" s="4"/>
      <c r="E173" s="4"/>
      <c r="F173" s="7">
        <f>SUM(F174)</f>
        <v>181496.2</v>
      </c>
      <c r="G173" s="7">
        <f t="shared" ref="G173:H173" si="37">SUM(G174)</f>
        <v>181756.2</v>
      </c>
      <c r="H173" s="7">
        <f t="shared" si="37"/>
        <v>181756.2</v>
      </c>
    </row>
    <row r="174" spans="1:8" s="27" customFormat="1" ht="31.5">
      <c r="A174" s="34" t="s">
        <v>43</v>
      </c>
      <c r="B174" s="4" t="s">
        <v>667</v>
      </c>
      <c r="C174" s="4" t="s">
        <v>72</v>
      </c>
      <c r="D174" s="4" t="s">
        <v>11</v>
      </c>
      <c r="E174" s="4" t="s">
        <v>13</v>
      </c>
      <c r="F174" s="7">
        <f>SUM(Ведомственная!G171)</f>
        <v>181496.2</v>
      </c>
      <c r="G174" s="7">
        <f>SUM(Ведомственная!H171)</f>
        <v>181756.2</v>
      </c>
      <c r="H174" s="7">
        <f>SUM(Ведомственная!I171)</f>
        <v>181756.2</v>
      </c>
    </row>
    <row r="175" spans="1:8" s="27" customFormat="1" ht="47.25">
      <c r="A175" s="2" t="s">
        <v>942</v>
      </c>
      <c r="B175" s="4" t="s">
        <v>783</v>
      </c>
      <c r="C175" s="4"/>
      <c r="D175" s="4"/>
      <c r="E175" s="4"/>
      <c r="F175" s="7">
        <f>SUM(F176)</f>
        <v>8160</v>
      </c>
      <c r="G175" s="7">
        <f t="shared" ref="G175:H175" si="38">SUM(G176)</f>
        <v>7243.2</v>
      </c>
      <c r="H175" s="7">
        <f t="shared" si="38"/>
        <v>7243.2</v>
      </c>
    </row>
    <row r="176" spans="1:8" s="27" customFormat="1" ht="31.5">
      <c r="A176" s="34" t="s">
        <v>43</v>
      </c>
      <c r="B176" s="4" t="s">
        <v>783</v>
      </c>
      <c r="C176" s="4" t="s">
        <v>72</v>
      </c>
      <c r="D176" s="4" t="s">
        <v>11</v>
      </c>
      <c r="E176" s="4" t="s">
        <v>13</v>
      </c>
      <c r="F176" s="7">
        <f>SUM(Ведомственная!G173)</f>
        <v>8160</v>
      </c>
      <c r="G176" s="7">
        <f>SUM(Ведомственная!H173)</f>
        <v>7243.2</v>
      </c>
      <c r="H176" s="7">
        <f>SUM(Ведомственная!I173)</f>
        <v>7243.2</v>
      </c>
    </row>
    <row r="177" spans="1:8" s="27" customFormat="1" ht="47.25">
      <c r="A177" s="2" t="s">
        <v>619</v>
      </c>
      <c r="B177" s="4" t="s">
        <v>781</v>
      </c>
      <c r="C177" s="4"/>
      <c r="D177" s="4"/>
      <c r="E177" s="4"/>
      <c r="F177" s="7">
        <f>SUM(F178)</f>
        <v>189678.4</v>
      </c>
      <c r="G177" s="7">
        <f t="shared" ref="G177:H177" si="39">SUM(G178)</f>
        <v>189678.4</v>
      </c>
      <c r="H177" s="7">
        <f t="shared" si="39"/>
        <v>189678.4</v>
      </c>
    </row>
    <row r="178" spans="1:8" s="27" customFormat="1" ht="31.5">
      <c r="A178" s="34" t="s">
        <v>43</v>
      </c>
      <c r="B178" s="4" t="s">
        <v>781</v>
      </c>
      <c r="C178" s="4" t="s">
        <v>72</v>
      </c>
      <c r="D178" s="4" t="s">
        <v>11</v>
      </c>
      <c r="E178" s="4" t="s">
        <v>13</v>
      </c>
      <c r="F178" s="7">
        <f>SUM(Ведомственная!G175)</f>
        <v>189678.4</v>
      </c>
      <c r="G178" s="7">
        <f>SUM(Ведомственная!H175)</f>
        <v>189678.4</v>
      </c>
      <c r="H178" s="7">
        <f>SUM(Ведомственная!I175)</f>
        <v>189678.4</v>
      </c>
    </row>
    <row r="179" spans="1:8" ht="63">
      <c r="A179" s="2" t="s">
        <v>944</v>
      </c>
      <c r="B179" s="4" t="s">
        <v>945</v>
      </c>
      <c r="C179" s="4"/>
      <c r="D179" s="4"/>
      <c r="E179" s="4"/>
      <c r="F179" s="7">
        <f>SUM(F180)</f>
        <v>9000</v>
      </c>
      <c r="G179" s="7">
        <f t="shared" ref="G179:H179" si="40">SUM(G180)</f>
        <v>0</v>
      </c>
      <c r="H179" s="7">
        <f t="shared" si="40"/>
        <v>0</v>
      </c>
    </row>
    <row r="180" spans="1:8" ht="31.5">
      <c r="A180" s="34" t="s">
        <v>43</v>
      </c>
      <c r="B180" s="4" t="s">
        <v>945</v>
      </c>
      <c r="C180" s="4" t="s">
        <v>72</v>
      </c>
      <c r="D180" s="4" t="s">
        <v>11</v>
      </c>
      <c r="E180" s="4" t="s">
        <v>13</v>
      </c>
      <c r="F180" s="7">
        <f>SUM(Ведомственная!G177)</f>
        <v>9000</v>
      </c>
      <c r="G180" s="7">
        <f>SUM(Ведомственная!H177)</f>
        <v>0</v>
      </c>
      <c r="H180" s="7">
        <f>SUM(Ведомственная!I177)</f>
        <v>0</v>
      </c>
    </row>
    <row r="181" spans="1:8" s="27" customFormat="1" ht="47.25">
      <c r="A181" s="63" t="s">
        <v>414</v>
      </c>
      <c r="B181" s="24" t="s">
        <v>245</v>
      </c>
      <c r="C181" s="24"/>
      <c r="D181" s="24"/>
      <c r="E181" s="24"/>
      <c r="F181" s="26">
        <f>SUM(F182)+F184</f>
        <v>53387</v>
      </c>
      <c r="G181" s="26">
        <f t="shared" ref="G181:H181" si="41">SUM(G182)+G184</f>
        <v>46012</v>
      </c>
      <c r="H181" s="26">
        <f t="shared" si="41"/>
        <v>46012</v>
      </c>
    </row>
    <row r="182" spans="1:8">
      <c r="A182" s="2" t="s">
        <v>29</v>
      </c>
      <c r="B182" s="4" t="s">
        <v>246</v>
      </c>
      <c r="C182" s="4"/>
      <c r="D182" s="4"/>
      <c r="E182" s="4"/>
      <c r="F182" s="7">
        <f>SUM(F183)</f>
        <v>46012</v>
      </c>
      <c r="G182" s="7">
        <f>SUM(G183)</f>
        <v>46012</v>
      </c>
      <c r="H182" s="7">
        <f>SUM(H183)</f>
        <v>46012</v>
      </c>
    </row>
    <row r="183" spans="1:8" ht="31.5">
      <c r="A183" s="2" t="s">
        <v>43</v>
      </c>
      <c r="B183" s="4" t="s">
        <v>246</v>
      </c>
      <c r="C183" s="4" t="s">
        <v>72</v>
      </c>
      <c r="D183" s="4" t="s">
        <v>11</v>
      </c>
      <c r="E183" s="4" t="s">
        <v>142</v>
      </c>
      <c r="F183" s="7">
        <f>SUM(Ведомственная!G188)</f>
        <v>46012</v>
      </c>
      <c r="G183" s="7">
        <f>SUM(Ведомственная!H188)</f>
        <v>46012</v>
      </c>
      <c r="H183" s="7">
        <f>SUM(Ведомственная!I188)</f>
        <v>46012</v>
      </c>
    </row>
    <row r="184" spans="1:8" ht="31.5">
      <c r="A184" s="34" t="s">
        <v>630</v>
      </c>
      <c r="B184" s="5" t="s">
        <v>784</v>
      </c>
      <c r="C184" s="4"/>
      <c r="D184" s="4"/>
      <c r="E184" s="4"/>
      <c r="F184" s="7">
        <f>SUM(F185)</f>
        <v>7375</v>
      </c>
      <c r="G184" s="7">
        <f>SUM(G185)</f>
        <v>0</v>
      </c>
      <c r="H184" s="7">
        <f>SUM(H185)</f>
        <v>0</v>
      </c>
    </row>
    <row r="185" spans="1:8" ht="31.5">
      <c r="A185" s="34" t="s">
        <v>43</v>
      </c>
      <c r="B185" s="5" t="s">
        <v>784</v>
      </c>
      <c r="C185" s="4" t="s">
        <v>72</v>
      </c>
      <c r="D185" s="4" t="s">
        <v>11</v>
      </c>
      <c r="E185" s="4" t="s">
        <v>142</v>
      </c>
      <c r="F185" s="7">
        <f>SUM(Ведомственная!G190)</f>
        <v>7375</v>
      </c>
      <c r="G185" s="7">
        <f>SUM(Ведомственная!H190)</f>
        <v>0</v>
      </c>
      <c r="H185" s="7">
        <f>SUM(Ведомственная!I190)</f>
        <v>0</v>
      </c>
    </row>
    <row r="186" spans="1:8" s="27" customFormat="1" ht="31.5">
      <c r="A186" s="63" t="s">
        <v>411</v>
      </c>
      <c r="B186" s="24" t="s">
        <v>234</v>
      </c>
      <c r="C186" s="24"/>
      <c r="D186" s="24"/>
      <c r="E186" s="24"/>
      <c r="F186" s="26">
        <f>SUM(F187,F198,F204)</f>
        <v>33745</v>
      </c>
      <c r="G186" s="26">
        <f>SUM(G187,G198,G204)</f>
        <v>26264.2</v>
      </c>
      <c r="H186" s="26">
        <f>SUM(H187,H198,H204)</f>
        <v>26264.2</v>
      </c>
    </row>
    <row r="187" spans="1:8" ht="47.25">
      <c r="A187" s="2" t="s">
        <v>412</v>
      </c>
      <c r="B187" s="4" t="s">
        <v>235</v>
      </c>
      <c r="C187" s="4"/>
      <c r="D187" s="4"/>
      <c r="E187" s="4"/>
      <c r="F187" s="7">
        <f>SUM(F188,F193)</f>
        <v>27776.3</v>
      </c>
      <c r="G187" s="7">
        <f>SUM(G188,G193)</f>
        <v>25365.5</v>
      </c>
      <c r="H187" s="7">
        <f>SUM(H188,H193)</f>
        <v>25365.5</v>
      </c>
    </row>
    <row r="188" spans="1:8">
      <c r="A188" s="2" t="s">
        <v>29</v>
      </c>
      <c r="B188" s="4" t="s">
        <v>236</v>
      </c>
      <c r="C188" s="4"/>
      <c r="D188" s="4"/>
      <c r="E188" s="4"/>
      <c r="F188" s="7">
        <f>SUM(F189)+F191</f>
        <v>602</v>
      </c>
      <c r="G188" s="7">
        <f>SUM(G189)+G191</f>
        <v>602</v>
      </c>
      <c r="H188" s="7">
        <f>SUM(H189)+H191</f>
        <v>602</v>
      </c>
    </row>
    <row r="189" spans="1:8" ht="31.5">
      <c r="A189" s="2" t="s">
        <v>231</v>
      </c>
      <c r="B189" s="4" t="s">
        <v>237</v>
      </c>
      <c r="C189" s="4"/>
      <c r="D189" s="4"/>
      <c r="E189" s="4"/>
      <c r="F189" s="7">
        <f>SUM(F190)</f>
        <v>550</v>
      </c>
      <c r="G189" s="7">
        <f>SUM(G190)</f>
        <v>550</v>
      </c>
      <c r="H189" s="7">
        <f>SUM(H190)</f>
        <v>550</v>
      </c>
    </row>
    <row r="190" spans="1:8" ht="31.5">
      <c r="A190" s="2" t="s">
        <v>43</v>
      </c>
      <c r="B190" s="4" t="s">
        <v>237</v>
      </c>
      <c r="C190" s="4" t="s">
        <v>72</v>
      </c>
      <c r="D190" s="4" t="s">
        <v>45</v>
      </c>
      <c r="E190" s="4" t="s">
        <v>25</v>
      </c>
      <c r="F190" s="7">
        <f>SUM(Ведомственная!G146)</f>
        <v>550</v>
      </c>
      <c r="G190" s="7">
        <f>SUM(Ведомственная!H146)</f>
        <v>550</v>
      </c>
      <c r="H190" s="7">
        <f>SUM(Ведомственная!I146)</f>
        <v>550</v>
      </c>
    </row>
    <row r="191" spans="1:8" ht="31.5">
      <c r="A191" s="2" t="s">
        <v>232</v>
      </c>
      <c r="B191" s="4" t="s">
        <v>238</v>
      </c>
      <c r="C191" s="4"/>
      <c r="D191" s="4"/>
      <c r="E191" s="4"/>
      <c r="F191" s="7">
        <f>SUM(F192)</f>
        <v>52</v>
      </c>
      <c r="G191" s="7">
        <f>SUM(G192)</f>
        <v>52</v>
      </c>
      <c r="H191" s="7">
        <f>SUM(H192)</f>
        <v>52</v>
      </c>
    </row>
    <row r="192" spans="1:8" ht="31.5">
      <c r="A192" s="2" t="s">
        <v>43</v>
      </c>
      <c r="B192" s="4" t="s">
        <v>238</v>
      </c>
      <c r="C192" s="4" t="s">
        <v>72</v>
      </c>
      <c r="D192" s="4" t="s">
        <v>45</v>
      </c>
      <c r="E192" s="4" t="s">
        <v>142</v>
      </c>
      <c r="F192" s="7">
        <f>SUM(Ведомственная!G136)</f>
        <v>52</v>
      </c>
      <c r="G192" s="7">
        <f>SUM(Ведомственная!H136)</f>
        <v>52</v>
      </c>
      <c r="H192" s="7">
        <f>SUM(Ведомственная!I136)</f>
        <v>52</v>
      </c>
    </row>
    <row r="193" spans="1:8" ht="31.5">
      <c r="A193" s="2" t="s">
        <v>36</v>
      </c>
      <c r="B193" s="4" t="s">
        <v>239</v>
      </c>
      <c r="C193" s="4"/>
      <c r="D193" s="4"/>
      <c r="E193" s="4"/>
      <c r="F193" s="7">
        <f>SUM(F194:F197)</f>
        <v>27174.3</v>
      </c>
      <c r="G193" s="7">
        <f>SUM(G194:G197)</f>
        <v>24763.5</v>
      </c>
      <c r="H193" s="7">
        <f>SUM(H194:H197)</f>
        <v>24763.5</v>
      </c>
    </row>
    <row r="194" spans="1:8" ht="63">
      <c r="A194" s="2" t="s">
        <v>42</v>
      </c>
      <c r="B194" s="4" t="s">
        <v>239</v>
      </c>
      <c r="C194" s="4" t="s">
        <v>70</v>
      </c>
      <c r="D194" s="4" t="s">
        <v>45</v>
      </c>
      <c r="E194" s="4" t="s">
        <v>142</v>
      </c>
      <c r="F194" s="7">
        <f>SUM(Ведомственная!G138)</f>
        <v>22328.699999999997</v>
      </c>
      <c r="G194" s="7">
        <f>SUM(Ведомственная!H138)</f>
        <v>21448.1</v>
      </c>
      <c r="H194" s="7">
        <f>SUM(Ведомственная!I138)</f>
        <v>21448.1</v>
      </c>
    </row>
    <row r="195" spans="1:8" ht="31.5">
      <c r="A195" s="2" t="s">
        <v>43</v>
      </c>
      <c r="B195" s="4" t="s">
        <v>239</v>
      </c>
      <c r="C195" s="4" t="s">
        <v>72</v>
      </c>
      <c r="D195" s="4" t="s">
        <v>45</v>
      </c>
      <c r="E195" s="4" t="s">
        <v>142</v>
      </c>
      <c r="F195" s="7">
        <f>SUM(Ведомственная!G139)</f>
        <v>4783.8999999999996</v>
      </c>
      <c r="G195" s="7">
        <f>SUM(Ведомственная!H139)</f>
        <v>3253.7</v>
      </c>
      <c r="H195" s="7">
        <f>SUM(Ведомственная!I139)</f>
        <v>3253.7</v>
      </c>
    </row>
    <row r="196" spans="1:8" ht="31.5" hidden="1">
      <c r="A196" s="2" t="s">
        <v>43</v>
      </c>
      <c r="B196" s="4" t="s">
        <v>239</v>
      </c>
      <c r="C196" s="4" t="s">
        <v>72</v>
      </c>
      <c r="D196" s="4" t="s">
        <v>89</v>
      </c>
      <c r="E196" s="4" t="s">
        <v>139</v>
      </c>
      <c r="F196" s="7">
        <f>SUM(Ведомственная!G443)</f>
        <v>0</v>
      </c>
      <c r="G196" s="7">
        <f>SUM(Ведомственная!H443)</f>
        <v>0</v>
      </c>
      <c r="H196" s="7">
        <f>SUM(Ведомственная!I443)</f>
        <v>0</v>
      </c>
    </row>
    <row r="197" spans="1:8">
      <c r="A197" s="2" t="s">
        <v>20</v>
      </c>
      <c r="B197" s="4" t="s">
        <v>239</v>
      </c>
      <c r="C197" s="4" t="s">
        <v>77</v>
      </c>
      <c r="D197" s="4" t="s">
        <v>45</v>
      </c>
      <c r="E197" s="4" t="s">
        <v>142</v>
      </c>
      <c r="F197" s="7">
        <f>SUM(Ведомственная!G140)</f>
        <v>61.7</v>
      </c>
      <c r="G197" s="7">
        <f>SUM(Ведомственная!H140)</f>
        <v>61.7</v>
      </c>
      <c r="H197" s="7">
        <f>SUM(Ведомственная!I140)</f>
        <v>61.7</v>
      </c>
    </row>
    <row r="198" spans="1:8" ht="47.25">
      <c r="A198" s="2" t="s">
        <v>233</v>
      </c>
      <c r="B198" s="4" t="s">
        <v>240</v>
      </c>
      <c r="C198" s="4"/>
      <c r="D198" s="4"/>
      <c r="E198" s="4"/>
      <c r="F198" s="7">
        <f t="shared" ref="F198:H202" si="42">SUM(F199)</f>
        <v>5782.7000000000007</v>
      </c>
      <c r="G198" s="7">
        <f t="shared" si="42"/>
        <v>712.7</v>
      </c>
      <c r="H198" s="7">
        <f t="shared" si="42"/>
        <v>712.7</v>
      </c>
    </row>
    <row r="199" spans="1:8">
      <c r="A199" s="2" t="s">
        <v>29</v>
      </c>
      <c r="B199" s="4" t="s">
        <v>241</v>
      </c>
      <c r="C199" s="4"/>
      <c r="D199" s="4"/>
      <c r="E199" s="4"/>
      <c r="F199" s="7">
        <f>SUM(F202)+F200</f>
        <v>5782.7000000000007</v>
      </c>
      <c r="G199" s="7">
        <f t="shared" ref="G199:H199" si="43">SUM(G202)+G200</f>
        <v>712.7</v>
      </c>
      <c r="H199" s="7">
        <f t="shared" si="43"/>
        <v>712.7</v>
      </c>
    </row>
    <row r="200" spans="1:8" ht="31.5">
      <c r="A200" s="2" t="s">
        <v>961</v>
      </c>
      <c r="B200" s="4" t="s">
        <v>960</v>
      </c>
      <c r="C200" s="4"/>
      <c r="D200" s="4"/>
      <c r="E200" s="4"/>
      <c r="F200" s="7">
        <f>SUM(F201)</f>
        <v>5605.6</v>
      </c>
      <c r="G200" s="7">
        <f t="shared" ref="G200:H200" si="44">SUM(G201)</f>
        <v>0</v>
      </c>
      <c r="H200" s="7">
        <f t="shared" si="44"/>
        <v>0</v>
      </c>
    </row>
    <row r="201" spans="1:8" ht="31.5">
      <c r="A201" s="2" t="s">
        <v>43</v>
      </c>
      <c r="B201" s="4" t="s">
        <v>960</v>
      </c>
      <c r="C201" s="4" t="s">
        <v>72</v>
      </c>
      <c r="D201" s="4" t="s">
        <v>45</v>
      </c>
      <c r="E201" s="4" t="s">
        <v>25</v>
      </c>
      <c r="F201" s="7">
        <f>SUM(Ведомственная!G152)</f>
        <v>5605.6</v>
      </c>
      <c r="G201" s="7">
        <f>SUM(Ведомственная!H152)</f>
        <v>0</v>
      </c>
      <c r="H201" s="7">
        <f>SUM(Ведомственная!I152)</f>
        <v>0</v>
      </c>
    </row>
    <row r="202" spans="1:8" ht="31.5">
      <c r="A202" s="2" t="s">
        <v>231</v>
      </c>
      <c r="B202" s="4" t="s">
        <v>915</v>
      </c>
      <c r="C202" s="4"/>
      <c r="D202" s="4"/>
      <c r="E202" s="4"/>
      <c r="F202" s="7">
        <f t="shared" si="42"/>
        <v>177.1</v>
      </c>
      <c r="G202" s="7">
        <f t="shared" si="42"/>
        <v>712.7</v>
      </c>
      <c r="H202" s="7">
        <f t="shared" si="42"/>
        <v>712.7</v>
      </c>
    </row>
    <row r="203" spans="1:8" ht="31.5">
      <c r="A203" s="2" t="s">
        <v>43</v>
      </c>
      <c r="B203" s="4" t="s">
        <v>915</v>
      </c>
      <c r="C203" s="4" t="s">
        <v>72</v>
      </c>
      <c r="D203" s="4" t="s">
        <v>45</v>
      </c>
      <c r="E203" s="4" t="s">
        <v>25</v>
      </c>
      <c r="F203" s="7">
        <f>SUM(Ведомственная!G150)</f>
        <v>177.1</v>
      </c>
      <c r="G203" s="7">
        <f>SUM(Ведомственная!H150)</f>
        <v>712.7</v>
      </c>
      <c r="H203" s="7">
        <f>SUM(Ведомственная!I150)</f>
        <v>712.7</v>
      </c>
    </row>
    <row r="204" spans="1:8" ht="31.5">
      <c r="A204" s="2" t="s">
        <v>413</v>
      </c>
      <c r="B204" s="4" t="s">
        <v>242</v>
      </c>
      <c r="C204" s="4"/>
      <c r="D204" s="4"/>
      <c r="E204" s="4"/>
      <c r="F204" s="7">
        <f t="shared" ref="F204:H205" si="45">SUM(F205)</f>
        <v>186</v>
      </c>
      <c r="G204" s="7">
        <f t="shared" si="45"/>
        <v>186</v>
      </c>
      <c r="H204" s="7">
        <f t="shared" si="45"/>
        <v>186</v>
      </c>
    </row>
    <row r="205" spans="1:8">
      <c r="A205" s="2" t="s">
        <v>29</v>
      </c>
      <c r="B205" s="4" t="s">
        <v>243</v>
      </c>
      <c r="C205" s="4"/>
      <c r="D205" s="4"/>
      <c r="E205" s="4"/>
      <c r="F205" s="7">
        <f>SUM(F206)</f>
        <v>186</v>
      </c>
      <c r="G205" s="7">
        <f t="shared" si="45"/>
        <v>186</v>
      </c>
      <c r="H205" s="7">
        <f t="shared" si="45"/>
        <v>186</v>
      </c>
    </row>
    <row r="206" spans="1:8" ht="31.5">
      <c r="A206" s="2" t="s">
        <v>43</v>
      </c>
      <c r="B206" s="4" t="s">
        <v>243</v>
      </c>
      <c r="C206" s="4" t="s">
        <v>72</v>
      </c>
      <c r="D206" s="4" t="s">
        <v>45</v>
      </c>
      <c r="E206" s="4" t="s">
        <v>25</v>
      </c>
      <c r="F206" s="7">
        <f>SUM(Ведомственная!G155)</f>
        <v>186</v>
      </c>
      <c r="G206" s="7">
        <f>SUM(Ведомственная!H155)</f>
        <v>186</v>
      </c>
      <c r="H206" s="7">
        <f>SUM(Ведомственная!I155)</f>
        <v>186</v>
      </c>
    </row>
    <row r="207" spans="1:8" ht="47.25">
      <c r="A207" s="63" t="s">
        <v>708</v>
      </c>
      <c r="B207" s="24" t="s">
        <v>346</v>
      </c>
      <c r="C207" s="24"/>
      <c r="D207" s="24"/>
      <c r="E207" s="24"/>
      <c r="F207" s="26">
        <f>SUM(F231)+F208</f>
        <v>386598.1</v>
      </c>
      <c r="G207" s="26">
        <f>SUM(G231)+G208</f>
        <v>309424.3</v>
      </c>
      <c r="H207" s="26">
        <f>SUM(H231)+H208</f>
        <v>123844</v>
      </c>
    </row>
    <row r="208" spans="1:8">
      <c r="A208" s="2" t="s">
        <v>29</v>
      </c>
      <c r="B208" s="4" t="s">
        <v>483</v>
      </c>
      <c r="C208" s="24"/>
      <c r="D208" s="24"/>
      <c r="E208" s="24"/>
      <c r="F208" s="7">
        <f>SUM(F211)+F210+F209+F229</f>
        <v>212317.4</v>
      </c>
      <c r="G208" s="7">
        <f>SUM(G211)+G210+G209+G229</f>
        <v>309424.3</v>
      </c>
      <c r="H208" s="7">
        <f>SUM(H211)+H210+H209+H229</f>
        <v>123844</v>
      </c>
    </row>
    <row r="209" spans="1:8" ht="31.5" hidden="1">
      <c r="A209" s="2" t="s">
        <v>43</v>
      </c>
      <c r="B209" s="4" t="s">
        <v>483</v>
      </c>
      <c r="C209" s="4" t="s">
        <v>72</v>
      </c>
      <c r="D209" s="4" t="s">
        <v>11</v>
      </c>
      <c r="E209" s="4" t="s">
        <v>142</v>
      </c>
      <c r="F209" s="7">
        <f>SUM(Ведомственная!G193)</f>
        <v>0</v>
      </c>
      <c r="G209" s="7">
        <f>SUM(Ведомственная!H193)</f>
        <v>0</v>
      </c>
      <c r="H209" s="7">
        <f>SUM(Ведомственная!I193)</f>
        <v>0</v>
      </c>
    </row>
    <row r="210" spans="1:8" ht="31.5">
      <c r="A210" s="2" t="s">
        <v>43</v>
      </c>
      <c r="B210" s="4" t="s">
        <v>483</v>
      </c>
      <c r="C210" s="4" t="s">
        <v>72</v>
      </c>
      <c r="D210" s="4" t="s">
        <v>139</v>
      </c>
      <c r="E210" s="4" t="s">
        <v>45</v>
      </c>
      <c r="F210" s="7">
        <f>SUM(Ведомственная!G322)</f>
        <v>11337.8</v>
      </c>
      <c r="G210" s="7">
        <f>SUM(Ведомственная!H322)</f>
        <v>0</v>
      </c>
      <c r="H210" s="7">
        <f>SUM(Ведомственная!I322)</f>
        <v>0</v>
      </c>
    </row>
    <row r="211" spans="1:8">
      <c r="A211" s="2" t="s">
        <v>634</v>
      </c>
      <c r="B211" s="4" t="s">
        <v>792</v>
      </c>
      <c r="C211" s="24"/>
      <c r="D211" s="24"/>
      <c r="E211" s="24"/>
      <c r="F211" s="7">
        <f>F212+F213+F215+F217+F220+F223+F225+F227</f>
        <v>124835.89999999998</v>
      </c>
      <c r="G211" s="7">
        <f>G212+G213+G215+G217+G220+G223+G225+G227</f>
        <v>130724.3</v>
      </c>
      <c r="H211" s="7">
        <f>H212+H213+H215+H217+H220+H223+H225+H227</f>
        <v>123844</v>
      </c>
    </row>
    <row r="212" spans="1:8" ht="31.5">
      <c r="A212" s="2" t="s">
        <v>43</v>
      </c>
      <c r="B212" s="4" t="s">
        <v>792</v>
      </c>
      <c r="C212" s="4" t="s">
        <v>72</v>
      </c>
      <c r="D212" s="4" t="s">
        <v>139</v>
      </c>
      <c r="E212" s="4" t="s">
        <v>45</v>
      </c>
      <c r="F212" s="7">
        <f>SUM(Ведомственная!G324)</f>
        <v>51279.8</v>
      </c>
      <c r="G212" s="7">
        <f>SUM(Ведомственная!H324)</f>
        <v>130724.3</v>
      </c>
      <c r="H212" s="7">
        <f>SUM(Ведомственная!I324)</f>
        <v>123844</v>
      </c>
    </row>
    <row r="213" spans="1:8" ht="31.5">
      <c r="A213" s="2" t="s">
        <v>971</v>
      </c>
      <c r="B213" s="4" t="s">
        <v>973</v>
      </c>
      <c r="C213" s="4"/>
      <c r="D213" s="7"/>
      <c r="E213" s="7"/>
      <c r="F213" s="7">
        <f>SUM(F214)</f>
        <v>2936.2</v>
      </c>
      <c r="G213" s="7">
        <f>SUM(G214)</f>
        <v>0</v>
      </c>
      <c r="H213" s="7">
        <f>SUM(H214)</f>
        <v>0</v>
      </c>
    </row>
    <row r="214" spans="1:8" ht="31.5">
      <c r="A214" s="2" t="s">
        <v>43</v>
      </c>
      <c r="B214" s="4" t="s">
        <v>983</v>
      </c>
      <c r="C214" s="4" t="s">
        <v>72</v>
      </c>
      <c r="D214" s="4" t="s">
        <v>139</v>
      </c>
      <c r="E214" s="4" t="s">
        <v>45</v>
      </c>
      <c r="F214" s="7">
        <f>SUM(Ведомственная!G326)</f>
        <v>2936.2</v>
      </c>
      <c r="G214" s="7">
        <f>SUM(Ведомственная!H326)</f>
        <v>0</v>
      </c>
      <c r="H214" s="7">
        <f>SUM(Ведомственная!I326)</f>
        <v>0</v>
      </c>
    </row>
    <row r="215" spans="1:8" ht="47.25">
      <c r="A215" s="2" t="s">
        <v>972</v>
      </c>
      <c r="B215" s="4" t="s">
        <v>974</v>
      </c>
      <c r="C215" s="4"/>
      <c r="D215" s="7"/>
      <c r="E215" s="7"/>
      <c r="F215" s="7">
        <f>SUM(F216)</f>
        <v>1666.2</v>
      </c>
      <c r="G215" s="7">
        <f t="shared" ref="G215:H215" si="46">SUM(G216)</f>
        <v>0</v>
      </c>
      <c r="H215" s="7">
        <f t="shared" si="46"/>
        <v>0</v>
      </c>
    </row>
    <row r="216" spans="1:8" ht="31.5">
      <c r="A216" s="2" t="s">
        <v>43</v>
      </c>
      <c r="B216" s="4" t="s">
        <v>984</v>
      </c>
      <c r="C216" s="4" t="s">
        <v>72</v>
      </c>
      <c r="D216" s="4" t="s">
        <v>11</v>
      </c>
      <c r="E216" s="4" t="s">
        <v>142</v>
      </c>
      <c r="F216" s="7">
        <f>SUM(Ведомственная!G195)</f>
        <v>1666.2</v>
      </c>
      <c r="G216" s="7">
        <f>SUM(Ведомственная!H195)</f>
        <v>0</v>
      </c>
      <c r="H216" s="7">
        <f>SUM(Ведомственная!I195)</f>
        <v>0</v>
      </c>
    </row>
    <row r="217" spans="1:8" ht="47.25">
      <c r="A217" s="2" t="s">
        <v>975</v>
      </c>
      <c r="B217" s="4" t="s">
        <v>976</v>
      </c>
      <c r="C217" s="4"/>
      <c r="D217" s="7"/>
      <c r="E217" s="7"/>
      <c r="F217" s="7">
        <f>SUM(F218:F219)</f>
        <v>61717.599999999999</v>
      </c>
      <c r="G217" s="7">
        <f t="shared" ref="G217:H217" si="47">SUM(G218:G219)</f>
        <v>0</v>
      </c>
      <c r="H217" s="7">
        <f t="shared" si="47"/>
        <v>0</v>
      </c>
    </row>
    <row r="218" spans="1:8" ht="31.5">
      <c r="A218" s="2" t="s">
        <v>43</v>
      </c>
      <c r="B218" s="4" t="s">
        <v>985</v>
      </c>
      <c r="C218" s="4" t="s">
        <v>72</v>
      </c>
      <c r="D218" s="4" t="s">
        <v>11</v>
      </c>
      <c r="E218" s="4" t="s">
        <v>142</v>
      </c>
      <c r="F218" s="7">
        <f>SUM(Ведомственная!G197)</f>
        <v>853.1</v>
      </c>
      <c r="G218" s="7">
        <f>SUM(Ведомственная!H197)</f>
        <v>0</v>
      </c>
      <c r="H218" s="7">
        <f>SUM(Ведомственная!I197)</f>
        <v>0</v>
      </c>
    </row>
    <row r="219" spans="1:8" ht="31.5">
      <c r="A219" s="2" t="s">
        <v>43</v>
      </c>
      <c r="B219" s="4" t="s">
        <v>985</v>
      </c>
      <c r="C219" s="4" t="s">
        <v>72</v>
      </c>
      <c r="D219" s="4" t="s">
        <v>139</v>
      </c>
      <c r="E219" s="4" t="s">
        <v>45</v>
      </c>
      <c r="F219" s="7">
        <f>SUM(Ведомственная!G328)</f>
        <v>60864.5</v>
      </c>
      <c r="G219" s="7">
        <f>SUM(Ведомственная!H328)</f>
        <v>0</v>
      </c>
      <c r="H219" s="7">
        <f>SUM(Ведомственная!I328)</f>
        <v>0</v>
      </c>
    </row>
    <row r="220" spans="1:8" ht="31.5">
      <c r="A220" s="2" t="s">
        <v>992</v>
      </c>
      <c r="B220" s="4" t="s">
        <v>991</v>
      </c>
      <c r="C220" s="4"/>
      <c r="D220" s="7"/>
      <c r="E220" s="7"/>
      <c r="F220" s="7">
        <f>SUM(F221:F222)</f>
        <v>5648.7</v>
      </c>
      <c r="G220" s="7">
        <f t="shared" ref="G220:H220" si="48">SUM(G221:G222)</f>
        <v>0</v>
      </c>
      <c r="H220" s="7">
        <f t="shared" si="48"/>
        <v>0</v>
      </c>
    </row>
    <row r="221" spans="1:8" ht="31.5">
      <c r="A221" s="2" t="s">
        <v>43</v>
      </c>
      <c r="B221" s="4" t="s">
        <v>991</v>
      </c>
      <c r="C221" s="4" t="s">
        <v>72</v>
      </c>
      <c r="D221" s="4" t="s">
        <v>11</v>
      </c>
      <c r="E221" s="4" t="s">
        <v>142</v>
      </c>
      <c r="F221" s="7">
        <f>SUM(Ведомственная!G199)</f>
        <v>4746.3999999999996</v>
      </c>
      <c r="G221" s="7">
        <f>SUM(Ведомственная!H199)</f>
        <v>0</v>
      </c>
      <c r="H221" s="7">
        <f>SUM(Ведомственная!I199)</f>
        <v>0</v>
      </c>
    </row>
    <row r="222" spans="1:8" ht="31.5">
      <c r="A222" s="2" t="s">
        <v>43</v>
      </c>
      <c r="B222" s="4" t="s">
        <v>991</v>
      </c>
      <c r="C222" s="4" t="s">
        <v>72</v>
      </c>
      <c r="D222" s="4" t="s">
        <v>139</v>
      </c>
      <c r="E222" s="4" t="s">
        <v>45</v>
      </c>
      <c r="F222" s="7">
        <f>SUM(Ведомственная!G330)</f>
        <v>902.3</v>
      </c>
      <c r="G222" s="7">
        <f>SUM(Ведомственная!H330)</f>
        <v>0</v>
      </c>
      <c r="H222" s="7">
        <f>SUM(Ведомственная!I330)</f>
        <v>0</v>
      </c>
    </row>
    <row r="223" spans="1:8" ht="47.25">
      <c r="A223" s="2" t="s">
        <v>977</v>
      </c>
      <c r="B223" s="4" t="s">
        <v>978</v>
      </c>
      <c r="C223" s="4"/>
      <c r="D223" s="7"/>
      <c r="E223" s="7"/>
      <c r="F223" s="7">
        <f>SUM(F224)</f>
        <v>0</v>
      </c>
      <c r="G223" s="7">
        <f>SUM(G224)</f>
        <v>0</v>
      </c>
      <c r="H223" s="7">
        <f>SUM(H224)</f>
        <v>0</v>
      </c>
    </row>
    <row r="224" spans="1:8" ht="31.5">
      <c r="A224" s="2" t="s">
        <v>43</v>
      </c>
      <c r="B224" s="4" t="s">
        <v>986</v>
      </c>
      <c r="C224" s="4" t="s">
        <v>72</v>
      </c>
      <c r="D224" s="4" t="s">
        <v>139</v>
      </c>
      <c r="E224" s="4" t="s">
        <v>45</v>
      </c>
      <c r="F224" s="7">
        <f>SUM(Ведомственная!G332)</f>
        <v>0</v>
      </c>
      <c r="G224" s="7">
        <f>SUM(Ведомственная!H332)</f>
        <v>0</v>
      </c>
      <c r="H224" s="7">
        <f>SUM(Ведомственная!I332)</f>
        <v>0</v>
      </c>
    </row>
    <row r="225" spans="1:8" ht="47.25">
      <c r="A225" s="2" t="s">
        <v>979</v>
      </c>
      <c r="B225" s="4" t="s">
        <v>980</v>
      </c>
      <c r="C225" s="4"/>
      <c r="D225" s="7"/>
      <c r="E225" s="7"/>
      <c r="F225" s="7">
        <f>SUM(F226)</f>
        <v>0</v>
      </c>
      <c r="G225" s="7">
        <f>SUM(G226)</f>
        <v>0</v>
      </c>
      <c r="H225" s="7">
        <f>SUM(H226)</f>
        <v>0</v>
      </c>
    </row>
    <row r="226" spans="1:8" ht="31.5">
      <c r="A226" s="2" t="s">
        <v>43</v>
      </c>
      <c r="B226" s="4" t="s">
        <v>987</v>
      </c>
      <c r="C226" s="4" t="s">
        <v>72</v>
      </c>
      <c r="D226" s="4" t="s">
        <v>139</v>
      </c>
      <c r="E226" s="4" t="s">
        <v>45</v>
      </c>
      <c r="F226" s="7">
        <f>SUM(Ведомственная!G334)</f>
        <v>0</v>
      </c>
      <c r="G226" s="7">
        <f>SUM(Ведомственная!H334)</f>
        <v>0</v>
      </c>
      <c r="H226" s="7">
        <f>SUM(Ведомственная!I334)</f>
        <v>0</v>
      </c>
    </row>
    <row r="227" spans="1:8" ht="31.5">
      <c r="A227" s="2" t="s">
        <v>981</v>
      </c>
      <c r="B227" s="4" t="s">
        <v>982</v>
      </c>
      <c r="C227" s="4"/>
      <c r="D227" s="7"/>
      <c r="E227" s="7"/>
      <c r="F227" s="7">
        <f>SUM(F228)</f>
        <v>1587.4</v>
      </c>
      <c r="G227" s="7">
        <f>SUM(G228)</f>
        <v>0</v>
      </c>
      <c r="H227" s="7">
        <f>SUM(H228)</f>
        <v>0</v>
      </c>
    </row>
    <row r="228" spans="1:8" ht="31.5">
      <c r="A228" s="2" t="s">
        <v>43</v>
      </c>
      <c r="B228" s="4" t="s">
        <v>988</v>
      </c>
      <c r="C228" s="4" t="s">
        <v>72</v>
      </c>
      <c r="D228" s="4" t="s">
        <v>139</v>
      </c>
      <c r="E228" s="4" t="s">
        <v>45</v>
      </c>
      <c r="F228" s="7">
        <f>SUM(Ведомственная!G336)</f>
        <v>1587.4</v>
      </c>
      <c r="G228" s="7">
        <f>SUM(Ведомственная!H336)</f>
        <v>0</v>
      </c>
      <c r="H228" s="7">
        <f>SUM(Ведомственная!I336)</f>
        <v>0</v>
      </c>
    </row>
    <row r="229" spans="1:8" ht="31.5">
      <c r="A229" s="2" t="s">
        <v>794</v>
      </c>
      <c r="B229" s="4" t="s">
        <v>793</v>
      </c>
      <c r="C229" s="4"/>
      <c r="D229" s="4"/>
      <c r="E229" s="4"/>
      <c r="F229" s="7">
        <f>SUM(F230:F230)</f>
        <v>76143.700000000012</v>
      </c>
      <c r="G229" s="7">
        <f>SUM(G230:G230)</f>
        <v>178700</v>
      </c>
      <c r="H229" s="7">
        <f>SUM(H230:H230)</f>
        <v>0</v>
      </c>
    </row>
    <row r="230" spans="1:8" ht="31.5">
      <c r="A230" s="2" t="s">
        <v>43</v>
      </c>
      <c r="B230" s="4" t="s">
        <v>793</v>
      </c>
      <c r="C230" s="4" t="s">
        <v>72</v>
      </c>
      <c r="D230" s="4" t="s">
        <v>139</v>
      </c>
      <c r="E230" s="4" t="s">
        <v>45</v>
      </c>
      <c r="F230" s="7">
        <f>SUM(Ведомственная!G338)</f>
        <v>76143.700000000012</v>
      </c>
      <c r="G230" s="7">
        <f>SUM(Ведомственная!H338)</f>
        <v>178700</v>
      </c>
      <c r="H230" s="7">
        <f>SUM(Ведомственная!I338)</f>
        <v>0</v>
      </c>
    </row>
    <row r="231" spans="1:8">
      <c r="A231" s="34" t="s">
        <v>582</v>
      </c>
      <c r="B231" s="4" t="s">
        <v>475</v>
      </c>
      <c r="C231" s="4"/>
      <c r="D231" s="4"/>
      <c r="E231" s="4"/>
      <c r="F231" s="7">
        <f>SUM(F234+F237)+F232</f>
        <v>174280.69999999998</v>
      </c>
      <c r="G231" s="7">
        <f t="shared" ref="G231:H231" si="49">SUM(G234+G237)+G232</f>
        <v>0</v>
      </c>
      <c r="H231" s="7">
        <f t="shared" si="49"/>
        <v>0</v>
      </c>
    </row>
    <row r="232" spans="1:8" ht="47.25">
      <c r="A232" s="34" t="s">
        <v>791</v>
      </c>
      <c r="B232" s="4" t="s">
        <v>790</v>
      </c>
      <c r="C232" s="4"/>
      <c r="D232" s="4"/>
      <c r="E232" s="4"/>
      <c r="F232" s="7">
        <f>SUM(F233)</f>
        <v>118256.29999999999</v>
      </c>
      <c r="G232" s="7">
        <f>SUM(G233)</f>
        <v>0</v>
      </c>
      <c r="H232" s="7">
        <f>SUM(H233)</f>
        <v>0</v>
      </c>
    </row>
    <row r="233" spans="1:8" ht="31.5">
      <c r="A233" s="2" t="s">
        <v>43</v>
      </c>
      <c r="B233" s="4" t="s">
        <v>790</v>
      </c>
      <c r="C233" s="4" t="s">
        <v>72</v>
      </c>
      <c r="D233" s="4" t="s">
        <v>139</v>
      </c>
      <c r="E233" s="4" t="s">
        <v>139</v>
      </c>
      <c r="F233" s="7">
        <f>SUM(Ведомственная!G389)</f>
        <v>118256.29999999999</v>
      </c>
      <c r="G233" s="7">
        <f>SUM(Ведомственная!H389)</f>
        <v>0</v>
      </c>
      <c r="H233" s="7">
        <f>SUM(Ведомственная!I389)</f>
        <v>0</v>
      </c>
    </row>
    <row r="234" spans="1:8">
      <c r="A234" s="2" t="s">
        <v>383</v>
      </c>
      <c r="B234" s="4" t="s">
        <v>476</v>
      </c>
      <c r="C234" s="4"/>
      <c r="D234" s="4"/>
      <c r="E234" s="4"/>
      <c r="F234" s="7">
        <f>SUM(F235:F236)</f>
        <v>56024.4</v>
      </c>
      <c r="G234" s="7">
        <f t="shared" ref="G234:H234" si="50">SUM(G235:G236)</f>
        <v>0</v>
      </c>
      <c r="H234" s="7">
        <f t="shared" si="50"/>
        <v>0</v>
      </c>
    </row>
    <row r="235" spans="1:8" ht="31.5">
      <c r="A235" s="2" t="s">
        <v>43</v>
      </c>
      <c r="B235" s="4" t="s">
        <v>476</v>
      </c>
      <c r="C235" s="4" t="s">
        <v>72</v>
      </c>
      <c r="D235" s="4" t="s">
        <v>11</v>
      </c>
      <c r="E235" s="4" t="s">
        <v>142</v>
      </c>
      <c r="F235" s="7">
        <f>SUM(Ведомственная!G202)</f>
        <v>4711.8999999999996</v>
      </c>
      <c r="G235" s="7">
        <f>SUM(Ведомственная!H202)</f>
        <v>0</v>
      </c>
      <c r="H235" s="7">
        <f>SUM(Ведомственная!I202)</f>
        <v>0</v>
      </c>
    </row>
    <row r="236" spans="1:8" ht="31.5">
      <c r="A236" s="2" t="s">
        <v>43</v>
      </c>
      <c r="B236" s="4" t="s">
        <v>476</v>
      </c>
      <c r="C236" s="4" t="s">
        <v>72</v>
      </c>
      <c r="D236" s="4" t="s">
        <v>139</v>
      </c>
      <c r="E236" s="4" t="s">
        <v>45</v>
      </c>
      <c r="F236" s="7">
        <f>SUM(Ведомственная!G341)</f>
        <v>51312.5</v>
      </c>
      <c r="G236" s="7">
        <f>SUM(Ведомственная!H341)</f>
        <v>0</v>
      </c>
      <c r="H236" s="7">
        <f>SUM(Ведомственная!I341)</f>
        <v>0</v>
      </c>
    </row>
    <row r="237" spans="1:8" hidden="1">
      <c r="A237" s="2" t="s">
        <v>632</v>
      </c>
      <c r="B237" s="4" t="s">
        <v>477</v>
      </c>
      <c r="C237" s="4"/>
      <c r="D237" s="4"/>
      <c r="E237" s="4"/>
      <c r="F237" s="7">
        <f>SUM(F238)</f>
        <v>0</v>
      </c>
      <c r="G237" s="7">
        <f>SUM(G238)</f>
        <v>0</v>
      </c>
      <c r="H237" s="7">
        <f>SUM(H238)</f>
        <v>0</v>
      </c>
    </row>
    <row r="238" spans="1:8" ht="31.5" hidden="1">
      <c r="A238" s="2" t="s">
        <v>43</v>
      </c>
      <c r="B238" s="4" t="s">
        <v>477</v>
      </c>
      <c r="C238" s="4" t="s">
        <v>72</v>
      </c>
      <c r="D238" s="4" t="s">
        <v>139</v>
      </c>
      <c r="E238" s="4" t="s">
        <v>45</v>
      </c>
      <c r="F238" s="7">
        <f>SUM(Ведомственная!G343)</f>
        <v>0</v>
      </c>
      <c r="G238" s="7">
        <f>SUM(Ведомственная!H343)</f>
        <v>0</v>
      </c>
      <c r="H238" s="7">
        <f>SUM(Ведомственная!I343)</f>
        <v>0</v>
      </c>
    </row>
    <row r="239" spans="1:8" ht="31.5">
      <c r="A239" s="64" t="s">
        <v>532</v>
      </c>
      <c r="B239" s="24" t="s">
        <v>446</v>
      </c>
      <c r="C239" s="4"/>
      <c r="D239" s="4"/>
      <c r="E239" s="4"/>
      <c r="F239" s="26">
        <f>SUM(F240)+F244</f>
        <v>515520.6</v>
      </c>
      <c r="G239" s="26">
        <f>SUM(G240)+G244</f>
        <v>244615.5</v>
      </c>
      <c r="H239" s="26">
        <f>SUM(H240)+H244</f>
        <v>243270.5</v>
      </c>
    </row>
    <row r="240" spans="1:8">
      <c r="A240" s="2" t="s">
        <v>29</v>
      </c>
      <c r="B240" s="4" t="s">
        <v>447</v>
      </c>
      <c r="C240" s="4"/>
      <c r="D240" s="4"/>
      <c r="E240" s="4"/>
      <c r="F240" s="7">
        <f>SUM(F241)+F242</f>
        <v>295967.5</v>
      </c>
      <c r="G240" s="7">
        <f t="shared" ref="G240:H240" si="51">SUM(G241)+G242</f>
        <v>244615.5</v>
      </c>
      <c r="H240" s="7">
        <f t="shared" si="51"/>
        <v>243270.5</v>
      </c>
    </row>
    <row r="241" spans="1:8" ht="31.5">
      <c r="A241" s="2" t="s">
        <v>43</v>
      </c>
      <c r="B241" s="4" t="s">
        <v>447</v>
      </c>
      <c r="C241" s="4" t="s">
        <v>72</v>
      </c>
      <c r="D241" s="4" t="s">
        <v>11</v>
      </c>
      <c r="E241" s="4" t="s">
        <v>142</v>
      </c>
      <c r="F241" s="7">
        <f>SUM(Ведомственная!G205)</f>
        <v>112064.9</v>
      </c>
      <c r="G241" s="7">
        <f>SUM(Ведомственная!H205)</f>
        <v>152213.4</v>
      </c>
      <c r="H241" s="7">
        <f>SUM(Ведомственная!I205)</f>
        <v>152213.4</v>
      </c>
    </row>
    <row r="242" spans="1:8" ht="31.5">
      <c r="A242" s="34" t="s">
        <v>630</v>
      </c>
      <c r="B242" s="4" t="s">
        <v>785</v>
      </c>
      <c r="C242" s="4"/>
      <c r="D242" s="4"/>
      <c r="E242" s="4"/>
      <c r="F242" s="7">
        <f>SUM(F243)</f>
        <v>183902.6</v>
      </c>
      <c r="G242" s="7">
        <f>SUM(G243)</f>
        <v>92402.1</v>
      </c>
      <c r="H242" s="7">
        <f>SUM(H243)</f>
        <v>91057.1</v>
      </c>
    </row>
    <row r="243" spans="1:8" ht="31.5">
      <c r="A243" s="34" t="s">
        <v>43</v>
      </c>
      <c r="B243" s="4" t="s">
        <v>785</v>
      </c>
      <c r="C243" s="4" t="s">
        <v>72</v>
      </c>
      <c r="D243" s="4" t="s">
        <v>11</v>
      </c>
      <c r="E243" s="4" t="s">
        <v>142</v>
      </c>
      <c r="F243" s="7">
        <f>SUM(Ведомственная!G207)</f>
        <v>183902.6</v>
      </c>
      <c r="G243" s="7">
        <f>SUM(Ведомственная!H207)</f>
        <v>92402.1</v>
      </c>
      <c r="H243" s="7">
        <f>SUM(Ведомственная!I207)</f>
        <v>91057.1</v>
      </c>
    </row>
    <row r="244" spans="1:8" ht="31.5">
      <c r="A244" s="2" t="s">
        <v>227</v>
      </c>
      <c r="B244" s="4" t="s">
        <v>465</v>
      </c>
      <c r="C244" s="4"/>
      <c r="D244" s="4"/>
      <c r="E244" s="4"/>
      <c r="F244" s="7">
        <f>SUM(F245)+F246</f>
        <v>219553.1</v>
      </c>
      <c r="G244" s="7">
        <f t="shared" ref="G244:H244" si="52">SUM(G245)+G246</f>
        <v>0</v>
      </c>
      <c r="H244" s="7">
        <f t="shared" si="52"/>
        <v>0</v>
      </c>
    </row>
    <row r="245" spans="1:8" ht="31.5">
      <c r="A245" s="2" t="s">
        <v>228</v>
      </c>
      <c r="B245" s="4" t="s">
        <v>465</v>
      </c>
      <c r="C245" s="4" t="s">
        <v>209</v>
      </c>
      <c r="D245" s="4" t="s">
        <v>11</v>
      </c>
      <c r="E245" s="4" t="s">
        <v>142</v>
      </c>
      <c r="F245" s="7">
        <f>SUM(Ведомственная!G209)</f>
        <v>8781.9</v>
      </c>
      <c r="G245" s="7">
        <f>SUM(Ведомственная!H209)</f>
        <v>0</v>
      </c>
      <c r="H245" s="7">
        <f>SUM(Ведомственная!I209)</f>
        <v>0</v>
      </c>
    </row>
    <row r="246" spans="1:8" ht="31.5">
      <c r="A246" s="2" t="s">
        <v>631</v>
      </c>
      <c r="B246" s="4" t="s">
        <v>782</v>
      </c>
      <c r="C246" s="4"/>
      <c r="D246" s="4"/>
      <c r="E246" s="4"/>
      <c r="F246" s="7">
        <f>SUM(F247)</f>
        <v>210771.20000000001</v>
      </c>
      <c r="G246" s="7">
        <f t="shared" ref="G246:H246" si="53">SUM(G247)</f>
        <v>0</v>
      </c>
      <c r="H246" s="7">
        <f t="shared" si="53"/>
        <v>0</v>
      </c>
    </row>
    <row r="247" spans="1:8" ht="31.5">
      <c r="A247" s="2" t="s">
        <v>228</v>
      </c>
      <c r="B247" s="4" t="s">
        <v>782</v>
      </c>
      <c r="C247" s="4" t="s">
        <v>209</v>
      </c>
      <c r="D247" s="4" t="s">
        <v>11</v>
      </c>
      <c r="E247" s="4" t="s">
        <v>142</v>
      </c>
      <c r="F247" s="7">
        <f>SUM(Ведомственная!G211)</f>
        <v>210771.20000000001</v>
      </c>
      <c r="G247" s="7">
        <f>SUM(Ведомственная!H211)</f>
        <v>0</v>
      </c>
      <c r="H247" s="7">
        <f>SUM(Ведомственная!I211)</f>
        <v>0</v>
      </c>
    </row>
    <row r="248" spans="1:8" s="27" customFormat="1" ht="47.25">
      <c r="A248" s="23" t="s">
        <v>523</v>
      </c>
      <c r="B248" s="29" t="s">
        <v>206</v>
      </c>
      <c r="C248" s="29"/>
      <c r="D248" s="38"/>
      <c r="E248" s="38"/>
      <c r="F248" s="10">
        <f>SUM(F277)+F249+F253</f>
        <v>89382.500000000015</v>
      </c>
      <c r="G248" s="10">
        <f>SUM(G277)+G249+G253</f>
        <v>30922.6</v>
      </c>
      <c r="H248" s="10">
        <f>SUM(H277)+H249+H253</f>
        <v>63563.9</v>
      </c>
    </row>
    <row r="249" spans="1:8" ht="31.5" hidden="1">
      <c r="A249" s="2" t="s">
        <v>226</v>
      </c>
      <c r="B249" s="4" t="s">
        <v>254</v>
      </c>
      <c r="C249" s="4"/>
      <c r="D249" s="4"/>
      <c r="E249" s="4"/>
      <c r="F249" s="7">
        <f>SUM(F250)</f>
        <v>0</v>
      </c>
      <c r="G249" s="7">
        <f>SUM(G250)</f>
        <v>0</v>
      </c>
      <c r="H249" s="7">
        <f>SUM(H250)</f>
        <v>0</v>
      </c>
    </row>
    <row r="250" spans="1:8" ht="31.5" hidden="1">
      <c r="A250" s="2" t="s">
        <v>227</v>
      </c>
      <c r="B250" s="4" t="s">
        <v>255</v>
      </c>
      <c r="C250" s="4"/>
      <c r="D250" s="4"/>
      <c r="E250" s="4"/>
      <c r="F250" s="7">
        <f>SUM(F251:F252)</f>
        <v>0</v>
      </c>
      <c r="G250" s="7">
        <f>SUM(G251:G252)</f>
        <v>0</v>
      </c>
      <c r="H250" s="7">
        <f>SUM(H251:H252)</f>
        <v>0</v>
      </c>
    </row>
    <row r="251" spans="1:8" ht="31.5" hidden="1">
      <c r="A251" s="2" t="s">
        <v>228</v>
      </c>
      <c r="B251" s="4" t="s">
        <v>255</v>
      </c>
      <c r="C251" s="4" t="s">
        <v>209</v>
      </c>
      <c r="D251" s="4" t="s">
        <v>11</v>
      </c>
      <c r="E251" s="4" t="s">
        <v>142</v>
      </c>
      <c r="F251" s="7"/>
      <c r="G251" s="7"/>
      <c r="H251" s="7"/>
    </row>
    <row r="252" spans="1:8" ht="31.5" hidden="1">
      <c r="A252" s="2" t="s">
        <v>228</v>
      </c>
      <c r="B252" s="4" t="s">
        <v>255</v>
      </c>
      <c r="C252" s="4" t="s">
        <v>209</v>
      </c>
      <c r="D252" s="4" t="s">
        <v>139</v>
      </c>
      <c r="E252" s="4" t="s">
        <v>139</v>
      </c>
      <c r="F252" s="7">
        <f>SUM(Ведомственная!G393)</f>
        <v>0</v>
      </c>
      <c r="G252" s="7">
        <f>SUM(Ведомственная!H393)</f>
        <v>0</v>
      </c>
      <c r="H252" s="7">
        <f>SUM(Ведомственная!I393)</f>
        <v>0</v>
      </c>
    </row>
    <row r="253" spans="1:8" ht="31.5">
      <c r="A253" s="2" t="s">
        <v>229</v>
      </c>
      <c r="B253" s="4" t="s">
        <v>256</v>
      </c>
      <c r="C253" s="4"/>
      <c r="D253" s="4"/>
      <c r="E253" s="4"/>
      <c r="F253" s="7">
        <f>SUM(F254+F264)</f>
        <v>77827.700000000012</v>
      </c>
      <c r="G253" s="7">
        <f>SUM(G254+G264)</f>
        <v>18554.7</v>
      </c>
      <c r="H253" s="7">
        <f>SUM(H254+H264)</f>
        <v>50517.5</v>
      </c>
    </row>
    <row r="254" spans="1:8">
      <c r="A254" s="2" t="s">
        <v>29</v>
      </c>
      <c r="B254" s="4" t="s">
        <v>345</v>
      </c>
      <c r="C254" s="4"/>
      <c r="D254" s="4"/>
      <c r="E254" s="4"/>
      <c r="F254" s="7">
        <f>SUM(F262+F255)+F256+F258+F260</f>
        <v>36525.300000000003</v>
      </c>
      <c r="G254" s="7">
        <f>SUM(G262+G255)+G256+G258+G260</f>
        <v>18554.7</v>
      </c>
      <c r="H254" s="7">
        <f>SUM(H262+H255)+H256+H258+H260</f>
        <v>20099.900000000001</v>
      </c>
    </row>
    <row r="255" spans="1:8" ht="31.5">
      <c r="A255" s="2" t="s">
        <v>43</v>
      </c>
      <c r="B255" s="4" t="s">
        <v>345</v>
      </c>
      <c r="C255" s="4" t="s">
        <v>72</v>
      </c>
      <c r="D255" s="4" t="s">
        <v>139</v>
      </c>
      <c r="E255" s="4" t="s">
        <v>35</v>
      </c>
      <c r="F255" s="7">
        <f>SUM(Ведомственная!G271)</f>
        <v>36452.5</v>
      </c>
      <c r="G255" s="7">
        <f>SUM(Ведомственная!H271)</f>
        <v>0</v>
      </c>
      <c r="H255" s="7">
        <f>SUM(Ведомственная!I271)</f>
        <v>0</v>
      </c>
    </row>
    <row r="256" spans="1:8" ht="31.5" hidden="1">
      <c r="A256" s="2" t="s">
        <v>750</v>
      </c>
      <c r="B256" s="4" t="s">
        <v>747</v>
      </c>
      <c r="C256" s="4"/>
      <c r="D256" s="4"/>
      <c r="E256" s="4"/>
      <c r="F256" s="7">
        <f>SUM(F257)</f>
        <v>0</v>
      </c>
      <c r="G256" s="7">
        <f t="shared" ref="G256:H256" si="54">SUM(G257)</f>
        <v>0</v>
      </c>
      <c r="H256" s="7">
        <f t="shared" si="54"/>
        <v>0</v>
      </c>
    </row>
    <row r="257" spans="1:8" ht="31.5" hidden="1">
      <c r="A257" s="2" t="s">
        <v>43</v>
      </c>
      <c r="B257" s="4" t="s">
        <v>747</v>
      </c>
      <c r="C257" s="4" t="s">
        <v>72</v>
      </c>
      <c r="D257" s="4" t="s">
        <v>139</v>
      </c>
      <c r="E257" s="4" t="s">
        <v>35</v>
      </c>
      <c r="F257" s="7">
        <f>SUM(Ведомственная!G273)</f>
        <v>0</v>
      </c>
      <c r="G257" s="7">
        <f>SUM(Ведомственная!H273)</f>
        <v>0</v>
      </c>
      <c r="H257" s="7">
        <f>SUM(Ведомственная!I273)</f>
        <v>0</v>
      </c>
    </row>
    <row r="258" spans="1:8" ht="31.5" hidden="1">
      <c r="A258" s="2" t="s">
        <v>751</v>
      </c>
      <c r="B258" s="4" t="s">
        <v>748</v>
      </c>
      <c r="C258" s="4"/>
      <c r="D258" s="4"/>
      <c r="E258" s="4"/>
      <c r="F258" s="7">
        <f>SUM(F259)</f>
        <v>0</v>
      </c>
      <c r="G258" s="7">
        <f t="shared" ref="G258:H258" si="55">SUM(G259)</f>
        <v>0</v>
      </c>
      <c r="H258" s="7">
        <f t="shared" si="55"/>
        <v>0</v>
      </c>
    </row>
    <row r="259" spans="1:8" ht="31.5" hidden="1">
      <c r="A259" s="2" t="s">
        <v>43</v>
      </c>
      <c r="B259" s="4" t="s">
        <v>748</v>
      </c>
      <c r="C259" s="4" t="s">
        <v>72</v>
      </c>
      <c r="D259" s="4" t="s">
        <v>139</v>
      </c>
      <c r="E259" s="4" t="s">
        <v>35</v>
      </c>
      <c r="F259" s="7">
        <f>SUM(Ведомственная!G275)</f>
        <v>0</v>
      </c>
      <c r="G259" s="7">
        <f>SUM(Ведомственная!H275)</f>
        <v>0</v>
      </c>
      <c r="H259" s="7">
        <f>SUM(Ведомственная!I275)</f>
        <v>0</v>
      </c>
    </row>
    <row r="260" spans="1:8" ht="47.25" hidden="1">
      <c r="A260" s="2" t="s">
        <v>752</v>
      </c>
      <c r="B260" s="4" t="s">
        <v>749</v>
      </c>
      <c r="C260" s="4"/>
      <c r="D260" s="4"/>
      <c r="E260" s="4"/>
      <c r="F260" s="7">
        <f>SUM(F261)</f>
        <v>0</v>
      </c>
      <c r="G260" s="7">
        <f t="shared" ref="G260:H260" si="56">SUM(G261)</f>
        <v>0</v>
      </c>
      <c r="H260" s="7">
        <f t="shared" si="56"/>
        <v>0</v>
      </c>
    </row>
    <row r="261" spans="1:8" ht="31.5" hidden="1">
      <c r="A261" s="2" t="s">
        <v>43</v>
      </c>
      <c r="B261" s="4" t="s">
        <v>749</v>
      </c>
      <c r="C261" s="4" t="s">
        <v>72</v>
      </c>
      <c r="D261" s="4" t="s">
        <v>139</v>
      </c>
      <c r="E261" s="4" t="s">
        <v>35</v>
      </c>
      <c r="F261" s="7">
        <f>SUM(Ведомственная!G277)</f>
        <v>0</v>
      </c>
      <c r="G261" s="7">
        <f>SUM(Ведомственная!H277)</f>
        <v>0</v>
      </c>
      <c r="H261" s="7">
        <f>SUM(Ведомственная!I277)</f>
        <v>0</v>
      </c>
    </row>
    <row r="262" spans="1:8" ht="78.75">
      <c r="A262" s="35" t="s">
        <v>633</v>
      </c>
      <c r="B262" s="4" t="s">
        <v>786</v>
      </c>
      <c r="C262" s="4"/>
      <c r="D262" s="4"/>
      <c r="E262" s="4"/>
      <c r="F262" s="7">
        <f>SUM(F263)</f>
        <v>72.8</v>
      </c>
      <c r="G262" s="7">
        <f>SUM(G263)</f>
        <v>18554.7</v>
      </c>
      <c r="H262" s="7">
        <f>SUM(H263)</f>
        <v>20099.900000000001</v>
      </c>
    </row>
    <row r="263" spans="1:8" ht="31.5">
      <c r="A263" s="2" t="s">
        <v>43</v>
      </c>
      <c r="B263" s="4" t="s">
        <v>786</v>
      </c>
      <c r="C263" s="4" t="s">
        <v>72</v>
      </c>
      <c r="D263" s="4" t="s">
        <v>139</v>
      </c>
      <c r="E263" s="4" t="s">
        <v>35</v>
      </c>
      <c r="F263" s="7">
        <f>SUM(Ведомственная!G279)</f>
        <v>72.8</v>
      </c>
      <c r="G263" s="7">
        <f>SUM(Ведомственная!H279)</f>
        <v>18554.7</v>
      </c>
      <c r="H263" s="7">
        <f>SUM(Ведомственная!I279)</f>
        <v>20099.900000000001</v>
      </c>
    </row>
    <row r="264" spans="1:8" ht="31.5">
      <c r="A264" s="2" t="s">
        <v>526</v>
      </c>
      <c r="B264" s="4" t="s">
        <v>257</v>
      </c>
      <c r="C264" s="4"/>
      <c r="D264" s="4"/>
      <c r="E264" s="4"/>
      <c r="F264" s="7">
        <f>SUM(F265:F266)+F273+F275+F271+F269+F267</f>
        <v>41302.400000000001</v>
      </c>
      <c r="G264" s="7">
        <f t="shared" ref="G264:H264" si="57">SUM(G265:G266)+G273+G275+G271+G269+G267</f>
        <v>0</v>
      </c>
      <c r="H264" s="7">
        <f t="shared" si="57"/>
        <v>30417.599999999999</v>
      </c>
    </row>
    <row r="265" spans="1:8" ht="31.5">
      <c r="A265" s="2" t="s">
        <v>228</v>
      </c>
      <c r="B265" s="4" t="s">
        <v>257</v>
      </c>
      <c r="C265" s="4" t="s">
        <v>209</v>
      </c>
      <c r="D265" s="4" t="s">
        <v>139</v>
      </c>
      <c r="E265" s="4" t="s">
        <v>35</v>
      </c>
      <c r="F265" s="7">
        <f>SUM(Ведомственная!G281)</f>
        <v>39729.1</v>
      </c>
      <c r="G265" s="7">
        <f>SUM(Ведомственная!H281)</f>
        <v>0</v>
      </c>
      <c r="H265" s="7">
        <f>SUM(Ведомственная!I281)</f>
        <v>0</v>
      </c>
    </row>
    <row r="266" spans="1:8" ht="31.5">
      <c r="A266" s="2" t="s">
        <v>228</v>
      </c>
      <c r="B266" s="4" t="s">
        <v>257</v>
      </c>
      <c r="C266" s="4" t="s">
        <v>209</v>
      </c>
      <c r="D266" s="4" t="s">
        <v>139</v>
      </c>
      <c r="E266" s="4" t="s">
        <v>139</v>
      </c>
      <c r="F266" s="7">
        <f>SUM(Ведомственная!G396)</f>
        <v>1573.3</v>
      </c>
      <c r="G266" s="7">
        <f>SUM(Ведомственная!H396)</f>
        <v>0</v>
      </c>
      <c r="H266" s="7">
        <f>SUM(Ведомственная!I396)</f>
        <v>0</v>
      </c>
    </row>
    <row r="267" spans="1:8" ht="31.5" hidden="1">
      <c r="A267" s="2" t="s">
        <v>750</v>
      </c>
      <c r="B267" s="4" t="s">
        <v>753</v>
      </c>
      <c r="C267" s="4"/>
      <c r="D267" s="4"/>
      <c r="E267" s="4"/>
      <c r="F267" s="7">
        <f>SUM(F268)</f>
        <v>0</v>
      </c>
      <c r="G267" s="7">
        <f t="shared" ref="G267:H267" si="58">SUM(G268)</f>
        <v>0</v>
      </c>
      <c r="H267" s="7">
        <f t="shared" si="58"/>
        <v>0</v>
      </c>
    </row>
    <row r="268" spans="1:8" ht="31.5" hidden="1">
      <c r="A268" s="2" t="s">
        <v>228</v>
      </c>
      <c r="B268" s="4" t="s">
        <v>753</v>
      </c>
      <c r="C268" s="4" t="s">
        <v>209</v>
      </c>
      <c r="D268" s="4" t="s">
        <v>139</v>
      </c>
      <c r="E268" s="4" t="s">
        <v>35</v>
      </c>
      <c r="F268" s="7">
        <f>SUM(Ведомственная!G283)</f>
        <v>0</v>
      </c>
      <c r="G268" s="7">
        <f>SUM(Ведомственная!H283)</f>
        <v>0</v>
      </c>
      <c r="H268" s="7">
        <f>SUM(Ведомственная!I283)</f>
        <v>0</v>
      </c>
    </row>
    <row r="269" spans="1:8" ht="31.5" hidden="1">
      <c r="A269" s="2" t="s">
        <v>751</v>
      </c>
      <c r="B269" s="4" t="s">
        <v>754</v>
      </c>
      <c r="C269" s="4"/>
      <c r="D269" s="4"/>
      <c r="E269" s="4"/>
      <c r="F269" s="7">
        <f>SUM(F270)</f>
        <v>0</v>
      </c>
      <c r="G269" s="7">
        <f t="shared" ref="G269:H269" si="59">SUM(G270)</f>
        <v>0</v>
      </c>
      <c r="H269" s="7">
        <f t="shared" si="59"/>
        <v>0</v>
      </c>
    </row>
    <row r="270" spans="1:8" ht="31.5" hidden="1">
      <c r="A270" s="2" t="s">
        <v>228</v>
      </c>
      <c r="B270" s="4" t="s">
        <v>754</v>
      </c>
      <c r="C270" s="4" t="s">
        <v>209</v>
      </c>
      <c r="D270" s="4" t="s">
        <v>139</v>
      </c>
      <c r="E270" s="4" t="s">
        <v>35</v>
      </c>
      <c r="F270" s="7">
        <f>SUM(Ведомственная!G285)</f>
        <v>0</v>
      </c>
      <c r="G270" s="7">
        <f>SUM(Ведомственная!H285)</f>
        <v>0</v>
      </c>
      <c r="H270" s="7">
        <f>SUM(Ведомственная!I285)</f>
        <v>0</v>
      </c>
    </row>
    <row r="271" spans="1:8" ht="47.25" hidden="1">
      <c r="A271" s="2" t="s">
        <v>752</v>
      </c>
      <c r="B271" s="4" t="s">
        <v>755</v>
      </c>
      <c r="C271" s="4"/>
      <c r="D271" s="4"/>
      <c r="E271" s="4"/>
      <c r="F271" s="7">
        <f>SUM(F272)</f>
        <v>0</v>
      </c>
      <c r="G271" s="7">
        <f>SUM(G272)</f>
        <v>0</v>
      </c>
      <c r="H271" s="7">
        <f>SUM(H272)</f>
        <v>0</v>
      </c>
    </row>
    <row r="272" spans="1:8" ht="31.5" hidden="1">
      <c r="A272" s="2" t="s">
        <v>228</v>
      </c>
      <c r="B272" s="4" t="s">
        <v>755</v>
      </c>
      <c r="C272" s="4" t="s">
        <v>209</v>
      </c>
      <c r="D272" s="4" t="s">
        <v>139</v>
      </c>
      <c r="E272" s="4" t="s">
        <v>35</v>
      </c>
      <c r="F272" s="7">
        <f>SUM(Ведомственная!G287)</f>
        <v>0</v>
      </c>
      <c r="G272" s="7">
        <f>SUM(Ведомственная!H287)</f>
        <v>0</v>
      </c>
      <c r="H272" s="7">
        <f>SUM(Ведомственная!I287)</f>
        <v>0</v>
      </c>
    </row>
    <row r="273" spans="1:8" ht="31.5">
      <c r="A273" s="2" t="s">
        <v>740</v>
      </c>
      <c r="B273" s="4" t="s">
        <v>953</v>
      </c>
      <c r="C273" s="4"/>
      <c r="D273" s="4"/>
      <c r="E273" s="4"/>
      <c r="F273" s="7">
        <f>SUM(F274)</f>
        <v>0</v>
      </c>
      <c r="G273" s="7">
        <f>SUM(G274)</f>
        <v>0</v>
      </c>
      <c r="H273" s="7">
        <f>SUM(H274)</f>
        <v>30417.599999999999</v>
      </c>
    </row>
    <row r="274" spans="1:8" ht="31.5">
      <c r="A274" s="2" t="s">
        <v>228</v>
      </c>
      <c r="B274" s="4" t="s">
        <v>953</v>
      </c>
      <c r="C274" s="4" t="s">
        <v>209</v>
      </c>
      <c r="D274" s="4" t="s">
        <v>139</v>
      </c>
      <c r="E274" s="4" t="s">
        <v>139</v>
      </c>
      <c r="F274" s="7">
        <f>SUM(Ведомственная!G398)</f>
        <v>0</v>
      </c>
      <c r="G274" s="7">
        <f>SUM(Ведомственная!H398)</f>
        <v>0</v>
      </c>
      <c r="H274" s="7">
        <f>SUM(Ведомственная!I398)</f>
        <v>30417.599999999999</v>
      </c>
    </row>
    <row r="275" spans="1:8" hidden="1">
      <c r="A275" s="2" t="s">
        <v>633</v>
      </c>
      <c r="B275" s="4" t="s">
        <v>621</v>
      </c>
      <c r="C275" s="4"/>
      <c r="D275" s="4"/>
      <c r="E275" s="4"/>
      <c r="F275" s="7">
        <f>SUM(F276)</f>
        <v>0</v>
      </c>
      <c r="G275" s="7">
        <f t="shared" ref="G275:H275" si="60">SUM(G276)</f>
        <v>0</v>
      </c>
      <c r="H275" s="7">
        <f t="shared" si="60"/>
        <v>0</v>
      </c>
    </row>
    <row r="276" spans="1:8" ht="31.5" hidden="1">
      <c r="A276" s="2" t="s">
        <v>228</v>
      </c>
      <c r="B276" s="4" t="s">
        <v>621</v>
      </c>
      <c r="C276" s="4" t="s">
        <v>209</v>
      </c>
      <c r="D276" s="4" t="s">
        <v>139</v>
      </c>
      <c r="E276" s="4" t="s">
        <v>35</v>
      </c>
      <c r="F276" s="7">
        <f>SUM(Ведомственная!G289)</f>
        <v>0</v>
      </c>
      <c r="G276" s="7">
        <f>SUM(Ведомственная!H289)</f>
        <v>0</v>
      </c>
      <c r="H276" s="7">
        <f>SUM(Ведомственная!I289)</f>
        <v>0</v>
      </c>
    </row>
    <row r="277" spans="1:8" ht="31.5">
      <c r="A277" s="95" t="s">
        <v>213</v>
      </c>
      <c r="B277" s="31" t="s">
        <v>207</v>
      </c>
      <c r="C277" s="31"/>
      <c r="D277" s="96"/>
      <c r="E277" s="96"/>
      <c r="F277" s="9">
        <f>SUM(F278)</f>
        <v>11554.8</v>
      </c>
      <c r="G277" s="9">
        <f t="shared" ref="G277:H278" si="61">SUM(G278)</f>
        <v>12367.9</v>
      </c>
      <c r="H277" s="9">
        <f t="shared" si="61"/>
        <v>13046.4</v>
      </c>
    </row>
    <row r="278" spans="1:8" ht="31.5">
      <c r="A278" s="95" t="s">
        <v>576</v>
      </c>
      <c r="B278" s="31" t="s">
        <v>575</v>
      </c>
      <c r="C278" s="96"/>
      <c r="D278" s="96"/>
      <c r="E278" s="96"/>
      <c r="F278" s="9">
        <f>SUM(F279)</f>
        <v>11554.8</v>
      </c>
      <c r="G278" s="9">
        <f t="shared" si="61"/>
        <v>12367.9</v>
      </c>
      <c r="H278" s="9">
        <f t="shared" si="61"/>
        <v>13046.4</v>
      </c>
    </row>
    <row r="279" spans="1:8">
      <c r="A279" s="95" t="s">
        <v>34</v>
      </c>
      <c r="B279" s="31" t="s">
        <v>575</v>
      </c>
      <c r="C279" s="96" t="s">
        <v>80</v>
      </c>
      <c r="D279" s="96" t="s">
        <v>25</v>
      </c>
      <c r="E279" s="96" t="s">
        <v>11</v>
      </c>
      <c r="F279" s="9">
        <f>SUM(Ведомственная!G479)</f>
        <v>11554.8</v>
      </c>
      <c r="G279" s="9">
        <f>SUM(Ведомственная!H479)</f>
        <v>12367.9</v>
      </c>
      <c r="H279" s="9">
        <f>SUM(Ведомственная!I479)</f>
        <v>13046.4</v>
      </c>
    </row>
    <row r="280" spans="1:8" s="27" customFormat="1" ht="31.5">
      <c r="A280" s="63" t="s">
        <v>423</v>
      </c>
      <c r="B280" s="24" t="s">
        <v>247</v>
      </c>
      <c r="C280" s="24"/>
      <c r="D280" s="24"/>
      <c r="E280" s="24"/>
      <c r="F280" s="26">
        <f>SUM(F286)+F281</f>
        <v>13352.599999999999</v>
      </c>
      <c r="G280" s="26">
        <f>SUM(G286)+G281</f>
        <v>9868.0999999999985</v>
      </c>
      <c r="H280" s="26">
        <f>SUM(H286)+H281</f>
        <v>9837.6999999999989</v>
      </c>
    </row>
    <row r="281" spans="1:8" ht="31.5">
      <c r="A281" s="2" t="s">
        <v>227</v>
      </c>
      <c r="B281" s="96" t="s">
        <v>260</v>
      </c>
      <c r="C281" s="96"/>
      <c r="D281" s="96"/>
      <c r="E281" s="96"/>
      <c r="F281" s="9">
        <f>SUM(F282:F285)</f>
        <v>3123.8</v>
      </c>
      <c r="G281" s="9">
        <f>SUM(G282:G285)</f>
        <v>0</v>
      </c>
      <c r="H281" s="9">
        <f>SUM(H282:H285)</f>
        <v>0</v>
      </c>
    </row>
    <row r="282" spans="1:8" ht="31.5" hidden="1">
      <c r="A282" s="2" t="s">
        <v>228</v>
      </c>
      <c r="B282" s="96" t="s">
        <v>260</v>
      </c>
      <c r="C282" s="96" t="s">
        <v>209</v>
      </c>
      <c r="D282" s="96" t="s">
        <v>139</v>
      </c>
      <c r="E282" s="96" t="s">
        <v>45</v>
      </c>
      <c r="F282" s="9">
        <f>SUM(Ведомственная!G346)</f>
        <v>0</v>
      </c>
      <c r="G282" s="9">
        <f>SUM(Ведомственная!H346)</f>
        <v>0</v>
      </c>
      <c r="H282" s="9">
        <f>SUM(Ведомственная!I346)</f>
        <v>0</v>
      </c>
    </row>
    <row r="283" spans="1:8" ht="31.5">
      <c r="A283" s="2" t="s">
        <v>228</v>
      </c>
      <c r="B283" s="96" t="s">
        <v>260</v>
      </c>
      <c r="C283" s="96" t="s">
        <v>209</v>
      </c>
      <c r="D283" s="96" t="s">
        <v>139</v>
      </c>
      <c r="E283" s="96" t="s">
        <v>139</v>
      </c>
      <c r="F283" s="9">
        <f>SUM(Ведомственная!G401)</f>
        <v>3123.8</v>
      </c>
      <c r="G283" s="9">
        <f>SUM(Ведомственная!H401)</f>
        <v>0</v>
      </c>
      <c r="H283" s="9">
        <f>SUM(Ведомственная!I401)</f>
        <v>0</v>
      </c>
    </row>
    <row r="284" spans="1:8" ht="31.5" hidden="1">
      <c r="A284" s="2" t="s">
        <v>228</v>
      </c>
      <c r="B284" s="96" t="s">
        <v>260</v>
      </c>
      <c r="C284" s="96" t="s">
        <v>209</v>
      </c>
      <c r="D284" s="96" t="s">
        <v>13</v>
      </c>
      <c r="E284" s="96" t="s">
        <v>11</v>
      </c>
      <c r="F284" s="9">
        <f>SUM(Ведомственная!G473)</f>
        <v>0</v>
      </c>
      <c r="G284" s="9">
        <f>SUM(Ведомственная!H473)</f>
        <v>0</v>
      </c>
      <c r="H284" s="9">
        <f>SUM(Ведомственная!I473)</f>
        <v>0</v>
      </c>
    </row>
    <row r="285" spans="1:8" ht="31.5" hidden="1">
      <c r="A285" s="2" t="s">
        <v>228</v>
      </c>
      <c r="B285" s="96" t="s">
        <v>260</v>
      </c>
      <c r="C285" s="96" t="s">
        <v>209</v>
      </c>
      <c r="D285" s="96" t="s">
        <v>140</v>
      </c>
      <c r="E285" s="96" t="s">
        <v>28</v>
      </c>
      <c r="F285" s="9">
        <f>SUM(Ведомственная!G499)</f>
        <v>0</v>
      </c>
      <c r="G285" s="9">
        <f>SUM(Ведомственная!H499)</f>
        <v>0</v>
      </c>
      <c r="H285" s="9">
        <f>SUM(Ведомственная!I499)</f>
        <v>0</v>
      </c>
    </row>
    <row r="286" spans="1:8" ht="31.5">
      <c r="A286" s="2" t="s">
        <v>422</v>
      </c>
      <c r="B286" s="4" t="s">
        <v>248</v>
      </c>
      <c r="C286" s="4"/>
      <c r="D286" s="4"/>
      <c r="E286" s="4"/>
      <c r="F286" s="7">
        <f>SUM(F287)</f>
        <v>10228.799999999999</v>
      </c>
      <c r="G286" s="7">
        <f>SUM(G287)</f>
        <v>9868.0999999999985</v>
      </c>
      <c r="H286" s="7">
        <f>SUM(H287)</f>
        <v>9837.6999999999989</v>
      </c>
    </row>
    <row r="287" spans="1:8" ht="31.5">
      <c r="A287" s="2" t="s">
        <v>36</v>
      </c>
      <c r="B287" s="4" t="s">
        <v>249</v>
      </c>
      <c r="C287" s="4"/>
      <c r="D287" s="4"/>
      <c r="E287" s="4"/>
      <c r="F287" s="7">
        <f>SUM(F288:F291)</f>
        <v>10228.799999999999</v>
      </c>
      <c r="G287" s="7">
        <f>SUM(G288:G291)</f>
        <v>9868.0999999999985</v>
      </c>
      <c r="H287" s="7">
        <f>SUM(H288:H291)</f>
        <v>9837.6999999999989</v>
      </c>
    </row>
    <row r="288" spans="1:8" ht="63">
      <c r="A288" s="2" t="s">
        <v>42</v>
      </c>
      <c r="B288" s="4" t="s">
        <v>249</v>
      </c>
      <c r="C288" s="4" t="s">
        <v>70</v>
      </c>
      <c r="D288" s="4" t="s">
        <v>11</v>
      </c>
      <c r="E288" s="4" t="s">
        <v>22</v>
      </c>
      <c r="F288" s="7">
        <f>SUM(Ведомственная!G228)</f>
        <v>9488.6999999999989</v>
      </c>
      <c r="G288" s="7">
        <f>SUM(Ведомственная!H228)</f>
        <v>9111.7999999999993</v>
      </c>
      <c r="H288" s="7">
        <f>SUM(Ведомственная!I228)</f>
        <v>9111.7999999999993</v>
      </c>
    </row>
    <row r="289" spans="1:8" ht="31.5">
      <c r="A289" s="2" t="s">
        <v>43</v>
      </c>
      <c r="B289" s="4" t="s">
        <v>249</v>
      </c>
      <c r="C289" s="4" t="s">
        <v>72</v>
      </c>
      <c r="D289" s="4" t="s">
        <v>11</v>
      </c>
      <c r="E289" s="4" t="s">
        <v>22</v>
      </c>
      <c r="F289" s="7">
        <f>SUM(Ведомственная!G229)</f>
        <v>724.6</v>
      </c>
      <c r="G289" s="7">
        <f>SUM(Ведомственная!H229)</f>
        <v>740.8</v>
      </c>
      <c r="H289" s="7">
        <f>SUM(Ведомственная!I229)</f>
        <v>710.4</v>
      </c>
    </row>
    <row r="290" spans="1:8" ht="31.5" hidden="1">
      <c r="A290" s="2" t="s">
        <v>43</v>
      </c>
      <c r="B290" s="4" t="s">
        <v>249</v>
      </c>
      <c r="C290" s="4" t="s">
        <v>72</v>
      </c>
      <c r="D290" s="4" t="s">
        <v>89</v>
      </c>
      <c r="E290" s="4" t="s">
        <v>139</v>
      </c>
      <c r="F290" s="7">
        <f>SUM(Ведомственная!G447)</f>
        <v>0</v>
      </c>
      <c r="G290" s="7">
        <f>SUM(Ведомственная!H447)</f>
        <v>0</v>
      </c>
      <c r="H290" s="7">
        <f>SUM(Ведомственная!I447)</f>
        <v>0</v>
      </c>
    </row>
    <row r="291" spans="1:8">
      <c r="A291" s="2" t="s">
        <v>20</v>
      </c>
      <c r="B291" s="4" t="s">
        <v>249</v>
      </c>
      <c r="C291" s="4" t="s">
        <v>77</v>
      </c>
      <c r="D291" s="4" t="s">
        <v>11</v>
      </c>
      <c r="E291" s="4" t="s">
        <v>22</v>
      </c>
      <c r="F291" s="7">
        <f>SUM(Ведомственная!G230)</f>
        <v>15.5</v>
      </c>
      <c r="G291" s="7">
        <f>SUM(Ведомственная!H230)</f>
        <v>15.5</v>
      </c>
      <c r="H291" s="7">
        <f>SUM(Ведомственная!I230)</f>
        <v>15.5</v>
      </c>
    </row>
    <row r="292" spans="1:8" s="65" customFormat="1" ht="63">
      <c r="A292" s="23" t="s">
        <v>653</v>
      </c>
      <c r="B292" s="29" t="s">
        <v>425</v>
      </c>
      <c r="C292" s="24"/>
      <c r="D292" s="24"/>
      <c r="E292" s="24"/>
      <c r="F292" s="26">
        <f>SUM(F293)</f>
        <v>13486.900000000001</v>
      </c>
      <c r="G292" s="26">
        <f>SUM(G293)</f>
        <v>1802.8</v>
      </c>
      <c r="H292" s="26">
        <f>SUM(H293)</f>
        <v>1000</v>
      </c>
    </row>
    <row r="293" spans="1:8">
      <c r="A293" s="2" t="s">
        <v>29</v>
      </c>
      <c r="B293" s="4" t="s">
        <v>426</v>
      </c>
      <c r="C293" s="4"/>
      <c r="D293" s="4"/>
      <c r="E293" s="4"/>
      <c r="F293" s="7">
        <f>SUM(F295)+F294+F297</f>
        <v>13486.900000000001</v>
      </c>
      <c r="G293" s="7">
        <f t="shared" ref="G293:H293" si="62">SUM(G295)+G294+G297</f>
        <v>1802.8</v>
      </c>
      <c r="H293" s="7">
        <f t="shared" si="62"/>
        <v>1000</v>
      </c>
    </row>
    <row r="294" spans="1:8" ht="31.5">
      <c r="A294" s="2" t="s">
        <v>43</v>
      </c>
      <c r="B294" s="4" t="s">
        <v>426</v>
      </c>
      <c r="C294" s="4" t="s">
        <v>72</v>
      </c>
      <c r="D294" s="4" t="s">
        <v>11</v>
      </c>
      <c r="E294" s="4" t="s">
        <v>22</v>
      </c>
      <c r="F294" s="7">
        <f>SUM(Ведомственная!G233)</f>
        <v>12156.5</v>
      </c>
      <c r="G294" s="7">
        <f>SUM(Ведомственная!H233)</f>
        <v>1802.8</v>
      </c>
      <c r="H294" s="7">
        <f>SUM(Ведомственная!I233)</f>
        <v>1000</v>
      </c>
    </row>
    <row r="295" spans="1:8" ht="31.5">
      <c r="A295" s="95" t="s">
        <v>594</v>
      </c>
      <c r="B295" s="31" t="s">
        <v>951</v>
      </c>
      <c r="C295" s="4"/>
      <c r="D295" s="4"/>
      <c r="E295" s="4"/>
      <c r="F295" s="7">
        <f>SUM(F296)</f>
        <v>149.19999999999999</v>
      </c>
      <c r="G295" s="7">
        <f>SUM(G296)</f>
        <v>0</v>
      </c>
      <c r="H295" s="7">
        <f>SUM(H296)</f>
        <v>0</v>
      </c>
    </row>
    <row r="296" spans="1:8" ht="31.5">
      <c r="A296" s="95" t="s">
        <v>43</v>
      </c>
      <c r="B296" s="31" t="s">
        <v>951</v>
      </c>
      <c r="C296" s="4" t="s">
        <v>72</v>
      </c>
      <c r="D296" s="4" t="s">
        <v>11</v>
      </c>
      <c r="E296" s="4" t="s">
        <v>22</v>
      </c>
      <c r="F296" s="7">
        <f>SUM(Ведомственная!G235)</f>
        <v>149.19999999999999</v>
      </c>
      <c r="G296" s="7">
        <f>SUM(Ведомственная!H235)</f>
        <v>0</v>
      </c>
      <c r="H296" s="7">
        <f>SUM(Ведомственная!I235)</f>
        <v>0</v>
      </c>
    </row>
    <row r="297" spans="1:8" ht="31.5">
      <c r="A297" s="148" t="s">
        <v>967</v>
      </c>
      <c r="B297" s="31" t="s">
        <v>966</v>
      </c>
      <c r="C297" s="31"/>
      <c r="D297" s="4"/>
      <c r="E297" s="4"/>
      <c r="F297" s="7">
        <f>SUM(F298)</f>
        <v>1181.2</v>
      </c>
      <c r="G297" s="7">
        <f t="shared" ref="G297:H297" si="63">SUM(G298)</f>
        <v>0</v>
      </c>
      <c r="H297" s="7">
        <f t="shared" si="63"/>
        <v>0</v>
      </c>
    </row>
    <row r="298" spans="1:8" ht="31.5">
      <c r="A298" s="148" t="s">
        <v>43</v>
      </c>
      <c r="B298" s="31" t="s">
        <v>966</v>
      </c>
      <c r="C298" s="31">
        <v>200</v>
      </c>
      <c r="D298" s="4" t="s">
        <v>11</v>
      </c>
      <c r="E298" s="4" t="s">
        <v>22</v>
      </c>
      <c r="F298" s="7">
        <f>SUM(Ведомственная!G237)</f>
        <v>1181.2</v>
      </c>
      <c r="G298" s="7">
        <f>SUM(Ведомственная!H237)</f>
        <v>0</v>
      </c>
      <c r="H298" s="7">
        <f>SUM(Ведомственная!I237)</f>
        <v>0</v>
      </c>
    </row>
    <row r="299" spans="1:8" s="27" customFormat="1" ht="31.5">
      <c r="A299" s="23" t="s">
        <v>602</v>
      </c>
      <c r="B299" s="29" t="s">
        <v>204</v>
      </c>
      <c r="C299" s="29"/>
      <c r="D299" s="38"/>
      <c r="E299" s="38"/>
      <c r="F299" s="10">
        <f>SUM(F300+F306)+F311</f>
        <v>35146</v>
      </c>
      <c r="G299" s="10">
        <f t="shared" ref="G299:H299" si="64">SUM(G300+G306)+G311</f>
        <v>30004.9</v>
      </c>
      <c r="H299" s="10">
        <f t="shared" si="64"/>
        <v>30004.9</v>
      </c>
    </row>
    <row r="300" spans="1:8">
      <c r="A300" s="95" t="s">
        <v>29</v>
      </c>
      <c r="B300" s="31" t="s">
        <v>211</v>
      </c>
      <c r="C300" s="31"/>
      <c r="D300" s="96"/>
      <c r="E300" s="96"/>
      <c r="F300" s="9">
        <f>SUM(F301:F302)+F303</f>
        <v>17279.400000000001</v>
      </c>
      <c r="G300" s="9">
        <f t="shared" ref="G300:H300" si="65">SUM(G301:G302)+G303</f>
        <v>19799.400000000001</v>
      </c>
      <c r="H300" s="9">
        <f t="shared" si="65"/>
        <v>19799.400000000001</v>
      </c>
    </row>
    <row r="301" spans="1:8" ht="63" hidden="1">
      <c r="A301" s="95" t="s">
        <v>42</v>
      </c>
      <c r="B301" s="31" t="s">
        <v>230</v>
      </c>
      <c r="C301" s="31">
        <v>100</v>
      </c>
      <c r="D301" s="96" t="s">
        <v>60</v>
      </c>
      <c r="E301" s="96" t="s">
        <v>139</v>
      </c>
      <c r="F301" s="9">
        <f>SUM(Ведомственная!G425)</f>
        <v>0</v>
      </c>
      <c r="G301" s="9">
        <f>SUM(Ведомственная!H425)</f>
        <v>0</v>
      </c>
      <c r="H301" s="9">
        <f>SUM(Ведомственная!I425)</f>
        <v>0</v>
      </c>
    </row>
    <row r="302" spans="1:8" ht="31.5">
      <c r="A302" s="95" t="s">
        <v>43</v>
      </c>
      <c r="B302" s="31" t="s">
        <v>211</v>
      </c>
      <c r="C302" s="96" t="s">
        <v>72</v>
      </c>
      <c r="D302" s="96" t="s">
        <v>60</v>
      </c>
      <c r="E302" s="96" t="s">
        <v>139</v>
      </c>
      <c r="F302" s="9">
        <f>SUM(Ведомственная!G426)</f>
        <v>17213.2</v>
      </c>
      <c r="G302" s="9">
        <f>SUM(Ведомственная!H426)</f>
        <v>19733.2</v>
      </c>
      <c r="H302" s="9">
        <f>SUM(Ведомственная!I426)</f>
        <v>19733.2</v>
      </c>
    </row>
    <row r="303" spans="1:8" ht="173.25">
      <c r="A303" s="95" t="s">
        <v>940</v>
      </c>
      <c r="B303" s="31" t="s">
        <v>798</v>
      </c>
      <c r="C303" s="96"/>
      <c r="D303" s="96"/>
      <c r="E303" s="96"/>
      <c r="F303" s="9">
        <f>SUM(F304:F305)</f>
        <v>66.2</v>
      </c>
      <c r="G303" s="9">
        <f t="shared" ref="G303:H303" si="66">SUM(G304:G305)</f>
        <v>66.2</v>
      </c>
      <c r="H303" s="9">
        <f t="shared" si="66"/>
        <v>66.2</v>
      </c>
    </row>
    <row r="304" spans="1:8" ht="63">
      <c r="A304" s="95" t="s">
        <v>42</v>
      </c>
      <c r="B304" s="31" t="s">
        <v>798</v>
      </c>
      <c r="C304" s="96" t="s">
        <v>70</v>
      </c>
      <c r="D304" s="96" t="s">
        <v>45</v>
      </c>
      <c r="E304" s="96" t="s">
        <v>25</v>
      </c>
      <c r="F304" s="9">
        <f>SUM(Ведомственная!G157)</f>
        <v>12</v>
      </c>
      <c r="G304" s="9">
        <f>SUM(Ведомственная!H157)</f>
        <v>12</v>
      </c>
      <c r="H304" s="9">
        <f>SUM(Ведомственная!I157)</f>
        <v>12</v>
      </c>
    </row>
    <row r="305" spans="1:8" ht="31.5">
      <c r="A305" s="95" t="s">
        <v>43</v>
      </c>
      <c r="B305" s="31" t="s">
        <v>952</v>
      </c>
      <c r="C305" s="96" t="s">
        <v>72</v>
      </c>
      <c r="D305" s="96" t="s">
        <v>60</v>
      </c>
      <c r="E305" s="96" t="s">
        <v>139</v>
      </c>
      <c r="F305" s="9">
        <f>SUM(Ведомственная!G428)</f>
        <v>54.2</v>
      </c>
      <c r="G305" s="9">
        <f>SUM(Ведомственная!H428)</f>
        <v>54.2</v>
      </c>
      <c r="H305" s="9">
        <f>SUM(Ведомственная!I428)</f>
        <v>54.2</v>
      </c>
    </row>
    <row r="306" spans="1:8" ht="31.5">
      <c r="A306" s="95" t="s">
        <v>36</v>
      </c>
      <c r="B306" s="31" t="s">
        <v>205</v>
      </c>
      <c r="C306" s="31"/>
      <c r="D306" s="96"/>
      <c r="E306" s="96"/>
      <c r="F306" s="9">
        <f>SUM(F307:F310)</f>
        <v>10916.7</v>
      </c>
      <c r="G306" s="9">
        <f>SUM(G307:G310)</f>
        <v>10205.5</v>
      </c>
      <c r="H306" s="9">
        <f>SUM(H307:H310)</f>
        <v>10205.5</v>
      </c>
    </row>
    <row r="307" spans="1:8" ht="63">
      <c r="A307" s="95" t="s">
        <v>42</v>
      </c>
      <c r="B307" s="31" t="s">
        <v>205</v>
      </c>
      <c r="C307" s="96" t="s">
        <v>70</v>
      </c>
      <c r="D307" s="96" t="s">
        <v>60</v>
      </c>
      <c r="E307" s="96" t="s">
        <v>45</v>
      </c>
      <c r="F307" s="9">
        <f>SUM(Ведомственная!G414)</f>
        <v>9095.2000000000007</v>
      </c>
      <c r="G307" s="9">
        <f>SUM(Ведомственная!H414)</f>
        <v>8534</v>
      </c>
      <c r="H307" s="9">
        <f>SUM(Ведомственная!I414)</f>
        <v>8534</v>
      </c>
    </row>
    <row r="308" spans="1:8" ht="31.5">
      <c r="A308" s="95" t="s">
        <v>43</v>
      </c>
      <c r="B308" s="31" t="s">
        <v>205</v>
      </c>
      <c r="C308" s="96" t="s">
        <v>72</v>
      </c>
      <c r="D308" s="96" t="s">
        <v>60</v>
      </c>
      <c r="E308" s="96" t="s">
        <v>45</v>
      </c>
      <c r="F308" s="9">
        <f>SUM(Ведомственная!G415)</f>
        <v>1441</v>
      </c>
      <c r="G308" s="9">
        <f>SUM(Ведомственная!H415)</f>
        <v>1291</v>
      </c>
      <c r="H308" s="9">
        <f>SUM(Ведомственная!I415)</f>
        <v>1291</v>
      </c>
    </row>
    <row r="309" spans="1:8" ht="31.5" hidden="1">
      <c r="A309" s="95" t="s">
        <v>43</v>
      </c>
      <c r="B309" s="31" t="s">
        <v>205</v>
      </c>
      <c r="C309" s="96" t="s">
        <v>72</v>
      </c>
      <c r="D309" s="96" t="s">
        <v>89</v>
      </c>
      <c r="E309" s="96" t="s">
        <v>139</v>
      </c>
      <c r="F309" s="9">
        <f>SUM(Ведомственная!G450)</f>
        <v>0</v>
      </c>
      <c r="G309" s="9">
        <f>SUM(Ведомственная!H450)</f>
        <v>0</v>
      </c>
      <c r="H309" s="9">
        <f>SUM(Ведомственная!I450)</f>
        <v>0</v>
      </c>
    </row>
    <row r="310" spans="1:8">
      <c r="A310" s="95" t="s">
        <v>20</v>
      </c>
      <c r="B310" s="31" t="s">
        <v>205</v>
      </c>
      <c r="C310" s="96" t="s">
        <v>77</v>
      </c>
      <c r="D310" s="96" t="s">
        <v>60</v>
      </c>
      <c r="E310" s="96" t="s">
        <v>45</v>
      </c>
      <c r="F310" s="9">
        <f>SUM(Ведомственная!G416)</f>
        <v>380.5</v>
      </c>
      <c r="G310" s="9">
        <f>SUM(Ведомственная!H416)</f>
        <v>380.5</v>
      </c>
      <c r="H310" s="9">
        <f>SUM(Ведомственная!I416)</f>
        <v>380.5</v>
      </c>
    </row>
    <row r="311" spans="1:8">
      <c r="A311" s="128" t="s">
        <v>946</v>
      </c>
      <c r="B311" s="31" t="s">
        <v>947</v>
      </c>
      <c r="C311" s="129"/>
      <c r="D311" s="129"/>
      <c r="E311" s="129"/>
      <c r="F311" s="9">
        <f>SUM(F312)</f>
        <v>6949.9</v>
      </c>
      <c r="G311" s="9">
        <f t="shared" ref="G311:H311" si="67">SUM(G312)</f>
        <v>0</v>
      </c>
      <c r="H311" s="9">
        <f t="shared" si="67"/>
        <v>0</v>
      </c>
    </row>
    <row r="312" spans="1:8" ht="47.25">
      <c r="A312" s="128" t="s">
        <v>949</v>
      </c>
      <c r="B312" s="31" t="s">
        <v>948</v>
      </c>
      <c r="C312" s="129"/>
      <c r="D312" s="129"/>
      <c r="E312" s="129"/>
      <c r="F312" s="9">
        <f>SUM(F313)</f>
        <v>6949.9</v>
      </c>
      <c r="G312" s="9">
        <f t="shared" ref="G312:H312" si="68">SUM(G313)</f>
        <v>0</v>
      </c>
      <c r="H312" s="9">
        <f t="shared" si="68"/>
        <v>0</v>
      </c>
    </row>
    <row r="313" spans="1:8" ht="31.5">
      <c r="A313" s="128" t="s">
        <v>43</v>
      </c>
      <c r="B313" s="31" t="s">
        <v>948</v>
      </c>
      <c r="C313" s="129" t="s">
        <v>72</v>
      </c>
      <c r="D313" s="129" t="s">
        <v>60</v>
      </c>
      <c r="E313" s="129" t="s">
        <v>139</v>
      </c>
      <c r="F313" s="9">
        <f>SUM(Ведомственная!G431)</f>
        <v>6949.9</v>
      </c>
      <c r="G313" s="9">
        <f>SUM(Ведомственная!H431)</f>
        <v>0</v>
      </c>
      <c r="H313" s="9">
        <f>SUM(Ведомственная!I431)</f>
        <v>0</v>
      </c>
    </row>
    <row r="314" spans="1:8" s="27" customFormat="1" ht="47.25">
      <c r="A314" s="23" t="s">
        <v>424</v>
      </c>
      <c r="B314" s="29" t="s">
        <v>184</v>
      </c>
      <c r="C314" s="29"/>
      <c r="D314" s="38"/>
      <c r="E314" s="38"/>
      <c r="F314" s="10">
        <f>SUM(F315)+F326</f>
        <v>30007.599999999999</v>
      </c>
      <c r="G314" s="10">
        <f>SUM(G315)+G326</f>
        <v>5454.9</v>
      </c>
      <c r="H314" s="10">
        <f>SUM(H315)+H326</f>
        <v>16918.7</v>
      </c>
    </row>
    <row r="315" spans="1:8" ht="47.25">
      <c r="A315" s="95" t="s">
        <v>408</v>
      </c>
      <c r="B315" s="31" t="s">
        <v>185</v>
      </c>
      <c r="C315" s="31"/>
      <c r="D315" s="96"/>
      <c r="E315" s="96"/>
      <c r="F315" s="9">
        <f>SUM(F316)+F323</f>
        <v>30007.599999999999</v>
      </c>
      <c r="G315" s="9">
        <f>SUM(G316)+G323</f>
        <v>5454.9</v>
      </c>
      <c r="H315" s="9">
        <f>SUM(H316)+H323</f>
        <v>16918.7</v>
      </c>
    </row>
    <row r="316" spans="1:8" ht="47.25">
      <c r="A316" s="95" t="s">
        <v>348</v>
      </c>
      <c r="B316" s="31" t="s">
        <v>186</v>
      </c>
      <c r="C316" s="31"/>
      <c r="D316" s="96"/>
      <c r="E316" s="96"/>
      <c r="F316" s="9">
        <f>SUM(F317:F322)</f>
        <v>30007.599999999999</v>
      </c>
      <c r="G316" s="9">
        <f>SUM(G317:G322)</f>
        <v>5454.9</v>
      </c>
      <c r="H316" s="9">
        <f>SUM(H317:H322)</f>
        <v>16918.7</v>
      </c>
    </row>
    <row r="317" spans="1:8" ht="31.5">
      <c r="A317" s="95" t="s">
        <v>43</v>
      </c>
      <c r="B317" s="31" t="s">
        <v>186</v>
      </c>
      <c r="C317" s="31">
        <v>200</v>
      </c>
      <c r="D317" s="96" t="s">
        <v>28</v>
      </c>
      <c r="E317" s="96">
        <v>13</v>
      </c>
      <c r="F317" s="9">
        <f>SUM(Ведомственная!G90)</f>
        <v>7713.1</v>
      </c>
      <c r="G317" s="9">
        <f>SUM(Ведомственная!H90)</f>
        <v>1197.2</v>
      </c>
      <c r="H317" s="9">
        <f>SUM(Ведомственная!I90)</f>
        <v>7713.1</v>
      </c>
    </row>
    <row r="318" spans="1:8" ht="31.5">
      <c r="A318" s="95" t="s">
        <v>43</v>
      </c>
      <c r="B318" s="31" t="s">
        <v>186</v>
      </c>
      <c r="C318" s="31">
        <v>200</v>
      </c>
      <c r="D318" s="96" t="s">
        <v>11</v>
      </c>
      <c r="E318" s="96" t="s">
        <v>13</v>
      </c>
      <c r="F318" s="9">
        <f>SUM(Ведомственная!G181)</f>
        <v>11300</v>
      </c>
      <c r="G318" s="9">
        <f>SUM(Ведомственная!H181)</f>
        <v>0</v>
      </c>
      <c r="H318" s="9">
        <f>SUM(Ведомственная!I181)</f>
        <v>0</v>
      </c>
    </row>
    <row r="319" spans="1:8" ht="31.5">
      <c r="A319" s="95" t="s">
        <v>43</v>
      </c>
      <c r="B319" s="31" t="s">
        <v>186</v>
      </c>
      <c r="C319" s="31">
        <v>200</v>
      </c>
      <c r="D319" s="96" t="s">
        <v>139</v>
      </c>
      <c r="E319" s="96" t="s">
        <v>35</v>
      </c>
      <c r="F319" s="9">
        <f>SUM(Ведомственная!G293)</f>
        <v>9100</v>
      </c>
      <c r="G319" s="9">
        <f>SUM(Ведомственная!H293)</f>
        <v>3500</v>
      </c>
      <c r="H319" s="9">
        <f>SUM(Ведомственная!I293)</f>
        <v>8447.9</v>
      </c>
    </row>
    <row r="320" spans="1:8" ht="31.5">
      <c r="A320" s="95" t="s">
        <v>43</v>
      </c>
      <c r="B320" s="31" t="s">
        <v>186</v>
      </c>
      <c r="C320" s="31">
        <v>200</v>
      </c>
      <c r="D320" s="96" t="s">
        <v>139</v>
      </c>
      <c r="E320" s="96" t="s">
        <v>45</v>
      </c>
      <c r="F320" s="9">
        <f>SUM(Ведомственная!G350)</f>
        <v>1884.5</v>
      </c>
      <c r="G320" s="9">
        <f>SUM(Ведомственная!H350)</f>
        <v>747.7</v>
      </c>
      <c r="H320" s="9">
        <f>SUM(Ведомственная!I350)</f>
        <v>747.7</v>
      </c>
    </row>
    <row r="321" spans="1:8" ht="31.5" hidden="1">
      <c r="A321" s="2" t="s">
        <v>228</v>
      </c>
      <c r="B321" s="31" t="s">
        <v>186</v>
      </c>
      <c r="C321" s="31">
        <v>400</v>
      </c>
      <c r="D321" s="96" t="s">
        <v>139</v>
      </c>
      <c r="E321" s="96" t="s">
        <v>45</v>
      </c>
      <c r="F321" s="9">
        <f>SUM(Ведомственная!G351)</f>
        <v>0</v>
      </c>
      <c r="G321" s="9">
        <f>SUM(Ведомственная!H351)</f>
        <v>0</v>
      </c>
      <c r="H321" s="9">
        <f>SUM(Ведомственная!I351)</f>
        <v>0</v>
      </c>
    </row>
    <row r="322" spans="1:8">
      <c r="A322" s="95" t="s">
        <v>20</v>
      </c>
      <c r="B322" s="31" t="s">
        <v>186</v>
      </c>
      <c r="C322" s="31">
        <v>800</v>
      </c>
      <c r="D322" s="96" t="s">
        <v>28</v>
      </c>
      <c r="E322" s="96">
        <v>13</v>
      </c>
      <c r="F322" s="9">
        <f>SUM(Ведомственная!G91)</f>
        <v>10</v>
      </c>
      <c r="G322" s="9">
        <f>SUM(Ведомственная!H91)</f>
        <v>10</v>
      </c>
      <c r="H322" s="9">
        <f>SUM(Ведомственная!I91)</f>
        <v>10</v>
      </c>
    </row>
    <row r="323" spans="1:8" ht="31.5" hidden="1">
      <c r="A323" s="34" t="s">
        <v>655</v>
      </c>
      <c r="B323" s="31" t="s">
        <v>916</v>
      </c>
      <c r="C323" s="4"/>
      <c r="D323" s="96"/>
      <c r="E323" s="96"/>
      <c r="F323" s="9">
        <f>SUM(F324)</f>
        <v>0</v>
      </c>
      <c r="G323" s="9">
        <f t="shared" ref="G323:H323" si="69">SUM(G324)</f>
        <v>0</v>
      </c>
      <c r="H323" s="9">
        <f t="shared" si="69"/>
        <v>0</v>
      </c>
    </row>
    <row r="324" spans="1:8" ht="31.5" hidden="1">
      <c r="A324" s="2" t="s">
        <v>789</v>
      </c>
      <c r="B324" s="31" t="s">
        <v>917</v>
      </c>
      <c r="C324" s="4"/>
      <c r="D324" s="96"/>
      <c r="E324" s="96"/>
      <c r="F324" s="9">
        <f>SUM(F325)</f>
        <v>0</v>
      </c>
      <c r="G324" s="9">
        <f>SUM(G325)</f>
        <v>0</v>
      </c>
      <c r="H324" s="9"/>
    </row>
    <row r="325" spans="1:8" ht="31.5" hidden="1">
      <c r="A325" s="95" t="s">
        <v>43</v>
      </c>
      <c r="B325" s="31" t="s">
        <v>917</v>
      </c>
      <c r="C325" s="4" t="s">
        <v>72</v>
      </c>
      <c r="D325" s="96" t="s">
        <v>139</v>
      </c>
      <c r="E325" s="96" t="s">
        <v>45</v>
      </c>
      <c r="F325" s="9">
        <f>SUM(Ведомственная!G352)</f>
        <v>0</v>
      </c>
      <c r="G325" s="9">
        <f>SUM(Ведомственная!H352)</f>
        <v>0</v>
      </c>
      <c r="H325" s="9">
        <f>SUM(Ведомственная!I352)</f>
        <v>0</v>
      </c>
    </row>
    <row r="326" spans="1:8" ht="31.5" hidden="1">
      <c r="A326" s="95" t="s">
        <v>409</v>
      </c>
      <c r="B326" s="31" t="s">
        <v>198</v>
      </c>
      <c r="C326" s="31"/>
      <c r="D326" s="96"/>
      <c r="E326" s="96"/>
      <c r="F326" s="9">
        <f>SUM(F327)</f>
        <v>0</v>
      </c>
      <c r="G326" s="9">
        <f>SUM(G327)</f>
        <v>0</v>
      </c>
      <c r="H326" s="9">
        <f>SUM(H327)</f>
        <v>0</v>
      </c>
    </row>
    <row r="327" spans="1:8" ht="47.25" hidden="1">
      <c r="A327" s="95" t="s">
        <v>348</v>
      </c>
      <c r="B327" s="31" t="s">
        <v>427</v>
      </c>
      <c r="C327" s="31"/>
      <c r="D327" s="96"/>
      <c r="E327" s="96"/>
      <c r="F327" s="9">
        <f>SUM(F328:F330)</f>
        <v>0</v>
      </c>
      <c r="G327" s="9">
        <f>SUM(G328:G330)</f>
        <v>0</v>
      </c>
      <c r="H327" s="9">
        <f>SUM(H328:H330)</f>
        <v>0</v>
      </c>
    </row>
    <row r="328" spans="1:8" ht="31.5" hidden="1">
      <c r="A328" s="95" t="s">
        <v>43</v>
      </c>
      <c r="B328" s="31" t="s">
        <v>427</v>
      </c>
      <c r="C328" s="31">
        <v>200</v>
      </c>
      <c r="D328" s="96" t="s">
        <v>28</v>
      </c>
      <c r="E328" s="96">
        <v>13</v>
      </c>
      <c r="F328" s="9">
        <f>SUM(Ведомственная!G94)</f>
        <v>0</v>
      </c>
      <c r="G328" s="9">
        <f>SUM(Ведомственная!H94)</f>
        <v>0</v>
      </c>
      <c r="H328" s="9">
        <f>SUM(Ведомственная!I94)</f>
        <v>0</v>
      </c>
    </row>
    <row r="329" spans="1:8" hidden="1">
      <c r="A329" s="95" t="s">
        <v>20</v>
      </c>
      <c r="B329" s="31" t="s">
        <v>427</v>
      </c>
      <c r="C329" s="31">
        <v>800</v>
      </c>
      <c r="D329" s="96" t="s">
        <v>28</v>
      </c>
      <c r="E329" s="96">
        <v>13</v>
      </c>
      <c r="F329" s="9">
        <f>SUM(Ведомственная!G95)</f>
        <v>0</v>
      </c>
      <c r="G329" s="9">
        <f>SUM(Ведомственная!H95)</f>
        <v>0</v>
      </c>
      <c r="H329" s="9">
        <f>SUM(Ведомственная!I95)</f>
        <v>0</v>
      </c>
    </row>
    <row r="330" spans="1:8" hidden="1">
      <c r="A330" s="95" t="s">
        <v>20</v>
      </c>
      <c r="B330" s="31" t="s">
        <v>427</v>
      </c>
      <c r="C330" s="31">
        <v>800</v>
      </c>
      <c r="D330" s="96" t="s">
        <v>139</v>
      </c>
      <c r="E330" s="96" t="s">
        <v>35</v>
      </c>
      <c r="F330" s="9">
        <f>SUM(Ведомственная!G298)</f>
        <v>0</v>
      </c>
      <c r="G330" s="9">
        <f>SUM(Ведомственная!H298)</f>
        <v>0</v>
      </c>
      <c r="H330" s="9">
        <f>SUM(Ведомственная!I298)</f>
        <v>0</v>
      </c>
    </row>
    <row r="331" spans="1:8" s="27" customFormat="1" ht="47.25">
      <c r="A331" s="23" t="s">
        <v>601</v>
      </c>
      <c r="B331" s="29" t="s">
        <v>200</v>
      </c>
      <c r="C331" s="38"/>
      <c r="D331" s="38"/>
      <c r="E331" s="38"/>
      <c r="F331" s="10">
        <f>SUM(F332+F348)+F345</f>
        <v>89385.400000000009</v>
      </c>
      <c r="G331" s="10">
        <f>SUM(G332+G348)+G345</f>
        <v>86960.400000000009</v>
      </c>
      <c r="H331" s="10">
        <f>SUM(H332+H348)+H345</f>
        <v>86960.400000000009</v>
      </c>
    </row>
    <row r="332" spans="1:8" ht="31.5">
      <c r="A332" s="95" t="s">
        <v>299</v>
      </c>
      <c r="B332" s="31" t="s">
        <v>202</v>
      </c>
      <c r="C332" s="96"/>
      <c r="D332" s="96"/>
      <c r="E332" s="96"/>
      <c r="F332" s="9">
        <f>SUM(F333+F335)</f>
        <v>2425</v>
      </c>
      <c r="G332" s="9">
        <f t="shared" ref="G332:H332" si="70">SUM(G333+G335)</f>
        <v>0</v>
      </c>
      <c r="H332" s="9">
        <f t="shared" si="70"/>
        <v>0</v>
      </c>
    </row>
    <row r="333" spans="1:8">
      <c r="A333" s="34" t="s">
        <v>29</v>
      </c>
      <c r="B333" s="31" t="s">
        <v>472</v>
      </c>
      <c r="C333" s="96"/>
      <c r="D333" s="96"/>
      <c r="E333" s="96"/>
      <c r="F333" s="9">
        <f>SUM(F334)</f>
        <v>2400</v>
      </c>
      <c r="G333" s="9">
        <f t="shared" ref="G333:H333" si="71">SUM(G334)</f>
        <v>0</v>
      </c>
      <c r="H333" s="9">
        <f t="shared" si="71"/>
        <v>0</v>
      </c>
    </row>
    <row r="334" spans="1:8" ht="31.5">
      <c r="A334" s="2" t="s">
        <v>43</v>
      </c>
      <c r="B334" s="31" t="s">
        <v>472</v>
      </c>
      <c r="C334" s="96" t="s">
        <v>77</v>
      </c>
      <c r="D334" s="96" t="s">
        <v>139</v>
      </c>
      <c r="E334" s="96" t="s">
        <v>139</v>
      </c>
      <c r="F334" s="9">
        <f>SUM(Ведомственная!G405)</f>
        <v>2400</v>
      </c>
      <c r="G334" s="9">
        <f>SUM(Ведомственная!H405)</f>
        <v>0</v>
      </c>
      <c r="H334" s="9">
        <f>SUM(Ведомственная!I405)</f>
        <v>0</v>
      </c>
    </row>
    <row r="335" spans="1:8" ht="31.5">
      <c r="A335" s="95" t="s">
        <v>654</v>
      </c>
      <c r="B335" s="31" t="s">
        <v>529</v>
      </c>
      <c r="C335" s="96"/>
      <c r="D335" s="96"/>
      <c r="E335" s="96"/>
      <c r="F335" s="9">
        <f>SUM(F339)+F342+F336</f>
        <v>25</v>
      </c>
      <c r="G335" s="9">
        <f t="shared" ref="G335:H335" si="72">SUM(G339)+G342+G336</f>
        <v>0</v>
      </c>
      <c r="H335" s="9">
        <f t="shared" si="72"/>
        <v>0</v>
      </c>
    </row>
    <row r="336" spans="1:8" ht="47.25" hidden="1">
      <c r="A336" s="95" t="s">
        <v>531</v>
      </c>
      <c r="B336" s="31" t="s">
        <v>530</v>
      </c>
      <c r="C336" s="96"/>
      <c r="D336" s="96"/>
      <c r="E336" s="96"/>
      <c r="F336" s="9">
        <f>SUM(F337:F338)</f>
        <v>0</v>
      </c>
      <c r="G336" s="9">
        <f t="shared" ref="G336:H336" si="73">SUM(G337:G338)</f>
        <v>0</v>
      </c>
      <c r="H336" s="9">
        <f t="shared" si="73"/>
        <v>0</v>
      </c>
    </row>
    <row r="337" spans="1:8" ht="31.5" hidden="1">
      <c r="A337" s="2" t="s">
        <v>228</v>
      </c>
      <c r="B337" s="31" t="s">
        <v>530</v>
      </c>
      <c r="C337" s="96" t="s">
        <v>209</v>
      </c>
      <c r="D337" s="96"/>
      <c r="E337" s="96"/>
      <c r="F337" s="9">
        <f>SUM(Ведомственная!G252)</f>
        <v>0</v>
      </c>
      <c r="G337" s="9">
        <f>SUM(Ведомственная!H252)</f>
        <v>0</v>
      </c>
      <c r="H337" s="9">
        <f>SUM(Ведомственная!I252)</f>
        <v>0</v>
      </c>
    </row>
    <row r="338" spans="1:8" hidden="1">
      <c r="A338" s="2" t="s">
        <v>20</v>
      </c>
      <c r="B338" s="31" t="s">
        <v>530</v>
      </c>
      <c r="C338" s="96" t="s">
        <v>77</v>
      </c>
      <c r="D338" s="96"/>
      <c r="E338" s="96"/>
      <c r="F338" s="9">
        <f>SUM(Ведомственная!G253)</f>
        <v>0</v>
      </c>
      <c r="G338" s="9">
        <f>SUM(Ведомственная!H253)</f>
        <v>0</v>
      </c>
      <c r="H338" s="9">
        <f>SUM(Ведомственная!I253)</f>
        <v>0</v>
      </c>
    </row>
    <row r="339" spans="1:8" ht="31.5" hidden="1">
      <c r="A339" s="95" t="s">
        <v>527</v>
      </c>
      <c r="B339" s="31" t="s">
        <v>528</v>
      </c>
      <c r="C339" s="96"/>
      <c r="D339" s="96"/>
      <c r="E339" s="96"/>
      <c r="F339" s="9">
        <f>SUM(F340:F341)</f>
        <v>0</v>
      </c>
      <c r="G339" s="9">
        <f t="shared" ref="G339:H339" si="74">SUM(G340:G341)</f>
        <v>0</v>
      </c>
      <c r="H339" s="9">
        <f t="shared" si="74"/>
        <v>0</v>
      </c>
    </row>
    <row r="340" spans="1:8" ht="31.5" hidden="1">
      <c r="A340" s="2" t="s">
        <v>228</v>
      </c>
      <c r="B340" s="31" t="s">
        <v>528</v>
      </c>
      <c r="C340" s="96" t="s">
        <v>209</v>
      </c>
      <c r="D340" s="96" t="s">
        <v>139</v>
      </c>
      <c r="E340" s="96" t="s">
        <v>28</v>
      </c>
      <c r="F340" s="9">
        <f>SUM(Ведомственная!G255)</f>
        <v>0</v>
      </c>
      <c r="G340" s="9">
        <f>SUM(Ведомственная!H255)</f>
        <v>0</v>
      </c>
      <c r="H340" s="9">
        <f>SUM(Ведомственная!I255)</f>
        <v>0</v>
      </c>
    </row>
    <row r="341" spans="1:8" hidden="1">
      <c r="A341" s="2" t="s">
        <v>20</v>
      </c>
      <c r="B341" s="31" t="s">
        <v>528</v>
      </c>
      <c r="C341" s="96" t="s">
        <v>77</v>
      </c>
      <c r="D341" s="96" t="s">
        <v>139</v>
      </c>
      <c r="E341" s="96" t="s">
        <v>28</v>
      </c>
      <c r="F341" s="9">
        <f>SUM(Ведомственная!G256)</f>
        <v>0</v>
      </c>
      <c r="G341" s="9">
        <f>SUM(Ведомственная!H256)</f>
        <v>0</v>
      </c>
      <c r="H341" s="9">
        <f>SUM(Ведомственная!I256)</f>
        <v>0</v>
      </c>
    </row>
    <row r="342" spans="1:8" ht="31.5">
      <c r="A342" s="95" t="s">
        <v>711</v>
      </c>
      <c r="B342" s="31" t="s">
        <v>543</v>
      </c>
      <c r="C342" s="96"/>
      <c r="D342" s="96"/>
      <c r="E342" s="96"/>
      <c r="F342" s="9">
        <f>SUM(F343:F344)</f>
        <v>25</v>
      </c>
      <c r="G342" s="9">
        <f t="shared" ref="G342:H342" si="75">SUM(G343:G344)</f>
        <v>0</v>
      </c>
      <c r="H342" s="9">
        <f t="shared" si="75"/>
        <v>0</v>
      </c>
    </row>
    <row r="343" spans="1:8" ht="31.5">
      <c r="A343" s="2" t="s">
        <v>228</v>
      </c>
      <c r="B343" s="31" t="s">
        <v>543</v>
      </c>
      <c r="C343" s="96" t="s">
        <v>209</v>
      </c>
      <c r="D343" s="96" t="s">
        <v>139</v>
      </c>
      <c r="E343" s="96" t="s">
        <v>28</v>
      </c>
      <c r="F343" s="9">
        <f>SUM(Ведомственная!G258)</f>
        <v>25</v>
      </c>
      <c r="G343" s="9">
        <f>SUM(Ведомственная!H258)</f>
        <v>0</v>
      </c>
      <c r="H343" s="9">
        <f>SUM(Ведомственная!I258)</f>
        <v>0</v>
      </c>
    </row>
    <row r="344" spans="1:8">
      <c r="A344" s="2" t="s">
        <v>20</v>
      </c>
      <c r="B344" s="31" t="s">
        <v>543</v>
      </c>
      <c r="C344" s="96" t="s">
        <v>77</v>
      </c>
      <c r="D344" s="96" t="s">
        <v>139</v>
      </c>
      <c r="E344" s="96" t="s">
        <v>28</v>
      </c>
      <c r="F344" s="9">
        <f>SUM(Ведомственная!G259)</f>
        <v>0</v>
      </c>
      <c r="G344" s="9">
        <f>SUM(Ведомственная!H259)</f>
        <v>0</v>
      </c>
      <c r="H344" s="9">
        <f>SUM(Ведомственная!I259)</f>
        <v>0</v>
      </c>
    </row>
    <row r="345" spans="1:8" ht="141.75" hidden="1">
      <c r="A345" s="95" t="s">
        <v>656</v>
      </c>
      <c r="B345" s="31" t="s">
        <v>208</v>
      </c>
      <c r="C345" s="37"/>
      <c r="D345" s="96"/>
      <c r="E345" s="96"/>
      <c r="F345" s="9">
        <f>SUM(F347)</f>
        <v>0</v>
      </c>
      <c r="G345" s="9">
        <f t="shared" ref="G345:H345" si="76">SUM(G347)</f>
        <v>0</v>
      </c>
      <c r="H345" s="9">
        <f t="shared" si="76"/>
        <v>0</v>
      </c>
    </row>
    <row r="346" spans="1:8" hidden="1">
      <c r="A346" s="34" t="s">
        <v>29</v>
      </c>
      <c r="B346" s="31" t="s">
        <v>593</v>
      </c>
      <c r="C346" s="37"/>
      <c r="D346" s="96"/>
      <c r="E346" s="96"/>
      <c r="F346" s="9">
        <f>SUM(F347)</f>
        <v>0</v>
      </c>
      <c r="G346" s="9">
        <f t="shared" ref="G346:H346" si="77">SUM(G347)</f>
        <v>0</v>
      </c>
      <c r="H346" s="9">
        <f t="shared" si="77"/>
        <v>0</v>
      </c>
    </row>
    <row r="347" spans="1:8" ht="31.5" hidden="1">
      <c r="A347" s="2" t="s">
        <v>228</v>
      </c>
      <c r="B347" s="31" t="s">
        <v>593</v>
      </c>
      <c r="C347" s="31">
        <v>400</v>
      </c>
      <c r="D347" s="96" t="s">
        <v>25</v>
      </c>
      <c r="E347" s="96" t="s">
        <v>60</v>
      </c>
      <c r="F347" s="9">
        <f>SUM(Ведомственная!G490)</f>
        <v>0</v>
      </c>
      <c r="G347" s="9">
        <f>SUM(Ведомственная!H490)</f>
        <v>0</v>
      </c>
      <c r="H347" s="9">
        <f>SUM(Ведомственная!I490)</f>
        <v>0</v>
      </c>
    </row>
    <row r="348" spans="1:8" ht="63">
      <c r="A348" s="95" t="s">
        <v>295</v>
      </c>
      <c r="B348" s="31" t="s">
        <v>298</v>
      </c>
      <c r="C348" s="31"/>
      <c r="D348" s="96"/>
      <c r="E348" s="96"/>
      <c r="F348" s="9">
        <f>SUM(F349+F351)</f>
        <v>86960.400000000009</v>
      </c>
      <c r="G348" s="9">
        <f>SUM(G349+G351)</f>
        <v>86960.400000000009</v>
      </c>
      <c r="H348" s="9">
        <f>SUM(H349+H351)</f>
        <v>86960.400000000009</v>
      </c>
    </row>
    <row r="349" spans="1:8" ht="126">
      <c r="A349" s="35" t="s">
        <v>797</v>
      </c>
      <c r="B349" s="31" t="s">
        <v>796</v>
      </c>
      <c r="C349" s="31"/>
      <c r="D349" s="96"/>
      <c r="E349" s="96"/>
      <c r="F349" s="9">
        <f>SUM(F350)</f>
        <v>76090.3</v>
      </c>
      <c r="G349" s="9">
        <f>SUM(G350)</f>
        <v>76090.3</v>
      </c>
      <c r="H349" s="9">
        <f>SUM(H350)</f>
        <v>76090.3</v>
      </c>
    </row>
    <row r="350" spans="1:8" ht="31.5">
      <c r="A350" s="2" t="s">
        <v>228</v>
      </c>
      <c r="B350" s="31" t="s">
        <v>796</v>
      </c>
      <c r="C350" s="31">
        <v>400</v>
      </c>
      <c r="D350" s="96" t="s">
        <v>25</v>
      </c>
      <c r="E350" s="96" t="s">
        <v>11</v>
      </c>
      <c r="F350" s="9">
        <f>SUM(Ведомственная!G483)</f>
        <v>76090.3</v>
      </c>
      <c r="G350" s="9">
        <f>SUM(Ведомственная!H483)</f>
        <v>76090.3</v>
      </c>
      <c r="H350" s="9">
        <f>SUM(Ведомственная!I483)</f>
        <v>76090.3</v>
      </c>
    </row>
    <row r="351" spans="1:8" ht="47.25">
      <c r="A351" s="95" t="s">
        <v>210</v>
      </c>
      <c r="B351" s="96" t="s">
        <v>382</v>
      </c>
      <c r="C351" s="31"/>
      <c r="D351" s="96"/>
      <c r="E351" s="96"/>
      <c r="F351" s="9">
        <f>SUM(F352)</f>
        <v>10870.1</v>
      </c>
      <c r="G351" s="9">
        <f>SUM(G352)</f>
        <v>10870.1</v>
      </c>
      <c r="H351" s="9">
        <f>SUM(H352)</f>
        <v>10870.1</v>
      </c>
    </row>
    <row r="352" spans="1:8" ht="31.5">
      <c r="A352" s="2" t="s">
        <v>228</v>
      </c>
      <c r="B352" s="96" t="s">
        <v>382</v>
      </c>
      <c r="C352" s="96" t="s">
        <v>209</v>
      </c>
      <c r="D352" s="96" t="s">
        <v>25</v>
      </c>
      <c r="E352" s="96" t="s">
        <v>11</v>
      </c>
      <c r="F352" s="9">
        <f>SUM(Ведомственная!G485)</f>
        <v>10870.1</v>
      </c>
      <c r="G352" s="9">
        <f>SUM(Ведомственная!H485)</f>
        <v>10870.1</v>
      </c>
      <c r="H352" s="9">
        <f>SUM(Ведомственная!I485)</f>
        <v>10870.1</v>
      </c>
    </row>
    <row r="353" spans="1:8" s="27" customFormat="1" ht="31.5">
      <c r="A353" s="23" t="s">
        <v>431</v>
      </c>
      <c r="B353" s="38" t="s">
        <v>187</v>
      </c>
      <c r="C353" s="38"/>
      <c r="D353" s="38"/>
      <c r="E353" s="38"/>
      <c r="F353" s="10">
        <f>SUM(F354+F357)</f>
        <v>178</v>
      </c>
      <c r="G353" s="10">
        <f t="shared" ref="G353:H353" si="78">SUM(G354+G357)</f>
        <v>178</v>
      </c>
      <c r="H353" s="10">
        <f t="shared" si="78"/>
        <v>178</v>
      </c>
    </row>
    <row r="354" spans="1:8" ht="31.5">
      <c r="A354" s="95" t="s">
        <v>588</v>
      </c>
      <c r="B354" s="96" t="s">
        <v>586</v>
      </c>
      <c r="C354" s="96"/>
      <c r="D354" s="96"/>
      <c r="E354" s="96"/>
      <c r="F354" s="9">
        <f>SUM(Ведомственная!G1063)</f>
        <v>67</v>
      </c>
      <c r="G354" s="9">
        <f>SUM(Ведомственная!H1063)</f>
        <v>67</v>
      </c>
      <c r="H354" s="9">
        <f>SUM(Ведомственная!I1063)</f>
        <v>67</v>
      </c>
    </row>
    <row r="355" spans="1:8">
      <c r="A355" s="95" t="s">
        <v>29</v>
      </c>
      <c r="B355" s="96" t="s">
        <v>587</v>
      </c>
      <c r="C355" s="96"/>
      <c r="D355" s="96"/>
      <c r="E355" s="96"/>
      <c r="F355" s="9">
        <f>SUM(Ведомственная!G1064)</f>
        <v>67</v>
      </c>
      <c r="G355" s="9">
        <f>SUM(Ведомственная!H1064)</f>
        <v>67</v>
      </c>
      <c r="H355" s="9">
        <f>SUM(Ведомственная!I1064)</f>
        <v>67</v>
      </c>
    </row>
    <row r="356" spans="1:8" ht="31.5">
      <c r="A356" s="95" t="s">
        <v>43</v>
      </c>
      <c r="B356" s="96" t="s">
        <v>587</v>
      </c>
      <c r="C356" s="96" t="s">
        <v>72</v>
      </c>
      <c r="D356" s="96" t="s">
        <v>89</v>
      </c>
      <c r="E356" s="96" t="s">
        <v>89</v>
      </c>
      <c r="F356" s="9">
        <f>SUM(Ведомственная!G1065)</f>
        <v>67</v>
      </c>
      <c r="G356" s="9">
        <f>SUM(Ведомственная!H1065)</f>
        <v>67</v>
      </c>
      <c r="H356" s="9">
        <f>SUM(Ведомственная!I1065)</f>
        <v>67</v>
      </c>
    </row>
    <row r="357" spans="1:8" ht="47.25">
      <c r="A357" s="95" t="s">
        <v>591</v>
      </c>
      <c r="B357" s="96" t="s">
        <v>589</v>
      </c>
      <c r="C357" s="96"/>
      <c r="D357" s="96"/>
      <c r="E357" s="96"/>
      <c r="F357" s="9">
        <f>SUM(Ведомственная!G1066)</f>
        <v>111</v>
      </c>
      <c r="G357" s="9">
        <f>SUM(Ведомственная!H1066)</f>
        <v>111</v>
      </c>
      <c r="H357" s="9">
        <f>SUM(Ведомственная!I1066)</f>
        <v>111</v>
      </c>
    </row>
    <row r="358" spans="1:8">
      <c r="A358" s="95" t="s">
        <v>29</v>
      </c>
      <c r="B358" s="96" t="s">
        <v>590</v>
      </c>
      <c r="C358" s="96"/>
      <c r="D358" s="96"/>
      <c r="E358" s="96"/>
      <c r="F358" s="9">
        <f>SUM(Ведомственная!G1067)</f>
        <v>111</v>
      </c>
      <c r="G358" s="9">
        <f>SUM(Ведомственная!H1067)</f>
        <v>111</v>
      </c>
      <c r="H358" s="9">
        <f>SUM(Ведомственная!I1067)</f>
        <v>111</v>
      </c>
    </row>
    <row r="359" spans="1:8" ht="31.5">
      <c r="A359" s="33" t="s">
        <v>43</v>
      </c>
      <c r="B359" s="96" t="s">
        <v>590</v>
      </c>
      <c r="C359" s="96" t="s">
        <v>72</v>
      </c>
      <c r="D359" s="96" t="s">
        <v>89</v>
      </c>
      <c r="E359" s="96" t="s">
        <v>89</v>
      </c>
      <c r="F359" s="9">
        <f>SUM(Ведомственная!G1068)</f>
        <v>111</v>
      </c>
      <c r="G359" s="9">
        <f>SUM(Ведомственная!H1068)</f>
        <v>111</v>
      </c>
      <c r="H359" s="9">
        <f>SUM(Ведомственная!I1068)</f>
        <v>111</v>
      </c>
    </row>
    <row r="360" spans="1:8" ht="63">
      <c r="A360" s="23" t="s">
        <v>479</v>
      </c>
      <c r="B360" s="38" t="s">
        <v>478</v>
      </c>
      <c r="C360" s="96"/>
      <c r="D360" s="96"/>
      <c r="E360" s="96"/>
      <c r="F360" s="10">
        <f>SUM(F361+F368+F375+F369+F372)</f>
        <v>21902.6</v>
      </c>
      <c r="G360" s="10">
        <f t="shared" ref="G360:H360" si="79">SUM(G361+G368+G375+G369+G372)</f>
        <v>6405.6</v>
      </c>
      <c r="H360" s="10">
        <f t="shared" si="79"/>
        <v>6405.6</v>
      </c>
    </row>
    <row r="361" spans="1:8">
      <c r="A361" s="95" t="s">
        <v>29</v>
      </c>
      <c r="B361" s="4" t="s">
        <v>480</v>
      </c>
      <c r="C361" s="96"/>
      <c r="D361" s="96"/>
      <c r="E361" s="96"/>
      <c r="F361" s="9">
        <f>SUM(F363+F362)+F365</f>
        <v>17554</v>
      </c>
      <c r="G361" s="9">
        <f t="shared" ref="G361:H361" si="80">SUM(G363+G362)+G365</f>
        <v>0</v>
      </c>
      <c r="H361" s="9">
        <f t="shared" si="80"/>
        <v>0</v>
      </c>
    </row>
    <row r="362" spans="1:8" ht="31.5">
      <c r="A362" s="33" t="s">
        <v>43</v>
      </c>
      <c r="B362" s="4" t="s">
        <v>480</v>
      </c>
      <c r="C362" s="96" t="s">
        <v>72</v>
      </c>
      <c r="D362" s="96"/>
      <c r="E362" s="96"/>
      <c r="F362" s="9">
        <f>SUM(Ведомственная!G467)</f>
        <v>17100</v>
      </c>
      <c r="G362" s="9">
        <f>SUM(Ведомственная!H467)</f>
        <v>0</v>
      </c>
      <c r="H362" s="9">
        <f>SUM(Ведомственная!I467)</f>
        <v>0</v>
      </c>
    </row>
    <row r="363" spans="1:8">
      <c r="A363" s="95" t="s">
        <v>102</v>
      </c>
      <c r="B363" s="4" t="s">
        <v>481</v>
      </c>
      <c r="C363" s="96"/>
      <c r="D363" s="96"/>
      <c r="E363" s="96"/>
      <c r="F363" s="9">
        <f t="shared" ref="F363:H363" si="81">SUM(F364)</f>
        <v>0</v>
      </c>
      <c r="G363" s="9">
        <f t="shared" si="81"/>
        <v>0</v>
      </c>
      <c r="H363" s="9">
        <f t="shared" si="81"/>
        <v>0</v>
      </c>
    </row>
    <row r="364" spans="1:8" ht="31.5">
      <c r="A364" s="95" t="s">
        <v>43</v>
      </c>
      <c r="B364" s="4" t="s">
        <v>481</v>
      </c>
      <c r="C364" s="96" t="s">
        <v>72</v>
      </c>
      <c r="D364" s="96" t="s">
        <v>13</v>
      </c>
      <c r="E364" s="96" t="s">
        <v>28</v>
      </c>
      <c r="F364" s="9">
        <f>SUM(Ведомственная!G1260)</f>
        <v>0</v>
      </c>
      <c r="G364" s="9">
        <f>SUM(Ведомственная!H1260)</f>
        <v>0</v>
      </c>
      <c r="H364" s="9">
        <f>SUM(Ведомственная!I1260)</f>
        <v>0</v>
      </c>
    </row>
    <row r="365" spans="1:8">
      <c r="A365" s="99" t="s">
        <v>110</v>
      </c>
      <c r="B365" s="4" t="s">
        <v>921</v>
      </c>
      <c r="C365" s="4"/>
      <c r="D365" s="100"/>
      <c r="E365" s="100"/>
      <c r="F365" s="9">
        <f>SUM(F366)</f>
        <v>454</v>
      </c>
      <c r="G365" s="9">
        <f t="shared" ref="G365:H365" si="82">SUM(G366)</f>
        <v>0</v>
      </c>
      <c r="H365" s="9">
        <f t="shared" si="82"/>
        <v>0</v>
      </c>
    </row>
    <row r="366" spans="1:8" ht="31.5">
      <c r="A366" s="99" t="s">
        <v>43</v>
      </c>
      <c r="B366" s="4" t="s">
        <v>921</v>
      </c>
      <c r="C366" s="4" t="s">
        <v>72</v>
      </c>
      <c r="D366" s="100" t="s">
        <v>13</v>
      </c>
      <c r="E366" s="100" t="s">
        <v>28</v>
      </c>
      <c r="F366" s="9">
        <f>SUM(Ведомственная!G1262)</f>
        <v>454</v>
      </c>
      <c r="G366" s="9">
        <f>SUM(Ведомственная!H1262)</f>
        <v>0</v>
      </c>
      <c r="H366" s="9">
        <f>SUM(Ведомственная!I1262)</f>
        <v>0</v>
      </c>
    </row>
    <row r="367" spans="1:8" ht="31.5" hidden="1">
      <c r="A367" s="95" t="s">
        <v>227</v>
      </c>
      <c r="B367" s="96" t="s">
        <v>623</v>
      </c>
      <c r="C367" s="4"/>
      <c r="D367" s="96"/>
      <c r="E367" s="96"/>
      <c r="F367" s="9">
        <f>SUM(F368)</f>
        <v>0</v>
      </c>
      <c r="G367" s="9">
        <f>SUM(G368)</f>
        <v>0</v>
      </c>
      <c r="H367" s="9">
        <f>SUM(H368)</f>
        <v>0</v>
      </c>
    </row>
    <row r="368" spans="1:8" ht="31.5" hidden="1">
      <c r="A368" s="95" t="s">
        <v>228</v>
      </c>
      <c r="B368" s="96" t="s">
        <v>623</v>
      </c>
      <c r="C368" s="4" t="s">
        <v>209</v>
      </c>
      <c r="D368" s="96" t="s">
        <v>13</v>
      </c>
      <c r="E368" s="96" t="s">
        <v>28</v>
      </c>
      <c r="F368" s="9">
        <f>SUM(Ведомственная!G469)</f>
        <v>0</v>
      </c>
      <c r="G368" s="9">
        <f>SUM(Ведомственная!H469)</f>
        <v>0</v>
      </c>
      <c r="H368" s="9">
        <f>SUM(Ведомственная!I469)</f>
        <v>0</v>
      </c>
    </row>
    <row r="369" spans="1:8" ht="31.5">
      <c r="A369" s="104" t="s">
        <v>694</v>
      </c>
      <c r="B369" s="4" t="s">
        <v>923</v>
      </c>
      <c r="C369" s="96"/>
      <c r="D369" s="96"/>
      <c r="E369" s="96"/>
      <c r="F369" s="9">
        <f t="shared" ref="F369:H370" si="83">SUM(F370)</f>
        <v>947.1</v>
      </c>
      <c r="G369" s="9">
        <f t="shared" si="83"/>
        <v>6405.6</v>
      </c>
      <c r="H369" s="9">
        <f t="shared" si="83"/>
        <v>6405.6</v>
      </c>
    </row>
    <row r="370" spans="1:8">
      <c r="A370" s="95" t="s">
        <v>115</v>
      </c>
      <c r="B370" s="4" t="s">
        <v>924</v>
      </c>
      <c r="C370" s="96"/>
      <c r="D370" s="96"/>
      <c r="E370" s="96"/>
      <c r="F370" s="9">
        <f t="shared" si="83"/>
        <v>947.1</v>
      </c>
      <c r="G370" s="9">
        <f t="shared" si="83"/>
        <v>6405.6</v>
      </c>
      <c r="H370" s="9">
        <f t="shared" si="83"/>
        <v>6405.6</v>
      </c>
    </row>
    <row r="371" spans="1:8" ht="31.5">
      <c r="A371" s="95" t="s">
        <v>97</v>
      </c>
      <c r="B371" s="4" t="s">
        <v>924</v>
      </c>
      <c r="C371" s="96" t="s">
        <v>98</v>
      </c>
      <c r="D371" s="96" t="s">
        <v>13</v>
      </c>
      <c r="E371" s="96" t="s">
        <v>28</v>
      </c>
      <c r="F371" s="9">
        <f>SUM(Ведомственная!G1265)</f>
        <v>947.1</v>
      </c>
      <c r="G371" s="9">
        <f>SUM(Ведомственная!H1265)</f>
        <v>6405.6</v>
      </c>
      <c r="H371" s="9">
        <f>SUM(Ведомственная!I1265)</f>
        <v>6405.6</v>
      </c>
    </row>
    <row r="372" spans="1:8" ht="31.5">
      <c r="A372" s="104" t="s">
        <v>276</v>
      </c>
      <c r="B372" s="106" t="s">
        <v>926</v>
      </c>
      <c r="C372" s="106"/>
      <c r="D372" s="100"/>
      <c r="E372" s="100"/>
      <c r="F372" s="9">
        <f>SUM(F373)</f>
        <v>3401.5</v>
      </c>
      <c r="G372" s="9">
        <f t="shared" ref="G372:H372" si="84">SUM(G373)</f>
        <v>0</v>
      </c>
      <c r="H372" s="9">
        <f t="shared" si="84"/>
        <v>0</v>
      </c>
    </row>
    <row r="373" spans="1:8">
      <c r="A373" s="104" t="s">
        <v>115</v>
      </c>
      <c r="B373" s="106" t="s">
        <v>925</v>
      </c>
      <c r="C373" s="106"/>
      <c r="D373" s="100"/>
      <c r="E373" s="100"/>
      <c r="F373" s="9">
        <f>SUM(F374)</f>
        <v>3401.5</v>
      </c>
      <c r="G373" s="9">
        <f t="shared" ref="G373:H373" si="85">SUM(G374)</f>
        <v>0</v>
      </c>
      <c r="H373" s="9">
        <f t="shared" si="85"/>
        <v>0</v>
      </c>
    </row>
    <row r="374" spans="1:8" ht="31.5">
      <c r="A374" s="104" t="s">
        <v>97</v>
      </c>
      <c r="B374" s="106" t="s">
        <v>925</v>
      </c>
      <c r="C374" s="106" t="s">
        <v>98</v>
      </c>
      <c r="D374" s="100" t="s">
        <v>13</v>
      </c>
      <c r="E374" s="100" t="s">
        <v>28</v>
      </c>
      <c r="F374" s="9">
        <f>SUM(Ведомственная!G1268)</f>
        <v>3401.5</v>
      </c>
      <c r="G374" s="9">
        <f>SUM(Ведомственная!H1268)</f>
        <v>0</v>
      </c>
      <c r="H374" s="9">
        <f>SUM(Ведомственная!I1268)</f>
        <v>0</v>
      </c>
    </row>
    <row r="375" spans="1:8" hidden="1">
      <c r="A375" s="95" t="s">
        <v>536</v>
      </c>
      <c r="B375" s="4" t="s">
        <v>625</v>
      </c>
      <c r="C375" s="96"/>
      <c r="D375" s="96"/>
      <c r="E375" s="96"/>
      <c r="F375" s="9">
        <f>SUM(F376)</f>
        <v>0</v>
      </c>
      <c r="G375" s="9">
        <f t="shared" ref="G375:H375" si="86">SUM(G376)</f>
        <v>0</v>
      </c>
      <c r="H375" s="9">
        <f t="shared" si="86"/>
        <v>0</v>
      </c>
    </row>
    <row r="376" spans="1:8" hidden="1">
      <c r="A376" s="95" t="s">
        <v>624</v>
      </c>
      <c r="B376" s="4" t="s">
        <v>626</v>
      </c>
      <c r="C376" s="96"/>
      <c r="D376" s="96"/>
      <c r="E376" s="96"/>
      <c r="F376" s="9">
        <f>SUM(F377)</f>
        <v>0</v>
      </c>
      <c r="G376" s="9">
        <f t="shared" ref="G376:H376" si="87">SUM(G377)</f>
        <v>0</v>
      </c>
      <c r="H376" s="9">
        <f t="shared" si="87"/>
        <v>0</v>
      </c>
    </row>
    <row r="377" spans="1:8" ht="31.5" hidden="1">
      <c r="A377" s="95" t="s">
        <v>97</v>
      </c>
      <c r="B377" s="4" t="s">
        <v>626</v>
      </c>
      <c r="C377" s="96" t="s">
        <v>98</v>
      </c>
      <c r="D377" s="96" t="s">
        <v>13</v>
      </c>
      <c r="E377" s="96" t="s">
        <v>28</v>
      </c>
      <c r="F377" s="9">
        <f>SUM(Ведомственная!G1271)</f>
        <v>0</v>
      </c>
      <c r="G377" s="9">
        <f>SUM(Ведомственная!H1271)</f>
        <v>0</v>
      </c>
      <c r="H377" s="9">
        <f>SUM(Ведомственная!I1271)</f>
        <v>0</v>
      </c>
    </row>
    <row r="378" spans="1:8" ht="47.25">
      <c r="A378" s="23" t="s">
        <v>432</v>
      </c>
      <c r="B378" s="38" t="s">
        <v>281</v>
      </c>
      <c r="C378" s="38"/>
      <c r="D378" s="38"/>
      <c r="E378" s="38"/>
      <c r="F378" s="10">
        <f t="shared" ref="F378:H380" si="88">F379</f>
        <v>178.5</v>
      </c>
      <c r="G378" s="10">
        <f t="shared" si="88"/>
        <v>178.5</v>
      </c>
      <c r="H378" s="10">
        <f t="shared" si="88"/>
        <v>178.5</v>
      </c>
    </row>
    <row r="379" spans="1:8">
      <c r="A379" s="95" t="s">
        <v>29</v>
      </c>
      <c r="B379" s="96" t="s">
        <v>282</v>
      </c>
      <c r="C379" s="96"/>
      <c r="D379" s="96"/>
      <c r="E379" s="96"/>
      <c r="F379" s="9">
        <f t="shared" si="88"/>
        <v>178.5</v>
      </c>
      <c r="G379" s="9">
        <f t="shared" si="88"/>
        <v>178.5</v>
      </c>
      <c r="H379" s="9">
        <f t="shared" si="88"/>
        <v>178.5</v>
      </c>
    </row>
    <row r="380" spans="1:8">
      <c r="A380" s="33" t="s">
        <v>124</v>
      </c>
      <c r="B380" s="96" t="s">
        <v>283</v>
      </c>
      <c r="C380" s="96"/>
      <c r="D380" s="96"/>
      <c r="E380" s="96"/>
      <c r="F380" s="9">
        <f t="shared" si="88"/>
        <v>178.5</v>
      </c>
      <c r="G380" s="9">
        <f t="shared" si="88"/>
        <v>178.5</v>
      </c>
      <c r="H380" s="9">
        <f t="shared" si="88"/>
        <v>178.5</v>
      </c>
    </row>
    <row r="381" spans="1:8" ht="31.5">
      <c r="A381" s="95" t="s">
        <v>43</v>
      </c>
      <c r="B381" s="96" t="s">
        <v>283</v>
      </c>
      <c r="C381" s="96" t="s">
        <v>72</v>
      </c>
      <c r="D381" s="96" t="s">
        <v>89</v>
      </c>
      <c r="E381" s="96" t="s">
        <v>89</v>
      </c>
      <c r="F381" s="9">
        <f>SUM(Ведомственная!G1071)</f>
        <v>178.5</v>
      </c>
      <c r="G381" s="9">
        <f>SUM(Ведомственная!H1071)</f>
        <v>178.5</v>
      </c>
      <c r="H381" s="9">
        <f>SUM(Ведомственная!I1071)</f>
        <v>178.5</v>
      </c>
    </row>
    <row r="382" spans="1:8" ht="31.5">
      <c r="A382" s="23" t="s">
        <v>440</v>
      </c>
      <c r="B382" s="24" t="s">
        <v>91</v>
      </c>
      <c r="C382" s="24"/>
      <c r="D382" s="24"/>
      <c r="E382" s="24"/>
      <c r="F382" s="26">
        <f>F383+F395+F399+F405+F409+F439+F492</f>
        <v>406021.50000000006</v>
      </c>
      <c r="G382" s="26">
        <f>G383+G395+G399+G405+G409+G439+G492</f>
        <v>378400.9</v>
      </c>
      <c r="H382" s="26">
        <f>H383+H395+H399+H405+H409+H439+H492</f>
        <v>374650.2</v>
      </c>
    </row>
    <row r="383" spans="1:8">
      <c r="A383" s="95" t="s">
        <v>99</v>
      </c>
      <c r="B383" s="4" t="s">
        <v>100</v>
      </c>
      <c r="C383" s="4"/>
      <c r="D383" s="4"/>
      <c r="E383" s="4"/>
      <c r="F383" s="7">
        <f>F384+F390+F387</f>
        <v>101899.4</v>
      </c>
      <c r="G383" s="7">
        <f>G384+G390+G387</f>
        <v>95501.6</v>
      </c>
      <c r="H383" s="7">
        <f>H384+H390+H387</f>
        <v>94890.2</v>
      </c>
    </row>
    <row r="384" spans="1:8" ht="47.25">
      <c r="A384" s="95" t="s">
        <v>23</v>
      </c>
      <c r="B384" s="4" t="s">
        <v>101</v>
      </c>
      <c r="C384" s="4"/>
      <c r="D384" s="4"/>
      <c r="E384" s="4"/>
      <c r="F384" s="7">
        <f t="shared" ref="F384:H385" si="89">F385</f>
        <v>69375.399999999994</v>
      </c>
      <c r="G384" s="7">
        <f t="shared" si="89"/>
        <v>64549.9</v>
      </c>
      <c r="H384" s="7">
        <f t="shared" si="89"/>
        <v>64539.4</v>
      </c>
    </row>
    <row r="385" spans="1:8">
      <c r="A385" s="95" t="s">
        <v>102</v>
      </c>
      <c r="B385" s="4" t="s">
        <v>103</v>
      </c>
      <c r="C385" s="4"/>
      <c r="D385" s="4"/>
      <c r="E385" s="4"/>
      <c r="F385" s="7">
        <f t="shared" si="89"/>
        <v>69375.399999999994</v>
      </c>
      <c r="G385" s="7">
        <f t="shared" si="89"/>
        <v>64549.9</v>
      </c>
      <c r="H385" s="7">
        <f t="shared" si="89"/>
        <v>64539.4</v>
      </c>
    </row>
    <row r="386" spans="1:8" ht="31.5">
      <c r="A386" s="95" t="s">
        <v>97</v>
      </c>
      <c r="B386" s="4" t="s">
        <v>103</v>
      </c>
      <c r="C386" s="4" t="s">
        <v>98</v>
      </c>
      <c r="D386" s="4" t="s">
        <v>13</v>
      </c>
      <c r="E386" s="4" t="s">
        <v>28</v>
      </c>
      <c r="F386" s="7">
        <f>SUM(Ведомственная!G1276)</f>
        <v>69375.399999999994</v>
      </c>
      <c r="G386" s="7">
        <f>SUM(Ведомственная!H1276)</f>
        <v>64549.9</v>
      </c>
      <c r="H386" s="7">
        <f>SUM(Ведомственная!I1276)</f>
        <v>64539.4</v>
      </c>
    </row>
    <row r="387" spans="1:8" hidden="1">
      <c r="A387" s="95" t="s">
        <v>122</v>
      </c>
      <c r="B387" s="4" t="s">
        <v>390</v>
      </c>
      <c r="C387" s="4"/>
      <c r="D387" s="4"/>
      <c r="E387" s="4"/>
      <c r="F387" s="7">
        <f t="shared" ref="F387:H388" si="90">SUM(F388)</f>
        <v>0</v>
      </c>
      <c r="G387" s="7">
        <f t="shared" si="90"/>
        <v>0</v>
      </c>
      <c r="H387" s="7">
        <f t="shared" si="90"/>
        <v>0</v>
      </c>
    </row>
    <row r="388" spans="1:8" ht="31.5" hidden="1">
      <c r="A388" s="95" t="s">
        <v>276</v>
      </c>
      <c r="B388" s="4" t="s">
        <v>392</v>
      </c>
      <c r="C388" s="4"/>
      <c r="D388" s="4"/>
      <c r="E388" s="4"/>
      <c r="F388" s="7">
        <f t="shared" si="90"/>
        <v>0</v>
      </c>
      <c r="G388" s="7">
        <f t="shared" si="90"/>
        <v>0</v>
      </c>
      <c r="H388" s="7">
        <f t="shared" si="90"/>
        <v>0</v>
      </c>
    </row>
    <row r="389" spans="1:8" ht="31.5" hidden="1">
      <c r="A389" s="95" t="s">
        <v>97</v>
      </c>
      <c r="B389" s="4" t="s">
        <v>392</v>
      </c>
      <c r="C389" s="4" t="s">
        <v>98</v>
      </c>
      <c r="D389" s="4" t="s">
        <v>13</v>
      </c>
      <c r="E389" s="4" t="s">
        <v>28</v>
      </c>
      <c r="F389" s="7">
        <f>SUM(Ведомственная!G1280)</f>
        <v>0</v>
      </c>
      <c r="G389" s="7">
        <f>SUM(Ведомственная!H1280)</f>
        <v>0</v>
      </c>
      <c r="H389" s="7">
        <f>SUM(Ведомственная!I1280)</f>
        <v>0</v>
      </c>
    </row>
    <row r="390" spans="1:8" ht="31.5">
      <c r="A390" s="95" t="s">
        <v>36</v>
      </c>
      <c r="B390" s="4" t="s">
        <v>104</v>
      </c>
      <c r="C390" s="4"/>
      <c r="D390" s="4"/>
      <c r="E390" s="4"/>
      <c r="F390" s="7">
        <f>F391</f>
        <v>32524</v>
      </c>
      <c r="G390" s="7">
        <f>G391</f>
        <v>30951.7</v>
      </c>
      <c r="H390" s="7">
        <f>H391</f>
        <v>30350.799999999999</v>
      </c>
    </row>
    <row r="391" spans="1:8">
      <c r="A391" s="95" t="s">
        <v>102</v>
      </c>
      <c r="B391" s="4" t="s">
        <v>105</v>
      </c>
      <c r="C391" s="4"/>
      <c r="D391" s="4"/>
      <c r="E391" s="4"/>
      <c r="F391" s="7">
        <f>F392+F393+F394</f>
        <v>32524</v>
      </c>
      <c r="G391" s="7">
        <f>G392+G393+G394</f>
        <v>30951.7</v>
      </c>
      <c r="H391" s="7">
        <f>H392+H393+H394</f>
        <v>30350.799999999999</v>
      </c>
    </row>
    <row r="392" spans="1:8" ht="63">
      <c r="A392" s="95" t="s">
        <v>42</v>
      </c>
      <c r="B392" s="4" t="s">
        <v>105</v>
      </c>
      <c r="C392" s="4" t="s">
        <v>70</v>
      </c>
      <c r="D392" s="4" t="s">
        <v>13</v>
      </c>
      <c r="E392" s="4" t="s">
        <v>28</v>
      </c>
      <c r="F392" s="7">
        <f>SUM(Ведомственная!G1283)</f>
        <v>27071</v>
      </c>
      <c r="G392" s="7">
        <f>SUM(Ведомственная!H1283)</f>
        <v>25511</v>
      </c>
      <c r="H392" s="7">
        <f>SUM(Ведомственная!I1283)</f>
        <v>25511</v>
      </c>
    </row>
    <row r="393" spans="1:8" ht="31.5">
      <c r="A393" s="95" t="s">
        <v>43</v>
      </c>
      <c r="B393" s="4" t="s">
        <v>105</v>
      </c>
      <c r="C393" s="4" t="s">
        <v>72</v>
      </c>
      <c r="D393" s="4" t="s">
        <v>13</v>
      </c>
      <c r="E393" s="4" t="s">
        <v>28</v>
      </c>
      <c r="F393" s="7">
        <f>SUM(Ведомственная!G1284)</f>
        <v>5202.1000000000004</v>
      </c>
      <c r="G393" s="7">
        <f>SUM(Ведомственная!H1284)</f>
        <v>5196.2</v>
      </c>
      <c r="H393" s="7">
        <f>SUM(Ведомственная!I1284)</f>
        <v>4601.6000000000004</v>
      </c>
    </row>
    <row r="394" spans="1:8">
      <c r="A394" s="95" t="s">
        <v>20</v>
      </c>
      <c r="B394" s="4" t="s">
        <v>105</v>
      </c>
      <c r="C394" s="4" t="s">
        <v>77</v>
      </c>
      <c r="D394" s="4" t="s">
        <v>13</v>
      </c>
      <c r="E394" s="4" t="s">
        <v>28</v>
      </c>
      <c r="F394" s="7">
        <f>SUM(Ведомственная!G1285)</f>
        <v>250.9</v>
      </c>
      <c r="G394" s="7">
        <f>SUM(Ведомственная!H1285)</f>
        <v>244.5</v>
      </c>
      <c r="H394" s="7">
        <f>SUM(Ведомственная!I1285)</f>
        <v>238.2</v>
      </c>
    </row>
    <row r="395" spans="1:8">
      <c r="A395" s="95" t="s">
        <v>92</v>
      </c>
      <c r="B395" s="4" t="s">
        <v>93</v>
      </c>
      <c r="C395" s="4"/>
      <c r="D395" s="4"/>
      <c r="E395" s="4"/>
      <c r="F395" s="7">
        <f t="shared" ref="F395:H397" si="91">F396</f>
        <v>133919.9</v>
      </c>
      <c r="G395" s="7">
        <f t="shared" si="91"/>
        <v>133165.9</v>
      </c>
      <c r="H395" s="7">
        <f t="shared" si="91"/>
        <v>133145.60000000001</v>
      </c>
    </row>
    <row r="396" spans="1:8" ht="47.25">
      <c r="A396" s="95" t="s">
        <v>23</v>
      </c>
      <c r="B396" s="4" t="s">
        <v>94</v>
      </c>
      <c r="C396" s="4"/>
      <c r="D396" s="4"/>
      <c r="E396" s="4"/>
      <c r="F396" s="7">
        <f t="shared" si="91"/>
        <v>133919.9</v>
      </c>
      <c r="G396" s="7">
        <f t="shared" si="91"/>
        <v>133165.9</v>
      </c>
      <c r="H396" s="7">
        <f t="shared" si="91"/>
        <v>133145.60000000001</v>
      </c>
    </row>
    <row r="397" spans="1:8">
      <c r="A397" s="95" t="s">
        <v>95</v>
      </c>
      <c r="B397" s="4" t="s">
        <v>96</v>
      </c>
      <c r="C397" s="4"/>
      <c r="D397" s="4"/>
      <c r="E397" s="4"/>
      <c r="F397" s="7">
        <f t="shared" si="91"/>
        <v>133919.9</v>
      </c>
      <c r="G397" s="7">
        <f t="shared" si="91"/>
        <v>133165.9</v>
      </c>
      <c r="H397" s="7">
        <f t="shared" si="91"/>
        <v>133145.60000000001</v>
      </c>
    </row>
    <row r="398" spans="1:8" ht="31.5">
      <c r="A398" s="95" t="s">
        <v>97</v>
      </c>
      <c r="B398" s="4" t="s">
        <v>96</v>
      </c>
      <c r="C398" s="4" t="s">
        <v>98</v>
      </c>
      <c r="D398" s="4" t="s">
        <v>89</v>
      </c>
      <c r="E398" s="4" t="s">
        <v>45</v>
      </c>
      <c r="F398" s="7">
        <f>SUM(Ведомственная!G1201)</f>
        <v>133919.9</v>
      </c>
      <c r="G398" s="7">
        <f>SUM(Ведомственная!H1201)</f>
        <v>133165.9</v>
      </c>
      <c r="H398" s="7">
        <f>SUM(Ведомственная!I1201)</f>
        <v>133145.60000000001</v>
      </c>
    </row>
    <row r="399" spans="1:8" ht="31.5">
      <c r="A399" s="95" t="s">
        <v>107</v>
      </c>
      <c r="B399" s="4" t="s">
        <v>108</v>
      </c>
      <c r="C399" s="4"/>
      <c r="D399" s="4"/>
      <c r="E399" s="4"/>
      <c r="F399" s="7">
        <f t="shared" ref="F399:H400" si="92">F400</f>
        <v>73698.8</v>
      </c>
      <c r="G399" s="7">
        <f t="shared" si="92"/>
        <v>67708.2</v>
      </c>
      <c r="H399" s="7">
        <f t="shared" si="92"/>
        <v>67696.800000000003</v>
      </c>
    </row>
    <row r="400" spans="1:8" ht="31.5">
      <c r="A400" s="95" t="s">
        <v>36</v>
      </c>
      <c r="B400" s="4" t="s">
        <v>109</v>
      </c>
      <c r="C400" s="4"/>
      <c r="D400" s="4"/>
      <c r="E400" s="4"/>
      <c r="F400" s="7">
        <f t="shared" si="92"/>
        <v>73698.8</v>
      </c>
      <c r="G400" s="7">
        <f t="shared" si="92"/>
        <v>67708.2</v>
      </c>
      <c r="H400" s="7">
        <f t="shared" si="92"/>
        <v>67696.800000000003</v>
      </c>
    </row>
    <row r="401" spans="1:8">
      <c r="A401" s="95" t="s">
        <v>110</v>
      </c>
      <c r="B401" s="4" t="s">
        <v>111</v>
      </c>
      <c r="C401" s="4"/>
      <c r="D401" s="4"/>
      <c r="E401" s="4"/>
      <c r="F401" s="7">
        <f>F402+F403+F404</f>
        <v>73698.8</v>
      </c>
      <c r="G401" s="7">
        <f>G402+G403+G404</f>
        <v>67708.2</v>
      </c>
      <c r="H401" s="7">
        <f>H402+H403+H404</f>
        <v>67696.800000000003</v>
      </c>
    </row>
    <row r="402" spans="1:8" ht="63">
      <c r="A402" s="95" t="s">
        <v>42</v>
      </c>
      <c r="B402" s="4" t="s">
        <v>111</v>
      </c>
      <c r="C402" s="4" t="s">
        <v>70</v>
      </c>
      <c r="D402" s="4" t="s">
        <v>13</v>
      </c>
      <c r="E402" s="4" t="s">
        <v>28</v>
      </c>
      <c r="F402" s="7">
        <f>SUM(Ведомственная!G1289)</f>
        <v>65984.7</v>
      </c>
      <c r="G402" s="7">
        <f>SUM(Ведомственная!H1289)</f>
        <v>59794.400000000001</v>
      </c>
      <c r="H402" s="7">
        <f>SUM(Ведомственная!I1289)</f>
        <v>59794.400000000001</v>
      </c>
    </row>
    <row r="403" spans="1:8" ht="31.5">
      <c r="A403" s="95" t="s">
        <v>43</v>
      </c>
      <c r="B403" s="4" t="s">
        <v>111</v>
      </c>
      <c r="C403" s="4" t="s">
        <v>72</v>
      </c>
      <c r="D403" s="4" t="s">
        <v>13</v>
      </c>
      <c r="E403" s="4" t="s">
        <v>28</v>
      </c>
      <c r="F403" s="7">
        <f>SUM(Ведомственная!G1290)</f>
        <v>7298.5</v>
      </c>
      <c r="G403" s="7">
        <f>SUM(Ведомственная!H1290)</f>
        <v>7509.6</v>
      </c>
      <c r="H403" s="7">
        <f>SUM(Ведомственная!I1290)</f>
        <v>7509.6</v>
      </c>
    </row>
    <row r="404" spans="1:8">
      <c r="A404" s="95" t="s">
        <v>20</v>
      </c>
      <c r="B404" s="4" t="s">
        <v>111</v>
      </c>
      <c r="C404" s="4" t="s">
        <v>77</v>
      </c>
      <c r="D404" s="4" t="s">
        <v>13</v>
      </c>
      <c r="E404" s="4" t="s">
        <v>28</v>
      </c>
      <c r="F404" s="7">
        <f>SUM(Ведомственная!G1291)</f>
        <v>415.6</v>
      </c>
      <c r="G404" s="7">
        <f>SUM(Ведомственная!H1291)</f>
        <v>404.2</v>
      </c>
      <c r="H404" s="7">
        <f>SUM(Ведомственная!I1291)</f>
        <v>392.8</v>
      </c>
    </row>
    <row r="405" spans="1:8" ht="31.5">
      <c r="A405" s="95" t="s">
        <v>112</v>
      </c>
      <c r="B405" s="4" t="s">
        <v>113</v>
      </c>
      <c r="C405" s="4"/>
      <c r="D405" s="4"/>
      <c r="E405" s="4"/>
      <c r="F405" s="7">
        <f t="shared" ref="F405:H407" si="93">F406</f>
        <v>16479.400000000001</v>
      </c>
      <c r="G405" s="7">
        <f t="shared" si="93"/>
        <v>15269.2</v>
      </c>
      <c r="H405" s="7">
        <f t="shared" si="93"/>
        <v>15268.9</v>
      </c>
    </row>
    <row r="406" spans="1:8" ht="47.25">
      <c r="A406" s="95" t="s">
        <v>23</v>
      </c>
      <c r="B406" s="4" t="s">
        <v>114</v>
      </c>
      <c r="C406" s="4"/>
      <c r="D406" s="4"/>
      <c r="E406" s="4"/>
      <c r="F406" s="7">
        <f t="shared" si="93"/>
        <v>16479.400000000001</v>
      </c>
      <c r="G406" s="7">
        <f t="shared" si="93"/>
        <v>15269.2</v>
      </c>
      <c r="H406" s="7">
        <f t="shared" si="93"/>
        <v>15268.9</v>
      </c>
    </row>
    <row r="407" spans="1:8">
      <c r="A407" s="95" t="s">
        <v>115</v>
      </c>
      <c r="B407" s="4" t="s">
        <v>116</v>
      </c>
      <c r="C407" s="4"/>
      <c r="D407" s="4"/>
      <c r="E407" s="4"/>
      <c r="F407" s="7">
        <f t="shared" si="93"/>
        <v>16479.400000000001</v>
      </c>
      <c r="G407" s="7">
        <f t="shared" si="93"/>
        <v>15269.2</v>
      </c>
      <c r="H407" s="7">
        <f t="shared" si="93"/>
        <v>15268.9</v>
      </c>
    </row>
    <row r="408" spans="1:8" ht="31.5">
      <c r="A408" s="95" t="s">
        <v>97</v>
      </c>
      <c r="B408" s="4" t="s">
        <v>116</v>
      </c>
      <c r="C408" s="4" t="s">
        <v>98</v>
      </c>
      <c r="D408" s="4" t="s">
        <v>13</v>
      </c>
      <c r="E408" s="4" t="s">
        <v>28</v>
      </c>
      <c r="F408" s="7">
        <f>SUM(Ведомственная!G1295)</f>
        <v>16479.400000000001</v>
      </c>
      <c r="G408" s="7">
        <f>SUM(Ведомственная!H1295)</f>
        <v>15269.2</v>
      </c>
      <c r="H408" s="7">
        <f>SUM(Ведомственная!I1295)</f>
        <v>15268.9</v>
      </c>
    </row>
    <row r="409" spans="1:8">
      <c r="A409" s="95" t="s">
        <v>125</v>
      </c>
      <c r="B409" s="4" t="s">
        <v>126</v>
      </c>
      <c r="C409" s="4"/>
      <c r="D409" s="4"/>
      <c r="E409" s="4"/>
      <c r="F409" s="7">
        <f>F410+F425+F436</f>
        <v>6518.9</v>
      </c>
      <c r="G409" s="7">
        <f t="shared" ref="G409:H409" si="94">G410+G425+G436</f>
        <v>6000</v>
      </c>
      <c r="H409" s="7">
        <f t="shared" si="94"/>
        <v>2321</v>
      </c>
    </row>
    <row r="410" spans="1:8">
      <c r="A410" s="95" t="s">
        <v>29</v>
      </c>
      <c r="B410" s="4" t="s">
        <v>315</v>
      </c>
      <c r="C410" s="4"/>
      <c r="D410" s="4"/>
      <c r="E410" s="4"/>
      <c r="F410" s="7">
        <f>SUM(F411+F413+F417+F421)+F419</f>
        <v>6518.9</v>
      </c>
      <c r="G410" s="7">
        <f t="shared" ref="G410:H410" si="95">SUM(G411+G413+G417+G421)+G419+G436</f>
        <v>6000</v>
      </c>
      <c r="H410" s="7">
        <f t="shared" si="95"/>
        <v>2321</v>
      </c>
    </row>
    <row r="411" spans="1:8">
      <c r="A411" s="95" t="s">
        <v>95</v>
      </c>
      <c r="B411" s="4" t="s">
        <v>540</v>
      </c>
      <c r="C411" s="4"/>
      <c r="D411" s="4"/>
      <c r="E411" s="4"/>
      <c r="F411" s="7">
        <f>SUM(F412)</f>
        <v>335</v>
      </c>
      <c r="G411" s="7">
        <f t="shared" ref="G411:H411" si="96">SUM(G412)</f>
        <v>0</v>
      </c>
      <c r="H411" s="7">
        <f t="shared" si="96"/>
        <v>0</v>
      </c>
    </row>
    <row r="412" spans="1:8" ht="31.5">
      <c r="A412" s="95" t="s">
        <v>97</v>
      </c>
      <c r="B412" s="4" t="s">
        <v>540</v>
      </c>
      <c r="C412" s="4" t="s">
        <v>98</v>
      </c>
      <c r="D412" s="4" t="s">
        <v>89</v>
      </c>
      <c r="E412" s="4" t="s">
        <v>45</v>
      </c>
      <c r="F412" s="7">
        <f>SUM(Ведомственная!G1205)</f>
        <v>335</v>
      </c>
      <c r="G412" s="7">
        <f>SUM(Ведомственная!H1205)</f>
        <v>0</v>
      </c>
      <c r="H412" s="7">
        <f>SUM(Ведомственная!I1205)</f>
        <v>0</v>
      </c>
    </row>
    <row r="413" spans="1:8">
      <c r="A413" s="95" t="s">
        <v>102</v>
      </c>
      <c r="B413" s="4" t="s">
        <v>565</v>
      </c>
      <c r="C413" s="4"/>
      <c r="D413" s="4"/>
      <c r="E413" s="4"/>
      <c r="F413" s="7">
        <f>SUM(F414:F416)</f>
        <v>5428.2</v>
      </c>
      <c r="G413" s="7">
        <f t="shared" ref="G413:H413" si="97">SUM(G414:G416)</f>
        <v>6000</v>
      </c>
      <c r="H413" s="7">
        <f t="shared" si="97"/>
        <v>2321</v>
      </c>
    </row>
    <row r="414" spans="1:8" ht="31.5">
      <c r="A414" s="95" t="s">
        <v>43</v>
      </c>
      <c r="B414" s="4" t="s">
        <v>565</v>
      </c>
      <c r="C414" s="4" t="s">
        <v>72</v>
      </c>
      <c r="D414" s="4" t="s">
        <v>13</v>
      </c>
      <c r="E414" s="4" t="s">
        <v>11</v>
      </c>
      <c r="F414" s="7">
        <f>SUM(Ведомственная!G1357)</f>
        <v>1643.7</v>
      </c>
      <c r="G414" s="7">
        <f>SUM(Ведомственная!H1357)</f>
        <v>0</v>
      </c>
      <c r="H414" s="7">
        <f>SUM(Ведомственная!I1357)</f>
        <v>0</v>
      </c>
    </row>
    <row r="415" spans="1:8">
      <c r="A415" s="150" t="s">
        <v>34</v>
      </c>
      <c r="B415" s="4" t="s">
        <v>968</v>
      </c>
      <c r="C415" s="4" t="s">
        <v>80</v>
      </c>
      <c r="D415" s="4" t="s">
        <v>13</v>
      </c>
      <c r="E415" s="4" t="s">
        <v>11</v>
      </c>
      <c r="F415" s="7">
        <f>SUM(Ведомственная!G1358)</f>
        <v>103.5</v>
      </c>
      <c r="G415" s="7">
        <f>SUM(Ведомственная!H1358)</f>
        <v>0</v>
      </c>
      <c r="H415" s="7">
        <f>SUM(Ведомственная!I1358)</f>
        <v>0</v>
      </c>
    </row>
    <row r="416" spans="1:8" ht="31.5">
      <c r="A416" s="95" t="s">
        <v>97</v>
      </c>
      <c r="B416" s="4" t="s">
        <v>565</v>
      </c>
      <c r="C416" s="4" t="s">
        <v>98</v>
      </c>
      <c r="D416" s="4" t="s">
        <v>13</v>
      </c>
      <c r="E416" s="4" t="s">
        <v>11</v>
      </c>
      <c r="F416" s="7">
        <f>SUM(Ведомственная!G1359)</f>
        <v>3681</v>
      </c>
      <c r="G416" s="7">
        <f>SUM(Ведомственная!H1359)</f>
        <v>6000</v>
      </c>
      <c r="H416" s="7">
        <f>SUM(Ведомственная!I1359)</f>
        <v>2321</v>
      </c>
    </row>
    <row r="417" spans="1:8">
      <c r="A417" s="95" t="s">
        <v>396</v>
      </c>
      <c r="B417" s="4" t="s">
        <v>566</v>
      </c>
      <c r="C417" s="4"/>
      <c r="D417" s="4"/>
      <c r="E417" s="4"/>
      <c r="F417" s="7">
        <f>SUM(F418)</f>
        <v>118</v>
      </c>
      <c r="G417" s="7">
        <f t="shared" ref="G417:H417" si="98">SUM(G418)</f>
        <v>0</v>
      </c>
      <c r="H417" s="7">
        <f t="shared" si="98"/>
        <v>0</v>
      </c>
    </row>
    <row r="418" spans="1:8" ht="31.5">
      <c r="A418" s="95" t="s">
        <v>97</v>
      </c>
      <c r="B418" s="4" t="s">
        <v>566</v>
      </c>
      <c r="C418" s="4" t="s">
        <v>98</v>
      </c>
      <c r="D418" s="4" t="s">
        <v>13</v>
      </c>
      <c r="E418" s="4" t="s">
        <v>11</v>
      </c>
      <c r="F418" s="7">
        <f>SUM(Ведомственная!G1361)</f>
        <v>118</v>
      </c>
      <c r="G418" s="7">
        <f>SUM(Ведомственная!H1361)</f>
        <v>0</v>
      </c>
      <c r="H418" s="7">
        <f>SUM(Ведомственная!I1361)</f>
        <v>0</v>
      </c>
    </row>
    <row r="419" spans="1:8">
      <c r="A419" s="95" t="s">
        <v>110</v>
      </c>
      <c r="B419" s="4" t="s">
        <v>629</v>
      </c>
      <c r="C419" s="4"/>
      <c r="D419" s="4"/>
      <c r="E419" s="4"/>
      <c r="F419" s="7">
        <f>SUM(F420)</f>
        <v>50</v>
      </c>
      <c r="G419" s="7">
        <f t="shared" ref="G419:H419" si="99">SUM(G420)</f>
        <v>0</v>
      </c>
      <c r="H419" s="7">
        <f t="shared" si="99"/>
        <v>0</v>
      </c>
    </row>
    <row r="420" spans="1:8" ht="31.5">
      <c r="A420" s="95" t="s">
        <v>43</v>
      </c>
      <c r="B420" s="4" t="s">
        <v>629</v>
      </c>
      <c r="C420" s="4" t="s">
        <v>72</v>
      </c>
      <c r="D420" s="4" t="s">
        <v>13</v>
      </c>
      <c r="E420" s="4" t="s">
        <v>11</v>
      </c>
      <c r="F420" s="7">
        <f>SUM(Ведомственная!G1363)</f>
        <v>50</v>
      </c>
      <c r="G420" s="7">
        <f>SUM(Ведомственная!H1363)</f>
        <v>0</v>
      </c>
      <c r="H420" s="7">
        <f>SUM(Ведомственная!I1363)</f>
        <v>0</v>
      </c>
    </row>
    <row r="421" spans="1:8">
      <c r="A421" s="95" t="s">
        <v>375</v>
      </c>
      <c r="B421" s="4" t="s">
        <v>567</v>
      </c>
      <c r="C421" s="55"/>
      <c r="D421" s="4"/>
      <c r="E421" s="4"/>
      <c r="F421" s="7">
        <f>SUM(F422:F424)</f>
        <v>587.70000000000005</v>
      </c>
      <c r="G421" s="7">
        <f t="shared" ref="G421:H421" si="100">SUM(G422:G424)</f>
        <v>0</v>
      </c>
      <c r="H421" s="7">
        <f t="shared" si="100"/>
        <v>0</v>
      </c>
    </row>
    <row r="422" spans="1:8" ht="63" hidden="1">
      <c r="A422" s="95" t="s">
        <v>42</v>
      </c>
      <c r="B422" s="4" t="s">
        <v>567</v>
      </c>
      <c r="C422" s="4" t="s">
        <v>70</v>
      </c>
      <c r="D422" s="4" t="s">
        <v>13</v>
      </c>
      <c r="E422" s="4" t="s">
        <v>11</v>
      </c>
      <c r="F422" s="7">
        <f>SUM(Ведомственная!G1365)</f>
        <v>0</v>
      </c>
      <c r="G422" s="7">
        <f>SUM(Ведомственная!H1365)</f>
        <v>0</v>
      </c>
      <c r="H422" s="7">
        <f>SUM(Ведомственная!I1365)</f>
        <v>0</v>
      </c>
    </row>
    <row r="423" spans="1:8" ht="31.5">
      <c r="A423" s="95" t="s">
        <v>43</v>
      </c>
      <c r="B423" s="4" t="s">
        <v>567</v>
      </c>
      <c r="C423" s="4" t="s">
        <v>72</v>
      </c>
      <c r="D423" s="4" t="s">
        <v>13</v>
      </c>
      <c r="E423" s="4" t="s">
        <v>11</v>
      </c>
      <c r="F423" s="7">
        <f>SUM(Ведомственная!G1366)</f>
        <v>415.2</v>
      </c>
      <c r="G423" s="7">
        <f>SUM(Ведомственная!H1366)</f>
        <v>0</v>
      </c>
      <c r="H423" s="7">
        <f>SUM(Ведомственная!I1366)</f>
        <v>0</v>
      </c>
    </row>
    <row r="424" spans="1:8" hidden="1">
      <c r="A424" s="95" t="s">
        <v>34</v>
      </c>
      <c r="B424" s="4" t="s">
        <v>567</v>
      </c>
      <c r="C424" s="4" t="s">
        <v>80</v>
      </c>
      <c r="D424" s="4" t="s">
        <v>13</v>
      </c>
      <c r="E424" s="4" t="s">
        <v>11</v>
      </c>
      <c r="F424" s="7">
        <f>SUM(Ведомственная!G1367)</f>
        <v>172.5</v>
      </c>
      <c r="G424" s="7">
        <f>SUM(Ведомственная!H1367)</f>
        <v>0</v>
      </c>
      <c r="H424" s="7">
        <f>SUM(Ведомственная!I1367)</f>
        <v>0</v>
      </c>
    </row>
    <row r="425" spans="1:8" hidden="1">
      <c r="A425" s="95" t="s">
        <v>122</v>
      </c>
      <c r="B425" s="4" t="s">
        <v>373</v>
      </c>
      <c r="C425" s="4"/>
      <c r="D425" s="4"/>
      <c r="E425" s="4"/>
      <c r="F425" s="7">
        <f>SUM(F431)+F426</f>
        <v>0</v>
      </c>
      <c r="G425" s="7">
        <f t="shared" ref="G425:H425" si="101">SUM(G431)+G426</f>
        <v>0</v>
      </c>
      <c r="H425" s="7">
        <f t="shared" si="101"/>
        <v>0</v>
      </c>
    </row>
    <row r="426" spans="1:8" ht="31.5" hidden="1">
      <c r="A426" s="95" t="s">
        <v>221</v>
      </c>
      <c r="B426" s="4" t="s">
        <v>548</v>
      </c>
      <c r="C426" s="55"/>
      <c r="D426" s="4"/>
      <c r="E426" s="4"/>
      <c r="F426" s="7">
        <f>SUM(F427+F429)</f>
        <v>0</v>
      </c>
      <c r="G426" s="7">
        <f t="shared" ref="G426:H426" si="102">SUM(G427+G429)</f>
        <v>0</v>
      </c>
      <c r="H426" s="7">
        <f t="shared" si="102"/>
        <v>0</v>
      </c>
    </row>
    <row r="427" spans="1:8" hidden="1">
      <c r="A427" s="95" t="s">
        <v>102</v>
      </c>
      <c r="B427" s="4" t="s">
        <v>549</v>
      </c>
      <c r="C427" s="55"/>
      <c r="D427" s="4"/>
      <c r="E427" s="4"/>
      <c r="F427" s="7">
        <f>SUM(F428)</f>
        <v>0</v>
      </c>
      <c r="G427" s="7">
        <f t="shared" ref="G427:H427" si="103">SUM(G428)</f>
        <v>0</v>
      </c>
      <c r="H427" s="7">
        <f t="shared" si="103"/>
        <v>0</v>
      </c>
    </row>
    <row r="428" spans="1:8" ht="31.5" hidden="1">
      <c r="A428" s="95" t="s">
        <v>97</v>
      </c>
      <c r="B428" s="4" t="s">
        <v>549</v>
      </c>
      <c r="C428" s="4" t="s">
        <v>98</v>
      </c>
      <c r="D428" s="4" t="s">
        <v>13</v>
      </c>
      <c r="E428" s="4" t="s">
        <v>11</v>
      </c>
      <c r="F428" s="7">
        <f>SUM(Ведомственная!G1373)</f>
        <v>0</v>
      </c>
      <c r="G428" s="7">
        <f>SUM(Ведомственная!H1373)</f>
        <v>0</v>
      </c>
      <c r="H428" s="7">
        <f>SUM(Ведомственная!I1373)</f>
        <v>0</v>
      </c>
    </row>
    <row r="429" spans="1:8" hidden="1">
      <c r="A429" s="95" t="s">
        <v>396</v>
      </c>
      <c r="B429" s="4" t="s">
        <v>551</v>
      </c>
      <c r="C429" s="4"/>
      <c r="D429" s="4"/>
      <c r="E429" s="4"/>
      <c r="F429" s="7">
        <f>SUM(F430)</f>
        <v>0</v>
      </c>
      <c r="G429" s="7">
        <f t="shared" ref="G429:H429" si="104">SUM(G430)</f>
        <v>0</v>
      </c>
      <c r="H429" s="7">
        <f t="shared" si="104"/>
        <v>0</v>
      </c>
    </row>
    <row r="430" spans="1:8" ht="31.5" hidden="1">
      <c r="A430" s="95" t="s">
        <v>97</v>
      </c>
      <c r="B430" s="4" t="s">
        <v>551</v>
      </c>
      <c r="C430" s="4" t="s">
        <v>98</v>
      </c>
      <c r="D430" s="4" t="s">
        <v>13</v>
      </c>
      <c r="E430" s="4" t="s">
        <v>11</v>
      </c>
      <c r="F430" s="7">
        <f>SUM(Ведомственная!G1375)</f>
        <v>0</v>
      </c>
      <c r="G430" s="7">
        <f>SUM(Ведомственная!H1375)</f>
        <v>0</v>
      </c>
      <c r="H430" s="7">
        <f>SUM(Ведомственная!I1375)</f>
        <v>0</v>
      </c>
    </row>
    <row r="431" spans="1:8" ht="31.5" hidden="1">
      <c r="A431" s="95" t="s">
        <v>276</v>
      </c>
      <c r="B431" s="4" t="s">
        <v>550</v>
      </c>
      <c r="C431" s="4"/>
      <c r="D431" s="4"/>
      <c r="E431" s="4"/>
      <c r="F431" s="7">
        <f>SUM(F432)+F434</f>
        <v>0</v>
      </c>
      <c r="G431" s="7">
        <f t="shared" ref="G431:H431" si="105">SUM(G432)+G434</f>
        <v>0</v>
      </c>
      <c r="H431" s="7">
        <f t="shared" si="105"/>
        <v>0</v>
      </c>
    </row>
    <row r="432" spans="1:8" hidden="1">
      <c r="A432" s="95" t="s">
        <v>102</v>
      </c>
      <c r="B432" s="4" t="s">
        <v>374</v>
      </c>
      <c r="C432" s="4"/>
      <c r="D432" s="4"/>
      <c r="E432" s="4"/>
      <c r="F432" s="7">
        <f t="shared" ref="F432:H432" si="106">SUM(F433)</f>
        <v>0</v>
      </c>
      <c r="G432" s="7">
        <f t="shared" si="106"/>
        <v>0</v>
      </c>
      <c r="H432" s="7">
        <f t="shared" si="106"/>
        <v>0</v>
      </c>
    </row>
    <row r="433" spans="1:8" ht="31.5" hidden="1">
      <c r="A433" s="95" t="s">
        <v>97</v>
      </c>
      <c r="B433" s="4" t="s">
        <v>374</v>
      </c>
      <c r="C433" s="4" t="s">
        <v>98</v>
      </c>
      <c r="D433" s="4" t="s">
        <v>13</v>
      </c>
      <c r="E433" s="4" t="s">
        <v>11</v>
      </c>
      <c r="F433" s="7">
        <f>SUM(Ведомственная!G1378)</f>
        <v>0</v>
      </c>
      <c r="G433" s="7">
        <f>SUM(Ведомственная!H1378)</f>
        <v>0</v>
      </c>
      <c r="H433" s="7">
        <f>SUM(Ведомственная!I1378)</f>
        <v>0</v>
      </c>
    </row>
    <row r="434" spans="1:8" hidden="1">
      <c r="A434" s="95" t="s">
        <v>115</v>
      </c>
      <c r="B434" s="4" t="s">
        <v>397</v>
      </c>
      <c r="C434" s="4"/>
      <c r="D434" s="4"/>
      <c r="E434" s="4"/>
      <c r="F434" s="7">
        <f t="shared" ref="F434:H434" si="107">SUM(F435)</f>
        <v>0</v>
      </c>
      <c r="G434" s="7">
        <f t="shared" si="107"/>
        <v>0</v>
      </c>
      <c r="H434" s="7">
        <f t="shared" si="107"/>
        <v>0</v>
      </c>
    </row>
    <row r="435" spans="1:8" ht="31.5" hidden="1">
      <c r="A435" s="95" t="s">
        <v>97</v>
      </c>
      <c r="B435" s="4" t="s">
        <v>397</v>
      </c>
      <c r="C435" s="4" t="s">
        <v>98</v>
      </c>
      <c r="D435" s="4" t="s">
        <v>13</v>
      </c>
      <c r="E435" s="4" t="s">
        <v>11</v>
      </c>
      <c r="F435" s="7">
        <f>SUM(Ведомственная!G1380)</f>
        <v>0</v>
      </c>
      <c r="G435" s="7">
        <f>SUM(Ведомственная!H1380)</f>
        <v>0</v>
      </c>
      <c r="H435" s="7">
        <f>SUM(Ведомственная!I1380)</f>
        <v>0</v>
      </c>
    </row>
    <row r="436" spans="1:8" hidden="1">
      <c r="A436" s="95" t="s">
        <v>644</v>
      </c>
      <c r="B436" s="4" t="s">
        <v>713</v>
      </c>
      <c r="C436" s="4"/>
      <c r="D436" s="4"/>
      <c r="E436" s="4"/>
      <c r="F436" s="7">
        <f>SUM(F437)</f>
        <v>0</v>
      </c>
      <c r="G436" s="7">
        <f t="shared" ref="G436:H436" si="108">SUM(G437)</f>
        <v>0</v>
      </c>
      <c r="H436" s="7">
        <f t="shared" si="108"/>
        <v>0</v>
      </c>
    </row>
    <row r="437" spans="1:8" ht="31.5" hidden="1">
      <c r="A437" s="95" t="s">
        <v>715</v>
      </c>
      <c r="B437" s="4" t="s">
        <v>714</v>
      </c>
      <c r="C437" s="4"/>
      <c r="D437" s="4"/>
      <c r="E437" s="4"/>
      <c r="F437" s="7">
        <f>SUM(F438)</f>
        <v>0</v>
      </c>
      <c r="G437" s="7">
        <f t="shared" ref="G437:H437" si="109">SUM(G438)</f>
        <v>0</v>
      </c>
      <c r="H437" s="7">
        <f t="shared" si="109"/>
        <v>0</v>
      </c>
    </row>
    <row r="438" spans="1:8" hidden="1">
      <c r="A438" s="95" t="s">
        <v>34</v>
      </c>
      <c r="B438" s="4" t="s">
        <v>714</v>
      </c>
      <c r="C438" s="4" t="s">
        <v>80</v>
      </c>
      <c r="D438" s="4" t="s">
        <v>13</v>
      </c>
      <c r="E438" s="4" t="s">
        <v>11</v>
      </c>
      <c r="F438" s="7">
        <f>SUM(Ведомственная!G1370)</f>
        <v>0</v>
      </c>
      <c r="G438" s="7">
        <f>SUM(Ведомственная!H1370)</f>
        <v>0</v>
      </c>
      <c r="H438" s="7">
        <f>SUM(Ведомственная!I1370)</f>
        <v>0</v>
      </c>
    </row>
    <row r="439" spans="1:8" ht="31.5">
      <c r="A439" s="95" t="s">
        <v>127</v>
      </c>
      <c r="B439" s="4" t="s">
        <v>128</v>
      </c>
      <c r="C439" s="4"/>
      <c r="D439" s="4"/>
      <c r="E439" s="4"/>
      <c r="F439" s="7">
        <f>SUM(F440+F481)+F445+F452+F486+F474+F467+F450+F489+F454+F459+F455</f>
        <v>10178.400000000001</v>
      </c>
      <c r="G439" s="7">
        <f>SUM(G440+G481)+G445+G452+G486+G474+G467+G450+G489+G454+G459+G455</f>
        <v>5775</v>
      </c>
      <c r="H439" s="7">
        <f>SUM(H440+H481)+H445+H452+H486+H474+H467+H450+H489+H454+H459+H455</f>
        <v>6346.7999999999993</v>
      </c>
    </row>
    <row r="440" spans="1:8">
      <c r="A440" s="95" t="s">
        <v>29</v>
      </c>
      <c r="B440" s="4" t="s">
        <v>316</v>
      </c>
      <c r="C440" s="4"/>
      <c r="D440" s="4"/>
      <c r="E440" s="4"/>
      <c r="F440" s="7">
        <f>SUM(F441+F443+F447)</f>
        <v>5105.8</v>
      </c>
      <c r="G440" s="7">
        <f t="shared" ref="G440:H440" si="110">SUM(G441+G443+G447)</f>
        <v>256.3</v>
      </c>
      <c r="H440" s="7">
        <f t="shared" si="110"/>
        <v>256.3</v>
      </c>
    </row>
    <row r="441" spans="1:8">
      <c r="A441" s="95" t="s">
        <v>102</v>
      </c>
      <c r="B441" s="4" t="s">
        <v>317</v>
      </c>
      <c r="C441" s="4"/>
      <c r="D441" s="4"/>
      <c r="E441" s="4"/>
      <c r="F441" s="7">
        <f>F442</f>
        <v>3824.4</v>
      </c>
      <c r="G441" s="7">
        <f>G442</f>
        <v>0</v>
      </c>
      <c r="H441" s="7">
        <f>H442</f>
        <v>0</v>
      </c>
    </row>
    <row r="442" spans="1:8" ht="31.5">
      <c r="A442" s="95" t="s">
        <v>43</v>
      </c>
      <c r="B442" s="4" t="s">
        <v>317</v>
      </c>
      <c r="C442" s="4" t="s">
        <v>72</v>
      </c>
      <c r="D442" s="4" t="s">
        <v>13</v>
      </c>
      <c r="E442" s="4" t="s">
        <v>28</v>
      </c>
      <c r="F442" s="7">
        <f>SUM(Ведомственная!G1299)</f>
        <v>3824.4</v>
      </c>
      <c r="G442" s="7">
        <f>SUM(Ведомственная!H1299)</f>
        <v>0</v>
      </c>
      <c r="H442" s="7">
        <f>SUM(Ведомственная!I1299)</f>
        <v>0</v>
      </c>
    </row>
    <row r="443" spans="1:8">
      <c r="A443" s="95" t="s">
        <v>110</v>
      </c>
      <c r="B443" s="4" t="s">
        <v>318</v>
      </c>
      <c r="C443" s="4"/>
      <c r="D443" s="4"/>
      <c r="E443" s="4"/>
      <c r="F443" s="7">
        <f>SUM(F444)</f>
        <v>1281.4000000000001</v>
      </c>
      <c r="G443" s="7">
        <f>SUM(G444)</f>
        <v>256.3</v>
      </c>
      <c r="H443" s="7">
        <f>SUM(H444)</f>
        <v>256.3</v>
      </c>
    </row>
    <row r="444" spans="1:8" ht="31.5">
      <c r="A444" s="95" t="s">
        <v>43</v>
      </c>
      <c r="B444" s="4" t="s">
        <v>318</v>
      </c>
      <c r="C444" s="4" t="s">
        <v>72</v>
      </c>
      <c r="D444" s="4" t="s">
        <v>13</v>
      </c>
      <c r="E444" s="4" t="s">
        <v>28</v>
      </c>
      <c r="F444" s="7">
        <f>SUM(Ведомственная!G1301)</f>
        <v>1281.4000000000001</v>
      </c>
      <c r="G444" s="7">
        <f>SUM(Ведомственная!H1301)</f>
        <v>256.3</v>
      </c>
      <c r="H444" s="7">
        <f>SUM(Ведомственная!I1301)</f>
        <v>256.3</v>
      </c>
    </row>
    <row r="445" spans="1:8">
      <c r="A445" s="95" t="s">
        <v>375</v>
      </c>
      <c r="B445" s="4" t="s">
        <v>583</v>
      </c>
      <c r="C445" s="4"/>
      <c r="D445" s="4"/>
      <c r="E445" s="4"/>
      <c r="F445" s="7">
        <f>SUM(F446)</f>
        <v>50</v>
      </c>
      <c r="G445" s="7">
        <f t="shared" ref="G445:H445" si="111">SUM(G446)</f>
        <v>0</v>
      </c>
      <c r="H445" s="7">
        <f t="shared" si="111"/>
        <v>0</v>
      </c>
    </row>
    <row r="446" spans="1:8" ht="31.5">
      <c r="A446" s="95" t="s">
        <v>43</v>
      </c>
      <c r="B446" s="4" t="s">
        <v>583</v>
      </c>
      <c r="C446" s="4" t="s">
        <v>72</v>
      </c>
      <c r="D446" s="4" t="s">
        <v>13</v>
      </c>
      <c r="E446" s="4" t="s">
        <v>11</v>
      </c>
      <c r="F446" s="7">
        <f>SUM(Ведомственная!G1384)</f>
        <v>50</v>
      </c>
      <c r="G446" s="7">
        <f>SUM(Ведомственная!H1384)</f>
        <v>0</v>
      </c>
      <c r="H446" s="7">
        <f>SUM(Ведомственная!I1384)</f>
        <v>0</v>
      </c>
    </row>
    <row r="447" spans="1:8" ht="63" hidden="1">
      <c r="A447" s="95" t="s">
        <v>577</v>
      </c>
      <c r="B447" s="4" t="s">
        <v>578</v>
      </c>
      <c r="C447" s="4"/>
      <c r="D447" s="4"/>
      <c r="E447" s="4"/>
      <c r="F447" s="7">
        <f>SUM(F448:F449)</f>
        <v>0</v>
      </c>
      <c r="G447" s="7">
        <f t="shared" ref="G447:H447" si="112">SUM(G448:G449)</f>
        <v>0</v>
      </c>
      <c r="H447" s="7">
        <f t="shared" si="112"/>
        <v>0</v>
      </c>
    </row>
    <row r="448" spans="1:8" ht="31.5" hidden="1">
      <c r="A448" s="95" t="s">
        <v>43</v>
      </c>
      <c r="B448" s="4" t="s">
        <v>578</v>
      </c>
      <c r="C448" s="4" t="s">
        <v>72</v>
      </c>
      <c r="D448" s="4" t="s">
        <v>13</v>
      </c>
      <c r="E448" s="4" t="s">
        <v>28</v>
      </c>
      <c r="F448" s="7">
        <f>SUM(Ведомственная!G1305)</f>
        <v>0</v>
      </c>
      <c r="G448" s="7">
        <f>SUM(Ведомственная!H1305)</f>
        <v>0</v>
      </c>
      <c r="H448" s="7">
        <f>SUM(Ведомственная!I1305)</f>
        <v>0</v>
      </c>
    </row>
    <row r="449" spans="1:8" ht="31.5" hidden="1">
      <c r="A449" s="95" t="s">
        <v>97</v>
      </c>
      <c r="B449" s="4" t="s">
        <v>578</v>
      </c>
      <c r="C449" s="4" t="s">
        <v>98</v>
      </c>
      <c r="D449" s="4" t="s">
        <v>13</v>
      </c>
      <c r="E449" s="4" t="s">
        <v>28</v>
      </c>
      <c r="F449" s="7">
        <f>SUM(Ведомственная!G1306)</f>
        <v>0</v>
      </c>
      <c r="G449" s="7">
        <f>SUM(Ведомственная!H1306)</f>
        <v>0</v>
      </c>
      <c r="H449" s="7">
        <f>SUM(Ведомственная!I1306)</f>
        <v>0</v>
      </c>
    </row>
    <row r="450" spans="1:8" ht="31.5">
      <c r="A450" s="95" t="s">
        <v>712</v>
      </c>
      <c r="B450" s="106" t="s">
        <v>920</v>
      </c>
      <c r="C450" s="4"/>
      <c r="D450" s="4"/>
      <c r="E450" s="4"/>
      <c r="F450" s="7">
        <f>SUM(F451)</f>
        <v>0</v>
      </c>
      <c r="G450" s="7">
        <f t="shared" ref="G450:H450" si="113">SUM(G451)</f>
        <v>3773.1000000000004</v>
      </c>
      <c r="H450" s="7">
        <f t="shared" si="113"/>
        <v>0</v>
      </c>
    </row>
    <row r="451" spans="1:8" ht="31.5">
      <c r="A451" s="95" t="s">
        <v>97</v>
      </c>
      <c r="B451" s="106" t="s">
        <v>920</v>
      </c>
      <c r="C451" s="4" t="s">
        <v>98</v>
      </c>
      <c r="D451" s="4" t="s">
        <v>89</v>
      </c>
      <c r="E451" s="4" t="s">
        <v>45</v>
      </c>
      <c r="F451" s="7">
        <f>SUM(Ведомственная!G1209)</f>
        <v>0</v>
      </c>
      <c r="G451" s="7">
        <f>SUM(Ведомственная!H1209)</f>
        <v>3773.1000000000004</v>
      </c>
      <c r="H451" s="7">
        <f>SUM(Ведомственная!I1209)</f>
        <v>0</v>
      </c>
    </row>
    <row r="452" spans="1:8" ht="47.25">
      <c r="A452" s="95" t="s">
        <v>652</v>
      </c>
      <c r="B452" s="4" t="s">
        <v>627</v>
      </c>
      <c r="C452" s="4"/>
      <c r="D452" s="4"/>
      <c r="E452" s="4"/>
      <c r="F452" s="7">
        <f>SUM(F453)</f>
        <v>712.6</v>
      </c>
      <c r="G452" s="7">
        <f t="shared" ref="G452:H452" si="114">SUM(G453)</f>
        <v>713.5</v>
      </c>
      <c r="H452" s="7">
        <f t="shared" si="114"/>
        <v>732.1</v>
      </c>
    </row>
    <row r="453" spans="1:8" ht="31.5">
      <c r="A453" s="95" t="s">
        <v>43</v>
      </c>
      <c r="B453" s="4" t="s">
        <v>627</v>
      </c>
      <c r="C453" s="4" t="s">
        <v>72</v>
      </c>
      <c r="D453" s="4" t="s">
        <v>13</v>
      </c>
      <c r="E453" s="4" t="s">
        <v>28</v>
      </c>
      <c r="F453" s="7">
        <f>SUM(Ведомственная!G1308)</f>
        <v>712.6</v>
      </c>
      <c r="G453" s="7">
        <f>SUM(Ведомственная!H1308)</f>
        <v>713.5</v>
      </c>
      <c r="H453" s="7">
        <f>SUM(Ведомственная!I1308)</f>
        <v>732.1</v>
      </c>
    </row>
    <row r="454" spans="1:8" ht="31.5" hidden="1">
      <c r="A454" s="95" t="s">
        <v>694</v>
      </c>
      <c r="B454" s="4" t="s">
        <v>728</v>
      </c>
      <c r="C454" s="4"/>
      <c r="D454" s="4"/>
      <c r="E454" s="4"/>
      <c r="F454" s="7">
        <f>SUM(Ведомственная!G1313)</f>
        <v>0</v>
      </c>
      <c r="G454" s="7">
        <f>SUM(Ведомственная!H1313)</f>
        <v>0</v>
      </c>
      <c r="H454" s="7">
        <f>SUM(Ведомственная!I1313)</f>
        <v>0</v>
      </c>
    </row>
    <row r="455" spans="1:8">
      <c r="A455" s="95" t="s">
        <v>95</v>
      </c>
      <c r="B455" s="4" t="s">
        <v>764</v>
      </c>
      <c r="C455" s="4"/>
      <c r="D455" s="4"/>
      <c r="E455" s="4"/>
      <c r="F455" s="7">
        <f>SUM(F456)</f>
        <v>1356.7</v>
      </c>
      <c r="G455" s="7">
        <f t="shared" ref="G455:H455" si="115">SUM(G456)</f>
        <v>1032.0999999999999</v>
      </c>
      <c r="H455" s="7">
        <f t="shared" si="115"/>
        <v>5358.4</v>
      </c>
    </row>
    <row r="456" spans="1:8" ht="31.5">
      <c r="A456" s="95" t="s">
        <v>97</v>
      </c>
      <c r="B456" s="4" t="s">
        <v>764</v>
      </c>
      <c r="C456" s="4" t="s">
        <v>98</v>
      </c>
      <c r="D456" s="4" t="s">
        <v>89</v>
      </c>
      <c r="E456" s="4" t="s">
        <v>45</v>
      </c>
      <c r="F456" s="7">
        <f>SUM(Ведомственная!G1212)</f>
        <v>1356.7</v>
      </c>
      <c r="G456" s="7">
        <f>SUM(Ведомственная!H1212)</f>
        <v>1032.0999999999999</v>
      </c>
      <c r="H456" s="7">
        <f>SUM(Ведомственная!I1212)</f>
        <v>5358.4</v>
      </c>
    </row>
    <row r="457" spans="1:8" hidden="1">
      <c r="A457" s="95" t="s">
        <v>102</v>
      </c>
      <c r="B457" s="4" t="s">
        <v>729</v>
      </c>
      <c r="C457" s="4"/>
      <c r="D457" s="4"/>
      <c r="E457" s="4"/>
      <c r="F457" s="7">
        <f>SUM(Ведомственная!G1314)</f>
        <v>0</v>
      </c>
      <c r="G457" s="7">
        <f>SUM(Ведомственная!H1314)</f>
        <v>0</v>
      </c>
      <c r="H457" s="7">
        <f>SUM(Ведомственная!I1314)</f>
        <v>0</v>
      </c>
    </row>
    <row r="458" spans="1:8" ht="31.5" hidden="1">
      <c r="A458" s="95" t="s">
        <v>97</v>
      </c>
      <c r="B458" s="4" t="s">
        <v>729</v>
      </c>
      <c r="C458" s="4" t="s">
        <v>98</v>
      </c>
      <c r="D458" s="4" t="s">
        <v>13</v>
      </c>
      <c r="E458" s="4" t="s">
        <v>28</v>
      </c>
      <c r="F458" s="7">
        <f>SUM(Ведомственная!G1315)</f>
        <v>0</v>
      </c>
      <c r="G458" s="7">
        <f>SUM(Ведомственная!H1315)</f>
        <v>0</v>
      </c>
      <c r="H458" s="7">
        <f>SUM(Ведомственная!I1315)</f>
        <v>0</v>
      </c>
    </row>
    <row r="459" spans="1:8" ht="31.5" hidden="1">
      <c r="A459" s="95" t="s">
        <v>319</v>
      </c>
      <c r="B459" s="4" t="s">
        <v>320</v>
      </c>
      <c r="C459" s="4"/>
      <c r="D459" s="4"/>
      <c r="E459" s="4"/>
      <c r="F459" s="7">
        <f>F460+F462+F465</f>
        <v>0</v>
      </c>
      <c r="G459" s="7">
        <f t="shared" ref="G459:H459" si="116">G460+G462+G465</f>
        <v>0</v>
      </c>
      <c r="H459" s="7">
        <f t="shared" si="116"/>
        <v>0</v>
      </c>
    </row>
    <row r="460" spans="1:8" hidden="1">
      <c r="A460" s="95" t="s">
        <v>95</v>
      </c>
      <c r="B460" s="4" t="s">
        <v>321</v>
      </c>
      <c r="C460" s="4"/>
      <c r="D460" s="4"/>
      <c r="E460" s="4"/>
      <c r="F460" s="7">
        <f>F461</f>
        <v>0</v>
      </c>
      <c r="G460" s="7">
        <f>G461</f>
        <v>0</v>
      </c>
      <c r="H460" s="7">
        <f>H461</f>
        <v>0</v>
      </c>
    </row>
    <row r="461" spans="1:8" ht="31.5" hidden="1">
      <c r="A461" s="95" t="s">
        <v>97</v>
      </c>
      <c r="B461" s="4" t="s">
        <v>321</v>
      </c>
      <c r="C461" s="4" t="s">
        <v>98</v>
      </c>
      <c r="D461" s="4" t="s">
        <v>89</v>
      </c>
      <c r="E461" s="4" t="s">
        <v>45</v>
      </c>
      <c r="F461" s="7">
        <f>SUM(Ведомственная!G1215)</f>
        <v>0</v>
      </c>
      <c r="G461" s="7">
        <f>SUM(Ведомственная!H1215)</f>
        <v>0</v>
      </c>
      <c r="H461" s="7">
        <f>SUM(Ведомственная!I1215)</f>
        <v>0</v>
      </c>
    </row>
    <row r="462" spans="1:8" hidden="1">
      <c r="A462" s="95" t="s">
        <v>102</v>
      </c>
      <c r="B462" s="4" t="s">
        <v>326</v>
      </c>
      <c r="C462" s="4"/>
      <c r="D462" s="4"/>
      <c r="E462" s="4"/>
      <c r="F462" s="7">
        <f>F464+F463</f>
        <v>0</v>
      </c>
      <c r="G462" s="7">
        <f>G464+G463</f>
        <v>0</v>
      </c>
      <c r="H462" s="7">
        <f>H464+H463</f>
        <v>0</v>
      </c>
    </row>
    <row r="463" spans="1:8" ht="31.5" hidden="1">
      <c r="A463" s="95" t="s">
        <v>97</v>
      </c>
      <c r="B463" s="4" t="s">
        <v>326</v>
      </c>
      <c r="C463" s="4" t="s">
        <v>98</v>
      </c>
      <c r="D463" s="4" t="s">
        <v>13</v>
      </c>
      <c r="E463" s="4" t="s">
        <v>28</v>
      </c>
      <c r="F463" s="7">
        <f>SUM(Ведомственная!G1318)</f>
        <v>0</v>
      </c>
      <c r="G463" s="7">
        <f>SUM(Ведомственная!H1318)</f>
        <v>0</v>
      </c>
      <c r="H463" s="7">
        <f>SUM(Ведомственная!I1318)</f>
        <v>0</v>
      </c>
    </row>
    <row r="464" spans="1:8" ht="31.5" hidden="1">
      <c r="A464" s="95" t="s">
        <v>97</v>
      </c>
      <c r="B464" s="4" t="s">
        <v>326</v>
      </c>
      <c r="C464" s="4" t="s">
        <v>98</v>
      </c>
      <c r="D464" s="4" t="s">
        <v>13</v>
      </c>
      <c r="E464" s="4" t="s">
        <v>11</v>
      </c>
      <c r="F464" s="7">
        <v>0</v>
      </c>
      <c r="G464" s="7">
        <v>0</v>
      </c>
      <c r="H464" s="7">
        <v>0</v>
      </c>
    </row>
    <row r="465" spans="1:8" hidden="1">
      <c r="A465" s="95" t="s">
        <v>115</v>
      </c>
      <c r="B465" s="4" t="s">
        <v>760</v>
      </c>
      <c r="C465" s="4"/>
      <c r="D465" s="4"/>
      <c r="E465" s="4"/>
      <c r="F465" s="7">
        <f>SUM(Ведомственная!G1319)</f>
        <v>0</v>
      </c>
      <c r="G465" s="7">
        <f>SUM(Ведомственная!H1319)</f>
        <v>0</v>
      </c>
      <c r="H465" s="7">
        <f>SUM(Ведомственная!I1319)</f>
        <v>0</v>
      </c>
    </row>
    <row r="466" spans="1:8" ht="31.5" hidden="1">
      <c r="A466" s="95" t="s">
        <v>97</v>
      </c>
      <c r="B466" s="4" t="s">
        <v>760</v>
      </c>
      <c r="C466" s="4" t="s">
        <v>98</v>
      </c>
      <c r="D466" s="4" t="s">
        <v>13</v>
      </c>
      <c r="E466" s="4" t="s">
        <v>28</v>
      </c>
      <c r="F466" s="7">
        <f>SUM(Ведомственная!G1320)</f>
        <v>0</v>
      </c>
      <c r="G466" s="7">
        <f>SUM(Ведомственная!H1320)</f>
        <v>0</v>
      </c>
      <c r="H466" s="7">
        <f>SUM(Ведомственная!I1320)</f>
        <v>0</v>
      </c>
    </row>
    <row r="467" spans="1:8" ht="31.5">
      <c r="A467" s="95" t="s">
        <v>221</v>
      </c>
      <c r="B467" s="4" t="s">
        <v>327</v>
      </c>
      <c r="C467" s="4"/>
      <c r="D467" s="4"/>
      <c r="E467" s="4"/>
      <c r="F467" s="7">
        <f>F468+F470+F472</f>
        <v>60</v>
      </c>
      <c r="G467" s="7">
        <f t="shared" ref="G467:H467" si="117">G468+G470+G472</f>
        <v>0</v>
      </c>
      <c r="H467" s="7">
        <f t="shared" si="117"/>
        <v>0</v>
      </c>
    </row>
    <row r="468" spans="1:8">
      <c r="A468" s="95" t="s">
        <v>95</v>
      </c>
      <c r="B468" s="4" t="s">
        <v>328</v>
      </c>
      <c r="C468" s="4"/>
      <c r="D468" s="4"/>
      <c r="E468" s="4"/>
      <c r="F468" s="7">
        <f>F469</f>
        <v>60</v>
      </c>
      <c r="G468" s="7">
        <f>G469</f>
        <v>0</v>
      </c>
      <c r="H468" s="7">
        <f>H469</f>
        <v>0</v>
      </c>
    </row>
    <row r="469" spans="1:8" ht="31.5">
      <c r="A469" s="95" t="s">
        <v>97</v>
      </c>
      <c r="B469" s="4" t="s">
        <v>328</v>
      </c>
      <c r="C469" s="4" t="s">
        <v>98</v>
      </c>
      <c r="D469" s="4" t="s">
        <v>89</v>
      </c>
      <c r="E469" s="4" t="s">
        <v>45</v>
      </c>
      <c r="F469" s="7">
        <f>SUM(Ведомственная!G1218)</f>
        <v>60</v>
      </c>
      <c r="G469" s="7">
        <f>SUM(Ведомственная!H1218)</f>
        <v>0</v>
      </c>
      <c r="H469" s="7">
        <f>SUM(Ведомственная!I1218)</f>
        <v>0</v>
      </c>
    </row>
    <row r="470" spans="1:8">
      <c r="A470" s="95" t="s">
        <v>102</v>
      </c>
      <c r="B470" s="4" t="s">
        <v>329</v>
      </c>
      <c r="C470" s="4"/>
      <c r="D470" s="4"/>
      <c r="E470" s="4"/>
      <c r="F470" s="7">
        <f>F471</f>
        <v>0</v>
      </c>
      <c r="G470" s="7">
        <f>G471</f>
        <v>0</v>
      </c>
      <c r="H470" s="7">
        <f>H471</f>
        <v>0</v>
      </c>
    </row>
    <row r="471" spans="1:8" ht="31.5">
      <c r="A471" s="95" t="s">
        <v>97</v>
      </c>
      <c r="B471" s="4" t="s">
        <v>329</v>
      </c>
      <c r="C471" s="4" t="s">
        <v>98</v>
      </c>
      <c r="D471" s="4" t="s">
        <v>13</v>
      </c>
      <c r="E471" s="4" t="s">
        <v>28</v>
      </c>
      <c r="F471" s="7">
        <f>SUM(Ведомственная!G1323)</f>
        <v>0</v>
      </c>
      <c r="G471" s="7">
        <f>SUM(Ведомственная!H1323)</f>
        <v>0</v>
      </c>
      <c r="H471" s="7">
        <f>SUM(Ведомственная!I1323)</f>
        <v>0</v>
      </c>
    </row>
    <row r="472" spans="1:8">
      <c r="A472" s="95" t="s">
        <v>396</v>
      </c>
      <c r="B472" s="4" t="s">
        <v>581</v>
      </c>
      <c r="C472" s="4"/>
      <c r="D472" s="4"/>
      <c r="E472" s="4"/>
      <c r="F472" s="7">
        <f>SUM(F473)</f>
        <v>0</v>
      </c>
      <c r="G472" s="7">
        <f t="shared" ref="G472:H472" si="118">SUM(G473)</f>
        <v>0</v>
      </c>
      <c r="H472" s="7">
        <f t="shared" si="118"/>
        <v>0</v>
      </c>
    </row>
    <row r="473" spans="1:8" ht="31.5">
      <c r="A473" s="95" t="s">
        <v>97</v>
      </c>
      <c r="B473" s="4" t="s">
        <v>581</v>
      </c>
      <c r="C473" s="4" t="s">
        <v>98</v>
      </c>
      <c r="D473" s="4" t="s">
        <v>13</v>
      </c>
      <c r="E473" s="4" t="s">
        <v>28</v>
      </c>
      <c r="F473" s="7">
        <f>SUM(Ведомственная!G1325)</f>
        <v>0</v>
      </c>
      <c r="G473" s="7">
        <f>SUM(Ведомственная!H1325)</f>
        <v>0</v>
      </c>
      <c r="H473" s="7">
        <f>SUM(Ведомственная!I1325)</f>
        <v>0</v>
      </c>
    </row>
    <row r="474" spans="1:8" ht="31.5">
      <c r="A474" s="95" t="s">
        <v>276</v>
      </c>
      <c r="B474" s="4" t="s">
        <v>322</v>
      </c>
      <c r="C474" s="4"/>
      <c r="D474" s="4"/>
      <c r="E474" s="4"/>
      <c r="F474" s="7">
        <f>SUM(F475+F477+F479)</f>
        <v>2893.3</v>
      </c>
      <c r="G474" s="7">
        <f>SUM(G475+G477+G479)</f>
        <v>0</v>
      </c>
      <c r="H474" s="7">
        <f>SUM(H475+H477+H479)</f>
        <v>0</v>
      </c>
    </row>
    <row r="475" spans="1:8">
      <c r="A475" s="95" t="s">
        <v>95</v>
      </c>
      <c r="B475" s="4" t="s">
        <v>323</v>
      </c>
      <c r="C475" s="4"/>
      <c r="D475" s="4"/>
      <c r="E475" s="4"/>
      <c r="F475" s="7">
        <f>F476</f>
        <v>43.3</v>
      </c>
      <c r="G475" s="7">
        <f>G476</f>
        <v>0</v>
      </c>
      <c r="H475" s="7">
        <f>H476</f>
        <v>0</v>
      </c>
    </row>
    <row r="476" spans="1:8" ht="31.5">
      <c r="A476" s="95" t="s">
        <v>97</v>
      </c>
      <c r="B476" s="4" t="s">
        <v>323</v>
      </c>
      <c r="C476" s="4" t="s">
        <v>98</v>
      </c>
      <c r="D476" s="4" t="s">
        <v>89</v>
      </c>
      <c r="E476" s="4" t="s">
        <v>45</v>
      </c>
      <c r="F476" s="7">
        <f>SUM(Ведомственная!G1221)</f>
        <v>43.3</v>
      </c>
      <c r="G476" s="7">
        <f>SUM(Ведомственная!H1221)</f>
        <v>0</v>
      </c>
      <c r="H476" s="7">
        <f>SUM(Ведомственная!I1221)</f>
        <v>0</v>
      </c>
    </row>
    <row r="477" spans="1:8">
      <c r="A477" s="95" t="s">
        <v>102</v>
      </c>
      <c r="B477" s="4" t="s">
        <v>343</v>
      </c>
      <c r="C477" s="4"/>
      <c r="D477" s="4"/>
      <c r="E477" s="4"/>
      <c r="F477" s="7">
        <f>F478</f>
        <v>2850</v>
      </c>
      <c r="G477" s="7">
        <f>G478</f>
        <v>0</v>
      </c>
      <c r="H477" s="7">
        <f>H478</f>
        <v>0</v>
      </c>
    </row>
    <row r="478" spans="1:8" ht="31.5">
      <c r="A478" s="95" t="s">
        <v>97</v>
      </c>
      <c r="B478" s="4" t="s">
        <v>343</v>
      </c>
      <c r="C478" s="4" t="s">
        <v>98</v>
      </c>
      <c r="D478" s="4" t="s">
        <v>13</v>
      </c>
      <c r="E478" s="4" t="s">
        <v>28</v>
      </c>
      <c r="F478" s="7">
        <f>SUM(Ведомственная!G1328)</f>
        <v>2850</v>
      </c>
      <c r="G478" s="7">
        <f>SUM(Ведомственная!H1328)</f>
        <v>0</v>
      </c>
      <c r="H478" s="7">
        <f>SUM(Ведомственная!I1328)</f>
        <v>0</v>
      </c>
    </row>
    <row r="479" spans="1:8" hidden="1">
      <c r="A479" s="95" t="s">
        <v>115</v>
      </c>
      <c r="B479" s="4" t="s">
        <v>403</v>
      </c>
      <c r="C479" s="4"/>
      <c r="D479" s="4"/>
      <c r="E479" s="4"/>
      <c r="F479" s="7">
        <f>SUM(F480)</f>
        <v>0</v>
      </c>
      <c r="G479" s="7">
        <f>SUM(G480)</f>
        <v>0</v>
      </c>
      <c r="H479" s="7">
        <f>SUM(H480)</f>
        <v>0</v>
      </c>
    </row>
    <row r="480" spans="1:8" ht="31.5" hidden="1">
      <c r="A480" s="95" t="s">
        <v>97</v>
      </c>
      <c r="B480" s="4" t="s">
        <v>403</v>
      </c>
      <c r="C480" s="4" t="s">
        <v>98</v>
      </c>
      <c r="D480" s="4" t="s">
        <v>13</v>
      </c>
      <c r="E480" s="4" t="s">
        <v>28</v>
      </c>
      <c r="F480" s="7">
        <f>SUM(Ведомственная!G1330)</f>
        <v>0</v>
      </c>
      <c r="G480" s="7">
        <f>SUM(Ведомственная!H1330)</f>
        <v>0</v>
      </c>
      <c r="H480" s="7">
        <f>SUM(Ведомственная!I1330)</f>
        <v>0</v>
      </c>
    </row>
    <row r="481" spans="1:8" hidden="1">
      <c r="A481" s="95" t="s">
        <v>536</v>
      </c>
      <c r="B481" s="4" t="s">
        <v>386</v>
      </c>
      <c r="C481" s="4"/>
      <c r="D481" s="4"/>
      <c r="E481" s="4"/>
      <c r="F481" s="7">
        <f>SUM(F482+F484)</f>
        <v>0</v>
      </c>
      <c r="G481" s="7">
        <f t="shared" ref="G481:H481" si="119">SUM(G482+G484)</f>
        <v>0</v>
      </c>
      <c r="H481" s="7">
        <f t="shared" si="119"/>
        <v>0</v>
      </c>
    </row>
    <row r="482" spans="1:8" hidden="1">
      <c r="A482" s="95" t="s">
        <v>585</v>
      </c>
      <c r="B482" s="4" t="s">
        <v>584</v>
      </c>
      <c r="C482" s="4"/>
      <c r="D482" s="4"/>
      <c r="E482" s="4"/>
      <c r="F482" s="7">
        <f>SUM(Ведомственная!G1332)</f>
        <v>0</v>
      </c>
      <c r="G482" s="7">
        <f>SUM(Ведомственная!H1332)</f>
        <v>0</v>
      </c>
      <c r="H482" s="7">
        <f>SUM(Ведомственная!I1332)</f>
        <v>0</v>
      </c>
    </row>
    <row r="483" spans="1:8" ht="31.5" hidden="1">
      <c r="A483" s="95" t="s">
        <v>97</v>
      </c>
      <c r="B483" s="4" t="s">
        <v>584</v>
      </c>
      <c r="C483" s="4" t="s">
        <v>98</v>
      </c>
      <c r="D483" s="4" t="s">
        <v>13</v>
      </c>
      <c r="E483" s="4" t="s">
        <v>28</v>
      </c>
      <c r="F483" s="7">
        <f>SUM(Ведомственная!G1334)</f>
        <v>0</v>
      </c>
      <c r="G483" s="7">
        <f>SUM(Ведомственная!H1334)</f>
        <v>0</v>
      </c>
      <c r="H483" s="7">
        <f>SUM(Ведомственная!I1334)</f>
        <v>0</v>
      </c>
    </row>
    <row r="484" spans="1:8" ht="47.25" hidden="1">
      <c r="A484" s="95" t="s">
        <v>637</v>
      </c>
      <c r="B484" s="4" t="s">
        <v>482</v>
      </c>
      <c r="C484" s="4"/>
      <c r="D484" s="4"/>
      <c r="E484" s="4"/>
      <c r="F484" s="7">
        <f>SUM(F485)</f>
        <v>0</v>
      </c>
      <c r="G484" s="7">
        <f>SUM(G485)</f>
        <v>0</v>
      </c>
      <c r="H484" s="7">
        <f>SUM(H485)</f>
        <v>0</v>
      </c>
    </row>
    <row r="485" spans="1:8" ht="31.5" hidden="1">
      <c r="A485" s="95" t="s">
        <v>97</v>
      </c>
      <c r="B485" s="4" t="s">
        <v>482</v>
      </c>
      <c r="C485" s="4" t="s">
        <v>98</v>
      </c>
      <c r="D485" s="4" t="s">
        <v>89</v>
      </c>
      <c r="E485" s="4" t="s">
        <v>45</v>
      </c>
      <c r="F485" s="7">
        <f>SUM(Ведомственная!G1224)</f>
        <v>0</v>
      </c>
      <c r="G485" s="7">
        <f>SUM(Ведомственная!H1224)</f>
        <v>0</v>
      </c>
      <c r="H485" s="7">
        <f>SUM(Ведомственная!I1224)</f>
        <v>0</v>
      </c>
    </row>
    <row r="486" spans="1:8" hidden="1">
      <c r="A486" s="95" t="s">
        <v>644</v>
      </c>
      <c r="B486" s="4" t="s">
        <v>643</v>
      </c>
      <c r="C486" s="4"/>
      <c r="D486" s="4"/>
      <c r="E486" s="4"/>
      <c r="F486" s="7">
        <f>SUM(F487)</f>
        <v>0</v>
      </c>
      <c r="G486" s="7">
        <f t="shared" ref="G486:H486" si="120">SUM(G487)</f>
        <v>0</v>
      </c>
      <c r="H486" s="7">
        <f t="shared" si="120"/>
        <v>0</v>
      </c>
    </row>
    <row r="487" spans="1:8" hidden="1">
      <c r="A487" s="95" t="s">
        <v>646</v>
      </c>
      <c r="B487" s="4" t="s">
        <v>645</v>
      </c>
      <c r="C487" s="4"/>
      <c r="D487" s="4"/>
      <c r="E487" s="4"/>
      <c r="F487" s="7">
        <f>SUM(F488)</f>
        <v>0</v>
      </c>
      <c r="G487" s="7">
        <f t="shared" ref="G487:H487" si="121">SUM(G488)</f>
        <v>0</v>
      </c>
      <c r="H487" s="7">
        <f t="shared" si="121"/>
        <v>0</v>
      </c>
    </row>
    <row r="488" spans="1:8" ht="31.5" hidden="1">
      <c r="A488" s="95" t="s">
        <v>97</v>
      </c>
      <c r="B488" s="4" t="s">
        <v>645</v>
      </c>
      <c r="C488" s="4" t="s">
        <v>98</v>
      </c>
      <c r="D488" s="4" t="s">
        <v>13</v>
      </c>
      <c r="E488" s="4" t="s">
        <v>28</v>
      </c>
      <c r="F488" s="7">
        <f>SUM(Ведомственная!G1337)</f>
        <v>0</v>
      </c>
      <c r="G488" s="7">
        <f>SUM(Ведомственная!H1337)</f>
        <v>0</v>
      </c>
      <c r="H488" s="7">
        <f>SUM(Ведомственная!I1337)</f>
        <v>0</v>
      </c>
    </row>
    <row r="489" spans="1:8" hidden="1">
      <c r="A489" s="95" t="s">
        <v>914</v>
      </c>
      <c r="B489" s="4" t="s">
        <v>725</v>
      </c>
      <c r="C489" s="4"/>
      <c r="D489" s="4"/>
      <c r="E489" s="4"/>
      <c r="F489" s="7">
        <f>SUM(F490)</f>
        <v>0</v>
      </c>
      <c r="G489" s="7">
        <f t="shared" ref="G489:H489" si="122">SUM(G490)</f>
        <v>0</v>
      </c>
      <c r="H489" s="7">
        <f t="shared" si="122"/>
        <v>0</v>
      </c>
    </row>
    <row r="490" spans="1:8" hidden="1">
      <c r="A490" s="95" t="s">
        <v>726</v>
      </c>
      <c r="B490" s="4" t="s">
        <v>727</v>
      </c>
      <c r="C490" s="4"/>
      <c r="D490" s="4"/>
      <c r="E490" s="4"/>
      <c r="F490" s="7">
        <f>SUM(F491)</f>
        <v>0</v>
      </c>
      <c r="G490" s="7">
        <f t="shared" ref="G490:H490" si="123">SUM(G491)</f>
        <v>0</v>
      </c>
      <c r="H490" s="7">
        <f t="shared" si="123"/>
        <v>0</v>
      </c>
    </row>
    <row r="491" spans="1:8" ht="31.5" hidden="1">
      <c r="A491" s="95" t="s">
        <v>97</v>
      </c>
      <c r="B491" s="4" t="s">
        <v>727</v>
      </c>
      <c r="C491" s="4" t="s">
        <v>98</v>
      </c>
      <c r="D491" s="4" t="s">
        <v>89</v>
      </c>
      <c r="E491" s="4" t="s">
        <v>45</v>
      </c>
      <c r="F491" s="7">
        <f>SUM(Ведомственная!G1227)</f>
        <v>0</v>
      </c>
      <c r="G491" s="7">
        <f>SUM(Ведомственная!H1227)</f>
        <v>0</v>
      </c>
      <c r="H491" s="7">
        <f>SUM(Ведомственная!I1227)</f>
        <v>0</v>
      </c>
    </row>
    <row r="492" spans="1:8" ht="31.5">
      <c r="A492" s="95" t="s">
        <v>389</v>
      </c>
      <c r="B492" s="4" t="s">
        <v>118</v>
      </c>
      <c r="C492" s="4"/>
      <c r="D492" s="4"/>
      <c r="E492" s="4"/>
      <c r="F492" s="7">
        <f>SUM(F493+F499+F502)+F496</f>
        <v>63326.700000000004</v>
      </c>
      <c r="G492" s="7">
        <f t="shared" ref="G492:H492" si="124">SUM(G493+G499+G502)+G496</f>
        <v>54981.000000000007</v>
      </c>
      <c r="H492" s="7">
        <f t="shared" si="124"/>
        <v>54980.900000000009</v>
      </c>
    </row>
    <row r="493" spans="1:8">
      <c r="A493" s="32" t="s">
        <v>62</v>
      </c>
      <c r="B493" s="53" t="s">
        <v>365</v>
      </c>
      <c r="C493" s="48"/>
      <c r="D493" s="4"/>
      <c r="E493" s="4"/>
      <c r="F493" s="49">
        <f>+F494+F495</f>
        <v>6256</v>
      </c>
      <c r="G493" s="49">
        <f>+G494+G495</f>
        <v>5452.5</v>
      </c>
      <c r="H493" s="49">
        <f>+H494+H495</f>
        <v>5452.5</v>
      </c>
    </row>
    <row r="494" spans="1:8" ht="63">
      <c r="A494" s="32" t="s">
        <v>42</v>
      </c>
      <c r="B494" s="53" t="s">
        <v>365</v>
      </c>
      <c r="C494" s="48" t="s">
        <v>70</v>
      </c>
      <c r="D494" s="4" t="s">
        <v>13</v>
      </c>
      <c r="E494" s="4" t="s">
        <v>11</v>
      </c>
      <c r="F494" s="49">
        <f>SUM(Ведомственная!G1396)</f>
        <v>6255.5</v>
      </c>
      <c r="G494" s="49">
        <f>SUM(Ведомственная!H1396)</f>
        <v>5452</v>
      </c>
      <c r="H494" s="49">
        <f>SUM(Ведомственная!I1396)</f>
        <v>5452</v>
      </c>
    </row>
    <row r="495" spans="1:8" ht="31.5">
      <c r="A495" s="32" t="s">
        <v>43</v>
      </c>
      <c r="B495" s="53" t="s">
        <v>365</v>
      </c>
      <c r="C495" s="48" t="s">
        <v>72</v>
      </c>
      <c r="D495" s="4" t="s">
        <v>13</v>
      </c>
      <c r="E495" s="4" t="s">
        <v>11</v>
      </c>
      <c r="F495" s="49">
        <f>SUM(Ведомственная!G1397)</f>
        <v>0.5</v>
      </c>
      <c r="G495" s="49">
        <f>SUM(Ведомственная!H1397)</f>
        <v>0.5</v>
      </c>
      <c r="H495" s="49">
        <f>SUM(Ведомственная!I1397)</f>
        <v>0.5</v>
      </c>
    </row>
    <row r="496" spans="1:8">
      <c r="A496" s="32" t="s">
        <v>76</v>
      </c>
      <c r="B496" s="53" t="s">
        <v>647</v>
      </c>
      <c r="C496" s="48"/>
      <c r="D496" s="4"/>
      <c r="E496" s="4"/>
      <c r="F496" s="49">
        <f>SUM(F497:F498)</f>
        <v>164.4</v>
      </c>
      <c r="G496" s="49">
        <f t="shared" ref="G496:H496" si="125">SUM(G497:G498)</f>
        <v>164.4</v>
      </c>
      <c r="H496" s="49">
        <f t="shared" si="125"/>
        <v>164.4</v>
      </c>
    </row>
    <row r="497" spans="1:8" ht="31.5">
      <c r="A497" s="32" t="s">
        <v>43</v>
      </c>
      <c r="B497" s="53" t="s">
        <v>647</v>
      </c>
      <c r="C497" s="48" t="s">
        <v>72</v>
      </c>
      <c r="D497" s="4" t="s">
        <v>13</v>
      </c>
      <c r="E497" s="4" t="s">
        <v>11</v>
      </c>
      <c r="F497" s="49">
        <f>SUM(Ведомственная!G1399)</f>
        <v>163</v>
      </c>
      <c r="G497" s="49">
        <f>SUM(Ведомственная!H1399)</f>
        <v>163</v>
      </c>
      <c r="H497" s="49">
        <f>SUM(Ведомственная!I1399)</f>
        <v>163</v>
      </c>
    </row>
    <row r="498" spans="1:8">
      <c r="A498" s="95" t="s">
        <v>20</v>
      </c>
      <c r="B498" s="53" t="s">
        <v>647</v>
      </c>
      <c r="C498" s="48" t="s">
        <v>77</v>
      </c>
      <c r="D498" s="4" t="s">
        <v>13</v>
      </c>
      <c r="E498" s="4" t="s">
        <v>11</v>
      </c>
      <c r="F498" s="49">
        <f>SUM(Ведомственная!G1400)</f>
        <v>1.4</v>
      </c>
      <c r="G498" s="49">
        <f>SUM(Ведомственная!H1400)</f>
        <v>1.4</v>
      </c>
      <c r="H498" s="49">
        <f>SUM(Ведомственная!I1400)</f>
        <v>1.4</v>
      </c>
    </row>
    <row r="499" spans="1:8" ht="31.5">
      <c r="A499" s="95" t="s">
        <v>79</v>
      </c>
      <c r="B499" s="53" t="s">
        <v>393</v>
      </c>
      <c r="C499" s="48"/>
      <c r="D499" s="4"/>
      <c r="E499" s="4"/>
      <c r="F499" s="49">
        <f>SUM(F500:F501)</f>
        <v>74.599999999999994</v>
      </c>
      <c r="G499" s="49">
        <f t="shared" ref="G499:H499" si="126">SUM(G500:G501)</f>
        <v>74.599999999999994</v>
      </c>
      <c r="H499" s="49">
        <f t="shared" si="126"/>
        <v>74.599999999999994</v>
      </c>
    </row>
    <row r="500" spans="1:8" ht="31.5">
      <c r="A500" s="32" t="s">
        <v>43</v>
      </c>
      <c r="B500" s="53" t="s">
        <v>393</v>
      </c>
      <c r="C500" s="48" t="s">
        <v>72</v>
      </c>
      <c r="D500" s="4" t="s">
        <v>89</v>
      </c>
      <c r="E500" s="4" t="s">
        <v>139</v>
      </c>
      <c r="F500" s="49">
        <f>SUM(Ведомственная!G1237)</f>
        <v>0</v>
      </c>
      <c r="G500" s="49">
        <f>SUM(Ведомственная!H1237)</f>
        <v>0</v>
      </c>
      <c r="H500" s="49">
        <f>SUM(Ведомственная!I1237)</f>
        <v>0</v>
      </c>
    </row>
    <row r="501" spans="1:8" ht="31.5">
      <c r="A501" s="32" t="s">
        <v>43</v>
      </c>
      <c r="B501" s="53" t="s">
        <v>393</v>
      </c>
      <c r="C501" s="48" t="s">
        <v>72</v>
      </c>
      <c r="D501" s="4" t="s">
        <v>13</v>
      </c>
      <c r="E501" s="4" t="s">
        <v>11</v>
      </c>
      <c r="F501" s="49">
        <f>SUM(Ведомственная!G1402)</f>
        <v>74.599999999999994</v>
      </c>
      <c r="G501" s="49">
        <f>SUM(Ведомственная!H1402)</f>
        <v>74.599999999999994</v>
      </c>
      <c r="H501" s="49">
        <f>SUM(Ведомственная!I1402)</f>
        <v>74.599999999999994</v>
      </c>
    </row>
    <row r="502" spans="1:8" ht="31.5">
      <c r="A502" s="95" t="s">
        <v>36</v>
      </c>
      <c r="B502" s="4" t="s">
        <v>119</v>
      </c>
      <c r="C502" s="4"/>
      <c r="D502" s="4"/>
      <c r="E502" s="4"/>
      <c r="F502" s="7">
        <f>F503</f>
        <v>56831.700000000004</v>
      </c>
      <c r="G502" s="7">
        <f>G503</f>
        <v>49289.500000000007</v>
      </c>
      <c r="H502" s="7">
        <f>H503</f>
        <v>49289.400000000009</v>
      </c>
    </row>
    <row r="503" spans="1:8">
      <c r="A503" s="95" t="s">
        <v>375</v>
      </c>
      <c r="B503" s="4" t="s">
        <v>120</v>
      </c>
      <c r="C503" s="4"/>
      <c r="D503" s="4"/>
      <c r="E503" s="4"/>
      <c r="F503" s="7">
        <f>F504+F505+F506</f>
        <v>56831.700000000004</v>
      </c>
      <c r="G503" s="7">
        <f>G504+G505+G506</f>
        <v>49289.500000000007</v>
      </c>
      <c r="H503" s="7">
        <f>H504+H505+H506</f>
        <v>49289.400000000009</v>
      </c>
    </row>
    <row r="504" spans="1:8" ht="63">
      <c r="A504" s="95" t="s">
        <v>106</v>
      </c>
      <c r="B504" s="4" t="s">
        <v>120</v>
      </c>
      <c r="C504" s="4" t="s">
        <v>70</v>
      </c>
      <c r="D504" s="4" t="s">
        <v>13</v>
      </c>
      <c r="E504" s="4" t="s">
        <v>11</v>
      </c>
      <c r="F504" s="7">
        <f>SUM(Ведомственная!G1405)</f>
        <v>55189.5</v>
      </c>
      <c r="G504" s="7">
        <f>SUM(Ведомственная!H1405)</f>
        <v>47647.8</v>
      </c>
      <c r="H504" s="7">
        <f>SUM(Ведомственная!I1405)</f>
        <v>47647.8</v>
      </c>
    </row>
    <row r="505" spans="1:8" ht="31.5">
      <c r="A505" s="95" t="s">
        <v>43</v>
      </c>
      <c r="B505" s="4" t="s">
        <v>120</v>
      </c>
      <c r="C505" s="4" t="s">
        <v>72</v>
      </c>
      <c r="D505" s="4" t="s">
        <v>13</v>
      </c>
      <c r="E505" s="4" t="s">
        <v>11</v>
      </c>
      <c r="F505" s="7">
        <f>SUM(Ведомственная!G1406)</f>
        <v>1638.8</v>
      </c>
      <c r="G505" s="7">
        <f>SUM(Ведомственная!H1406)</f>
        <v>1638.3</v>
      </c>
      <c r="H505" s="7">
        <f>SUM(Ведомственная!I1406)</f>
        <v>1638.3</v>
      </c>
    </row>
    <row r="506" spans="1:8">
      <c r="A506" s="95" t="s">
        <v>20</v>
      </c>
      <c r="B506" s="4" t="s">
        <v>120</v>
      </c>
      <c r="C506" s="4" t="s">
        <v>77</v>
      </c>
      <c r="D506" s="4" t="s">
        <v>13</v>
      </c>
      <c r="E506" s="4" t="s">
        <v>11</v>
      </c>
      <c r="F506" s="7">
        <f>SUM(Ведомственная!G1407)</f>
        <v>3.4</v>
      </c>
      <c r="G506" s="7">
        <f>SUM(Ведомственная!H1407)</f>
        <v>3.4</v>
      </c>
      <c r="H506" s="7">
        <f>SUM(Ведомственная!I1407)</f>
        <v>3.3</v>
      </c>
    </row>
    <row r="507" spans="1:8" ht="31.5">
      <c r="A507" s="23" t="s">
        <v>780</v>
      </c>
      <c r="B507" s="24" t="s">
        <v>609</v>
      </c>
      <c r="C507" s="4"/>
      <c r="D507" s="4"/>
      <c r="E507" s="4"/>
      <c r="F507" s="26">
        <f>SUM(F508)</f>
        <v>500</v>
      </c>
      <c r="G507" s="26">
        <f t="shared" ref="G507:H508" si="127">SUM(G508)</f>
        <v>0</v>
      </c>
      <c r="H507" s="26">
        <f t="shared" si="127"/>
        <v>0</v>
      </c>
    </row>
    <row r="508" spans="1:8">
      <c r="A508" s="2" t="s">
        <v>29</v>
      </c>
      <c r="B508" s="31" t="s">
        <v>610</v>
      </c>
      <c r="C508" s="96"/>
      <c r="D508" s="4"/>
      <c r="E508" s="4"/>
      <c r="F508" s="7">
        <f>SUM(F509)</f>
        <v>500</v>
      </c>
      <c r="G508" s="7">
        <f t="shared" si="127"/>
        <v>0</v>
      </c>
      <c r="H508" s="7">
        <f t="shared" si="127"/>
        <v>0</v>
      </c>
    </row>
    <row r="509" spans="1:8" ht="31.5">
      <c r="A509" s="2" t="s">
        <v>43</v>
      </c>
      <c r="B509" s="31" t="s">
        <v>610</v>
      </c>
      <c r="C509" s="96" t="s">
        <v>72</v>
      </c>
      <c r="D509" s="4" t="s">
        <v>11</v>
      </c>
      <c r="E509" s="4" t="s">
        <v>22</v>
      </c>
      <c r="F509" s="7">
        <f>SUM(Ведомственная!G240)</f>
        <v>500</v>
      </c>
      <c r="G509" s="7">
        <f>SUM(Ведомственная!H240)</f>
        <v>0</v>
      </c>
      <c r="H509" s="7">
        <f>SUM(Ведомственная!I240)</f>
        <v>0</v>
      </c>
    </row>
    <row r="510" spans="1:8">
      <c r="A510" s="64" t="s">
        <v>456</v>
      </c>
      <c r="B510" s="66" t="s">
        <v>454</v>
      </c>
      <c r="C510" s="4"/>
      <c r="D510" s="4"/>
      <c r="E510" s="4"/>
      <c r="F510" s="26">
        <f>SUM(F511+F513)+F515+F517</f>
        <v>8055.8</v>
      </c>
      <c r="G510" s="26">
        <f t="shared" ref="G510:H510" si="128">SUM(G511+G513)+G515+G517</f>
        <v>4555.8</v>
      </c>
      <c r="H510" s="26">
        <f t="shared" si="128"/>
        <v>4555.8</v>
      </c>
    </row>
    <row r="511" spans="1:8">
      <c r="A511" s="34" t="s">
        <v>29</v>
      </c>
      <c r="B511" s="5" t="s">
        <v>455</v>
      </c>
      <c r="C511" s="4"/>
      <c r="D511" s="4"/>
      <c r="E511" s="4"/>
      <c r="F511" s="7">
        <f>SUM(F512)</f>
        <v>6500</v>
      </c>
      <c r="G511" s="7">
        <f>SUM(G512)</f>
        <v>3000</v>
      </c>
      <c r="H511" s="7">
        <f>SUM(H512)</f>
        <v>3000</v>
      </c>
    </row>
    <row r="512" spans="1:8" ht="31.5">
      <c r="A512" s="34" t="s">
        <v>43</v>
      </c>
      <c r="B512" s="5" t="s">
        <v>455</v>
      </c>
      <c r="C512" s="4" t="s">
        <v>72</v>
      </c>
      <c r="D512" s="4" t="s">
        <v>139</v>
      </c>
      <c r="E512" s="4" t="s">
        <v>45</v>
      </c>
      <c r="F512" s="7">
        <f>SUM(Ведомственная!G357)</f>
        <v>6500</v>
      </c>
      <c r="G512" s="7">
        <f>SUM(Ведомственная!H357)</f>
        <v>3000</v>
      </c>
      <c r="H512" s="7">
        <f>SUM(Ведомственная!I357)</f>
        <v>3000</v>
      </c>
    </row>
    <row r="513" spans="1:8" ht="47.25">
      <c r="A513" s="34" t="s">
        <v>23</v>
      </c>
      <c r="B513" s="5" t="s">
        <v>463</v>
      </c>
      <c r="C513" s="4"/>
      <c r="D513" s="4"/>
      <c r="E513" s="4"/>
      <c r="F513" s="7">
        <f>SUM(F514)</f>
        <v>1555.8</v>
      </c>
      <c r="G513" s="7">
        <f>SUM(G514)</f>
        <v>1555.8</v>
      </c>
      <c r="H513" s="7">
        <f>SUM(H514)</f>
        <v>1555.8</v>
      </c>
    </row>
    <row r="514" spans="1:8" ht="31.5">
      <c r="A514" s="34" t="s">
        <v>192</v>
      </c>
      <c r="B514" s="5" t="s">
        <v>463</v>
      </c>
      <c r="C514" s="4" t="s">
        <v>98</v>
      </c>
      <c r="D514" s="4" t="s">
        <v>139</v>
      </c>
      <c r="E514" s="4" t="s">
        <v>45</v>
      </c>
      <c r="F514" s="7">
        <f>SUM(Ведомственная!G359)</f>
        <v>1555.8</v>
      </c>
      <c r="G514" s="7">
        <f>SUM(Ведомственная!H359)</f>
        <v>1555.8</v>
      </c>
      <c r="H514" s="7">
        <f>SUM(Ведомственная!I359)</f>
        <v>1555.8</v>
      </c>
    </row>
    <row r="515" spans="1:8" ht="31.5" hidden="1">
      <c r="A515" s="34" t="s">
        <v>221</v>
      </c>
      <c r="B515" s="5" t="s">
        <v>470</v>
      </c>
      <c r="C515" s="4"/>
      <c r="D515" s="4"/>
      <c r="E515" s="4"/>
      <c r="F515" s="7">
        <f>SUM(F516)</f>
        <v>0</v>
      </c>
      <c r="G515" s="7">
        <f>SUM(G516)</f>
        <v>0</v>
      </c>
      <c r="H515" s="7">
        <f>SUM(H516)</f>
        <v>0</v>
      </c>
    </row>
    <row r="516" spans="1:8" ht="31.5" hidden="1">
      <c r="A516" s="34" t="s">
        <v>192</v>
      </c>
      <c r="B516" s="5" t="s">
        <v>470</v>
      </c>
      <c r="C516" s="4" t="s">
        <v>98</v>
      </c>
      <c r="D516" s="4" t="s">
        <v>139</v>
      </c>
      <c r="E516" s="4" t="s">
        <v>45</v>
      </c>
      <c r="F516" s="7">
        <f>SUM(Ведомственная!G361)</f>
        <v>0</v>
      </c>
      <c r="G516" s="7">
        <f>SUM(Ведомственная!H361)</f>
        <v>0</v>
      </c>
      <c r="H516" s="7">
        <f>SUM(Ведомственная!I361)</f>
        <v>0</v>
      </c>
    </row>
    <row r="517" spans="1:8" ht="31.5" hidden="1">
      <c r="A517" s="95" t="s">
        <v>222</v>
      </c>
      <c r="B517" s="5" t="s">
        <v>545</v>
      </c>
      <c r="C517" s="4"/>
      <c r="D517" s="4"/>
      <c r="E517" s="4"/>
      <c r="F517" s="7">
        <f>SUM(F518)</f>
        <v>0</v>
      </c>
      <c r="G517" s="7">
        <f t="shared" ref="G517:H517" si="129">SUM(G518)</f>
        <v>0</v>
      </c>
      <c r="H517" s="7">
        <f t="shared" si="129"/>
        <v>0</v>
      </c>
    </row>
    <row r="518" spans="1:8" ht="31.5" hidden="1">
      <c r="A518" s="34" t="s">
        <v>192</v>
      </c>
      <c r="B518" s="5" t="s">
        <v>545</v>
      </c>
      <c r="C518" s="4" t="s">
        <v>98</v>
      </c>
      <c r="D518" s="4" t="s">
        <v>139</v>
      </c>
      <c r="E518" s="4" t="s">
        <v>45</v>
      </c>
      <c r="F518" s="7">
        <f>SUM(Ведомственная!G363)</f>
        <v>0</v>
      </c>
      <c r="G518" s="7">
        <f>SUM(Ведомственная!H363)</f>
        <v>0</v>
      </c>
      <c r="H518" s="7">
        <f>SUM(Ведомственная!I363)</f>
        <v>0</v>
      </c>
    </row>
    <row r="519" spans="1:8">
      <c r="A519" s="64" t="s">
        <v>457</v>
      </c>
      <c r="B519" s="66" t="s">
        <v>461</v>
      </c>
      <c r="C519" s="4"/>
      <c r="D519" s="4"/>
      <c r="E519" s="4"/>
      <c r="F519" s="26">
        <f>SUM(F520)+F522+F524+F529+F526</f>
        <v>96013.299999999988</v>
      </c>
      <c r="G519" s="26">
        <f t="shared" ref="G519:H519" si="130">SUM(G520)+G522+G524+G529+G526</f>
        <v>51395.8</v>
      </c>
      <c r="H519" s="26">
        <f t="shared" si="130"/>
        <v>51395.8</v>
      </c>
    </row>
    <row r="520" spans="1:8">
      <c r="A520" s="34" t="s">
        <v>29</v>
      </c>
      <c r="B520" s="5" t="s">
        <v>462</v>
      </c>
      <c r="C520" s="4"/>
      <c r="D520" s="4"/>
      <c r="E520" s="4"/>
      <c r="F520" s="7">
        <f>SUM(F521)</f>
        <v>34179.5</v>
      </c>
      <c r="G520" s="7">
        <f>SUM(G521)</f>
        <v>34244.400000000001</v>
      </c>
      <c r="H520" s="7">
        <f>SUM(H521)</f>
        <v>34244.400000000001</v>
      </c>
    </row>
    <row r="521" spans="1:8" ht="31.5">
      <c r="A521" s="34" t="s">
        <v>43</v>
      </c>
      <c r="B521" s="5" t="s">
        <v>462</v>
      </c>
      <c r="C521" s="4" t="s">
        <v>72</v>
      </c>
      <c r="D521" s="4" t="s">
        <v>139</v>
      </c>
      <c r="E521" s="4" t="s">
        <v>45</v>
      </c>
      <c r="F521" s="7">
        <f>SUM(Ведомственная!G366)</f>
        <v>34179.5</v>
      </c>
      <c r="G521" s="7">
        <f>SUM(Ведомственная!H366)</f>
        <v>34244.400000000001</v>
      </c>
      <c r="H521" s="7">
        <f>SUM(Ведомственная!I366)</f>
        <v>34244.400000000001</v>
      </c>
    </row>
    <row r="522" spans="1:8" ht="47.25">
      <c r="A522" s="34" t="s">
        <v>23</v>
      </c>
      <c r="B522" s="5" t="s">
        <v>469</v>
      </c>
      <c r="C522" s="4"/>
      <c r="D522" s="4"/>
      <c r="E522" s="4"/>
      <c r="F522" s="7">
        <f>SUM(F523)</f>
        <v>17151.400000000001</v>
      </c>
      <c r="G522" s="7">
        <f>SUM(G523)</f>
        <v>17151.400000000001</v>
      </c>
      <c r="H522" s="7">
        <f>SUM(H523)</f>
        <v>17151.400000000001</v>
      </c>
    </row>
    <row r="523" spans="1:8" ht="31.5">
      <c r="A523" s="34" t="s">
        <v>192</v>
      </c>
      <c r="B523" s="5" t="s">
        <v>469</v>
      </c>
      <c r="C523" s="4" t="s">
        <v>98</v>
      </c>
      <c r="D523" s="4" t="s">
        <v>139</v>
      </c>
      <c r="E523" s="4" t="s">
        <v>45</v>
      </c>
      <c r="F523" s="7">
        <f>SUM(Ведомственная!G368)</f>
        <v>17151.400000000001</v>
      </c>
      <c r="G523" s="7">
        <f>SUM(Ведомственная!H368)</f>
        <v>17151.400000000001</v>
      </c>
      <c r="H523" s="7">
        <f>SUM(Ведомственная!I368)</f>
        <v>17151.400000000001</v>
      </c>
    </row>
    <row r="524" spans="1:8" ht="31.5" hidden="1">
      <c r="A524" s="34" t="s">
        <v>221</v>
      </c>
      <c r="B524" s="5" t="s">
        <v>767</v>
      </c>
      <c r="C524" s="4"/>
      <c r="D524" s="4"/>
      <c r="E524" s="4"/>
      <c r="F524" s="7">
        <f>SUM(F525)</f>
        <v>0</v>
      </c>
      <c r="G524" s="7">
        <f t="shared" ref="G524:H524" si="131">SUM(G525)</f>
        <v>0</v>
      </c>
      <c r="H524" s="7">
        <f t="shared" si="131"/>
        <v>0</v>
      </c>
    </row>
    <row r="525" spans="1:8" ht="31.5" hidden="1">
      <c r="A525" s="34" t="s">
        <v>220</v>
      </c>
      <c r="B525" s="5" t="s">
        <v>767</v>
      </c>
      <c r="C525" s="4" t="s">
        <v>98</v>
      </c>
      <c r="D525" s="4" t="s">
        <v>139</v>
      </c>
      <c r="E525" s="4" t="s">
        <v>45</v>
      </c>
      <c r="F525" s="7">
        <f>SUM(Ведомственная!G370)</f>
        <v>0</v>
      </c>
      <c r="G525" s="7">
        <f>SUM(Ведомственная!H370)</f>
        <v>0</v>
      </c>
      <c r="H525" s="7">
        <f>SUM(Ведомственная!I370)</f>
        <v>0</v>
      </c>
    </row>
    <row r="526" spans="1:8">
      <c r="A526" s="34" t="s">
        <v>649</v>
      </c>
      <c r="B526" s="5" t="s">
        <v>650</v>
      </c>
      <c r="C526" s="4"/>
      <c r="D526" s="4"/>
      <c r="E526" s="4"/>
      <c r="F526" s="7">
        <f>SUM(F527)</f>
        <v>41224.199999999997</v>
      </c>
      <c r="G526" s="7">
        <f t="shared" ref="G526:H526" si="132">SUM(G527)</f>
        <v>0</v>
      </c>
      <c r="H526" s="7">
        <f t="shared" si="132"/>
        <v>0</v>
      </c>
    </row>
    <row r="527" spans="1:8">
      <c r="A527" s="34" t="s">
        <v>651</v>
      </c>
      <c r="B527" s="5" t="s">
        <v>918</v>
      </c>
      <c r="C527" s="4"/>
      <c r="D527" s="4"/>
      <c r="E527" s="4"/>
      <c r="F527" s="7">
        <f>SUM(F528)</f>
        <v>41224.199999999997</v>
      </c>
      <c r="G527" s="7">
        <f t="shared" ref="G527:H527" si="133">SUM(G528)</f>
        <v>0</v>
      </c>
      <c r="H527" s="7">
        <f t="shared" si="133"/>
        <v>0</v>
      </c>
    </row>
    <row r="528" spans="1:8" ht="31.5">
      <c r="A528" s="34" t="s">
        <v>43</v>
      </c>
      <c r="B528" s="5" t="s">
        <v>918</v>
      </c>
      <c r="C528" s="4" t="s">
        <v>72</v>
      </c>
      <c r="D528" s="4" t="s">
        <v>139</v>
      </c>
      <c r="E528" s="4" t="s">
        <v>45</v>
      </c>
      <c r="F528" s="7">
        <f>SUM(Ведомственная!G373)</f>
        <v>41224.199999999997</v>
      </c>
      <c r="G528" s="7">
        <f>SUM(Ведомственная!H373)</f>
        <v>0</v>
      </c>
      <c r="H528" s="7">
        <f>SUM(Ведомственная!I373)</f>
        <v>0</v>
      </c>
    </row>
    <row r="529" spans="1:8" ht="31.5">
      <c r="A529" s="34" t="s">
        <v>655</v>
      </c>
      <c r="B529" s="5" t="s">
        <v>546</v>
      </c>
      <c r="C529" s="4"/>
      <c r="D529" s="4"/>
      <c r="E529" s="4"/>
      <c r="F529" s="7">
        <f>SUM(F530)</f>
        <v>3458.2000000000003</v>
      </c>
      <c r="G529" s="7">
        <f t="shared" ref="G529:H529" si="134">SUM(G530)</f>
        <v>0</v>
      </c>
      <c r="H529" s="7">
        <f t="shared" si="134"/>
        <v>0</v>
      </c>
    </row>
    <row r="530" spans="1:8" ht="31.5">
      <c r="A530" s="34" t="s">
        <v>648</v>
      </c>
      <c r="B530" s="5" t="s">
        <v>788</v>
      </c>
      <c r="C530" s="4"/>
      <c r="D530" s="4"/>
      <c r="E530" s="4"/>
      <c r="F530" s="7">
        <f>SUM(F531)</f>
        <v>3458.2000000000003</v>
      </c>
      <c r="G530" s="7">
        <f t="shared" ref="G530:H530" si="135">SUM(G531)</f>
        <v>0</v>
      </c>
      <c r="H530" s="7">
        <f t="shared" si="135"/>
        <v>0</v>
      </c>
    </row>
    <row r="531" spans="1:8" ht="31.5">
      <c r="A531" s="34" t="s">
        <v>43</v>
      </c>
      <c r="B531" s="5" t="s">
        <v>788</v>
      </c>
      <c r="C531" s="4" t="s">
        <v>72</v>
      </c>
      <c r="D531" s="4" t="s">
        <v>139</v>
      </c>
      <c r="E531" s="4" t="s">
        <v>45</v>
      </c>
      <c r="F531" s="7">
        <f>SUM(Ведомственная!G376)</f>
        <v>3458.2000000000003</v>
      </c>
      <c r="G531" s="7">
        <f>SUM(Ведомственная!H376)</f>
        <v>0</v>
      </c>
      <c r="H531" s="7">
        <f>SUM(Ведомственная!I376)</f>
        <v>0</v>
      </c>
    </row>
    <row r="532" spans="1:8">
      <c r="A532" s="64" t="s">
        <v>458</v>
      </c>
      <c r="B532" s="66" t="s">
        <v>459</v>
      </c>
      <c r="C532" s="5"/>
      <c r="D532" s="4"/>
      <c r="E532" s="4"/>
      <c r="F532" s="26">
        <f>SUM(F533)+F535</f>
        <v>58384.2</v>
      </c>
      <c r="G532" s="26">
        <f t="shared" ref="G532:H532" si="136">SUM(G533)+G535</f>
        <v>53281.2</v>
      </c>
      <c r="H532" s="26">
        <f t="shared" si="136"/>
        <v>53281.2</v>
      </c>
    </row>
    <row r="533" spans="1:8">
      <c r="A533" s="34" t="s">
        <v>29</v>
      </c>
      <c r="B533" s="5" t="s">
        <v>460</v>
      </c>
      <c r="C533" s="5"/>
      <c r="D533" s="4"/>
      <c r="E533" s="4"/>
      <c r="F533" s="7">
        <f t="shared" ref="F533:H533" si="137">SUM(F534)</f>
        <v>53284.2</v>
      </c>
      <c r="G533" s="7">
        <f t="shared" si="137"/>
        <v>53281.2</v>
      </c>
      <c r="H533" s="7">
        <f t="shared" si="137"/>
        <v>53281.2</v>
      </c>
    </row>
    <row r="534" spans="1:8" ht="31.5">
      <c r="A534" s="34" t="s">
        <v>43</v>
      </c>
      <c r="B534" s="5" t="s">
        <v>460</v>
      </c>
      <c r="C534" s="5" t="s">
        <v>72</v>
      </c>
      <c r="D534" s="4" t="s">
        <v>139</v>
      </c>
      <c r="E534" s="4" t="s">
        <v>45</v>
      </c>
      <c r="F534" s="7">
        <f>SUM(Ведомственная!G379)</f>
        <v>53284.2</v>
      </c>
      <c r="G534" s="7">
        <f>SUM(Ведомственная!H379)</f>
        <v>53281.2</v>
      </c>
      <c r="H534" s="7">
        <f>SUM(Ведомственная!I379)</f>
        <v>53281.2</v>
      </c>
    </row>
    <row r="535" spans="1:8" ht="31.5">
      <c r="A535" s="2" t="s">
        <v>300</v>
      </c>
      <c r="B535" s="5" t="s">
        <v>743</v>
      </c>
      <c r="C535" s="5"/>
      <c r="D535" s="4"/>
      <c r="E535" s="4"/>
      <c r="F535" s="7">
        <f>SUM(F536)</f>
        <v>5100</v>
      </c>
      <c r="G535" s="7">
        <f t="shared" ref="G535:H535" si="138">SUM(G536)</f>
        <v>0</v>
      </c>
      <c r="H535" s="7">
        <f t="shared" si="138"/>
        <v>0</v>
      </c>
    </row>
    <row r="536" spans="1:8" ht="31.5">
      <c r="A536" s="2" t="s">
        <v>228</v>
      </c>
      <c r="B536" s="5" t="s">
        <v>743</v>
      </c>
      <c r="C536" s="5" t="s">
        <v>209</v>
      </c>
      <c r="D536" s="4" t="s">
        <v>139</v>
      </c>
      <c r="E536" s="4" t="s">
        <v>45</v>
      </c>
      <c r="F536" s="7">
        <f>SUM(Ведомственная!G381)</f>
        <v>5100</v>
      </c>
      <c r="G536" s="7">
        <f>SUM(Ведомственная!H381)</f>
        <v>0</v>
      </c>
      <c r="H536" s="7">
        <f>SUM(Ведомственная!I381)</f>
        <v>0</v>
      </c>
    </row>
    <row r="537" spans="1:8" ht="47.25">
      <c r="A537" s="64" t="s">
        <v>452</v>
      </c>
      <c r="B537" s="66" t="s">
        <v>448</v>
      </c>
      <c r="C537" s="4"/>
      <c r="D537" s="4"/>
      <c r="E537" s="4"/>
      <c r="F537" s="26">
        <f>SUM(F538)+F540</f>
        <v>2096.5</v>
      </c>
      <c r="G537" s="26">
        <f t="shared" ref="G537:H537" si="139">SUM(G538)+G540</f>
        <v>1826.5</v>
      </c>
      <c r="H537" s="26">
        <f t="shared" si="139"/>
        <v>1826.5</v>
      </c>
    </row>
    <row r="538" spans="1:8">
      <c r="A538" s="95" t="s">
        <v>29</v>
      </c>
      <c r="B538" s="5" t="s">
        <v>449</v>
      </c>
      <c r="C538" s="4"/>
      <c r="D538" s="4"/>
      <c r="E538" s="4"/>
      <c r="F538" s="7">
        <f t="shared" ref="F538:H538" si="140">SUM(F539)</f>
        <v>2096.5</v>
      </c>
      <c r="G538" s="7">
        <f t="shared" si="140"/>
        <v>1826.5</v>
      </c>
      <c r="H538" s="7">
        <f t="shared" si="140"/>
        <v>1826.5</v>
      </c>
    </row>
    <row r="539" spans="1:8" ht="31.5">
      <c r="A539" s="95" t="s">
        <v>43</v>
      </c>
      <c r="B539" s="5" t="s">
        <v>449</v>
      </c>
      <c r="C539" s="4" t="s">
        <v>72</v>
      </c>
      <c r="D539" s="4" t="s">
        <v>139</v>
      </c>
      <c r="E539" s="4" t="s">
        <v>35</v>
      </c>
      <c r="F539" s="7">
        <f>SUM(Ведомственная!G301)</f>
        <v>2096.5</v>
      </c>
      <c r="G539" s="7">
        <f>SUM(Ведомственная!H301)</f>
        <v>1826.5</v>
      </c>
      <c r="H539" s="7">
        <f>SUM(Ведомственная!I301)</f>
        <v>1826.5</v>
      </c>
    </row>
    <row r="540" spans="1:8" ht="47.25" hidden="1">
      <c r="A540" s="34" t="s">
        <v>561</v>
      </c>
      <c r="B540" s="5" t="s">
        <v>562</v>
      </c>
      <c r="C540" s="5"/>
      <c r="D540" s="4"/>
      <c r="E540" s="4"/>
      <c r="F540" s="7">
        <f>SUM(F541)</f>
        <v>0</v>
      </c>
      <c r="G540" s="7">
        <f t="shared" ref="G540" si="141">SUM(G541)</f>
        <v>0</v>
      </c>
      <c r="H540" s="7">
        <f t="shared" ref="H540" si="142">SUM(H541)</f>
        <v>0</v>
      </c>
    </row>
    <row r="541" spans="1:8" ht="31.5" hidden="1">
      <c r="A541" s="34" t="s">
        <v>43</v>
      </c>
      <c r="B541" s="5" t="s">
        <v>562</v>
      </c>
      <c r="C541" s="5" t="s">
        <v>72</v>
      </c>
      <c r="D541" s="4"/>
      <c r="E541" s="4"/>
      <c r="F541" s="7">
        <f>SUM(Ведомственная!G303)</f>
        <v>0</v>
      </c>
      <c r="G541" s="7">
        <f>SUM(Ведомственная!H303)</f>
        <v>0</v>
      </c>
      <c r="H541" s="7">
        <f>SUM(Ведомственная!I303)</f>
        <v>0</v>
      </c>
    </row>
    <row r="542" spans="1:8" ht="47.25">
      <c r="A542" s="64" t="s">
        <v>453</v>
      </c>
      <c r="B542" s="66" t="s">
        <v>450</v>
      </c>
      <c r="C542" s="4"/>
      <c r="D542" s="4"/>
      <c r="E542" s="4"/>
      <c r="F542" s="26">
        <f t="shared" ref="F542:H543" si="143">SUM(F543)</f>
        <v>3376.8</v>
      </c>
      <c r="G542" s="26">
        <f t="shared" si="143"/>
        <v>3376.8</v>
      </c>
      <c r="H542" s="26">
        <f t="shared" si="143"/>
        <v>3376.8</v>
      </c>
    </row>
    <row r="543" spans="1:8">
      <c r="A543" s="95" t="s">
        <v>29</v>
      </c>
      <c r="B543" s="5" t="s">
        <v>451</v>
      </c>
      <c r="C543" s="4"/>
      <c r="D543" s="4"/>
      <c r="E543" s="4"/>
      <c r="F543" s="7">
        <f t="shared" si="143"/>
        <v>3376.8</v>
      </c>
      <c r="G543" s="7">
        <f t="shared" si="143"/>
        <v>3376.8</v>
      </c>
      <c r="H543" s="7">
        <f t="shared" si="143"/>
        <v>3376.8</v>
      </c>
    </row>
    <row r="544" spans="1:8" ht="31.5">
      <c r="A544" s="95" t="s">
        <v>43</v>
      </c>
      <c r="B544" s="5" t="s">
        <v>451</v>
      </c>
      <c r="C544" s="4" t="s">
        <v>72</v>
      </c>
      <c r="D544" s="4" t="s">
        <v>139</v>
      </c>
      <c r="E544" s="4" t="s">
        <v>35</v>
      </c>
      <c r="F544" s="7">
        <f>SUM(Ведомственная!G306)</f>
        <v>3376.8</v>
      </c>
      <c r="G544" s="7">
        <f>SUM(Ведомственная!H306)</f>
        <v>3376.8</v>
      </c>
      <c r="H544" s="7">
        <f>SUM(Ведомственная!I306)</f>
        <v>3376.8</v>
      </c>
    </row>
    <row r="545" spans="1:8" s="27" customFormat="1" ht="47.25">
      <c r="A545" s="63" t="s">
        <v>439</v>
      </c>
      <c r="B545" s="24" t="s">
        <v>347</v>
      </c>
      <c r="C545" s="24"/>
      <c r="D545" s="24"/>
      <c r="E545" s="24"/>
      <c r="F545" s="26">
        <f>SUM(F546)</f>
        <v>50</v>
      </c>
      <c r="G545" s="26">
        <f t="shared" ref="G545:H545" si="144">SUM(G546)</f>
        <v>0</v>
      </c>
      <c r="H545" s="26">
        <f t="shared" si="144"/>
        <v>0</v>
      </c>
    </row>
    <row r="546" spans="1:8" s="27" customFormat="1" ht="31.5">
      <c r="A546" s="2" t="s">
        <v>300</v>
      </c>
      <c r="B546" s="31" t="s">
        <v>471</v>
      </c>
      <c r="C546" s="4"/>
      <c r="D546" s="4"/>
      <c r="E546" s="4"/>
      <c r="F546" s="7">
        <f>SUM(F547)</f>
        <v>50</v>
      </c>
      <c r="G546" s="7">
        <f>SUM(G547)</f>
        <v>0</v>
      </c>
      <c r="H546" s="7">
        <f>SUM(H547)</f>
        <v>0</v>
      </c>
    </row>
    <row r="547" spans="1:8" s="27" customFormat="1" ht="31.5">
      <c r="A547" s="2" t="s">
        <v>228</v>
      </c>
      <c r="B547" s="31" t="s">
        <v>471</v>
      </c>
      <c r="C547" s="4" t="s">
        <v>209</v>
      </c>
      <c r="D547" s="4" t="s">
        <v>89</v>
      </c>
      <c r="E547" s="4" t="s">
        <v>142</v>
      </c>
      <c r="F547" s="7">
        <f>SUM(Ведомственная!G462)</f>
        <v>50</v>
      </c>
      <c r="G547" s="7">
        <f>SUM(Ведомственная!H462)</f>
        <v>0</v>
      </c>
      <c r="H547" s="7">
        <f>SUM(Ведомственная!I462)</f>
        <v>0</v>
      </c>
    </row>
    <row r="548" spans="1:8" s="27" customFormat="1" ht="31.5">
      <c r="A548" s="23" t="s">
        <v>436</v>
      </c>
      <c r="B548" s="29" t="s">
        <v>274</v>
      </c>
      <c r="C548" s="24"/>
      <c r="D548" s="24"/>
      <c r="E548" s="24"/>
      <c r="F548" s="26">
        <f>SUM(F549+F696+F712+F741)</f>
        <v>3554479.0999999996</v>
      </c>
      <c r="G548" s="26">
        <f>SUM(G549+G696+G712+G741)</f>
        <v>3353291.8000000003</v>
      </c>
      <c r="H548" s="26">
        <f>SUM(H549+H696+H712+H741)</f>
        <v>3363929.9</v>
      </c>
    </row>
    <row r="549" spans="1:8" s="27" customFormat="1" ht="47.25">
      <c r="A549" s="95" t="s">
        <v>533</v>
      </c>
      <c r="B549" s="31" t="s">
        <v>484</v>
      </c>
      <c r="C549" s="24"/>
      <c r="D549" s="24"/>
      <c r="E549" s="24"/>
      <c r="F549" s="7">
        <f>SUM(F550+F619+F636+F643+F647)+F679+F688+F692</f>
        <v>3408178.8999999994</v>
      </c>
      <c r="G549" s="7">
        <f>SUM(G550+G619+G636+G643+G647)+G679+G688+G692</f>
        <v>3238715.4000000004</v>
      </c>
      <c r="H549" s="7">
        <f>SUM(H550+H619+H636+H643+H647)+H679+H688+H692</f>
        <v>3228563.5</v>
      </c>
    </row>
    <row r="550" spans="1:8" s="27" customFormat="1">
      <c r="A550" s="95" t="s">
        <v>29</v>
      </c>
      <c r="B550" s="22" t="s">
        <v>485</v>
      </c>
      <c r="C550" s="22"/>
      <c r="D550" s="4"/>
      <c r="E550" s="4"/>
      <c r="F550" s="7">
        <f>SUM(F551+F559+F561+F566+F572+F578+F583+F586+F588+F590+F592+F595+F598+F601+F604+F612+F615+F617+F608)+F554+F564+F610</f>
        <v>330425.40000000002</v>
      </c>
      <c r="G550" s="7">
        <f t="shared" ref="G550:H550" si="145">SUM(G551+G559+G561+G566+G572+G578+G583+G586+G588+G590+G592+G595+G598+G601+G604+G612+G615+G617+G608)+G554+G564+G610</f>
        <v>296367.60000000009</v>
      </c>
      <c r="H550" s="7">
        <f t="shared" si="145"/>
        <v>284431.90000000002</v>
      </c>
    </row>
    <row r="551" spans="1:8" s="27" customFormat="1" ht="157.5">
      <c r="A551" s="95" t="s">
        <v>869</v>
      </c>
      <c r="B551" s="22" t="s">
        <v>868</v>
      </c>
      <c r="C551" s="22"/>
      <c r="D551" s="4"/>
      <c r="E551" s="4"/>
      <c r="F551" s="7">
        <f>SUM(F552:F553)</f>
        <v>3531.8</v>
      </c>
      <c r="G551" s="7">
        <f t="shared" ref="G551:H551" si="146">SUM(G552:G553)</f>
        <v>3531.8</v>
      </c>
      <c r="H551" s="7">
        <f t="shared" si="146"/>
        <v>3531.8</v>
      </c>
    </row>
    <row r="552" spans="1:8" s="27" customFormat="1" ht="31.5">
      <c r="A552" s="95" t="s">
        <v>43</v>
      </c>
      <c r="B552" s="22" t="s">
        <v>868</v>
      </c>
      <c r="C552" s="22">
        <v>200</v>
      </c>
      <c r="D552" s="4" t="s">
        <v>89</v>
      </c>
      <c r="E552" s="4" t="s">
        <v>35</v>
      </c>
      <c r="F552" s="7">
        <f>SUM(Ведомственная!G924)</f>
        <v>881.3</v>
      </c>
      <c r="G552" s="7">
        <f>SUM(Ведомственная!H924)</f>
        <v>861.9</v>
      </c>
      <c r="H552" s="7">
        <f>SUM(Ведомственная!I924)</f>
        <v>861.9</v>
      </c>
    </row>
    <row r="553" spans="1:8" s="27" customFormat="1" ht="31.5">
      <c r="A553" s="95" t="s">
        <v>192</v>
      </c>
      <c r="B553" s="22" t="s">
        <v>868</v>
      </c>
      <c r="C553" s="22">
        <v>600</v>
      </c>
      <c r="D553" s="4" t="s">
        <v>89</v>
      </c>
      <c r="E553" s="4" t="s">
        <v>35</v>
      </c>
      <c r="F553" s="7">
        <f>SUM(Ведомственная!G925)</f>
        <v>2650.5</v>
      </c>
      <c r="G553" s="7">
        <f>SUM(Ведомственная!H925)</f>
        <v>2669.9</v>
      </c>
      <c r="H553" s="7">
        <f>SUM(Ведомственная!I925)</f>
        <v>2669.9</v>
      </c>
    </row>
    <row r="554" spans="1:8" s="27" customFormat="1">
      <c r="A554" s="109" t="s">
        <v>938</v>
      </c>
      <c r="B554" s="22" t="s">
        <v>939</v>
      </c>
      <c r="C554" s="22"/>
      <c r="D554" s="4"/>
      <c r="E554" s="4"/>
      <c r="F554" s="7">
        <f>SUM(F555:F558)</f>
        <v>5776.2</v>
      </c>
      <c r="G554" s="7">
        <f t="shared" ref="G554:H554" si="147">SUM(G555:G558)</f>
        <v>5776.2</v>
      </c>
      <c r="H554" s="7">
        <f t="shared" si="147"/>
        <v>5776.2</v>
      </c>
    </row>
    <row r="555" spans="1:8" s="27" customFormat="1" ht="31.5">
      <c r="A555" s="109" t="s">
        <v>43</v>
      </c>
      <c r="B555" s="22" t="s">
        <v>939</v>
      </c>
      <c r="C555" s="22">
        <v>200</v>
      </c>
      <c r="D555" s="106" t="s">
        <v>89</v>
      </c>
      <c r="E555" s="106" t="s">
        <v>142</v>
      </c>
      <c r="F555" s="7">
        <f>Ведомственная!G1094</f>
        <v>3226.2</v>
      </c>
      <c r="G555" s="7">
        <f>Ведомственная!H1094</f>
        <v>3176.2</v>
      </c>
      <c r="H555" s="7">
        <f>Ведомственная!I1094</f>
        <v>3176.2</v>
      </c>
    </row>
    <row r="556" spans="1:8" s="27" customFormat="1">
      <c r="A556" s="130" t="s">
        <v>34</v>
      </c>
      <c r="B556" s="22" t="s">
        <v>939</v>
      </c>
      <c r="C556" s="22">
        <v>300</v>
      </c>
      <c r="D556" s="106" t="s">
        <v>89</v>
      </c>
      <c r="E556" s="106" t="s">
        <v>142</v>
      </c>
      <c r="F556" s="7">
        <f>Ведомственная!G1095</f>
        <v>130</v>
      </c>
      <c r="G556" s="7">
        <f>Ведомственная!H1095</f>
        <v>0</v>
      </c>
      <c r="H556" s="7">
        <f>Ведомственная!I1095</f>
        <v>0</v>
      </c>
    </row>
    <row r="557" spans="1:8" s="27" customFormat="1" ht="31.5">
      <c r="A557" s="109" t="s">
        <v>192</v>
      </c>
      <c r="B557" s="22" t="s">
        <v>939</v>
      </c>
      <c r="C557" s="22">
        <v>600</v>
      </c>
      <c r="D557" s="106" t="s">
        <v>89</v>
      </c>
      <c r="E557" s="106" t="s">
        <v>35</v>
      </c>
      <c r="F557" s="7">
        <f>SUM(Ведомственная!G927)</f>
        <v>420</v>
      </c>
      <c r="G557" s="7">
        <f>SUM(Ведомственная!H927)</f>
        <v>300</v>
      </c>
      <c r="H557" s="7">
        <f>SUM(Ведомственная!I927)</f>
        <v>300</v>
      </c>
    </row>
    <row r="558" spans="1:8" s="27" customFormat="1" ht="31.5">
      <c r="A558" s="109" t="s">
        <v>192</v>
      </c>
      <c r="B558" s="22" t="s">
        <v>939</v>
      </c>
      <c r="C558" s="22">
        <v>600</v>
      </c>
      <c r="D558" s="106" t="s">
        <v>89</v>
      </c>
      <c r="E558" s="106" t="s">
        <v>45</v>
      </c>
      <c r="F558" s="7">
        <f>SUM(Ведомственная!G1025)</f>
        <v>2000</v>
      </c>
      <c r="G558" s="7">
        <f>SUM(Ведомственная!H1025)</f>
        <v>2300</v>
      </c>
      <c r="H558" s="7">
        <f>SUM(Ведомственная!I1025)</f>
        <v>2300</v>
      </c>
    </row>
    <row r="559" spans="1:8" s="27" customFormat="1" ht="78.75">
      <c r="A559" s="95" t="s">
        <v>863</v>
      </c>
      <c r="B559" s="31" t="s">
        <v>864</v>
      </c>
      <c r="C559" s="4"/>
      <c r="D559" s="4"/>
      <c r="E559" s="4"/>
      <c r="F559" s="7">
        <f>SUM(F560)</f>
        <v>510</v>
      </c>
      <c r="G559" s="7">
        <f t="shared" ref="G559:H559" si="148">SUM(G560)</f>
        <v>0</v>
      </c>
      <c r="H559" s="7">
        <f t="shared" si="148"/>
        <v>0</v>
      </c>
    </row>
    <row r="560" spans="1:8" s="27" customFormat="1" ht="31.5">
      <c r="A560" s="95" t="s">
        <v>97</v>
      </c>
      <c r="B560" s="31" t="s">
        <v>864</v>
      </c>
      <c r="C560" s="4" t="s">
        <v>98</v>
      </c>
      <c r="D560" s="4" t="s">
        <v>89</v>
      </c>
      <c r="E560" s="4" t="s">
        <v>28</v>
      </c>
      <c r="F560" s="7">
        <f>SUM(Ведомственная!G868)</f>
        <v>510</v>
      </c>
      <c r="G560" s="7">
        <f>SUM(Ведомственная!H868)</f>
        <v>0</v>
      </c>
      <c r="H560" s="7">
        <f>SUM(Ведомственная!I868)</f>
        <v>0</v>
      </c>
    </row>
    <row r="561" spans="1:8" s="27" customFormat="1" ht="31.5">
      <c r="A561" s="33" t="s">
        <v>639</v>
      </c>
      <c r="B561" s="4" t="s">
        <v>510</v>
      </c>
      <c r="C561" s="96"/>
      <c r="D561" s="9"/>
      <c r="E561" s="4"/>
      <c r="F561" s="9">
        <f>SUM(F562:F563)</f>
        <v>4877.3</v>
      </c>
      <c r="G561" s="9">
        <f>SUM(G562:G563)</f>
        <v>4877.3</v>
      </c>
      <c r="H561" s="9">
        <f>SUM(H562:H563)</f>
        <v>4877.3</v>
      </c>
    </row>
    <row r="562" spans="1:8" s="27" customFormat="1" ht="31.5">
      <c r="A562" s="95" t="s">
        <v>43</v>
      </c>
      <c r="B562" s="22" t="s">
        <v>510</v>
      </c>
      <c r="C562" s="96" t="s">
        <v>72</v>
      </c>
      <c r="D562" s="4" t="s">
        <v>89</v>
      </c>
      <c r="E562" s="4" t="s">
        <v>142</v>
      </c>
      <c r="F562" s="9">
        <f>SUM(Ведомственная!G1097)</f>
        <v>4877.3</v>
      </c>
      <c r="G562" s="9">
        <f>SUM(Ведомственная!H1097)</f>
        <v>4877.3</v>
      </c>
      <c r="H562" s="9">
        <f>SUM(Ведомственная!I1097)</f>
        <v>4877.3</v>
      </c>
    </row>
    <row r="563" spans="1:8" s="27" customFormat="1" ht="31.5">
      <c r="A563" s="95" t="s">
        <v>192</v>
      </c>
      <c r="B563" s="22" t="s">
        <v>510</v>
      </c>
      <c r="C563" s="96" t="s">
        <v>98</v>
      </c>
      <c r="D563" s="4" t="s">
        <v>89</v>
      </c>
      <c r="E563" s="4" t="s">
        <v>142</v>
      </c>
      <c r="F563" s="9">
        <f>SUM(Ведомственная!G1098)</f>
        <v>0</v>
      </c>
      <c r="G563" s="9">
        <f>SUM(Ведомственная!H1098)</f>
        <v>0</v>
      </c>
      <c r="H563" s="9">
        <f>SUM(Ведомственная!I1098)</f>
        <v>0</v>
      </c>
    </row>
    <row r="564" spans="1:8" s="27" customFormat="1" ht="47.25">
      <c r="A564" s="109" t="s">
        <v>936</v>
      </c>
      <c r="B564" s="6" t="s">
        <v>937</v>
      </c>
      <c r="C564" s="4"/>
      <c r="D564" s="4"/>
      <c r="E564" s="4"/>
      <c r="F564" s="9">
        <f>SUM(F565)</f>
        <v>3000</v>
      </c>
      <c r="G564" s="9">
        <f t="shared" ref="G564:H564" si="149">SUM(G565)</f>
        <v>3000</v>
      </c>
      <c r="H564" s="9">
        <f t="shared" si="149"/>
        <v>3000</v>
      </c>
    </row>
    <row r="565" spans="1:8" s="27" customFormat="1">
      <c r="A565" s="109" t="s">
        <v>34</v>
      </c>
      <c r="B565" s="6" t="s">
        <v>937</v>
      </c>
      <c r="C565" s="4" t="s">
        <v>80</v>
      </c>
      <c r="D565" s="4" t="s">
        <v>25</v>
      </c>
      <c r="E565" s="4" t="s">
        <v>45</v>
      </c>
      <c r="F565" s="9">
        <f>SUM(Ведомственная!G1156)</f>
        <v>3000</v>
      </c>
      <c r="G565" s="9">
        <f>SUM(Ведомственная!H1156)</f>
        <v>3000</v>
      </c>
      <c r="H565" s="9">
        <f>SUM(Ведомственная!I1156)</f>
        <v>3000</v>
      </c>
    </row>
    <row r="566" spans="1:8" s="27" customFormat="1">
      <c r="A566" s="95" t="s">
        <v>275</v>
      </c>
      <c r="B566" s="31" t="s">
        <v>486</v>
      </c>
      <c r="C566" s="4"/>
      <c r="D566" s="7"/>
      <c r="E566" s="4"/>
      <c r="F566" s="7">
        <f>SUM(F567:F571)</f>
        <v>1645</v>
      </c>
      <c r="G566" s="7">
        <f>SUM(G567:G571)</f>
        <v>1005</v>
      </c>
      <c r="H566" s="7">
        <f>SUM(H567:H571)</f>
        <v>1005</v>
      </c>
    </row>
    <row r="567" spans="1:8" s="27" customFormat="1" ht="31.5">
      <c r="A567" s="95" t="s">
        <v>43</v>
      </c>
      <c r="B567" s="31" t="s">
        <v>486</v>
      </c>
      <c r="C567" s="4" t="s">
        <v>72</v>
      </c>
      <c r="D567" s="4" t="s">
        <v>89</v>
      </c>
      <c r="E567" s="4" t="s">
        <v>28</v>
      </c>
      <c r="F567" s="7">
        <f>SUM(Ведомственная!G870)</f>
        <v>200</v>
      </c>
      <c r="G567" s="7">
        <f>SUM(Ведомственная!H870)</f>
        <v>0</v>
      </c>
      <c r="H567" s="7">
        <f>SUM(Ведомственная!I870)</f>
        <v>0</v>
      </c>
    </row>
    <row r="568" spans="1:8" s="27" customFormat="1" hidden="1">
      <c r="A568" s="95" t="s">
        <v>34</v>
      </c>
      <c r="B568" s="31" t="s">
        <v>486</v>
      </c>
      <c r="C568" s="4" t="s">
        <v>80</v>
      </c>
      <c r="D568" s="4" t="s">
        <v>89</v>
      </c>
      <c r="E568" s="4" t="s">
        <v>28</v>
      </c>
      <c r="F568" s="7">
        <f>SUM(Ведомственная!G871)</f>
        <v>0</v>
      </c>
      <c r="G568" s="7">
        <f>SUM(Ведомственная!H871)</f>
        <v>0</v>
      </c>
      <c r="H568" s="7">
        <f>SUM(Ведомственная!I871)</f>
        <v>0</v>
      </c>
    </row>
    <row r="569" spans="1:8" s="27" customFormat="1" ht="31.5" hidden="1">
      <c r="A569" s="95" t="s">
        <v>43</v>
      </c>
      <c r="B569" s="31" t="s">
        <v>486</v>
      </c>
      <c r="C569" s="4" t="s">
        <v>72</v>
      </c>
      <c r="D569" s="4" t="s">
        <v>89</v>
      </c>
      <c r="E569" s="4" t="s">
        <v>142</v>
      </c>
      <c r="F569" s="7">
        <f>SUM(Ведомственная!G1100)</f>
        <v>0</v>
      </c>
      <c r="G569" s="7">
        <f>SUM(Ведомственная!H1100)</f>
        <v>0</v>
      </c>
      <c r="H569" s="7">
        <f>SUM(Ведомственная!I1100)</f>
        <v>0</v>
      </c>
    </row>
    <row r="570" spans="1:8" s="27" customFormat="1" hidden="1">
      <c r="A570" s="95" t="s">
        <v>34</v>
      </c>
      <c r="B570" s="31" t="s">
        <v>486</v>
      </c>
      <c r="C570" s="4" t="s">
        <v>80</v>
      </c>
      <c r="D570" s="4" t="s">
        <v>89</v>
      </c>
      <c r="E570" s="4" t="s">
        <v>142</v>
      </c>
      <c r="F570" s="7">
        <f>SUM(Ведомственная!G1101)</f>
        <v>0</v>
      </c>
      <c r="G570" s="7">
        <f>SUM(Ведомственная!H1101)</f>
        <v>0</v>
      </c>
      <c r="H570" s="7">
        <f>SUM(Ведомственная!I1101)</f>
        <v>0</v>
      </c>
    </row>
    <row r="571" spans="1:8" s="27" customFormat="1" ht="31.5">
      <c r="A571" s="95" t="s">
        <v>43</v>
      </c>
      <c r="B571" s="31" t="s">
        <v>486</v>
      </c>
      <c r="C571" s="4" t="s">
        <v>98</v>
      </c>
      <c r="D571" s="4" t="s">
        <v>89</v>
      </c>
      <c r="E571" s="4" t="s">
        <v>28</v>
      </c>
      <c r="F571" s="7">
        <f>SUM(Ведомственная!G872)</f>
        <v>1445</v>
      </c>
      <c r="G571" s="7">
        <f>SUM(Ведомственная!H872)</f>
        <v>1005</v>
      </c>
      <c r="H571" s="7">
        <f>SUM(Ведомственная!I872)</f>
        <v>1005</v>
      </c>
    </row>
    <row r="572" spans="1:8" s="27" customFormat="1">
      <c r="A572" s="32" t="s">
        <v>279</v>
      </c>
      <c r="B572" s="6" t="s">
        <v>495</v>
      </c>
      <c r="C572" s="96"/>
      <c r="D572" s="4"/>
      <c r="E572" s="4"/>
      <c r="F572" s="9">
        <f>SUM(F573:F577)</f>
        <v>31963.599999999999</v>
      </c>
      <c r="G572" s="9">
        <f t="shared" ref="G572:H572" si="150">SUM(G573:G577)</f>
        <v>0</v>
      </c>
      <c r="H572" s="9">
        <f t="shared" si="150"/>
        <v>0</v>
      </c>
    </row>
    <row r="573" spans="1:8" s="27" customFormat="1" ht="31.5">
      <c r="A573" s="95" t="s">
        <v>43</v>
      </c>
      <c r="B573" s="6" t="s">
        <v>495</v>
      </c>
      <c r="C573" s="22">
        <v>200</v>
      </c>
      <c r="D573" s="4" t="s">
        <v>89</v>
      </c>
      <c r="E573" s="4" t="s">
        <v>35</v>
      </c>
      <c r="F573" s="7">
        <f>SUM(Ведомственная!G929)</f>
        <v>5863.6</v>
      </c>
      <c r="G573" s="7">
        <f>SUM(Ведомственная!H929)</f>
        <v>0</v>
      </c>
      <c r="H573" s="7">
        <f>SUM(Ведомственная!I929)</f>
        <v>0</v>
      </c>
    </row>
    <row r="574" spans="1:8" s="27" customFormat="1" ht="31.5" hidden="1">
      <c r="A574" s="95" t="s">
        <v>43</v>
      </c>
      <c r="B574" s="6" t="s">
        <v>495</v>
      </c>
      <c r="C574" s="22">
        <v>200</v>
      </c>
      <c r="D574" s="4" t="s">
        <v>89</v>
      </c>
      <c r="E574" s="4" t="s">
        <v>142</v>
      </c>
      <c r="F574" s="7">
        <f>SUM(Ведомственная!G1103)</f>
        <v>0</v>
      </c>
      <c r="G574" s="7">
        <f>SUM(Ведомственная!H1103)</f>
        <v>0</v>
      </c>
      <c r="H574" s="7">
        <f>SUM(Ведомственная!I1103)</f>
        <v>0</v>
      </c>
    </row>
    <row r="575" spans="1:8" s="27" customFormat="1" hidden="1">
      <c r="A575" s="95" t="s">
        <v>34</v>
      </c>
      <c r="B575" s="6" t="s">
        <v>495</v>
      </c>
      <c r="C575" s="22">
        <v>300</v>
      </c>
      <c r="D575" s="4" t="s">
        <v>89</v>
      </c>
      <c r="E575" s="4" t="s">
        <v>35</v>
      </c>
      <c r="F575" s="7">
        <f>SUM(Ведомственная!G930)</f>
        <v>0</v>
      </c>
      <c r="G575" s="7">
        <f>SUM(Ведомственная!H930)</f>
        <v>0</v>
      </c>
      <c r="H575" s="7">
        <f>SUM(Ведомственная!I930)</f>
        <v>0</v>
      </c>
    </row>
    <row r="576" spans="1:8" s="27" customFormat="1" hidden="1">
      <c r="A576" s="95" t="s">
        <v>34</v>
      </c>
      <c r="B576" s="6" t="s">
        <v>495</v>
      </c>
      <c r="C576" s="22">
        <v>300</v>
      </c>
      <c r="D576" s="4" t="s">
        <v>89</v>
      </c>
      <c r="E576" s="4" t="s">
        <v>142</v>
      </c>
      <c r="F576" s="7">
        <f>SUM(Ведомственная!G1104)</f>
        <v>0</v>
      </c>
      <c r="G576" s="7">
        <f>SUM(Ведомственная!H1104)</f>
        <v>0</v>
      </c>
      <c r="H576" s="7">
        <f>SUM(Ведомственная!I1104)</f>
        <v>0</v>
      </c>
    </row>
    <row r="577" spans="1:8" s="27" customFormat="1" ht="31.5">
      <c r="A577" s="95" t="s">
        <v>54</v>
      </c>
      <c r="B577" s="6" t="s">
        <v>495</v>
      </c>
      <c r="C577" s="22">
        <v>600</v>
      </c>
      <c r="D577" s="4" t="s">
        <v>89</v>
      </c>
      <c r="E577" s="4" t="s">
        <v>35</v>
      </c>
      <c r="F577" s="7">
        <f>SUM(Ведомственная!G931)</f>
        <v>26100</v>
      </c>
      <c r="G577" s="7">
        <f>SUM(Ведомственная!H931)</f>
        <v>0</v>
      </c>
      <c r="H577" s="7">
        <f>SUM(Ведомственная!I931)</f>
        <v>0</v>
      </c>
    </row>
    <row r="578" spans="1:8" s="27" customFormat="1" ht="35.25" customHeight="1">
      <c r="A578" s="95" t="s">
        <v>697</v>
      </c>
      <c r="B578" s="22" t="s">
        <v>501</v>
      </c>
      <c r="C578" s="4"/>
      <c r="D578" s="4"/>
      <c r="E578" s="4"/>
      <c r="F578" s="7">
        <f>SUM(F579:F582)</f>
        <v>9650.9</v>
      </c>
      <c r="G578" s="7">
        <f t="shared" ref="G578:H578" si="151">SUM(G579:G582)</f>
        <v>9650.9</v>
      </c>
      <c r="H578" s="7">
        <f t="shared" si="151"/>
        <v>9650.9</v>
      </c>
    </row>
    <row r="579" spans="1:8" s="27" customFormat="1" ht="31.5">
      <c r="A579" s="95" t="s">
        <v>43</v>
      </c>
      <c r="B579" s="22" t="s">
        <v>501</v>
      </c>
      <c r="C579" s="4" t="s">
        <v>72</v>
      </c>
      <c r="D579" s="4" t="s">
        <v>89</v>
      </c>
      <c r="E579" s="4" t="s">
        <v>35</v>
      </c>
      <c r="F579" s="7">
        <f>SUM(Ведомственная!G933)</f>
        <v>3474.4</v>
      </c>
      <c r="G579" s="7">
        <f>SUM(Ведомственная!H933)</f>
        <v>3474.4</v>
      </c>
      <c r="H579" s="7">
        <f>SUM(Ведомственная!I933)</f>
        <v>3474.4</v>
      </c>
    </row>
    <row r="580" spans="1:8" s="27" customFormat="1">
      <c r="A580" s="95" t="s">
        <v>34</v>
      </c>
      <c r="B580" s="22" t="s">
        <v>501</v>
      </c>
      <c r="C580" s="4" t="s">
        <v>80</v>
      </c>
      <c r="D580" s="4" t="s">
        <v>25</v>
      </c>
      <c r="E580" s="4" t="s">
        <v>11</v>
      </c>
      <c r="F580" s="7">
        <f>SUM(Ведомственная!G1174)</f>
        <v>536.5</v>
      </c>
      <c r="G580" s="7">
        <f>SUM(Ведомственная!H1174)</f>
        <v>536.5</v>
      </c>
      <c r="H580" s="7">
        <f>SUM(Ведомственная!I1174)</f>
        <v>536.5</v>
      </c>
    </row>
    <row r="581" spans="1:8" s="27" customFormat="1" ht="31.5">
      <c r="A581" s="95" t="s">
        <v>192</v>
      </c>
      <c r="B581" s="22" t="s">
        <v>501</v>
      </c>
      <c r="C581" s="4" t="s">
        <v>98</v>
      </c>
      <c r="D581" s="4" t="s">
        <v>89</v>
      </c>
      <c r="E581" s="4" t="s">
        <v>35</v>
      </c>
      <c r="F581" s="7">
        <f>SUM(Ведомственная!G934)</f>
        <v>5321</v>
      </c>
      <c r="G581" s="7">
        <f>SUM(Ведомственная!H934)</f>
        <v>5321</v>
      </c>
      <c r="H581" s="7">
        <f>SUM(Ведомственная!I934)</f>
        <v>5321</v>
      </c>
    </row>
    <row r="582" spans="1:8" s="27" customFormat="1" ht="31.5">
      <c r="A582" s="95" t="s">
        <v>192</v>
      </c>
      <c r="B582" s="22" t="s">
        <v>501</v>
      </c>
      <c r="C582" s="4" t="s">
        <v>98</v>
      </c>
      <c r="D582" s="4" t="s">
        <v>25</v>
      </c>
      <c r="E582" s="4" t="s">
        <v>11</v>
      </c>
      <c r="F582" s="7">
        <f>SUM(Ведомственная!G1175)</f>
        <v>319</v>
      </c>
      <c r="G582" s="7">
        <f>SUM(Ведомственная!H1175)</f>
        <v>319</v>
      </c>
      <c r="H582" s="7">
        <f>SUM(Ведомственная!I1175)</f>
        <v>319</v>
      </c>
    </row>
    <row r="583" spans="1:8" s="27" customFormat="1">
      <c r="A583" s="95" t="s">
        <v>596</v>
      </c>
      <c r="B583" s="22" t="s">
        <v>595</v>
      </c>
      <c r="C583" s="4"/>
      <c r="D583" s="4"/>
      <c r="E583" s="4"/>
      <c r="F583" s="7">
        <f>SUM(F584:F585)</f>
        <v>1521.8</v>
      </c>
      <c r="G583" s="7">
        <f t="shared" ref="G583:H583" si="152">SUM(G584:G585)</f>
        <v>1521.8</v>
      </c>
      <c r="H583" s="7">
        <f t="shared" si="152"/>
        <v>1521.8</v>
      </c>
    </row>
    <row r="584" spans="1:8" s="27" customFormat="1" ht="31.5">
      <c r="A584" s="95" t="s">
        <v>43</v>
      </c>
      <c r="B584" s="22" t="s">
        <v>595</v>
      </c>
      <c r="C584" s="4" t="s">
        <v>72</v>
      </c>
      <c r="D584" s="4" t="s">
        <v>89</v>
      </c>
      <c r="E584" s="4" t="s">
        <v>35</v>
      </c>
      <c r="F584" s="7">
        <f>SUM(Ведомственная!G936)</f>
        <v>985.9</v>
      </c>
      <c r="G584" s="7">
        <f>SUM(Ведомственная!H936)</f>
        <v>985.9</v>
      </c>
      <c r="H584" s="7">
        <f>SUM(Ведомственная!I936)</f>
        <v>985.9</v>
      </c>
    </row>
    <row r="585" spans="1:8" s="27" customFormat="1" ht="31.5">
      <c r="A585" s="95" t="s">
        <v>192</v>
      </c>
      <c r="B585" s="22" t="s">
        <v>595</v>
      </c>
      <c r="C585" s="4" t="s">
        <v>98</v>
      </c>
      <c r="D585" s="4" t="s">
        <v>89</v>
      </c>
      <c r="E585" s="4" t="s">
        <v>35</v>
      </c>
      <c r="F585" s="7">
        <f>SUM(Ведомственная!G937)</f>
        <v>535.9</v>
      </c>
      <c r="G585" s="7">
        <f>SUM(Ведомственная!H937)</f>
        <v>535.9</v>
      </c>
      <c r="H585" s="7">
        <f>SUM(Ведомственная!I937)</f>
        <v>535.9</v>
      </c>
    </row>
    <row r="586" spans="1:8" s="27" customFormat="1">
      <c r="A586" s="95" t="s">
        <v>95</v>
      </c>
      <c r="B586" s="47" t="s">
        <v>496</v>
      </c>
      <c r="C586" s="4"/>
      <c r="D586" s="7"/>
      <c r="E586" s="4"/>
      <c r="F586" s="7">
        <f>F587</f>
        <v>191.7</v>
      </c>
      <c r="G586" s="7">
        <f>G587</f>
        <v>9191.7000000000007</v>
      </c>
      <c r="H586" s="7">
        <f>H587</f>
        <v>191.7</v>
      </c>
    </row>
    <row r="587" spans="1:8" s="27" customFormat="1" ht="31.5">
      <c r="A587" s="95" t="s">
        <v>192</v>
      </c>
      <c r="B587" s="47" t="s">
        <v>496</v>
      </c>
      <c r="C587" s="4" t="s">
        <v>98</v>
      </c>
      <c r="D587" s="4" t="s">
        <v>89</v>
      </c>
      <c r="E587" s="4" t="s">
        <v>45</v>
      </c>
      <c r="F587" s="7">
        <f>SUM(Ведомственная!G1027)</f>
        <v>191.7</v>
      </c>
      <c r="G587" s="7">
        <f>SUM(Ведомственная!H1027)</f>
        <v>9191.7000000000007</v>
      </c>
      <c r="H587" s="7">
        <f>SUM(Ведомственная!I1027)</f>
        <v>191.7</v>
      </c>
    </row>
    <row r="588" spans="1:8" s="27" customFormat="1" ht="31.5">
      <c r="A588" s="95" t="s">
        <v>404</v>
      </c>
      <c r="B588" s="47" t="s">
        <v>553</v>
      </c>
      <c r="C588" s="4"/>
      <c r="D588" s="4"/>
      <c r="E588" s="4"/>
      <c r="F588" s="7">
        <f>SUM(F589)</f>
        <v>1700</v>
      </c>
      <c r="G588" s="7">
        <f t="shared" ref="G588:H588" si="153">SUM(G589)</f>
        <v>0</v>
      </c>
      <c r="H588" s="7">
        <f t="shared" si="153"/>
        <v>0</v>
      </c>
    </row>
    <row r="589" spans="1:8" s="27" customFormat="1" ht="31.5">
      <c r="A589" s="95" t="s">
        <v>43</v>
      </c>
      <c r="B589" s="47" t="s">
        <v>553</v>
      </c>
      <c r="C589" s="4" t="s">
        <v>72</v>
      </c>
      <c r="D589" s="4" t="s">
        <v>89</v>
      </c>
      <c r="E589" s="4" t="s">
        <v>35</v>
      </c>
      <c r="F589" s="7">
        <f>SUM(Ведомственная!G939)</f>
        <v>1700</v>
      </c>
      <c r="G589" s="7">
        <f>SUM(Ведомственная!H939)</f>
        <v>0</v>
      </c>
      <c r="H589" s="7">
        <f>SUM(Ведомственная!I939)</f>
        <v>0</v>
      </c>
    </row>
    <row r="590" spans="1:8" s="27" customFormat="1" ht="31.5" hidden="1">
      <c r="A590" s="32" t="s">
        <v>388</v>
      </c>
      <c r="B590" s="52" t="s">
        <v>573</v>
      </c>
      <c r="C590" s="22"/>
      <c r="D590" s="4"/>
      <c r="E590" s="4"/>
      <c r="F590" s="7">
        <f>SUM(F591)</f>
        <v>0</v>
      </c>
      <c r="G590" s="7">
        <f t="shared" ref="G590:H590" si="154">SUM(G591)</f>
        <v>0</v>
      </c>
      <c r="H590" s="7">
        <f t="shared" si="154"/>
        <v>0</v>
      </c>
    </row>
    <row r="591" spans="1:8" s="27" customFormat="1" ht="31.5" hidden="1">
      <c r="A591" s="95" t="s">
        <v>43</v>
      </c>
      <c r="B591" s="52" t="s">
        <v>573</v>
      </c>
      <c r="C591" s="22">
        <v>200</v>
      </c>
      <c r="D591" s="4" t="s">
        <v>89</v>
      </c>
      <c r="E591" s="4" t="s">
        <v>142</v>
      </c>
      <c r="F591" s="7">
        <f>SUM(Ведомственная!G1106)</f>
        <v>0</v>
      </c>
      <c r="G591" s="7">
        <f>SUM(Ведомственная!H1106)</f>
        <v>0</v>
      </c>
      <c r="H591" s="7">
        <f>SUM(Ведомственная!I1106)</f>
        <v>0</v>
      </c>
    </row>
    <row r="592" spans="1:8" s="27" customFormat="1" ht="47.25">
      <c r="A592" s="95" t="s">
        <v>716</v>
      </c>
      <c r="B592" s="47" t="s">
        <v>552</v>
      </c>
      <c r="C592" s="4"/>
      <c r="D592" s="4"/>
      <c r="E592" s="4"/>
      <c r="F592" s="7">
        <f>SUM(F593:F594)</f>
        <v>83818.899999999994</v>
      </c>
      <c r="G592" s="7">
        <f t="shared" ref="G592:H592" si="155">SUM(G593:G594)</f>
        <v>83279.8</v>
      </c>
      <c r="H592" s="7">
        <f t="shared" si="155"/>
        <v>83279.8</v>
      </c>
    </row>
    <row r="593" spans="1:8" s="27" customFormat="1" ht="63">
      <c r="A593" s="95" t="s">
        <v>42</v>
      </c>
      <c r="B593" s="47" t="s">
        <v>552</v>
      </c>
      <c r="C593" s="4" t="s">
        <v>70</v>
      </c>
      <c r="D593" s="4" t="s">
        <v>89</v>
      </c>
      <c r="E593" s="4" t="s">
        <v>35</v>
      </c>
      <c r="F593" s="7">
        <f>SUM(Ведомственная!G941)</f>
        <v>28299</v>
      </c>
      <c r="G593" s="7">
        <f>SUM(Ведомственная!H941)</f>
        <v>28209.200000000001</v>
      </c>
      <c r="H593" s="7">
        <f>SUM(Ведомственная!I941)</f>
        <v>28209.200000000001</v>
      </c>
    </row>
    <row r="594" spans="1:8" s="27" customFormat="1" ht="31.5">
      <c r="A594" s="95" t="s">
        <v>192</v>
      </c>
      <c r="B594" s="47" t="s">
        <v>552</v>
      </c>
      <c r="C594" s="4" t="s">
        <v>98</v>
      </c>
      <c r="D594" s="4" t="s">
        <v>89</v>
      </c>
      <c r="E594" s="4" t="s">
        <v>35</v>
      </c>
      <c r="F594" s="7">
        <f>SUM(Ведомственная!G942)</f>
        <v>55519.9</v>
      </c>
      <c r="G594" s="7">
        <f>SUM(Ведомственная!H942)</f>
        <v>55070.6</v>
      </c>
      <c r="H594" s="7">
        <f>SUM(Ведомственная!I942)</f>
        <v>55070.6</v>
      </c>
    </row>
    <row r="595" spans="1:8" s="27" customFormat="1" ht="47.25">
      <c r="A595" s="68" t="s">
        <v>733</v>
      </c>
      <c r="B595" s="22" t="s">
        <v>570</v>
      </c>
      <c r="C595" s="4"/>
      <c r="D595" s="4"/>
      <c r="E595" s="4"/>
      <c r="F595" s="7">
        <f>SUM(F596:F597)</f>
        <v>116621.70000000001</v>
      </c>
      <c r="G595" s="7">
        <f t="shared" ref="G595:H595" si="156">SUM(G596:G597)</f>
        <v>112916.6</v>
      </c>
      <c r="H595" s="7">
        <f t="shared" si="156"/>
        <v>109980.9</v>
      </c>
    </row>
    <row r="596" spans="1:8" s="27" customFormat="1" ht="31.5">
      <c r="A596" s="95" t="s">
        <v>43</v>
      </c>
      <c r="B596" s="22" t="s">
        <v>570</v>
      </c>
      <c r="C596" s="4" t="s">
        <v>72</v>
      </c>
      <c r="D596" s="4" t="s">
        <v>89</v>
      </c>
      <c r="E596" s="4" t="s">
        <v>35</v>
      </c>
      <c r="F596" s="7">
        <f>SUM(Ведомственная!G944)</f>
        <v>31887.599999999999</v>
      </c>
      <c r="G596" s="7">
        <f>SUM(Ведомственная!H944)</f>
        <v>30831</v>
      </c>
      <c r="H596" s="7">
        <f>SUM(Ведомственная!I944)</f>
        <v>29831</v>
      </c>
    </row>
    <row r="597" spans="1:8" s="27" customFormat="1" ht="31.5">
      <c r="A597" s="95" t="s">
        <v>192</v>
      </c>
      <c r="B597" s="22" t="s">
        <v>570</v>
      </c>
      <c r="C597" s="4" t="s">
        <v>98</v>
      </c>
      <c r="D597" s="4" t="s">
        <v>89</v>
      </c>
      <c r="E597" s="4" t="s">
        <v>35</v>
      </c>
      <c r="F597" s="7">
        <f>SUM(Ведомственная!G945)</f>
        <v>84734.1</v>
      </c>
      <c r="G597" s="7">
        <f>SUM(Ведомственная!H945)</f>
        <v>82085.600000000006</v>
      </c>
      <c r="H597" s="7">
        <f>SUM(Ведомственная!I945)</f>
        <v>80149.899999999994</v>
      </c>
    </row>
    <row r="598" spans="1:8" s="27" customFormat="1" ht="47.25">
      <c r="A598" s="95" t="s">
        <v>500</v>
      </c>
      <c r="B598" s="6" t="s">
        <v>871</v>
      </c>
      <c r="C598" s="22"/>
      <c r="D598" s="4"/>
      <c r="E598" s="4"/>
      <c r="F598" s="7">
        <f>SUM(F599:F600)</f>
        <v>11336.1</v>
      </c>
      <c r="G598" s="7">
        <f t="shared" ref="G598:H598" si="157">SUM(G599:G600)</f>
        <v>11336.1</v>
      </c>
      <c r="H598" s="7">
        <f t="shared" si="157"/>
        <v>11336.1</v>
      </c>
    </row>
    <row r="599" spans="1:8" s="27" customFormat="1" ht="31.5">
      <c r="A599" s="95" t="s">
        <v>43</v>
      </c>
      <c r="B599" s="6" t="s">
        <v>871</v>
      </c>
      <c r="C599" s="4" t="s">
        <v>72</v>
      </c>
      <c r="D599" s="4" t="s">
        <v>89</v>
      </c>
      <c r="E599" s="4" t="s">
        <v>35</v>
      </c>
      <c r="F599" s="7">
        <f>SUM(Ведомственная!G947)</f>
        <v>4969</v>
      </c>
      <c r="G599" s="7">
        <f>SUM(Ведомственная!H947)</f>
        <v>4969</v>
      </c>
      <c r="H599" s="7">
        <f>SUM(Ведомственная!I947)</f>
        <v>4969</v>
      </c>
    </row>
    <row r="600" spans="1:8" s="27" customFormat="1" ht="31.5">
      <c r="A600" s="95" t="s">
        <v>192</v>
      </c>
      <c r="B600" s="6" t="s">
        <v>871</v>
      </c>
      <c r="C600" s="4" t="s">
        <v>98</v>
      </c>
      <c r="D600" s="4" t="s">
        <v>89</v>
      </c>
      <c r="E600" s="4" t="s">
        <v>35</v>
      </c>
      <c r="F600" s="7">
        <f>SUM(Ведомственная!G948)</f>
        <v>6367.1</v>
      </c>
      <c r="G600" s="7">
        <f>SUM(Ведомственная!H948)</f>
        <v>6367.1</v>
      </c>
      <c r="H600" s="7">
        <f>SUM(Ведомственная!I948)</f>
        <v>6367.1</v>
      </c>
    </row>
    <row r="601" spans="1:8" s="27" customFormat="1" ht="47.25">
      <c r="A601" s="95" t="s">
        <v>579</v>
      </c>
      <c r="B601" s="22" t="s">
        <v>872</v>
      </c>
      <c r="C601" s="4"/>
      <c r="D601" s="4"/>
      <c r="E601" s="4"/>
      <c r="F601" s="7">
        <f>SUM(F602:F603)</f>
        <v>15329.800000000001</v>
      </c>
      <c r="G601" s="7">
        <f t="shared" ref="G601:H601" si="158">SUM(G602:G603)</f>
        <v>15329.800000000001</v>
      </c>
      <c r="H601" s="7">
        <f t="shared" si="158"/>
        <v>15329.800000000001</v>
      </c>
    </row>
    <row r="602" spans="1:8" s="27" customFormat="1" ht="31.5">
      <c r="A602" s="95" t="s">
        <v>43</v>
      </c>
      <c r="B602" s="22" t="s">
        <v>872</v>
      </c>
      <c r="C602" s="4" t="s">
        <v>72</v>
      </c>
      <c r="D602" s="4" t="s">
        <v>89</v>
      </c>
      <c r="E602" s="4" t="s">
        <v>35</v>
      </c>
      <c r="F602" s="7">
        <f>SUM(Ведомственная!G950)</f>
        <v>4235.6000000000004</v>
      </c>
      <c r="G602" s="7">
        <f>SUM(Ведомственная!H950)</f>
        <v>4235.6000000000004</v>
      </c>
      <c r="H602" s="7">
        <f>SUM(Ведомственная!I950)</f>
        <v>4235.6000000000004</v>
      </c>
    </row>
    <row r="603" spans="1:8" s="27" customFormat="1" ht="31.5">
      <c r="A603" s="95" t="s">
        <v>192</v>
      </c>
      <c r="B603" s="22" t="s">
        <v>872</v>
      </c>
      <c r="C603" s="4" t="s">
        <v>98</v>
      </c>
      <c r="D603" s="4" t="s">
        <v>89</v>
      </c>
      <c r="E603" s="4" t="s">
        <v>35</v>
      </c>
      <c r="F603" s="7">
        <f>SUM(Ведомственная!G951)</f>
        <v>11094.2</v>
      </c>
      <c r="G603" s="7">
        <f>SUM(Ведомственная!H951)</f>
        <v>11094.2</v>
      </c>
      <c r="H603" s="7">
        <f>SUM(Ведомственная!I951)</f>
        <v>11094.2</v>
      </c>
    </row>
    <row r="604" spans="1:8" s="27" customFormat="1">
      <c r="A604" s="95" t="s">
        <v>336</v>
      </c>
      <c r="B604" s="4" t="s">
        <v>889</v>
      </c>
      <c r="C604" s="4"/>
      <c r="D604" s="4"/>
      <c r="E604" s="4"/>
      <c r="F604" s="7">
        <f>SUM(F605:F607)</f>
        <v>24789.5</v>
      </c>
      <c r="G604" s="7">
        <f t="shared" ref="G604:H604" si="159">SUM(G605:G607)</f>
        <v>24789.5</v>
      </c>
      <c r="H604" s="7">
        <f t="shared" si="159"/>
        <v>24789.5</v>
      </c>
    </row>
    <row r="605" spans="1:8" s="27" customFormat="1" ht="31.5">
      <c r="A605" s="95" t="s">
        <v>43</v>
      </c>
      <c r="B605" s="4" t="s">
        <v>889</v>
      </c>
      <c r="C605" s="96" t="s">
        <v>72</v>
      </c>
      <c r="D605" s="4" t="s">
        <v>89</v>
      </c>
      <c r="E605" s="4" t="s">
        <v>142</v>
      </c>
      <c r="F605" s="7">
        <f>SUM(Ведомственная!G1108)</f>
        <v>24789.5</v>
      </c>
      <c r="G605" s="7">
        <f>SUM(Ведомственная!H1108)</f>
        <v>24789.5</v>
      </c>
      <c r="H605" s="7">
        <f>SUM(Ведомственная!I1108)</f>
        <v>24789.5</v>
      </c>
    </row>
    <row r="606" spans="1:8" s="27" customFormat="1" ht="31.5" hidden="1">
      <c r="A606" s="95" t="s">
        <v>192</v>
      </c>
      <c r="B606" s="4" t="s">
        <v>889</v>
      </c>
      <c r="C606" s="96" t="s">
        <v>98</v>
      </c>
      <c r="D606" s="4" t="s">
        <v>89</v>
      </c>
      <c r="E606" s="4" t="s">
        <v>142</v>
      </c>
      <c r="F606" s="7">
        <f>SUM(Ведомственная!G1109)</f>
        <v>0</v>
      </c>
      <c r="G606" s="7">
        <f>SUM(Ведомственная!H1109)</f>
        <v>0</v>
      </c>
      <c r="H606" s="7">
        <f>SUM(Ведомственная!I1109)</f>
        <v>0</v>
      </c>
    </row>
    <row r="607" spans="1:8" s="27" customFormat="1" hidden="1">
      <c r="A607" s="95" t="s">
        <v>20</v>
      </c>
      <c r="B607" s="4" t="s">
        <v>889</v>
      </c>
      <c r="C607" s="96" t="s">
        <v>77</v>
      </c>
      <c r="D607" s="4" t="s">
        <v>89</v>
      </c>
      <c r="E607" s="4" t="s">
        <v>142</v>
      </c>
      <c r="F607" s="7">
        <f>SUM(Ведомственная!G1110)</f>
        <v>0</v>
      </c>
      <c r="G607" s="7">
        <f>SUM(Ведомственная!H1110)</f>
        <v>0</v>
      </c>
      <c r="H607" s="7">
        <f>SUM(Ведомственная!I1110)</f>
        <v>0</v>
      </c>
    </row>
    <row r="608" spans="1:8" s="27" customFormat="1" ht="31.5">
      <c r="A608" s="95" t="s">
        <v>739</v>
      </c>
      <c r="B608" s="22" t="s">
        <v>956</v>
      </c>
      <c r="C608" s="4"/>
      <c r="D608" s="4"/>
      <c r="E608" s="4"/>
      <c r="F608" s="7">
        <f>SUM(F609)</f>
        <v>3220.4</v>
      </c>
      <c r="G608" s="7">
        <f t="shared" ref="G608:H608" si="160">SUM(G609)</f>
        <v>3220.4</v>
      </c>
      <c r="H608" s="7">
        <f t="shared" si="160"/>
        <v>3220.4</v>
      </c>
    </row>
    <row r="609" spans="1:8" s="27" customFormat="1" ht="31.5">
      <c r="A609" s="95" t="s">
        <v>192</v>
      </c>
      <c r="B609" s="22" t="s">
        <v>958</v>
      </c>
      <c r="C609" s="4" t="s">
        <v>98</v>
      </c>
      <c r="D609" s="4" t="s">
        <v>89</v>
      </c>
      <c r="E609" s="4" t="s">
        <v>35</v>
      </c>
      <c r="F609" s="7">
        <f>SUM(Ведомственная!G955)</f>
        <v>3220.4</v>
      </c>
      <c r="G609" s="7">
        <f>SUM(Ведомственная!H955)</f>
        <v>3220.4</v>
      </c>
      <c r="H609" s="7">
        <f>SUM(Ведомственная!I955)</f>
        <v>3220.4</v>
      </c>
    </row>
    <row r="610" spans="1:8" s="27" customFormat="1" ht="31.5">
      <c r="A610" s="150" t="s">
        <v>990</v>
      </c>
      <c r="B610" s="22" t="s">
        <v>989</v>
      </c>
      <c r="C610" s="4"/>
      <c r="D610" s="4"/>
      <c r="E610" s="4"/>
      <c r="F610" s="7">
        <f>SUM(Ведомственная!G953)</f>
        <v>4000</v>
      </c>
      <c r="G610" s="7">
        <f>SUM(Ведомственная!H953)</f>
        <v>0</v>
      </c>
      <c r="H610" s="7">
        <f>SUM(Ведомственная!I953)</f>
        <v>0</v>
      </c>
    </row>
    <row r="611" spans="1:8" s="27" customFormat="1" ht="31.5">
      <c r="A611" s="150" t="s">
        <v>43</v>
      </c>
      <c r="B611" s="22" t="s">
        <v>989</v>
      </c>
      <c r="C611" s="151" t="s">
        <v>72</v>
      </c>
      <c r="D611" s="4" t="s">
        <v>89</v>
      </c>
      <c r="E611" s="4" t="s">
        <v>35</v>
      </c>
      <c r="F611" s="7">
        <f>SUM(Ведомственная!G954)</f>
        <v>4000</v>
      </c>
      <c r="G611" s="7">
        <f>SUM(Ведомственная!H954)</f>
        <v>0</v>
      </c>
      <c r="H611" s="7">
        <f>SUM(Ведомственная!I954)</f>
        <v>0</v>
      </c>
    </row>
    <row r="612" spans="1:8" s="27" customFormat="1" ht="63">
      <c r="A612" s="68" t="s">
        <v>962</v>
      </c>
      <c r="B612" s="91" t="s">
        <v>865</v>
      </c>
      <c r="C612" s="90"/>
      <c r="D612" s="4"/>
      <c r="E612" s="4"/>
      <c r="F612" s="7">
        <f>SUM(F613:F614)</f>
        <v>552.5</v>
      </c>
      <c r="G612" s="7">
        <f t="shared" ref="G612:H612" si="161">SUM(G613:G614)</f>
        <v>552.5</v>
      </c>
      <c r="H612" s="7">
        <f t="shared" si="161"/>
        <v>552.5</v>
      </c>
    </row>
    <row r="613" spans="1:8" s="27" customFormat="1" ht="31.5" hidden="1">
      <c r="A613" s="95" t="s">
        <v>43</v>
      </c>
      <c r="B613" s="91" t="s">
        <v>865</v>
      </c>
      <c r="C613" s="90" t="s">
        <v>72</v>
      </c>
      <c r="D613" s="4" t="s">
        <v>89</v>
      </c>
      <c r="E613" s="4" t="s">
        <v>28</v>
      </c>
      <c r="F613" s="7">
        <f>SUM(Ведомственная!G874)</f>
        <v>0</v>
      </c>
      <c r="G613" s="7">
        <f>SUM(Ведомственная!H874)</f>
        <v>0</v>
      </c>
      <c r="H613" s="7">
        <f>SUM(Ведомственная!I874)</f>
        <v>0</v>
      </c>
    </row>
    <row r="614" spans="1:8" s="27" customFormat="1" ht="31.5">
      <c r="A614" s="95" t="s">
        <v>192</v>
      </c>
      <c r="B614" s="91" t="s">
        <v>865</v>
      </c>
      <c r="C614" s="90" t="s">
        <v>98</v>
      </c>
      <c r="D614" s="4" t="s">
        <v>89</v>
      </c>
      <c r="E614" s="4" t="s">
        <v>28</v>
      </c>
      <c r="F614" s="7">
        <f>SUM(Ведомственная!G875)</f>
        <v>552.5</v>
      </c>
      <c r="G614" s="7">
        <f>SUM(Ведомственная!H875)</f>
        <v>552.5</v>
      </c>
      <c r="H614" s="7">
        <f>SUM(Ведомственная!I875)</f>
        <v>552.5</v>
      </c>
    </row>
    <row r="615" spans="1:8" s="27" customFormat="1" ht="94.5">
      <c r="A615" s="137" t="s">
        <v>994</v>
      </c>
      <c r="B615" s="31" t="s">
        <v>890</v>
      </c>
      <c r="C615" s="4"/>
      <c r="D615" s="4"/>
      <c r="E615" s="4"/>
      <c r="F615" s="7">
        <f>SUM(F616)</f>
        <v>5358.3</v>
      </c>
      <c r="G615" s="7">
        <f t="shared" ref="G615:H615" si="162">SUM(G616)</f>
        <v>5358.3</v>
      </c>
      <c r="H615" s="7">
        <f t="shared" si="162"/>
        <v>5358.3</v>
      </c>
    </row>
    <row r="616" spans="1:8" s="27" customFormat="1">
      <c r="A616" s="95" t="s">
        <v>34</v>
      </c>
      <c r="B616" s="31" t="s">
        <v>890</v>
      </c>
      <c r="C616" s="4" t="s">
        <v>80</v>
      </c>
      <c r="D616" s="4" t="s">
        <v>25</v>
      </c>
      <c r="E616" s="4" t="s">
        <v>11</v>
      </c>
      <c r="F616" s="7">
        <f>SUM(Ведомственная!G1177)</f>
        <v>5358.3</v>
      </c>
      <c r="G616" s="7">
        <f>SUM(Ведомственная!H1177)</f>
        <v>5358.3</v>
      </c>
      <c r="H616" s="7">
        <f>SUM(Ведомственная!I1177)</f>
        <v>5358.3</v>
      </c>
    </row>
    <row r="617" spans="1:8" s="27" customFormat="1" ht="31.5">
      <c r="A617" s="95" t="s">
        <v>617</v>
      </c>
      <c r="B617" s="31" t="s">
        <v>618</v>
      </c>
      <c r="C617" s="4"/>
      <c r="D617" s="4"/>
      <c r="E617" s="4"/>
      <c r="F617" s="7">
        <f>SUM(F618)</f>
        <v>1029.9000000000001</v>
      </c>
      <c r="G617" s="7">
        <f t="shared" ref="G617:H617" si="163">SUM(G618)</f>
        <v>1029.9000000000001</v>
      </c>
      <c r="H617" s="7">
        <f t="shared" si="163"/>
        <v>1029.9000000000001</v>
      </c>
    </row>
    <row r="618" spans="1:8" s="27" customFormat="1">
      <c r="A618" s="95" t="s">
        <v>20</v>
      </c>
      <c r="B618" s="31" t="s">
        <v>618</v>
      </c>
      <c r="C618" s="4" t="s">
        <v>77</v>
      </c>
      <c r="D618" s="4" t="s">
        <v>89</v>
      </c>
      <c r="E618" s="4" t="s">
        <v>142</v>
      </c>
      <c r="F618" s="7">
        <f>SUM(Ведомственная!G1112)</f>
        <v>1029.9000000000001</v>
      </c>
      <c r="G618" s="7">
        <f>SUM(Ведомственная!H1112)</f>
        <v>1029.9000000000001</v>
      </c>
      <c r="H618" s="7">
        <f>SUM(Ведомственная!I1112)</f>
        <v>1029.9000000000001</v>
      </c>
    </row>
    <row r="619" spans="1:8" s="27" customFormat="1" ht="47.25">
      <c r="A619" s="95" t="s">
        <v>23</v>
      </c>
      <c r="B619" s="6" t="s">
        <v>492</v>
      </c>
      <c r="C619" s="4"/>
      <c r="D619" s="4"/>
      <c r="E619" s="4"/>
      <c r="F619" s="7">
        <f>F620+F631+F634+F625+F629+F623+F627</f>
        <v>2346514.5</v>
      </c>
      <c r="G619" s="7">
        <f t="shared" ref="G619:H619" si="164">G620+G631+G634+G625+G629+G623+G627</f>
        <v>2271462.6</v>
      </c>
      <c r="H619" s="7">
        <f t="shared" si="164"/>
        <v>2271462.6</v>
      </c>
    </row>
    <row r="620" spans="1:8" s="27" customFormat="1" ht="78.75">
      <c r="A620" s="95" t="s">
        <v>309</v>
      </c>
      <c r="B620" s="47" t="s">
        <v>874</v>
      </c>
      <c r="C620" s="4"/>
      <c r="D620" s="4"/>
      <c r="E620" s="4"/>
      <c r="F620" s="7">
        <f>SUM(F621:F622)</f>
        <v>727375.9</v>
      </c>
      <c r="G620" s="7">
        <f t="shared" ref="G620:H620" si="165">SUM(G621:G622)</f>
        <v>728195.1</v>
      </c>
      <c r="H620" s="7">
        <f t="shared" si="165"/>
        <v>728195.1</v>
      </c>
    </row>
    <row r="621" spans="1:8" s="27" customFormat="1" ht="31.5">
      <c r="A621" s="95" t="s">
        <v>97</v>
      </c>
      <c r="B621" s="47" t="s">
        <v>874</v>
      </c>
      <c r="C621" s="4" t="s">
        <v>98</v>
      </c>
      <c r="D621" s="4" t="s">
        <v>89</v>
      </c>
      <c r="E621" s="4" t="s">
        <v>35</v>
      </c>
      <c r="F621" s="7">
        <f>SUM(Ведомственная!G958)</f>
        <v>698425.70000000007</v>
      </c>
      <c r="G621" s="7">
        <f>SUM(Ведомственная!H958)</f>
        <v>699244.9</v>
      </c>
      <c r="H621" s="7">
        <f>SUM(Ведомственная!I958)</f>
        <v>699244.9</v>
      </c>
    </row>
    <row r="622" spans="1:8" s="27" customFormat="1" ht="31.5">
      <c r="A622" s="95" t="s">
        <v>97</v>
      </c>
      <c r="B622" s="47" t="s">
        <v>874</v>
      </c>
      <c r="C622" s="4" t="s">
        <v>98</v>
      </c>
      <c r="D622" s="4" t="s">
        <v>89</v>
      </c>
      <c r="E622" s="4" t="s">
        <v>45</v>
      </c>
      <c r="F622" s="7">
        <f>SUM(Ведомственная!G1030)</f>
        <v>28950.2</v>
      </c>
      <c r="G622" s="7">
        <f>SUM(Ведомственная!H1030)</f>
        <v>28950.2</v>
      </c>
      <c r="H622" s="7">
        <f>SUM(Ведомственная!I1030)</f>
        <v>28950.2</v>
      </c>
    </row>
    <row r="623" spans="1:8" s="27" customFormat="1" ht="110.25">
      <c r="A623" s="95" t="s">
        <v>772</v>
      </c>
      <c r="B623" s="47" t="s">
        <v>883</v>
      </c>
      <c r="C623" s="4"/>
      <c r="D623" s="4"/>
      <c r="E623" s="4"/>
      <c r="F623" s="7">
        <f>SUM(F624)</f>
        <v>12501.1</v>
      </c>
      <c r="G623" s="7">
        <f t="shared" ref="G623:H623" si="166">SUM(G624)</f>
        <v>12501.1</v>
      </c>
      <c r="H623" s="7">
        <f t="shared" si="166"/>
        <v>12501.1</v>
      </c>
    </row>
    <row r="624" spans="1:8" s="27" customFormat="1" ht="31.5">
      <c r="A624" s="95" t="s">
        <v>97</v>
      </c>
      <c r="B624" s="47" t="s">
        <v>883</v>
      </c>
      <c r="C624" s="4" t="s">
        <v>98</v>
      </c>
      <c r="D624" s="4"/>
      <c r="E624" s="4"/>
      <c r="F624" s="7">
        <f>SUM(Ведомственная!G1032)</f>
        <v>12501.1</v>
      </c>
      <c r="G624" s="7">
        <f>SUM(Ведомственная!H1032)</f>
        <v>12501.1</v>
      </c>
      <c r="H624" s="7">
        <f>SUM(Ведомственная!I1032)</f>
        <v>12501.1</v>
      </c>
    </row>
    <row r="625" spans="1:8" s="27" customFormat="1" ht="47.25">
      <c r="A625" s="95" t="s">
        <v>307</v>
      </c>
      <c r="B625" s="6" t="s">
        <v>866</v>
      </c>
      <c r="C625" s="22"/>
      <c r="D625" s="4"/>
      <c r="E625" s="4"/>
      <c r="F625" s="7">
        <f>SUM(F626)</f>
        <v>619996.69999999995</v>
      </c>
      <c r="G625" s="7">
        <f>SUM(G626)</f>
        <v>619996.69999999995</v>
      </c>
      <c r="H625" s="7">
        <f>SUM(H626)</f>
        <v>619996.69999999995</v>
      </c>
    </row>
    <row r="626" spans="1:8" s="27" customFormat="1" ht="31.5">
      <c r="A626" s="95" t="s">
        <v>192</v>
      </c>
      <c r="B626" s="6" t="s">
        <v>866</v>
      </c>
      <c r="C626" s="4" t="s">
        <v>98</v>
      </c>
      <c r="D626" s="4" t="s">
        <v>89</v>
      </c>
      <c r="E626" s="4" t="s">
        <v>28</v>
      </c>
      <c r="F626" s="7">
        <f>SUM(Ведомственная!G878)</f>
        <v>619996.69999999995</v>
      </c>
      <c r="G626" s="7">
        <f>SUM(Ведомственная!H878)</f>
        <v>619996.69999999995</v>
      </c>
      <c r="H626" s="7">
        <f>SUM(Ведомственная!I878)</f>
        <v>619996.69999999995</v>
      </c>
    </row>
    <row r="627" spans="1:8" s="27" customFormat="1" ht="63">
      <c r="A627" s="95" t="s">
        <v>884</v>
      </c>
      <c r="B627" s="47" t="s">
        <v>885</v>
      </c>
      <c r="C627" s="4"/>
      <c r="D627" s="4"/>
      <c r="E627" s="4"/>
      <c r="F627" s="7">
        <f>SUM(F628)</f>
        <v>31687.5</v>
      </c>
      <c r="G627" s="7">
        <f t="shared" ref="G627:H627" si="167">SUM(G628)</f>
        <v>31687.5</v>
      </c>
      <c r="H627" s="7">
        <f t="shared" si="167"/>
        <v>31687.5</v>
      </c>
    </row>
    <row r="628" spans="1:8" s="27" customFormat="1" ht="31.5">
      <c r="A628" s="95" t="s">
        <v>192</v>
      </c>
      <c r="B628" s="47" t="s">
        <v>885</v>
      </c>
      <c r="C628" s="4" t="s">
        <v>98</v>
      </c>
      <c r="D628" s="4" t="s">
        <v>89</v>
      </c>
      <c r="E628" s="4" t="s">
        <v>45</v>
      </c>
      <c r="F628" s="7">
        <f>SUM(Ведомственная!G1034)</f>
        <v>31687.5</v>
      </c>
      <c r="G628" s="7">
        <f>SUM(Ведомственная!H1034)</f>
        <v>31687.5</v>
      </c>
      <c r="H628" s="7">
        <f>SUM(Ведомственная!I1034)</f>
        <v>31687.5</v>
      </c>
    </row>
    <row r="629" spans="1:8" s="27" customFormat="1">
      <c r="A629" s="95" t="s">
        <v>275</v>
      </c>
      <c r="B629" s="31" t="s">
        <v>488</v>
      </c>
      <c r="C629" s="4"/>
      <c r="D629" s="4"/>
      <c r="E629" s="4"/>
      <c r="F629" s="7">
        <f>F630</f>
        <v>493104.3</v>
      </c>
      <c r="G629" s="7">
        <f>G630</f>
        <v>451770.4</v>
      </c>
      <c r="H629" s="7">
        <f>H630</f>
        <v>451770.4</v>
      </c>
    </row>
    <row r="630" spans="1:8" s="27" customFormat="1" ht="31.5">
      <c r="A630" s="95" t="s">
        <v>192</v>
      </c>
      <c r="B630" s="31" t="s">
        <v>488</v>
      </c>
      <c r="C630" s="4" t="s">
        <v>98</v>
      </c>
      <c r="D630" s="4" t="s">
        <v>89</v>
      </c>
      <c r="E630" s="4" t="s">
        <v>28</v>
      </c>
      <c r="F630" s="7">
        <f>SUM(Ведомственная!G880)</f>
        <v>493104.3</v>
      </c>
      <c r="G630" s="7">
        <f>SUM(Ведомственная!H880)</f>
        <v>451770.4</v>
      </c>
      <c r="H630" s="7">
        <f>SUM(Ведомственная!I880)</f>
        <v>451770.4</v>
      </c>
    </row>
    <row r="631" spans="1:8" s="27" customFormat="1">
      <c r="A631" s="95" t="s">
        <v>279</v>
      </c>
      <c r="B631" s="22" t="s">
        <v>493</v>
      </c>
      <c r="C631" s="4"/>
      <c r="D631" s="4"/>
      <c r="E631" s="4"/>
      <c r="F631" s="7">
        <f>SUM(F632:F633)</f>
        <v>342103.6</v>
      </c>
      <c r="G631" s="7">
        <f t="shared" ref="G631:H631" si="168">SUM(G632:G633)</f>
        <v>310589.49999999994</v>
      </c>
      <c r="H631" s="7">
        <f t="shared" si="168"/>
        <v>310589.49999999994</v>
      </c>
    </row>
    <row r="632" spans="1:8" s="27" customFormat="1" ht="31.5">
      <c r="A632" s="95" t="s">
        <v>192</v>
      </c>
      <c r="B632" s="22" t="s">
        <v>493</v>
      </c>
      <c r="C632" s="4" t="s">
        <v>98</v>
      </c>
      <c r="D632" s="4" t="s">
        <v>89</v>
      </c>
      <c r="E632" s="4" t="s">
        <v>35</v>
      </c>
      <c r="F632" s="7">
        <f>SUM(Ведомственная!G960)</f>
        <v>332729.3</v>
      </c>
      <c r="G632" s="7">
        <f>SUM(Ведомственная!H960)</f>
        <v>301215.19999999995</v>
      </c>
      <c r="H632" s="7">
        <f>SUM(Ведомственная!I960)</f>
        <v>301215.19999999995</v>
      </c>
    </row>
    <row r="633" spans="1:8" s="27" customFormat="1" ht="31.5">
      <c r="A633" s="95" t="s">
        <v>192</v>
      </c>
      <c r="B633" s="22" t="s">
        <v>493</v>
      </c>
      <c r="C633" s="4" t="s">
        <v>98</v>
      </c>
      <c r="D633" s="4" t="s">
        <v>89</v>
      </c>
      <c r="E633" s="4" t="s">
        <v>45</v>
      </c>
      <c r="F633" s="7">
        <f>SUM(Ведомственная!G1036)</f>
        <v>9374.3000000000011</v>
      </c>
      <c r="G633" s="7">
        <f>SUM(Ведомственная!H1036)</f>
        <v>9374.3000000000011</v>
      </c>
      <c r="H633" s="7">
        <f>SUM(Ведомственная!I1036)</f>
        <v>9374.3000000000011</v>
      </c>
    </row>
    <row r="634" spans="1:8" s="27" customFormat="1">
      <c r="A634" s="95" t="s">
        <v>95</v>
      </c>
      <c r="B634" s="47" t="s">
        <v>494</v>
      </c>
      <c r="C634" s="4"/>
      <c r="D634" s="4"/>
      <c r="E634" s="4"/>
      <c r="F634" s="7">
        <f>F635</f>
        <v>119745.4</v>
      </c>
      <c r="G634" s="7">
        <f>G635</f>
        <v>116722.3</v>
      </c>
      <c r="H634" s="7">
        <f>H635</f>
        <v>116722.3</v>
      </c>
    </row>
    <row r="635" spans="1:8" s="27" customFormat="1" ht="31.5">
      <c r="A635" s="95" t="s">
        <v>192</v>
      </c>
      <c r="B635" s="47" t="s">
        <v>494</v>
      </c>
      <c r="C635" s="4" t="s">
        <v>98</v>
      </c>
      <c r="D635" s="4" t="s">
        <v>89</v>
      </c>
      <c r="E635" s="4" t="s">
        <v>45</v>
      </c>
      <c r="F635" s="7">
        <f>SUM(Ведомственная!G1038)</f>
        <v>119745.4</v>
      </c>
      <c r="G635" s="7">
        <f>SUM(Ведомственная!H1038)</f>
        <v>116722.3</v>
      </c>
      <c r="H635" s="7">
        <f>SUM(Ведомственная!I1038)</f>
        <v>116722.3</v>
      </c>
    </row>
    <row r="636" spans="1:8" s="27" customFormat="1" ht="31.5">
      <c r="A636" s="95" t="s">
        <v>276</v>
      </c>
      <c r="B636" s="31" t="s">
        <v>547</v>
      </c>
      <c r="C636" s="4"/>
      <c r="D636" s="4"/>
      <c r="E636" s="4"/>
      <c r="F636" s="7">
        <f>SUM(F638)+F639+F641</f>
        <v>7350</v>
      </c>
      <c r="G636" s="7">
        <f t="shared" ref="G636:H636" si="169">SUM(G638)+G639+G641</f>
        <v>7350</v>
      </c>
      <c r="H636" s="7">
        <f t="shared" si="169"/>
        <v>7350</v>
      </c>
    </row>
    <row r="637" spans="1:8" s="27" customFormat="1">
      <c r="A637" s="95" t="s">
        <v>275</v>
      </c>
      <c r="B637" s="31" t="s">
        <v>489</v>
      </c>
      <c r="C637" s="4"/>
      <c r="D637" s="4"/>
      <c r="E637" s="4"/>
      <c r="F637" s="7">
        <f>SUM(F638)</f>
        <v>5350</v>
      </c>
      <c r="G637" s="7">
        <f t="shared" ref="G637:H637" si="170">SUM(G638)</f>
        <v>5350</v>
      </c>
      <c r="H637" s="7">
        <f t="shared" si="170"/>
        <v>5350</v>
      </c>
    </row>
    <row r="638" spans="1:8" s="27" customFormat="1" ht="31.5">
      <c r="A638" s="95" t="s">
        <v>192</v>
      </c>
      <c r="B638" s="31" t="s">
        <v>489</v>
      </c>
      <c r="C638" s="4" t="s">
        <v>98</v>
      </c>
      <c r="D638" s="4" t="s">
        <v>89</v>
      </c>
      <c r="E638" s="4" t="s">
        <v>28</v>
      </c>
      <c r="F638" s="7">
        <f>SUM(Ведомственная!G883)</f>
        <v>5350</v>
      </c>
      <c r="G638" s="7">
        <f>SUM(Ведомственная!H883)</f>
        <v>5350</v>
      </c>
      <c r="H638" s="7">
        <f>SUM(Ведомственная!I883)</f>
        <v>5350</v>
      </c>
    </row>
    <row r="639" spans="1:8" s="27" customFormat="1">
      <c r="A639" s="95" t="s">
        <v>279</v>
      </c>
      <c r="B639" s="22" t="s">
        <v>505</v>
      </c>
      <c r="C639" s="4"/>
      <c r="D639" s="4"/>
      <c r="E639" s="4"/>
      <c r="F639" s="7">
        <f>SUM(F640)</f>
        <v>2000</v>
      </c>
      <c r="G639" s="7">
        <f t="shared" ref="G639:H639" si="171">SUM(G640)</f>
        <v>2000</v>
      </c>
      <c r="H639" s="7">
        <f t="shared" si="171"/>
        <v>2000</v>
      </c>
    </row>
    <row r="640" spans="1:8" s="27" customFormat="1" ht="31.5">
      <c r="A640" s="95" t="s">
        <v>192</v>
      </c>
      <c r="B640" s="22" t="s">
        <v>505</v>
      </c>
      <c r="C640" s="4" t="s">
        <v>98</v>
      </c>
      <c r="D640" s="4" t="s">
        <v>89</v>
      </c>
      <c r="E640" s="4" t="s">
        <v>35</v>
      </c>
      <c r="F640" s="7">
        <f>SUM(Ведомственная!G963)</f>
        <v>2000</v>
      </c>
      <c r="G640" s="7">
        <f>SUM(Ведомственная!H963)</f>
        <v>2000</v>
      </c>
      <c r="H640" s="7">
        <f>SUM(Ведомственная!I963)</f>
        <v>2000</v>
      </c>
    </row>
    <row r="641" spans="1:8" s="27" customFormat="1" hidden="1">
      <c r="A641" s="95" t="s">
        <v>280</v>
      </c>
      <c r="B641" s="22" t="s">
        <v>554</v>
      </c>
      <c r="C641" s="4"/>
      <c r="D641" s="4"/>
      <c r="E641" s="4"/>
      <c r="F641" s="7">
        <f>SUM(F642)</f>
        <v>0</v>
      </c>
      <c r="G641" s="7">
        <f t="shared" ref="G641:H641" si="172">SUM(G642)</f>
        <v>0</v>
      </c>
      <c r="H641" s="7">
        <f t="shared" si="172"/>
        <v>0</v>
      </c>
    </row>
    <row r="642" spans="1:8" s="27" customFormat="1" ht="31.5" hidden="1">
      <c r="A642" s="95" t="s">
        <v>192</v>
      </c>
      <c r="B642" s="22" t="s">
        <v>554</v>
      </c>
      <c r="C642" s="4" t="s">
        <v>98</v>
      </c>
      <c r="D642" s="4" t="s">
        <v>89</v>
      </c>
      <c r="E642" s="4" t="s">
        <v>45</v>
      </c>
      <c r="F642" s="7">
        <f>SUM(Ведомственная!G1041)</f>
        <v>0</v>
      </c>
      <c r="G642" s="7">
        <f>SUM(Ведомственная!H1041)</f>
        <v>0</v>
      </c>
      <c r="H642" s="7">
        <f>SUM(Ведомственная!I1041)</f>
        <v>0</v>
      </c>
    </row>
    <row r="643" spans="1:8" s="27" customFormat="1" ht="94.5">
      <c r="A643" s="95" t="s">
        <v>771</v>
      </c>
      <c r="B643" s="31" t="s">
        <v>769</v>
      </c>
      <c r="C643" s="4"/>
      <c r="D643" s="4"/>
      <c r="E643" s="4"/>
      <c r="F643" s="7">
        <f>SUM(F645)+F644</f>
        <v>1370.5</v>
      </c>
      <c r="G643" s="7">
        <f t="shared" ref="G643:H643" si="173">SUM(G645)+G644</f>
        <v>1370.5</v>
      </c>
      <c r="H643" s="7">
        <f t="shared" si="173"/>
        <v>1370.5</v>
      </c>
    </row>
    <row r="644" spans="1:8" s="27" customFormat="1">
      <c r="A644" s="95" t="s">
        <v>20</v>
      </c>
      <c r="B644" s="31" t="s">
        <v>769</v>
      </c>
      <c r="C644" s="4" t="s">
        <v>77</v>
      </c>
      <c r="D644" s="4" t="s">
        <v>89</v>
      </c>
      <c r="E644" s="4" t="s">
        <v>45</v>
      </c>
      <c r="F644" s="7">
        <f>SUM(Ведомственная!G1043)</f>
        <v>808.3</v>
      </c>
      <c r="G644" s="7">
        <f>SUM(Ведомственная!H1043)</f>
        <v>808.3</v>
      </c>
      <c r="H644" s="7">
        <f>SUM(Ведомственная!I1043)</f>
        <v>808.3</v>
      </c>
    </row>
    <row r="645" spans="1:8" s="27" customFormat="1">
      <c r="A645" s="95" t="s">
        <v>218</v>
      </c>
      <c r="B645" s="31" t="s">
        <v>770</v>
      </c>
      <c r="C645" s="4"/>
      <c r="D645" s="4"/>
      <c r="E645" s="4"/>
      <c r="F645" s="7">
        <f>SUM(F646)</f>
        <v>562.20000000000005</v>
      </c>
      <c r="G645" s="7">
        <f t="shared" ref="G645:H645" si="174">SUM(G646)</f>
        <v>562.20000000000005</v>
      </c>
      <c r="H645" s="7">
        <f t="shared" si="174"/>
        <v>562.20000000000005</v>
      </c>
    </row>
    <row r="646" spans="1:8" s="27" customFormat="1">
      <c r="A646" s="95" t="s">
        <v>20</v>
      </c>
      <c r="B646" s="31" t="s">
        <v>770</v>
      </c>
      <c r="C646" s="4" t="s">
        <v>77</v>
      </c>
      <c r="D646" s="4" t="s">
        <v>140</v>
      </c>
      <c r="E646" s="4" t="s">
        <v>28</v>
      </c>
      <c r="F646" s="7">
        <f>SUM(Ведомственная!G751)</f>
        <v>562.20000000000005</v>
      </c>
      <c r="G646" s="7">
        <f>SUM(Ведомственная!H751)</f>
        <v>562.20000000000005</v>
      </c>
      <c r="H646" s="7">
        <f>SUM(Ведомственная!I751)</f>
        <v>562.20000000000005</v>
      </c>
    </row>
    <row r="647" spans="1:8" s="27" customFormat="1" ht="31.5">
      <c r="A647" s="95" t="s">
        <v>36</v>
      </c>
      <c r="B647" s="6" t="s">
        <v>490</v>
      </c>
      <c r="C647" s="4"/>
      <c r="D647" s="4"/>
      <c r="E647" s="4"/>
      <c r="F647" s="7">
        <f>F651+F655+F666+F671+F648+F675+F658+F662</f>
        <v>673550.49999999977</v>
      </c>
      <c r="G647" s="7">
        <f>G651+G655+G666+G671+G648+G675+G658+G662</f>
        <v>653622.19999999995</v>
      </c>
      <c r="H647" s="7">
        <f>H651+H655+H666+H671+H648+H675+H658+H662</f>
        <v>653622.19999999995</v>
      </c>
    </row>
    <row r="648" spans="1:8" s="27" customFormat="1" ht="63">
      <c r="A648" s="95" t="s">
        <v>310</v>
      </c>
      <c r="B648" s="6" t="s">
        <v>891</v>
      </c>
      <c r="C648" s="4"/>
      <c r="D648" s="9"/>
      <c r="E648" s="4"/>
      <c r="F648" s="9">
        <f>F649+F650</f>
        <v>4876.2</v>
      </c>
      <c r="G648" s="9">
        <f>G649+G650</f>
        <v>4876.2</v>
      </c>
      <c r="H648" s="9">
        <f>H649+H650</f>
        <v>4876.2</v>
      </c>
    </row>
    <row r="649" spans="1:8" s="27" customFormat="1" ht="63">
      <c r="A649" s="95" t="s">
        <v>42</v>
      </c>
      <c r="B649" s="6" t="s">
        <v>891</v>
      </c>
      <c r="C649" s="4" t="s">
        <v>70</v>
      </c>
      <c r="D649" s="4" t="s">
        <v>89</v>
      </c>
      <c r="E649" s="4" t="s">
        <v>142</v>
      </c>
      <c r="F649" s="9">
        <f>SUM(Ведомственная!G1115)</f>
        <v>4558.8999999999996</v>
      </c>
      <c r="G649" s="9">
        <f>SUM(Ведомственная!H1115)</f>
        <v>4558.8999999999996</v>
      </c>
      <c r="H649" s="9">
        <f>SUM(Ведомственная!I1115)</f>
        <v>4558.8999999999996</v>
      </c>
    </row>
    <row r="650" spans="1:8" s="27" customFormat="1" ht="31.5">
      <c r="A650" s="95" t="s">
        <v>43</v>
      </c>
      <c r="B650" s="6" t="s">
        <v>891</v>
      </c>
      <c r="C650" s="4" t="s">
        <v>72</v>
      </c>
      <c r="D650" s="4" t="s">
        <v>89</v>
      </c>
      <c r="E650" s="4" t="s">
        <v>142</v>
      </c>
      <c r="F650" s="9">
        <f>SUM(Ведомственная!G1116)</f>
        <v>317.3</v>
      </c>
      <c r="G650" s="9">
        <f>SUM(Ведомственная!H1116)</f>
        <v>317.3</v>
      </c>
      <c r="H650" s="9">
        <f>SUM(Ведомственная!I1116)</f>
        <v>317.3</v>
      </c>
    </row>
    <row r="651" spans="1:8" s="27" customFormat="1" ht="94.5">
      <c r="A651" s="95" t="s">
        <v>308</v>
      </c>
      <c r="B651" s="47" t="s">
        <v>875</v>
      </c>
      <c r="C651" s="4"/>
      <c r="D651" s="4"/>
      <c r="E651" s="4"/>
      <c r="F651" s="7">
        <f>F652+F653+F654</f>
        <v>82316.5</v>
      </c>
      <c r="G651" s="7">
        <f t="shared" ref="G651:H651" si="175">G652+G653+G654</f>
        <v>82316.5</v>
      </c>
      <c r="H651" s="7">
        <f t="shared" si="175"/>
        <v>82316.5</v>
      </c>
    </row>
    <row r="652" spans="1:8" s="27" customFormat="1" ht="63">
      <c r="A652" s="2" t="s">
        <v>42</v>
      </c>
      <c r="B652" s="47" t="s">
        <v>875</v>
      </c>
      <c r="C652" s="4" t="s">
        <v>70</v>
      </c>
      <c r="D652" s="4" t="s">
        <v>89</v>
      </c>
      <c r="E652" s="4" t="s">
        <v>35</v>
      </c>
      <c r="F652" s="7">
        <f>SUM(Ведомственная!G966)</f>
        <v>64046.1</v>
      </c>
      <c r="G652" s="7">
        <f>SUM(Ведомственная!H966)</f>
        <v>64046.1</v>
      </c>
      <c r="H652" s="7">
        <f>SUM(Ведомственная!I966)</f>
        <v>64046.1</v>
      </c>
    </row>
    <row r="653" spans="1:8" s="27" customFormat="1" ht="31.5">
      <c r="A653" s="95" t="s">
        <v>43</v>
      </c>
      <c r="B653" s="47" t="s">
        <v>875</v>
      </c>
      <c r="C653" s="4" t="s">
        <v>72</v>
      </c>
      <c r="D653" s="4" t="s">
        <v>89</v>
      </c>
      <c r="E653" s="4" t="s">
        <v>35</v>
      </c>
      <c r="F653" s="7">
        <f>SUM(Ведомственная!G967)</f>
        <v>17893.7</v>
      </c>
      <c r="G653" s="7">
        <f>SUM(Ведомственная!H967)</f>
        <v>17893.7</v>
      </c>
      <c r="H653" s="7">
        <f>SUM(Ведомственная!I967)</f>
        <v>17893.7</v>
      </c>
    </row>
    <row r="654" spans="1:8" s="27" customFormat="1">
      <c r="A654" s="95" t="s">
        <v>34</v>
      </c>
      <c r="B654" s="47" t="s">
        <v>875</v>
      </c>
      <c r="C654" s="4" t="s">
        <v>80</v>
      </c>
      <c r="D654" s="4" t="s">
        <v>25</v>
      </c>
      <c r="E654" s="4" t="s">
        <v>11</v>
      </c>
      <c r="F654" s="7">
        <f>SUM(Ведомственная!G1180)</f>
        <v>376.7</v>
      </c>
      <c r="G654" s="7">
        <f>SUM(Ведомственная!H1180)</f>
        <v>376.7</v>
      </c>
      <c r="H654" s="7">
        <f>SUM(Ведомственная!I1180)</f>
        <v>376.7</v>
      </c>
    </row>
    <row r="655" spans="1:8" s="27" customFormat="1" ht="78.75">
      <c r="A655" s="95" t="s">
        <v>309</v>
      </c>
      <c r="B655" s="47" t="s">
        <v>876</v>
      </c>
      <c r="C655" s="4"/>
      <c r="D655" s="4"/>
      <c r="E655" s="4"/>
      <c r="F655" s="7">
        <f>F656+F657</f>
        <v>316585.90000000002</v>
      </c>
      <c r="G655" s="7">
        <f>G656+G657</f>
        <v>315766.7</v>
      </c>
      <c r="H655" s="7">
        <f>H656+H657</f>
        <v>315766.7</v>
      </c>
    </row>
    <row r="656" spans="1:8" s="27" customFormat="1" ht="63">
      <c r="A656" s="95" t="s">
        <v>42</v>
      </c>
      <c r="B656" s="47" t="s">
        <v>876</v>
      </c>
      <c r="C656" s="4" t="s">
        <v>70</v>
      </c>
      <c r="D656" s="4" t="s">
        <v>89</v>
      </c>
      <c r="E656" s="4" t="s">
        <v>35</v>
      </c>
      <c r="F656" s="7">
        <f>SUM(Ведомственная!G969)</f>
        <v>301131.7</v>
      </c>
      <c r="G656" s="7">
        <f>SUM(Ведомственная!H969)</f>
        <v>300312.5</v>
      </c>
      <c r="H656" s="7">
        <f>SUM(Ведомственная!I969)</f>
        <v>300312.5</v>
      </c>
    </row>
    <row r="657" spans="1:8" s="27" customFormat="1" ht="31.5">
      <c r="A657" s="95" t="s">
        <v>43</v>
      </c>
      <c r="B657" s="47" t="s">
        <v>876</v>
      </c>
      <c r="C657" s="4" t="s">
        <v>72</v>
      </c>
      <c r="D657" s="4" t="s">
        <v>89</v>
      </c>
      <c r="E657" s="4" t="s">
        <v>35</v>
      </c>
      <c r="F657" s="7">
        <f>SUM(Ведомственная!G970)</f>
        <v>15454.2</v>
      </c>
      <c r="G657" s="7">
        <f>SUM(Ведомственная!H970)</f>
        <v>15454.2</v>
      </c>
      <c r="H657" s="7">
        <f>SUM(Ведомственная!I970)</f>
        <v>15454.2</v>
      </c>
    </row>
    <row r="658" spans="1:8" s="27" customFormat="1" ht="47.25">
      <c r="A658" s="95" t="s">
        <v>307</v>
      </c>
      <c r="B658" s="6" t="s">
        <v>867</v>
      </c>
      <c r="C658" s="4"/>
      <c r="D658" s="7"/>
      <c r="E658" s="4"/>
      <c r="F658" s="7">
        <f>SUM(F659:F661)</f>
        <v>39253.200000000004</v>
      </c>
      <c r="G658" s="7">
        <f t="shared" ref="G658:H658" si="176">SUM(G659:G661)</f>
        <v>39253.200000000004</v>
      </c>
      <c r="H658" s="7">
        <f t="shared" si="176"/>
        <v>39253.200000000004</v>
      </c>
    </row>
    <row r="659" spans="1:8" s="27" customFormat="1" ht="63">
      <c r="A659" s="95" t="s">
        <v>42</v>
      </c>
      <c r="B659" s="6" t="s">
        <v>867</v>
      </c>
      <c r="C659" s="4" t="s">
        <v>70</v>
      </c>
      <c r="D659" s="4" t="s">
        <v>89</v>
      </c>
      <c r="E659" s="4" t="s">
        <v>28</v>
      </c>
      <c r="F659" s="7">
        <f>SUM(Ведомственная!G886)</f>
        <v>38910.9</v>
      </c>
      <c r="G659" s="7">
        <f>SUM(Ведомственная!H886)</f>
        <v>38910.9</v>
      </c>
      <c r="H659" s="7">
        <f>SUM(Ведомственная!I886)</f>
        <v>38910.9</v>
      </c>
    </row>
    <row r="660" spans="1:8" s="27" customFormat="1" ht="31.5">
      <c r="A660" s="95" t="s">
        <v>43</v>
      </c>
      <c r="B660" s="6" t="s">
        <v>867</v>
      </c>
      <c r="C660" s="4" t="s">
        <v>72</v>
      </c>
      <c r="D660" s="4" t="s">
        <v>89</v>
      </c>
      <c r="E660" s="4" t="s">
        <v>28</v>
      </c>
      <c r="F660" s="7">
        <f>SUM(Ведомственная!G887)</f>
        <v>342.3</v>
      </c>
      <c r="G660" s="7">
        <f>SUM(Ведомственная!H887)</f>
        <v>342.3</v>
      </c>
      <c r="H660" s="7">
        <f>SUM(Ведомственная!I887)</f>
        <v>342.3</v>
      </c>
    </row>
    <row r="661" spans="1:8" s="27" customFormat="1">
      <c r="A661" s="95" t="s">
        <v>34</v>
      </c>
      <c r="B661" s="6" t="s">
        <v>867</v>
      </c>
      <c r="C661" s="4" t="s">
        <v>80</v>
      </c>
      <c r="D661" s="4" t="s">
        <v>89</v>
      </c>
      <c r="E661" s="4" t="s">
        <v>28</v>
      </c>
      <c r="F661" s="7">
        <f>SUM(Ведомственная!G888)</f>
        <v>0</v>
      </c>
      <c r="G661" s="7">
        <f>SUM(Ведомственная!H888)</f>
        <v>0</v>
      </c>
      <c r="H661" s="7">
        <f>SUM(Ведомственная!I888)</f>
        <v>0</v>
      </c>
    </row>
    <row r="662" spans="1:8" s="27" customFormat="1">
      <c r="A662" s="95" t="s">
        <v>275</v>
      </c>
      <c r="B662" s="31" t="s">
        <v>491</v>
      </c>
      <c r="C662" s="4"/>
      <c r="D662" s="7"/>
      <c r="E662" s="4"/>
      <c r="F662" s="7">
        <f>F663+F664+F665</f>
        <v>29952</v>
      </c>
      <c r="G662" s="7">
        <f>G663+G664+G665</f>
        <v>27457</v>
      </c>
      <c r="H662" s="7">
        <f>H663+H664+H665</f>
        <v>27457</v>
      </c>
    </row>
    <row r="663" spans="1:8" s="27" customFormat="1" ht="63">
      <c r="A663" s="2" t="s">
        <v>42</v>
      </c>
      <c r="B663" s="31" t="s">
        <v>491</v>
      </c>
      <c r="C663" s="4" t="s">
        <v>70</v>
      </c>
      <c r="D663" s="4" t="s">
        <v>89</v>
      </c>
      <c r="E663" s="4" t="s">
        <v>28</v>
      </c>
      <c r="F663" s="7">
        <f>SUM(Ведомственная!G890)</f>
        <v>15665.2</v>
      </c>
      <c r="G663" s="7">
        <f>SUM(Ведомственная!H890)</f>
        <v>13672.1</v>
      </c>
      <c r="H663" s="7">
        <f>SUM(Ведомственная!I890)</f>
        <v>13672.1</v>
      </c>
    </row>
    <row r="664" spans="1:8" s="27" customFormat="1" ht="31.5">
      <c r="A664" s="95" t="s">
        <v>43</v>
      </c>
      <c r="B664" s="31" t="s">
        <v>491</v>
      </c>
      <c r="C664" s="4" t="s">
        <v>72</v>
      </c>
      <c r="D664" s="4" t="s">
        <v>89</v>
      </c>
      <c r="E664" s="4" t="s">
        <v>28</v>
      </c>
      <c r="F664" s="7">
        <f>SUM(Ведомственная!G891)</f>
        <v>13820</v>
      </c>
      <c r="G664" s="7">
        <f>SUM(Ведомственная!H891)</f>
        <v>13303.3</v>
      </c>
      <c r="H664" s="7">
        <f>SUM(Ведомственная!I891)</f>
        <v>13303.3</v>
      </c>
    </row>
    <row r="665" spans="1:8" s="27" customFormat="1">
      <c r="A665" s="95" t="s">
        <v>20</v>
      </c>
      <c r="B665" s="31" t="s">
        <v>491</v>
      </c>
      <c r="C665" s="4" t="s">
        <v>77</v>
      </c>
      <c r="D665" s="4" t="s">
        <v>89</v>
      </c>
      <c r="E665" s="4" t="s">
        <v>28</v>
      </c>
      <c r="F665" s="7">
        <f>SUM(Ведомственная!G893)</f>
        <v>466.8</v>
      </c>
      <c r="G665" s="7">
        <f>SUM(Ведомственная!H893)</f>
        <v>481.6</v>
      </c>
      <c r="H665" s="7">
        <f>SUM(Ведомственная!I893)</f>
        <v>481.6</v>
      </c>
    </row>
    <row r="666" spans="1:8" s="27" customFormat="1">
      <c r="A666" s="95" t="s">
        <v>279</v>
      </c>
      <c r="B666" s="31" t="s">
        <v>502</v>
      </c>
      <c r="C666" s="31"/>
      <c r="D666" s="4"/>
      <c r="E666" s="4"/>
      <c r="F666" s="7">
        <f>SUM(F667:F670)</f>
        <v>168705.8</v>
      </c>
      <c r="G666" s="7">
        <f t="shared" ref="G666:H666" si="177">SUM(G667:G670)</f>
        <v>154698.1</v>
      </c>
      <c r="H666" s="7">
        <f t="shared" si="177"/>
        <v>154698.1</v>
      </c>
    </row>
    <row r="667" spans="1:8" s="27" customFormat="1" ht="63">
      <c r="A667" s="2" t="s">
        <v>42</v>
      </c>
      <c r="B667" s="31" t="s">
        <v>502</v>
      </c>
      <c r="C667" s="4" t="s">
        <v>70</v>
      </c>
      <c r="D667" s="4" t="s">
        <v>89</v>
      </c>
      <c r="E667" s="4" t="s">
        <v>35</v>
      </c>
      <c r="F667" s="7">
        <f>SUM(Ведомственная!G972)</f>
        <v>105004.8</v>
      </c>
      <c r="G667" s="7">
        <f>SUM(Ведомственная!H972)</f>
        <v>88787.199999999997</v>
      </c>
      <c r="H667" s="7">
        <f>SUM(Ведомственная!I972)</f>
        <v>88787.199999999997</v>
      </c>
    </row>
    <row r="668" spans="1:8" s="27" customFormat="1" ht="31.5">
      <c r="A668" s="95" t="s">
        <v>43</v>
      </c>
      <c r="B668" s="31" t="s">
        <v>502</v>
      </c>
      <c r="C668" s="4" t="s">
        <v>72</v>
      </c>
      <c r="D668" s="4" t="s">
        <v>89</v>
      </c>
      <c r="E668" s="4" t="s">
        <v>35</v>
      </c>
      <c r="F668" s="7">
        <f>SUM(Ведомственная!G973)</f>
        <v>57140.7</v>
      </c>
      <c r="G668" s="7">
        <f>SUM(Ведомственная!H973)</f>
        <v>59135.7</v>
      </c>
      <c r="H668" s="7">
        <f>SUM(Ведомственная!I973)</f>
        <v>59135.7</v>
      </c>
    </row>
    <row r="669" spans="1:8" s="27" customFormat="1">
      <c r="A669" s="126" t="s">
        <v>34</v>
      </c>
      <c r="B669" s="31" t="s">
        <v>502</v>
      </c>
      <c r="C669" s="4" t="s">
        <v>80</v>
      </c>
      <c r="D669" s="4" t="s">
        <v>89</v>
      </c>
      <c r="E669" s="4" t="s">
        <v>35</v>
      </c>
      <c r="F669" s="7">
        <f>SUM(Ведомственная!G892)</f>
        <v>0</v>
      </c>
      <c r="G669" s="7">
        <f>SUM(Ведомственная!H892)</f>
        <v>0</v>
      </c>
      <c r="H669" s="7">
        <f>SUM(Ведомственная!I892)</f>
        <v>0</v>
      </c>
    </row>
    <row r="670" spans="1:8" s="27" customFormat="1">
      <c r="A670" s="95" t="s">
        <v>20</v>
      </c>
      <c r="B670" s="31" t="s">
        <v>502</v>
      </c>
      <c r="C670" s="4" t="s">
        <v>77</v>
      </c>
      <c r="D670" s="4" t="s">
        <v>89</v>
      </c>
      <c r="E670" s="4" t="s">
        <v>35</v>
      </c>
      <c r="F670" s="7">
        <f>SUM(Ведомственная!G974)</f>
        <v>6560.3</v>
      </c>
      <c r="G670" s="7">
        <f>SUM(Ведомственная!H974)</f>
        <v>6775.2</v>
      </c>
      <c r="H670" s="7">
        <f>SUM(Ведомственная!I974)</f>
        <v>6775.2</v>
      </c>
    </row>
    <row r="671" spans="1:8" s="27" customFormat="1" ht="31.5">
      <c r="A671" s="95" t="s">
        <v>404</v>
      </c>
      <c r="B671" s="22" t="s">
        <v>503</v>
      </c>
      <c r="C671" s="22"/>
      <c r="D671" s="4"/>
      <c r="E671" s="4"/>
      <c r="F671" s="7">
        <f>F672+F673+F674</f>
        <v>21158.2</v>
      </c>
      <c r="G671" s="7">
        <f>G672+G673+G674</f>
        <v>19285</v>
      </c>
      <c r="H671" s="7">
        <f>H672+H673+H674</f>
        <v>19285</v>
      </c>
    </row>
    <row r="672" spans="1:8" s="27" customFormat="1" ht="63">
      <c r="A672" s="2" t="s">
        <v>42</v>
      </c>
      <c r="B672" s="22" t="s">
        <v>503</v>
      </c>
      <c r="C672" s="22">
        <v>100</v>
      </c>
      <c r="D672" s="4" t="s">
        <v>89</v>
      </c>
      <c r="E672" s="4" t="s">
        <v>35</v>
      </c>
      <c r="F672" s="7">
        <f>SUM(Ведомственная!G976)</f>
        <v>13311.5</v>
      </c>
      <c r="G672" s="7">
        <f>SUM(Ведомственная!H976)</f>
        <v>11290.2</v>
      </c>
      <c r="H672" s="7">
        <f>SUM(Ведомственная!I976)</f>
        <v>11290.2</v>
      </c>
    </row>
    <row r="673" spans="1:9" s="27" customFormat="1" ht="31.5">
      <c r="A673" s="95" t="s">
        <v>43</v>
      </c>
      <c r="B673" s="22" t="s">
        <v>503</v>
      </c>
      <c r="C673" s="22">
        <v>200</v>
      </c>
      <c r="D673" s="4" t="s">
        <v>89</v>
      </c>
      <c r="E673" s="4" t="s">
        <v>35</v>
      </c>
      <c r="F673" s="7">
        <f>SUM(Ведомственная!G977)</f>
        <v>6768.3</v>
      </c>
      <c r="G673" s="7">
        <f>SUM(Ведомственная!H977)</f>
        <v>6899.3</v>
      </c>
      <c r="H673" s="7">
        <f>SUM(Ведомственная!I977)</f>
        <v>6899.3</v>
      </c>
    </row>
    <row r="674" spans="1:9" s="27" customFormat="1">
      <c r="A674" s="95" t="s">
        <v>20</v>
      </c>
      <c r="B674" s="22" t="s">
        <v>503</v>
      </c>
      <c r="C674" s="22">
        <v>800</v>
      </c>
      <c r="D674" s="4" t="s">
        <v>89</v>
      </c>
      <c r="E674" s="4" t="s">
        <v>35</v>
      </c>
      <c r="F674" s="7">
        <f>SUM(Ведомственная!G978)</f>
        <v>1078.4000000000001</v>
      </c>
      <c r="G674" s="7">
        <f>SUM(Ведомственная!H978)</f>
        <v>1095.5</v>
      </c>
      <c r="H674" s="7">
        <f>SUM(Ведомственная!I978)</f>
        <v>1095.5</v>
      </c>
    </row>
    <row r="675" spans="1:9" s="27" customFormat="1" ht="31.5">
      <c r="A675" s="32" t="s">
        <v>388</v>
      </c>
      <c r="B675" s="52" t="s">
        <v>509</v>
      </c>
      <c r="C675" s="48"/>
      <c r="D675" s="49"/>
      <c r="E675" s="4"/>
      <c r="F675" s="49">
        <f>F676+F677+F678</f>
        <v>10702.7</v>
      </c>
      <c r="G675" s="49">
        <f t="shared" ref="G675:H675" si="178">G676+G677+G678</f>
        <v>9969.5</v>
      </c>
      <c r="H675" s="49">
        <f t="shared" si="178"/>
        <v>9969.5</v>
      </c>
    </row>
    <row r="676" spans="1:9" s="27" customFormat="1" ht="63">
      <c r="A676" s="51" t="s">
        <v>42</v>
      </c>
      <c r="B676" s="52" t="s">
        <v>509</v>
      </c>
      <c r="C676" s="48" t="s">
        <v>70</v>
      </c>
      <c r="D676" s="4" t="s">
        <v>89</v>
      </c>
      <c r="E676" s="4" t="s">
        <v>142</v>
      </c>
      <c r="F676" s="49">
        <f>SUM(Ведомственная!G1118)</f>
        <v>9649.1</v>
      </c>
      <c r="G676" s="49">
        <f>SUM(Ведомственная!H1118)</f>
        <v>8980.1</v>
      </c>
      <c r="H676" s="49">
        <f>SUM(Ведомственная!I1118)</f>
        <v>8980.1</v>
      </c>
    </row>
    <row r="677" spans="1:9" s="27" customFormat="1" ht="31.5">
      <c r="A677" s="32" t="s">
        <v>43</v>
      </c>
      <c r="B677" s="52" t="s">
        <v>509</v>
      </c>
      <c r="C677" s="48" t="s">
        <v>72</v>
      </c>
      <c r="D677" s="4" t="s">
        <v>89</v>
      </c>
      <c r="E677" s="4" t="s">
        <v>142</v>
      </c>
      <c r="F677" s="49">
        <f>SUM(Ведомственная!G1119)</f>
        <v>960.6</v>
      </c>
      <c r="G677" s="49">
        <f>SUM(Ведомственная!H1119)</f>
        <v>896.4</v>
      </c>
      <c r="H677" s="49">
        <f>SUM(Ведомственная!I1119)</f>
        <v>896.4</v>
      </c>
    </row>
    <row r="678" spans="1:9" s="27" customFormat="1">
      <c r="A678" s="126" t="s">
        <v>20</v>
      </c>
      <c r="B678" s="52" t="s">
        <v>509</v>
      </c>
      <c r="C678" s="48" t="s">
        <v>77</v>
      </c>
      <c r="D678" s="4" t="s">
        <v>89</v>
      </c>
      <c r="E678" s="4" t="s">
        <v>142</v>
      </c>
      <c r="F678" s="49">
        <f>SUM(Ведомственная!G1120)</f>
        <v>93</v>
      </c>
      <c r="G678" s="49">
        <f>SUM(Ведомственная!H1120)</f>
        <v>93</v>
      </c>
      <c r="H678" s="49">
        <f>SUM(Ведомственная!I1120)</f>
        <v>93</v>
      </c>
    </row>
    <row r="679" spans="1:9" s="27" customFormat="1">
      <c r="A679" s="50" t="s">
        <v>659</v>
      </c>
      <c r="B679" s="6" t="s">
        <v>504</v>
      </c>
      <c r="C679" s="4"/>
      <c r="D679" s="4"/>
      <c r="E679" s="4"/>
      <c r="F679" s="7">
        <f>F686+F680+F684+F682</f>
        <v>40028.1</v>
      </c>
      <c r="G679" s="7">
        <f>G686+G680+G684+G682</f>
        <v>0</v>
      </c>
      <c r="H679" s="7">
        <f>H686+H680+H684+H682</f>
        <v>0</v>
      </c>
    </row>
    <row r="680" spans="1:9" s="27" customFormat="1" ht="63">
      <c r="A680" s="95" t="s">
        <v>877</v>
      </c>
      <c r="B680" s="6" t="s">
        <v>734</v>
      </c>
      <c r="C680" s="4"/>
      <c r="D680" s="4"/>
      <c r="E680" s="4"/>
      <c r="F680" s="7">
        <f>SUM(F681)</f>
        <v>2193.8000000000002</v>
      </c>
      <c r="G680" s="7">
        <f t="shared" ref="G680:H680" si="179">SUM(G681)</f>
        <v>0</v>
      </c>
      <c r="H680" s="7">
        <f t="shared" si="179"/>
        <v>0</v>
      </c>
      <c r="I680" s="112"/>
    </row>
    <row r="681" spans="1:9" s="27" customFormat="1" ht="31.5">
      <c r="A681" s="95" t="s">
        <v>43</v>
      </c>
      <c r="B681" s="6" t="s">
        <v>734</v>
      </c>
      <c r="C681" s="4" t="s">
        <v>72</v>
      </c>
      <c r="D681" s="4" t="s">
        <v>89</v>
      </c>
      <c r="E681" s="4" t="s">
        <v>35</v>
      </c>
      <c r="F681" s="7">
        <f>SUM(Ведомственная!G981)</f>
        <v>2193.8000000000002</v>
      </c>
      <c r="G681" s="7">
        <f>SUM(Ведомственная!H981)</f>
        <v>0</v>
      </c>
      <c r="H681" s="7">
        <f>SUM(Ведомственная!I981)</f>
        <v>0</v>
      </c>
    </row>
    <row r="682" spans="1:9" s="27" customFormat="1">
      <c r="A682" s="68" t="s">
        <v>719</v>
      </c>
      <c r="B682" s="6" t="s">
        <v>736</v>
      </c>
      <c r="C682" s="90"/>
      <c r="D682" s="4"/>
      <c r="E682" s="4"/>
      <c r="F682" s="7">
        <f>SUM(F683)</f>
        <v>22173.5</v>
      </c>
      <c r="G682" s="7">
        <f t="shared" ref="G682:H682" si="180">SUM(G683)</f>
        <v>0</v>
      </c>
      <c r="H682" s="7">
        <f t="shared" si="180"/>
        <v>0</v>
      </c>
    </row>
    <row r="683" spans="1:9" s="27" customFormat="1" ht="31.5">
      <c r="A683" s="68" t="s">
        <v>192</v>
      </c>
      <c r="B683" s="6" t="s">
        <v>736</v>
      </c>
      <c r="C683" s="90" t="s">
        <v>98</v>
      </c>
      <c r="D683" s="4" t="s">
        <v>89</v>
      </c>
      <c r="E683" s="4" t="s">
        <v>35</v>
      </c>
      <c r="F683" s="7">
        <f>SUM(Ведомственная!G983)</f>
        <v>22173.5</v>
      </c>
      <c r="G683" s="7">
        <f>SUM(Ведомственная!H983)</f>
        <v>0</v>
      </c>
      <c r="H683" s="7">
        <f>SUM(Ведомственная!I983)</f>
        <v>0</v>
      </c>
    </row>
    <row r="684" spans="1:9" s="27" customFormat="1" ht="47.25">
      <c r="A684" s="95" t="s">
        <v>993</v>
      </c>
      <c r="B684" s="6" t="s">
        <v>735</v>
      </c>
      <c r="C684" s="4"/>
      <c r="D684" s="4"/>
      <c r="E684" s="4"/>
      <c r="F684" s="7">
        <f>SUM(F685)</f>
        <v>15223.1</v>
      </c>
      <c r="G684" s="7">
        <f t="shared" ref="G684:H684" si="181">SUM(G685)</f>
        <v>0</v>
      </c>
      <c r="H684" s="7">
        <f t="shared" si="181"/>
        <v>0</v>
      </c>
    </row>
    <row r="685" spans="1:9" s="27" customFormat="1" ht="31.5">
      <c r="A685" s="95" t="s">
        <v>43</v>
      </c>
      <c r="B685" s="6" t="s">
        <v>735</v>
      </c>
      <c r="C685" s="4" t="s">
        <v>72</v>
      </c>
      <c r="D685" s="4" t="s">
        <v>89</v>
      </c>
      <c r="E685" s="4" t="s">
        <v>35</v>
      </c>
      <c r="F685" s="7">
        <f>SUM(Ведомственная!G985)</f>
        <v>15223.1</v>
      </c>
      <c r="G685" s="7">
        <f>SUM(Ведомственная!H985)</f>
        <v>0</v>
      </c>
      <c r="H685" s="7">
        <f>SUM(Ведомственная!I985)</f>
        <v>0</v>
      </c>
    </row>
    <row r="686" spans="1:9" s="27" customFormat="1" ht="47.25">
      <c r="A686" s="95" t="s">
        <v>353</v>
      </c>
      <c r="B686" s="6" t="s">
        <v>878</v>
      </c>
      <c r="C686" s="4"/>
      <c r="D686" s="4"/>
      <c r="E686" s="4"/>
      <c r="F686" s="7">
        <f t="shared" ref="F686:H686" si="182">F687</f>
        <v>437.7</v>
      </c>
      <c r="G686" s="7">
        <f t="shared" si="182"/>
        <v>0</v>
      </c>
      <c r="H686" s="7">
        <f t="shared" si="182"/>
        <v>0</v>
      </c>
    </row>
    <row r="687" spans="1:9" s="27" customFormat="1" ht="31.5">
      <c r="A687" s="95" t="s">
        <v>192</v>
      </c>
      <c r="B687" s="6" t="s">
        <v>878</v>
      </c>
      <c r="C687" s="4" t="s">
        <v>98</v>
      </c>
      <c r="D687" s="4" t="s">
        <v>89</v>
      </c>
      <c r="E687" s="4" t="s">
        <v>35</v>
      </c>
      <c r="F687" s="7">
        <f>SUM(Ведомственная!G987)</f>
        <v>437.7</v>
      </c>
      <c r="G687" s="7">
        <f>SUM(Ведомственная!H987)</f>
        <v>0</v>
      </c>
      <c r="H687" s="7">
        <f>SUM(Ведомственная!I987)</f>
        <v>0</v>
      </c>
    </row>
    <row r="688" spans="1:9" s="27" customFormat="1">
      <c r="A688" s="68" t="s">
        <v>720</v>
      </c>
      <c r="B688" s="91" t="s">
        <v>721</v>
      </c>
      <c r="C688" s="90"/>
      <c r="D688" s="4"/>
      <c r="E688" s="4"/>
      <c r="F688" s="7">
        <f>SUM(F689)</f>
        <v>397.4</v>
      </c>
      <c r="G688" s="7">
        <f t="shared" ref="G688:H688" si="183">SUM(G689)</f>
        <v>0</v>
      </c>
      <c r="H688" s="7">
        <f t="shared" si="183"/>
        <v>0</v>
      </c>
    </row>
    <row r="689" spans="1:8" s="27" customFormat="1" ht="78.75">
      <c r="A689" s="68" t="s">
        <v>887</v>
      </c>
      <c r="B689" s="91" t="s">
        <v>886</v>
      </c>
      <c r="C689" s="90"/>
      <c r="D689" s="4"/>
      <c r="E689" s="4"/>
      <c r="F689" s="7">
        <f>SUM(F690:F691)</f>
        <v>397.4</v>
      </c>
      <c r="G689" s="7">
        <f t="shared" ref="G689:H689" si="184">SUM(G690:G691)</f>
        <v>0</v>
      </c>
      <c r="H689" s="7">
        <f t="shared" si="184"/>
        <v>0</v>
      </c>
    </row>
    <row r="690" spans="1:8" s="27" customFormat="1" ht="31.5">
      <c r="A690" s="68" t="s">
        <v>43</v>
      </c>
      <c r="B690" s="91" t="s">
        <v>886</v>
      </c>
      <c r="C690" s="90" t="s">
        <v>72</v>
      </c>
      <c r="D690" s="4" t="s">
        <v>89</v>
      </c>
      <c r="E690" s="4" t="s">
        <v>45</v>
      </c>
      <c r="F690" s="7">
        <f>SUM(Ведомственная!G1046)</f>
        <v>198.7</v>
      </c>
      <c r="G690" s="7">
        <f>SUM(Ведомственная!H1046)</f>
        <v>0</v>
      </c>
      <c r="H690" s="7">
        <f>SUM(Ведомственная!I1046)</f>
        <v>0</v>
      </c>
    </row>
    <row r="691" spans="1:8" s="27" customFormat="1" ht="31.5">
      <c r="A691" s="95" t="s">
        <v>192</v>
      </c>
      <c r="B691" s="91" t="s">
        <v>886</v>
      </c>
      <c r="C691" s="90" t="s">
        <v>98</v>
      </c>
      <c r="D691" s="4" t="s">
        <v>89</v>
      </c>
      <c r="E691" s="4" t="s">
        <v>45</v>
      </c>
      <c r="F691" s="7">
        <f>SUM(Ведомственная!G1047)</f>
        <v>198.7</v>
      </c>
      <c r="G691" s="7">
        <f>SUM(Ведомственная!H1047)</f>
        <v>0</v>
      </c>
      <c r="H691" s="7">
        <f>SUM(Ведомственная!I1047)</f>
        <v>0</v>
      </c>
    </row>
    <row r="692" spans="1:8" s="27" customFormat="1" ht="31.5">
      <c r="A692" s="68" t="s">
        <v>730</v>
      </c>
      <c r="B692" s="91" t="s">
        <v>731</v>
      </c>
      <c r="C692" s="90"/>
      <c r="D692" s="4"/>
      <c r="E692" s="4"/>
      <c r="F692" s="7">
        <f>SUM(F693)</f>
        <v>8542.5</v>
      </c>
      <c r="G692" s="7">
        <f t="shared" ref="G692:H692" si="185">SUM(G693)</f>
        <v>8542.5</v>
      </c>
      <c r="H692" s="7">
        <f t="shared" si="185"/>
        <v>10326.299999999999</v>
      </c>
    </row>
    <row r="693" spans="1:8" s="27" customFormat="1" ht="63">
      <c r="A693" s="68" t="s">
        <v>732</v>
      </c>
      <c r="B693" s="6" t="s">
        <v>738</v>
      </c>
      <c r="C693" s="90"/>
      <c r="D693" s="4"/>
      <c r="E693" s="4"/>
      <c r="F693" s="7">
        <f>SUM(F694:F695)</f>
        <v>8542.5</v>
      </c>
      <c r="G693" s="7">
        <f t="shared" ref="G693:H693" si="186">SUM(G694:G695)</f>
        <v>8542.5</v>
      </c>
      <c r="H693" s="7">
        <f t="shared" si="186"/>
        <v>10326.299999999999</v>
      </c>
    </row>
    <row r="694" spans="1:8" s="27" customFormat="1" ht="31.5">
      <c r="A694" s="68" t="s">
        <v>43</v>
      </c>
      <c r="B694" s="6" t="s">
        <v>738</v>
      </c>
      <c r="C694" s="90" t="s">
        <v>72</v>
      </c>
      <c r="D694" s="4" t="s">
        <v>89</v>
      </c>
      <c r="E694" s="4" t="s">
        <v>35</v>
      </c>
      <c r="F694" s="7">
        <f>SUM(Ведомственная!G994)</f>
        <v>3041.5</v>
      </c>
      <c r="G694" s="7">
        <f>SUM(Ведомственная!H994)</f>
        <v>3041.5</v>
      </c>
      <c r="H694" s="7">
        <f>SUM(Ведомственная!I994)</f>
        <v>3681.6</v>
      </c>
    </row>
    <row r="695" spans="1:8" s="27" customFormat="1" ht="31.5">
      <c r="A695" s="68" t="s">
        <v>192</v>
      </c>
      <c r="B695" s="6" t="s">
        <v>738</v>
      </c>
      <c r="C695" s="90" t="s">
        <v>98</v>
      </c>
      <c r="D695" s="4" t="s">
        <v>89</v>
      </c>
      <c r="E695" s="4" t="s">
        <v>35</v>
      </c>
      <c r="F695" s="7">
        <f>SUM(Ведомственная!G995)</f>
        <v>5501</v>
      </c>
      <c r="G695" s="7">
        <f>SUM(Ведомственная!H995)</f>
        <v>5501</v>
      </c>
      <c r="H695" s="7">
        <f>SUM(Ведомственная!I995)</f>
        <v>6644.7</v>
      </c>
    </row>
    <row r="696" spans="1:8" s="27" customFormat="1" ht="31.5">
      <c r="A696" s="95" t="s">
        <v>368</v>
      </c>
      <c r="B696" s="4" t="s">
        <v>284</v>
      </c>
      <c r="C696" s="4"/>
      <c r="D696" s="7"/>
      <c r="E696" s="4"/>
      <c r="F696" s="7">
        <f>F697+F707</f>
        <v>6448</v>
      </c>
      <c r="G696" s="7">
        <f t="shared" ref="G696:H696" si="187">G697+G707</f>
        <v>6030</v>
      </c>
      <c r="H696" s="7">
        <f t="shared" si="187"/>
        <v>6030</v>
      </c>
    </row>
    <row r="697" spans="1:8" s="27" customFormat="1">
      <c r="A697" s="95" t="s">
        <v>29</v>
      </c>
      <c r="B697" s="4" t="s">
        <v>285</v>
      </c>
      <c r="C697" s="4"/>
      <c r="D697" s="7"/>
      <c r="E697" s="4"/>
      <c r="F697" s="7">
        <f>F703+F698</f>
        <v>6000</v>
      </c>
      <c r="G697" s="7">
        <f>G703+G698</f>
        <v>6030</v>
      </c>
      <c r="H697" s="7">
        <f>H703+H698</f>
        <v>6030</v>
      </c>
    </row>
    <row r="698" spans="1:8" s="27" customFormat="1">
      <c r="A698" s="95" t="s">
        <v>351</v>
      </c>
      <c r="B698" s="6" t="s">
        <v>352</v>
      </c>
      <c r="C698" s="4"/>
      <c r="D698" s="7"/>
      <c r="E698" s="4"/>
      <c r="F698" s="7">
        <f>SUM(F699:F702)</f>
        <v>1000</v>
      </c>
      <c r="G698" s="7">
        <f>SUM(G699:G702)</f>
        <v>1030</v>
      </c>
      <c r="H698" s="7">
        <f>SUM(H699:H702)</f>
        <v>1030</v>
      </c>
    </row>
    <row r="699" spans="1:8" s="27" customFormat="1" ht="63" hidden="1">
      <c r="A699" s="2" t="s">
        <v>42</v>
      </c>
      <c r="B699" s="6" t="s">
        <v>352</v>
      </c>
      <c r="C699" s="4" t="s">
        <v>70</v>
      </c>
      <c r="D699" s="4" t="s">
        <v>89</v>
      </c>
      <c r="E699" s="4" t="s">
        <v>89</v>
      </c>
      <c r="F699" s="7">
        <f>SUM(Ведомственная!G1076)</f>
        <v>0</v>
      </c>
      <c r="G699" s="7">
        <f>SUM(Ведомственная!H1076)</f>
        <v>0</v>
      </c>
      <c r="H699" s="7">
        <f>SUM(Ведомственная!I1076)</f>
        <v>0</v>
      </c>
    </row>
    <row r="700" spans="1:8" s="27" customFormat="1" ht="31.5">
      <c r="A700" s="95" t="s">
        <v>43</v>
      </c>
      <c r="B700" s="6" t="s">
        <v>352</v>
      </c>
      <c r="C700" s="4" t="s">
        <v>72</v>
      </c>
      <c r="D700" s="4" t="s">
        <v>89</v>
      </c>
      <c r="E700" s="4" t="s">
        <v>89</v>
      </c>
      <c r="F700" s="7">
        <f>SUM(Ведомственная!G1077)</f>
        <v>915</v>
      </c>
      <c r="G700" s="7">
        <f>SUM(Ведомственная!H1077)</f>
        <v>1030</v>
      </c>
      <c r="H700" s="7">
        <f>SUM(Ведомственная!I1077)</f>
        <v>1030</v>
      </c>
    </row>
    <row r="701" spans="1:8" s="27" customFormat="1">
      <c r="A701" s="95" t="s">
        <v>34</v>
      </c>
      <c r="B701" s="6" t="s">
        <v>352</v>
      </c>
      <c r="C701" s="4" t="s">
        <v>80</v>
      </c>
      <c r="D701" s="4" t="s">
        <v>89</v>
      </c>
      <c r="E701" s="4" t="s">
        <v>89</v>
      </c>
      <c r="F701" s="7">
        <f>SUM(Ведомственная!G1078)</f>
        <v>85</v>
      </c>
      <c r="G701" s="7">
        <f>SUM(Ведомственная!H1078)</f>
        <v>0</v>
      </c>
      <c r="H701" s="7">
        <f>SUM(Ведомственная!I1078)</f>
        <v>0</v>
      </c>
    </row>
    <row r="702" spans="1:8" s="27" customFormat="1" ht="31.5" hidden="1">
      <c r="A702" s="95" t="s">
        <v>192</v>
      </c>
      <c r="B702" s="6" t="s">
        <v>352</v>
      </c>
      <c r="C702" s="4" t="s">
        <v>98</v>
      </c>
      <c r="D702" s="4" t="s">
        <v>89</v>
      </c>
      <c r="E702" s="4" t="s">
        <v>89</v>
      </c>
      <c r="F702" s="7">
        <f>SUM(Ведомственная!G1079)</f>
        <v>0</v>
      </c>
      <c r="G702" s="7">
        <f>SUM(Ведомственная!H1079)</f>
        <v>0</v>
      </c>
      <c r="H702" s="7">
        <f>SUM(Ведомственная!I1079)</f>
        <v>0</v>
      </c>
    </row>
    <row r="703" spans="1:8" s="27" customFormat="1" ht="31.5">
      <c r="A703" s="95" t="s">
        <v>286</v>
      </c>
      <c r="B703" s="4" t="s">
        <v>287</v>
      </c>
      <c r="C703" s="4"/>
      <c r="D703" s="7"/>
      <c r="E703" s="4"/>
      <c r="F703" s="7">
        <f>SUM(F704:F706)</f>
        <v>5000</v>
      </c>
      <c r="G703" s="7">
        <f>SUM(G704:G706)</f>
        <v>5000</v>
      </c>
      <c r="H703" s="7">
        <f>SUM(H704:H706)</f>
        <v>5000</v>
      </c>
    </row>
    <row r="704" spans="1:8" s="27" customFormat="1" ht="63">
      <c r="A704" s="2" t="s">
        <v>42</v>
      </c>
      <c r="B704" s="4" t="s">
        <v>287</v>
      </c>
      <c r="C704" s="4" t="s">
        <v>70</v>
      </c>
      <c r="D704" s="4" t="s">
        <v>89</v>
      </c>
      <c r="E704" s="4" t="s">
        <v>89</v>
      </c>
      <c r="F704" s="7">
        <f>SUM(Ведомственная!G576)+Ведомственная!G1081+Ведомственная!G1243</f>
        <v>3430</v>
      </c>
      <c r="G704" s="7">
        <f>SUM(Ведомственная!H576)+Ведомственная!H1081</f>
        <v>3430</v>
      </c>
      <c r="H704" s="7">
        <f>SUM(Ведомственная!I576)+Ведомственная!I1081</f>
        <v>3430</v>
      </c>
    </row>
    <row r="705" spans="1:8" s="27" customFormat="1" ht="31.5">
      <c r="A705" s="95" t="s">
        <v>43</v>
      </c>
      <c r="B705" s="4" t="s">
        <v>287</v>
      </c>
      <c r="C705" s="4" t="s">
        <v>72</v>
      </c>
      <c r="D705" s="4" t="s">
        <v>89</v>
      </c>
      <c r="E705" s="4" t="s">
        <v>89</v>
      </c>
      <c r="F705" s="7">
        <f>SUM(Ведомственная!G1082)+Ведомственная!G577+Ведомственная!G1244</f>
        <v>1570</v>
      </c>
      <c r="G705" s="7">
        <f>SUM(Ведомственная!H1082)+Ведомственная!H577</f>
        <v>1570</v>
      </c>
      <c r="H705" s="7">
        <f>SUM(Ведомственная!I1082)+Ведомственная!I577</f>
        <v>1570</v>
      </c>
    </row>
    <row r="706" spans="1:8" s="27" customFormat="1" ht="31.5" hidden="1">
      <c r="A706" s="95" t="s">
        <v>192</v>
      </c>
      <c r="B706" s="4" t="s">
        <v>287</v>
      </c>
      <c r="C706" s="4" t="s">
        <v>98</v>
      </c>
      <c r="D706" s="4" t="s">
        <v>89</v>
      </c>
      <c r="E706" s="4" t="s">
        <v>89</v>
      </c>
      <c r="F706" s="7">
        <f>SUM(Ведомственная!G738)+Ведомственная!G1245+Ведомственная!G1083</f>
        <v>0</v>
      </c>
      <c r="G706" s="7">
        <f>SUM(Ведомственная!H738)+Ведомственная!H1245+Ведомственная!H1083</f>
        <v>0</v>
      </c>
      <c r="H706" s="7">
        <f>SUM(Ведомственная!I738)+Ведомственная!I1245+Ведомственная!I1083</f>
        <v>0</v>
      </c>
    </row>
    <row r="707" spans="1:8" s="27" customFormat="1">
      <c r="A707" s="95" t="s">
        <v>539</v>
      </c>
      <c r="B707" s="4" t="s">
        <v>537</v>
      </c>
      <c r="C707" s="4"/>
      <c r="D707" s="7"/>
      <c r="E707" s="4"/>
      <c r="F707" s="7">
        <f>F708</f>
        <v>448</v>
      </c>
      <c r="G707" s="7">
        <f>G708</f>
        <v>0</v>
      </c>
      <c r="H707" s="7">
        <f>H708</f>
        <v>0</v>
      </c>
    </row>
    <row r="708" spans="1:8" s="27" customFormat="1">
      <c r="A708" s="95" t="s">
        <v>888</v>
      </c>
      <c r="B708" s="4" t="s">
        <v>538</v>
      </c>
      <c r="C708" s="4"/>
      <c r="D708" s="7"/>
      <c r="E708" s="4"/>
      <c r="F708" s="7">
        <f>SUM(F709:F711)</f>
        <v>448</v>
      </c>
      <c r="G708" s="7">
        <f>SUM(G709:G711)</f>
        <v>0</v>
      </c>
      <c r="H708" s="7">
        <f>SUM(H709:H711)</f>
        <v>0</v>
      </c>
    </row>
    <row r="709" spans="1:8" s="27" customFormat="1" ht="63" hidden="1">
      <c r="A709" s="2" t="s">
        <v>42</v>
      </c>
      <c r="B709" s="4" t="s">
        <v>538</v>
      </c>
      <c r="C709" s="4" t="s">
        <v>70</v>
      </c>
      <c r="D709" s="4" t="s">
        <v>89</v>
      </c>
      <c r="E709" s="4" t="s">
        <v>89</v>
      </c>
      <c r="F709" s="7">
        <f>SUM(Ведомственная!G1086)</f>
        <v>0</v>
      </c>
      <c r="G709" s="7">
        <f>SUM(Ведомственная!H1086)</f>
        <v>0</v>
      </c>
      <c r="H709" s="7">
        <f>SUM(Ведомственная!I1086)</f>
        <v>0</v>
      </c>
    </row>
    <row r="710" spans="1:8" s="27" customFormat="1" ht="31.5">
      <c r="A710" s="95" t="s">
        <v>43</v>
      </c>
      <c r="B710" s="4" t="s">
        <v>538</v>
      </c>
      <c r="C710" s="4" t="s">
        <v>72</v>
      </c>
      <c r="D710" s="4" t="s">
        <v>89</v>
      </c>
      <c r="E710" s="4" t="s">
        <v>89</v>
      </c>
      <c r="F710" s="7">
        <f>SUM(Ведомственная!G1087)</f>
        <v>363</v>
      </c>
      <c r="G710" s="7">
        <f>SUM(Ведомственная!H1087)</f>
        <v>0</v>
      </c>
      <c r="H710" s="7">
        <f>SUM(Ведомственная!I1087)</f>
        <v>0</v>
      </c>
    </row>
    <row r="711" spans="1:8" s="27" customFormat="1">
      <c r="A711" s="95" t="s">
        <v>34</v>
      </c>
      <c r="B711" s="4" t="s">
        <v>538</v>
      </c>
      <c r="C711" s="4" t="s">
        <v>80</v>
      </c>
      <c r="D711" s="4" t="s">
        <v>89</v>
      </c>
      <c r="E711" s="4" t="s">
        <v>89</v>
      </c>
      <c r="F711" s="7">
        <f>SUM(Ведомственная!G1088)</f>
        <v>85</v>
      </c>
      <c r="G711" s="7">
        <f>SUM(Ведомственная!H1088)</f>
        <v>0</v>
      </c>
      <c r="H711" s="7">
        <f>SUM(Ведомственная!I1088)</f>
        <v>0</v>
      </c>
    </row>
    <row r="712" spans="1:8" s="27" customFormat="1" ht="47.25">
      <c r="A712" s="95" t="s">
        <v>438</v>
      </c>
      <c r="B712" s="31" t="s">
        <v>277</v>
      </c>
      <c r="C712" s="4"/>
      <c r="D712" s="4"/>
      <c r="E712" s="4"/>
      <c r="F712" s="7">
        <f>SUM(F713+F734)</f>
        <v>45752.6</v>
      </c>
      <c r="G712" s="7">
        <f>SUM(G713+G734)</f>
        <v>22005.1</v>
      </c>
      <c r="H712" s="7">
        <f>SUM(H713+H734)</f>
        <v>42795.1</v>
      </c>
    </row>
    <row r="713" spans="1:8" s="27" customFormat="1">
      <c r="A713" s="95" t="s">
        <v>29</v>
      </c>
      <c r="B713" s="31" t="s">
        <v>278</v>
      </c>
      <c r="C713" s="4"/>
      <c r="D713" s="4"/>
      <c r="E713" s="4"/>
      <c r="F713" s="7">
        <f>SUM(F714+F715+F716+F717+F718+F723+F730)+F720+F719+F732+F725</f>
        <v>45313.9</v>
      </c>
      <c r="G713" s="7">
        <f>SUM(G714+G715+G716+G717+G718+G723+G730)+G720+G719+G732+G725</f>
        <v>21157.1</v>
      </c>
      <c r="H713" s="7">
        <f>SUM(H714+H715+H716+H717+H718+H723+H730)+H720+H719+H732+H725</f>
        <v>42159.1</v>
      </c>
    </row>
    <row r="714" spans="1:8" s="27" customFormat="1" ht="31.5" hidden="1">
      <c r="A714" s="95" t="s">
        <v>43</v>
      </c>
      <c r="B714" s="31" t="s">
        <v>278</v>
      </c>
      <c r="C714" s="4" t="s">
        <v>72</v>
      </c>
      <c r="D714" s="4" t="s">
        <v>89</v>
      </c>
      <c r="E714" s="4" t="s">
        <v>28</v>
      </c>
      <c r="F714" s="7">
        <f>SUM(Ведомственная!G896)</f>
        <v>220</v>
      </c>
      <c r="G714" s="7">
        <f>SUM(Ведомственная!H896)</f>
        <v>0</v>
      </c>
      <c r="H714" s="7">
        <f>SUM(Ведомственная!I896)</f>
        <v>0</v>
      </c>
    </row>
    <row r="715" spans="1:8" s="27" customFormat="1" ht="31.5">
      <c r="A715" s="95" t="s">
        <v>43</v>
      </c>
      <c r="B715" s="31" t="s">
        <v>278</v>
      </c>
      <c r="C715" s="4" t="s">
        <v>72</v>
      </c>
      <c r="D715" s="4" t="s">
        <v>89</v>
      </c>
      <c r="E715" s="4" t="s">
        <v>35</v>
      </c>
      <c r="F715" s="7">
        <f>SUM(Ведомственная!G998)</f>
        <v>1930</v>
      </c>
      <c r="G715" s="7">
        <f>SUM(Ведомственная!H998)</f>
        <v>0</v>
      </c>
      <c r="H715" s="7">
        <f>SUM(Ведомственная!I998)</f>
        <v>3310</v>
      </c>
    </row>
    <row r="716" spans="1:8" s="27" customFormat="1" ht="31.5">
      <c r="A716" s="95" t="s">
        <v>43</v>
      </c>
      <c r="B716" s="31" t="s">
        <v>278</v>
      </c>
      <c r="C716" s="4" t="s">
        <v>72</v>
      </c>
      <c r="D716" s="4" t="s">
        <v>89</v>
      </c>
      <c r="E716" s="4" t="s">
        <v>142</v>
      </c>
      <c r="F716" s="7">
        <f>SUM(Ведомственная!G1123)</f>
        <v>2000</v>
      </c>
      <c r="G716" s="7">
        <f>SUM(Ведомственная!H1123)</f>
        <v>0</v>
      </c>
      <c r="H716" s="7">
        <f>SUM(Ведомственная!I1123)</f>
        <v>0</v>
      </c>
    </row>
    <row r="717" spans="1:8" s="27" customFormat="1" ht="31.5">
      <c r="A717" s="95" t="s">
        <v>192</v>
      </c>
      <c r="B717" s="31" t="s">
        <v>278</v>
      </c>
      <c r="C717" s="4" t="s">
        <v>98</v>
      </c>
      <c r="D717" s="4" t="s">
        <v>89</v>
      </c>
      <c r="E717" s="4" t="s">
        <v>28</v>
      </c>
      <c r="F717" s="7">
        <f>SUM(Ведомственная!G897)</f>
        <v>3950</v>
      </c>
      <c r="G717" s="7">
        <f>SUM(Ведомственная!H897)</f>
        <v>4820.8999999999996</v>
      </c>
      <c r="H717" s="7">
        <f>SUM(Ведомственная!I897)</f>
        <v>4820</v>
      </c>
    </row>
    <row r="718" spans="1:8" s="27" customFormat="1" ht="31.5">
      <c r="A718" s="95" t="s">
        <v>192</v>
      </c>
      <c r="B718" s="31" t="s">
        <v>278</v>
      </c>
      <c r="C718" s="4" t="s">
        <v>98</v>
      </c>
      <c r="D718" s="4" t="s">
        <v>89</v>
      </c>
      <c r="E718" s="4" t="s">
        <v>35</v>
      </c>
      <c r="F718" s="7">
        <f>SUM(Ведомственная!G999)</f>
        <v>7245</v>
      </c>
      <c r="G718" s="7">
        <f>SUM(Ведомственная!H999)</f>
        <v>0</v>
      </c>
      <c r="H718" s="7">
        <f>SUM(Ведомственная!I999)</f>
        <v>5690.9</v>
      </c>
    </row>
    <row r="719" spans="1:8" s="27" customFormat="1" ht="31.5">
      <c r="A719" s="95" t="s">
        <v>192</v>
      </c>
      <c r="B719" s="31" t="s">
        <v>278</v>
      </c>
      <c r="C719" s="4" t="s">
        <v>98</v>
      </c>
      <c r="D719" s="4" t="s">
        <v>89</v>
      </c>
      <c r="E719" s="4" t="s">
        <v>45</v>
      </c>
      <c r="F719" s="7">
        <f>SUM(Ведомственная!G1050)</f>
        <v>10000</v>
      </c>
      <c r="G719" s="7">
        <f>SUM(Ведомственная!H1050)</f>
        <v>0</v>
      </c>
      <c r="H719" s="7">
        <f>SUM(Ведомственная!I1050)</f>
        <v>0</v>
      </c>
    </row>
    <row r="720" spans="1:8" s="27" customFormat="1" ht="31.5" hidden="1">
      <c r="A720" s="95" t="s">
        <v>717</v>
      </c>
      <c r="B720" s="31" t="s">
        <v>718</v>
      </c>
      <c r="C720" s="4"/>
      <c r="D720" s="4"/>
      <c r="E720" s="4"/>
      <c r="F720" s="7">
        <f>SUM(F721:F722)</f>
        <v>0</v>
      </c>
      <c r="G720" s="7">
        <f t="shared" ref="G720:H720" si="188">SUM(G721:G722)</f>
        <v>0</v>
      </c>
      <c r="H720" s="7">
        <f t="shared" si="188"/>
        <v>0</v>
      </c>
    </row>
    <row r="721" spans="1:8" s="27" customFormat="1" ht="31.5" hidden="1">
      <c r="A721" s="95" t="s">
        <v>43</v>
      </c>
      <c r="B721" s="31" t="s">
        <v>718</v>
      </c>
      <c r="C721" s="4" t="s">
        <v>72</v>
      </c>
      <c r="D721" s="4" t="s">
        <v>89</v>
      </c>
      <c r="E721" s="4" t="s">
        <v>35</v>
      </c>
      <c r="F721" s="7">
        <f>SUM(Ведомственная!G1001)</f>
        <v>0</v>
      </c>
      <c r="G721" s="7">
        <f>SUM(Ведомственная!H1001)</f>
        <v>0</v>
      </c>
      <c r="H721" s="7">
        <f>SUM(Ведомственная!I1001)</f>
        <v>0</v>
      </c>
    </row>
    <row r="722" spans="1:8" s="27" customFormat="1" ht="31.5" hidden="1">
      <c r="A722" s="95" t="s">
        <v>192</v>
      </c>
      <c r="B722" s="31" t="s">
        <v>718</v>
      </c>
      <c r="C722" s="4" t="s">
        <v>98</v>
      </c>
      <c r="D722" s="4" t="s">
        <v>89</v>
      </c>
      <c r="E722" s="4" t="s">
        <v>35</v>
      </c>
      <c r="F722" s="7">
        <f>SUM(Ведомственная!G1002)</f>
        <v>0</v>
      </c>
      <c r="G722" s="7">
        <f>SUM(Ведомственная!H1002)</f>
        <v>0</v>
      </c>
      <c r="H722" s="7">
        <f>SUM(Ведомственная!I1002)</f>
        <v>0</v>
      </c>
    </row>
    <row r="723" spans="1:8" s="27" customFormat="1" ht="31.5">
      <c r="A723" s="95" t="s">
        <v>506</v>
      </c>
      <c r="B723" s="31" t="s">
        <v>879</v>
      </c>
      <c r="C723" s="4"/>
      <c r="D723" s="4"/>
      <c r="E723" s="4"/>
      <c r="F723" s="7">
        <f>SUM(F724)</f>
        <v>636</v>
      </c>
      <c r="G723" s="7">
        <f t="shared" ref="G723:H723" si="189">SUM(G724)</f>
        <v>226.7</v>
      </c>
      <c r="H723" s="7">
        <f t="shared" si="189"/>
        <v>438.7</v>
      </c>
    </row>
    <row r="724" spans="1:8" s="27" customFormat="1" ht="31.5">
      <c r="A724" s="95" t="s">
        <v>43</v>
      </c>
      <c r="B724" s="31" t="s">
        <v>879</v>
      </c>
      <c r="C724" s="4" t="s">
        <v>72</v>
      </c>
      <c r="D724" s="4" t="s">
        <v>89</v>
      </c>
      <c r="E724" s="4" t="s">
        <v>35</v>
      </c>
      <c r="F724" s="7">
        <f>SUM(Ведомственная!G1004)</f>
        <v>636</v>
      </c>
      <c r="G724" s="7">
        <f>SUM(Ведомственная!H1004)</f>
        <v>226.7</v>
      </c>
      <c r="H724" s="7">
        <f>SUM(Ведомственная!I1004)</f>
        <v>438.7</v>
      </c>
    </row>
    <row r="725" spans="1:8" s="27" customFormat="1" ht="47.25">
      <c r="A725" s="141" t="s">
        <v>959</v>
      </c>
      <c r="B725" s="31" t="s">
        <v>955</v>
      </c>
      <c r="C725" s="4"/>
      <c r="D725" s="4"/>
      <c r="E725" s="4"/>
      <c r="F725" s="7">
        <f>SUM(F726:F729)</f>
        <v>7450</v>
      </c>
      <c r="G725" s="7">
        <f t="shared" ref="G725:H725" si="190">SUM(G726:G729)</f>
        <v>6020</v>
      </c>
      <c r="H725" s="7">
        <f t="shared" si="190"/>
        <v>17810</v>
      </c>
    </row>
    <row r="726" spans="1:8" s="27" customFormat="1" ht="31.5">
      <c r="A726" s="130" t="s">
        <v>43</v>
      </c>
      <c r="B726" s="31" t="s">
        <v>955</v>
      </c>
      <c r="C726" s="4" t="s">
        <v>72</v>
      </c>
      <c r="D726" s="4" t="s">
        <v>89</v>
      </c>
      <c r="E726" s="4" t="s">
        <v>35</v>
      </c>
      <c r="F726" s="7">
        <f>SUM(Ведомственная!G1006)</f>
        <v>1518</v>
      </c>
      <c r="G726" s="7">
        <f>SUM(Ведомственная!H1006)</f>
        <v>2888.7</v>
      </c>
      <c r="H726" s="7">
        <f>SUM(Ведомственная!I1006)</f>
        <v>6155</v>
      </c>
    </row>
    <row r="727" spans="1:8" s="27" customFormat="1" ht="31.5">
      <c r="A727" s="130" t="s">
        <v>192</v>
      </c>
      <c r="B727" s="31" t="s">
        <v>955</v>
      </c>
      <c r="C727" s="4" t="s">
        <v>98</v>
      </c>
      <c r="D727" s="4" t="s">
        <v>89</v>
      </c>
      <c r="E727" s="4" t="s">
        <v>28</v>
      </c>
      <c r="F727" s="7">
        <f>SUM(Ведомственная!G899)</f>
        <v>2310</v>
      </c>
      <c r="G727" s="7">
        <f>SUM(Ведомственная!H899)</f>
        <v>1860</v>
      </c>
      <c r="H727" s="7">
        <f>SUM(Ведомственная!I899)</f>
        <v>8560</v>
      </c>
    </row>
    <row r="728" spans="1:8" s="27" customFormat="1" ht="31.5">
      <c r="A728" s="130" t="s">
        <v>192</v>
      </c>
      <c r="B728" s="31" t="s">
        <v>955</v>
      </c>
      <c r="C728" s="4" t="s">
        <v>98</v>
      </c>
      <c r="D728" s="4" t="s">
        <v>89</v>
      </c>
      <c r="E728" s="4" t="s">
        <v>35</v>
      </c>
      <c r="F728" s="7">
        <f>SUM(Ведомственная!G1007)</f>
        <v>3402</v>
      </c>
      <c r="G728" s="7">
        <f>SUM(Ведомственная!H1007)</f>
        <v>561.29999999999995</v>
      </c>
      <c r="H728" s="7">
        <f>SUM(Ведомственная!I1007)</f>
        <v>3095</v>
      </c>
    </row>
    <row r="729" spans="1:8" s="27" customFormat="1" ht="31.5">
      <c r="A729" s="152" t="s">
        <v>192</v>
      </c>
      <c r="B729" s="31" t="s">
        <v>955</v>
      </c>
      <c r="C729" s="4" t="s">
        <v>98</v>
      </c>
      <c r="D729" s="4" t="s">
        <v>89</v>
      </c>
      <c r="E729" s="4" t="s">
        <v>45</v>
      </c>
      <c r="F729" s="7">
        <f>SUM(Ведомственная!G1052)</f>
        <v>220</v>
      </c>
      <c r="G729" s="7">
        <f>SUM(Ведомственная!H1052)</f>
        <v>710</v>
      </c>
      <c r="H729" s="7">
        <f>SUM(Ведомственная!I1052)</f>
        <v>0</v>
      </c>
    </row>
    <row r="730" spans="1:8" s="27" customFormat="1" ht="31.5">
      <c r="A730" s="95" t="s">
        <v>499</v>
      </c>
      <c r="B730" s="31" t="s">
        <v>881</v>
      </c>
      <c r="C730" s="4"/>
      <c r="D730" s="4"/>
      <c r="E730" s="4"/>
      <c r="F730" s="7">
        <f>SUM(F731)</f>
        <v>10089.5</v>
      </c>
      <c r="G730" s="7">
        <f t="shared" ref="G730:H730" si="191">SUM(G731)</f>
        <v>10089.5</v>
      </c>
      <c r="H730" s="7">
        <f t="shared" si="191"/>
        <v>10089.5</v>
      </c>
    </row>
    <row r="731" spans="1:8" s="27" customFormat="1" ht="31.5">
      <c r="A731" s="95" t="s">
        <v>43</v>
      </c>
      <c r="B731" s="31" t="s">
        <v>881</v>
      </c>
      <c r="C731" s="4" t="s">
        <v>72</v>
      </c>
      <c r="D731" s="4" t="s">
        <v>89</v>
      </c>
      <c r="E731" s="4" t="s">
        <v>28</v>
      </c>
      <c r="F731" s="7">
        <f>SUM(Ведомственная!G901)</f>
        <v>10089.5</v>
      </c>
      <c r="G731" s="7">
        <f>SUM(Ведомственная!H901)</f>
        <v>10089.5</v>
      </c>
      <c r="H731" s="7">
        <f>SUM(Ведомственная!I901)</f>
        <v>10089.5</v>
      </c>
    </row>
    <row r="732" spans="1:8" s="27" customFormat="1" ht="63">
      <c r="A732" s="137" t="s">
        <v>957</v>
      </c>
      <c r="B732" s="31" t="s">
        <v>954</v>
      </c>
      <c r="C732" s="4"/>
      <c r="D732" s="4"/>
      <c r="E732" s="4"/>
      <c r="F732" s="7">
        <f>SUM(F733)</f>
        <v>1793.4</v>
      </c>
      <c r="G732" s="7">
        <f t="shared" ref="G732:H732" si="192">SUM(G733)</f>
        <v>0</v>
      </c>
      <c r="H732" s="7">
        <f t="shared" si="192"/>
        <v>0</v>
      </c>
    </row>
    <row r="733" spans="1:8" s="27" customFormat="1" ht="31.5">
      <c r="A733" s="137" t="s">
        <v>192</v>
      </c>
      <c r="B733" s="31" t="s">
        <v>954</v>
      </c>
      <c r="C733" s="4" t="s">
        <v>98</v>
      </c>
      <c r="D733" s="4" t="s">
        <v>89</v>
      </c>
      <c r="E733" s="4" t="s">
        <v>28</v>
      </c>
      <c r="F733" s="7">
        <f>SUM(Ведомственная!G903)</f>
        <v>1793.4</v>
      </c>
      <c r="G733" s="7">
        <f>SUM(Ведомственная!H903)</f>
        <v>0</v>
      </c>
      <c r="H733" s="7">
        <f>SUM(Ведомственная!I903)</f>
        <v>0</v>
      </c>
    </row>
    <row r="734" spans="1:8" s="27" customFormat="1">
      <c r="A734" s="95" t="s">
        <v>122</v>
      </c>
      <c r="B734" s="22" t="s">
        <v>498</v>
      </c>
      <c r="C734" s="48"/>
      <c r="D734" s="4"/>
      <c r="E734" s="4"/>
      <c r="F734" s="7">
        <f>SUM(F735:F735)+F736+F738</f>
        <v>438.7</v>
      </c>
      <c r="G734" s="7">
        <f>SUM(G735:G735)+G736+G738</f>
        <v>848</v>
      </c>
      <c r="H734" s="7">
        <f>SUM(H735:H735)+H736+H738</f>
        <v>636</v>
      </c>
    </row>
    <row r="735" spans="1:8" s="27" customFormat="1" ht="31.5" hidden="1">
      <c r="A735" s="95" t="s">
        <v>192</v>
      </c>
      <c r="B735" s="22" t="s">
        <v>507</v>
      </c>
      <c r="C735" s="4" t="s">
        <v>98</v>
      </c>
      <c r="D735" s="4" t="s">
        <v>89</v>
      </c>
      <c r="E735" s="4" t="s">
        <v>28</v>
      </c>
      <c r="F735" s="7">
        <f>SUM(Ведомственная!G905)</f>
        <v>0</v>
      </c>
      <c r="G735" s="7">
        <f>SUM(Ведомственная!H905)</f>
        <v>0</v>
      </c>
      <c r="H735" s="7">
        <f>SUM(Ведомственная!I905)</f>
        <v>0</v>
      </c>
    </row>
    <row r="736" spans="1:8" s="27" customFormat="1" ht="31.5" hidden="1">
      <c r="A736" s="95" t="s">
        <v>499</v>
      </c>
      <c r="B736" s="31" t="s">
        <v>882</v>
      </c>
      <c r="C736" s="4"/>
      <c r="D736" s="4"/>
      <c r="E736" s="4"/>
      <c r="F736" s="7">
        <f>SUM(F737)</f>
        <v>0</v>
      </c>
      <c r="G736" s="7">
        <f t="shared" ref="G736:H736" si="193">SUM(G737)</f>
        <v>0</v>
      </c>
      <c r="H736" s="7">
        <f t="shared" si="193"/>
        <v>0</v>
      </c>
    </row>
    <row r="737" spans="1:8" s="27" customFormat="1" ht="31.5" hidden="1">
      <c r="A737" s="95" t="s">
        <v>192</v>
      </c>
      <c r="B737" s="31" t="s">
        <v>882</v>
      </c>
      <c r="C737" s="4" t="s">
        <v>98</v>
      </c>
      <c r="D737" s="4" t="s">
        <v>89</v>
      </c>
      <c r="E737" s="4" t="s">
        <v>28</v>
      </c>
      <c r="F737" s="7">
        <f>SUM(Ведомственная!G907)</f>
        <v>0</v>
      </c>
      <c r="G737" s="7">
        <f>SUM(Ведомственная!H907)</f>
        <v>0</v>
      </c>
      <c r="H737" s="7">
        <f>SUM(Ведомственная!I907)</f>
        <v>0</v>
      </c>
    </row>
    <row r="738" spans="1:8" s="27" customFormat="1" ht="31.5">
      <c r="A738" s="95" t="s">
        <v>220</v>
      </c>
      <c r="B738" s="31" t="s">
        <v>508</v>
      </c>
      <c r="C738" s="4"/>
      <c r="D738" s="4"/>
      <c r="E738" s="4"/>
      <c r="F738" s="7">
        <f>SUM(F739)</f>
        <v>438.7</v>
      </c>
      <c r="G738" s="7">
        <f t="shared" ref="G738:H738" si="194">SUM(G739)</f>
        <v>848</v>
      </c>
      <c r="H738" s="7">
        <f t="shared" si="194"/>
        <v>636</v>
      </c>
    </row>
    <row r="739" spans="1:8" s="27" customFormat="1" ht="31.5">
      <c r="A739" s="95" t="s">
        <v>506</v>
      </c>
      <c r="B739" s="31" t="s">
        <v>880</v>
      </c>
      <c r="C739" s="4"/>
      <c r="D739" s="4"/>
      <c r="E739" s="4"/>
      <c r="F739" s="7">
        <f>SUM(F740)</f>
        <v>438.7</v>
      </c>
      <c r="G739" s="7">
        <f t="shared" ref="G739:H739" si="195">SUM(G740)</f>
        <v>848</v>
      </c>
      <c r="H739" s="7">
        <f t="shared" si="195"/>
        <v>636</v>
      </c>
    </row>
    <row r="740" spans="1:8" s="27" customFormat="1" ht="31.5">
      <c r="A740" s="95" t="s">
        <v>192</v>
      </c>
      <c r="B740" s="31" t="s">
        <v>880</v>
      </c>
      <c r="C740" s="4" t="s">
        <v>98</v>
      </c>
      <c r="D740" s="4" t="s">
        <v>89</v>
      </c>
      <c r="E740" s="4" t="s">
        <v>35</v>
      </c>
      <c r="F740" s="7">
        <f>SUM(Ведомственная!G1010)</f>
        <v>438.7</v>
      </c>
      <c r="G740" s="7">
        <f>SUM(Ведомственная!H1010)</f>
        <v>848</v>
      </c>
      <c r="H740" s="7">
        <f>SUM(Ведомственная!I1010)</f>
        <v>636</v>
      </c>
    </row>
    <row r="741" spans="1:8" s="27" customFormat="1" ht="47.25">
      <c r="A741" s="95" t="s">
        <v>661</v>
      </c>
      <c r="B741" s="47" t="s">
        <v>288</v>
      </c>
      <c r="C741" s="4"/>
      <c r="D741" s="7"/>
      <c r="E741" s="24"/>
      <c r="F741" s="7">
        <f>SUM(F759+F742+F748+F750)+F754+F745</f>
        <v>94099.6</v>
      </c>
      <c r="G741" s="7">
        <f t="shared" ref="G741:H741" si="196">SUM(G759+G742+G748+G750)+G754+G745</f>
        <v>86541.299999999988</v>
      </c>
      <c r="H741" s="7">
        <f t="shared" si="196"/>
        <v>86541.299999999988</v>
      </c>
    </row>
    <row r="742" spans="1:8" s="27" customFormat="1">
      <c r="A742" s="32" t="s">
        <v>62</v>
      </c>
      <c r="B742" s="53" t="s">
        <v>366</v>
      </c>
      <c r="C742" s="48"/>
      <c r="D742" s="49"/>
      <c r="E742" s="24"/>
      <c r="F742" s="49">
        <f>+F743+F744</f>
        <v>25412.5</v>
      </c>
      <c r="G742" s="49">
        <f>+G743+G744</f>
        <v>22122.400000000001</v>
      </c>
      <c r="H742" s="49">
        <f>+H743+H744</f>
        <v>22122.400000000001</v>
      </c>
    </row>
    <row r="743" spans="1:8" s="27" customFormat="1" ht="63">
      <c r="A743" s="32" t="s">
        <v>42</v>
      </c>
      <c r="B743" s="53" t="s">
        <v>366</v>
      </c>
      <c r="C743" s="48" t="s">
        <v>70</v>
      </c>
      <c r="D743" s="4" t="s">
        <v>89</v>
      </c>
      <c r="E743" s="4" t="s">
        <v>142</v>
      </c>
      <c r="F743" s="49">
        <f>SUM(Ведомственная!G1126)</f>
        <v>25411.5</v>
      </c>
      <c r="G743" s="49">
        <f>SUM(Ведомственная!H1126)</f>
        <v>22121.4</v>
      </c>
      <c r="H743" s="49">
        <f>SUM(Ведомственная!I1126)</f>
        <v>22121.4</v>
      </c>
    </row>
    <row r="744" spans="1:8" s="27" customFormat="1" ht="31.5">
      <c r="A744" s="32" t="s">
        <v>43</v>
      </c>
      <c r="B744" s="53" t="s">
        <v>366</v>
      </c>
      <c r="C744" s="48" t="s">
        <v>72</v>
      </c>
      <c r="D744" s="4" t="s">
        <v>89</v>
      </c>
      <c r="E744" s="4" t="s">
        <v>142</v>
      </c>
      <c r="F744" s="49">
        <f>SUM(Ведомственная!G1127)</f>
        <v>1</v>
      </c>
      <c r="G744" s="49">
        <f>SUM(Ведомственная!H1127)</f>
        <v>1</v>
      </c>
      <c r="H744" s="49">
        <f>SUM(Ведомственная!I1127)</f>
        <v>1</v>
      </c>
    </row>
    <row r="745" spans="1:8" s="27" customFormat="1">
      <c r="A745" s="32" t="s">
        <v>76</v>
      </c>
      <c r="B745" s="53" t="s">
        <v>511</v>
      </c>
      <c r="C745" s="48"/>
      <c r="D745" s="4"/>
      <c r="E745" s="4"/>
      <c r="F745" s="49">
        <f>SUM(F746)+F747</f>
        <v>437.5</v>
      </c>
      <c r="G745" s="49">
        <f t="shared" ref="G745:H745" si="197">SUM(G746)+G747</f>
        <v>437.5</v>
      </c>
      <c r="H745" s="49">
        <f t="shared" si="197"/>
        <v>437.5</v>
      </c>
    </row>
    <row r="746" spans="1:8" s="27" customFormat="1" ht="31.5">
      <c r="A746" s="32" t="s">
        <v>43</v>
      </c>
      <c r="B746" s="53" t="s">
        <v>511</v>
      </c>
      <c r="C746" s="48" t="s">
        <v>72</v>
      </c>
      <c r="D746" s="4" t="s">
        <v>89</v>
      </c>
      <c r="E746" s="4" t="s">
        <v>142</v>
      </c>
      <c r="F746" s="49">
        <f>SUM(Ведомственная!G1129)</f>
        <v>436</v>
      </c>
      <c r="G746" s="49">
        <f>SUM(Ведомственная!H1129)</f>
        <v>436</v>
      </c>
      <c r="H746" s="49">
        <f>SUM(Ведомственная!I1129)</f>
        <v>436</v>
      </c>
    </row>
    <row r="747" spans="1:8" s="27" customFormat="1">
      <c r="A747" s="95" t="s">
        <v>20</v>
      </c>
      <c r="B747" s="53" t="s">
        <v>511</v>
      </c>
      <c r="C747" s="48" t="s">
        <v>77</v>
      </c>
      <c r="D747" s="4" t="s">
        <v>89</v>
      </c>
      <c r="E747" s="4" t="s">
        <v>142</v>
      </c>
      <c r="F747" s="49">
        <f>SUM(Ведомственная!G1130)</f>
        <v>1.5</v>
      </c>
      <c r="G747" s="49">
        <f>SUM(Ведомственная!H1130)</f>
        <v>1.5</v>
      </c>
      <c r="H747" s="49">
        <f>SUM(Ведомственная!I1130)</f>
        <v>1.5</v>
      </c>
    </row>
    <row r="748" spans="1:8" s="27" customFormat="1" ht="31.5">
      <c r="A748" s="32" t="s">
        <v>78</v>
      </c>
      <c r="B748" s="53" t="s">
        <v>398</v>
      </c>
      <c r="C748" s="48"/>
      <c r="D748" s="4"/>
      <c r="E748" s="4"/>
      <c r="F748" s="49">
        <f>SUM(F749)</f>
        <v>978.4</v>
      </c>
      <c r="G748" s="49">
        <f>SUM(G749)</f>
        <v>978.4</v>
      </c>
      <c r="H748" s="49">
        <f>SUM(H749)</f>
        <v>978.4</v>
      </c>
    </row>
    <row r="749" spans="1:8" s="27" customFormat="1" ht="31.5">
      <c r="A749" s="32" t="s">
        <v>43</v>
      </c>
      <c r="B749" s="53" t="s">
        <v>398</v>
      </c>
      <c r="C749" s="48" t="s">
        <v>72</v>
      </c>
      <c r="D749" s="4" t="s">
        <v>89</v>
      </c>
      <c r="E749" s="4" t="s">
        <v>142</v>
      </c>
      <c r="F749" s="49">
        <f>SUM(Ведомственная!G1132)</f>
        <v>978.4</v>
      </c>
      <c r="G749" s="49">
        <f>SUM(Ведомственная!H1132)</f>
        <v>978.4</v>
      </c>
      <c r="H749" s="49">
        <f>SUM(Ведомственная!I1132)</f>
        <v>978.4</v>
      </c>
    </row>
    <row r="750" spans="1:8" s="27" customFormat="1" ht="31.5">
      <c r="A750" s="32" t="s">
        <v>371</v>
      </c>
      <c r="B750" s="53" t="s">
        <v>372</v>
      </c>
      <c r="C750" s="48"/>
      <c r="D750" s="49"/>
      <c r="E750" s="24"/>
      <c r="F750" s="49">
        <f>SUM(F751:F753)</f>
        <v>678</v>
      </c>
      <c r="G750" s="49">
        <f t="shared" ref="G750:H750" si="198">SUM(G751:G753)</f>
        <v>566.1</v>
      </c>
      <c r="H750" s="49">
        <f t="shared" si="198"/>
        <v>566.1</v>
      </c>
    </row>
    <row r="751" spans="1:8" s="27" customFormat="1" ht="31.5">
      <c r="A751" s="32" t="s">
        <v>43</v>
      </c>
      <c r="B751" s="53" t="s">
        <v>372</v>
      </c>
      <c r="C751" s="48" t="s">
        <v>72</v>
      </c>
      <c r="D751" s="4" t="s">
        <v>89</v>
      </c>
      <c r="E751" s="4" t="s">
        <v>139</v>
      </c>
      <c r="F751" s="49">
        <f>SUM(Ведомственная!G1057)</f>
        <v>0</v>
      </c>
      <c r="G751" s="49">
        <f>SUM(Ведомственная!H1057)</f>
        <v>0</v>
      </c>
      <c r="H751" s="49">
        <f>SUM(Ведомственная!I1057)</f>
        <v>0</v>
      </c>
    </row>
    <row r="752" spans="1:8" s="27" customFormat="1" ht="31.5">
      <c r="A752" s="32" t="s">
        <v>43</v>
      </c>
      <c r="B752" s="53" t="s">
        <v>372</v>
      </c>
      <c r="C752" s="48" t="s">
        <v>72</v>
      </c>
      <c r="D752" s="4" t="s">
        <v>89</v>
      </c>
      <c r="E752" s="4" t="s">
        <v>142</v>
      </c>
      <c r="F752" s="49">
        <f>SUM(Ведомственная!G1134)</f>
        <v>607</v>
      </c>
      <c r="G752" s="49">
        <f>SUM(Ведомственная!H1134)</f>
        <v>495.1</v>
      </c>
      <c r="H752" s="49">
        <f>SUM(Ведомственная!I1134)</f>
        <v>495.1</v>
      </c>
    </row>
    <row r="753" spans="1:8" s="27" customFormat="1">
      <c r="A753" s="95" t="s">
        <v>20</v>
      </c>
      <c r="B753" s="53" t="s">
        <v>372</v>
      </c>
      <c r="C753" s="48" t="s">
        <v>77</v>
      </c>
      <c r="D753" s="4" t="s">
        <v>89</v>
      </c>
      <c r="E753" s="4" t="s">
        <v>142</v>
      </c>
      <c r="F753" s="49">
        <f>SUM(Ведомственная!G1135)</f>
        <v>71</v>
      </c>
      <c r="G753" s="49">
        <f>SUM(Ведомственная!H1135)</f>
        <v>71</v>
      </c>
      <c r="H753" s="49">
        <f>SUM(Ведомственная!I1135)</f>
        <v>71</v>
      </c>
    </row>
    <row r="754" spans="1:8" s="27" customFormat="1" hidden="1">
      <c r="A754" s="95" t="s">
        <v>29</v>
      </c>
      <c r="B754" s="22" t="s">
        <v>512</v>
      </c>
      <c r="C754" s="22"/>
      <c r="D754" s="4"/>
      <c r="E754" s="4"/>
      <c r="F754" s="49">
        <f>SUM(F757)+F755</f>
        <v>0</v>
      </c>
      <c r="G754" s="49">
        <f t="shared" ref="G754:H754" si="199">SUM(G757)+G755</f>
        <v>0</v>
      </c>
      <c r="H754" s="49">
        <f t="shared" si="199"/>
        <v>0</v>
      </c>
    </row>
    <row r="755" spans="1:8" s="27" customFormat="1" ht="31.5" hidden="1">
      <c r="A755" s="32" t="s">
        <v>371</v>
      </c>
      <c r="B755" s="22" t="s">
        <v>574</v>
      </c>
      <c r="C755" s="22"/>
      <c r="D755" s="7"/>
      <c r="E755" s="24"/>
      <c r="F755" s="7">
        <f>SUM(F756)</f>
        <v>0</v>
      </c>
      <c r="G755" s="7">
        <f t="shared" ref="G755:H755" si="200">SUM(G756)</f>
        <v>0</v>
      </c>
      <c r="H755" s="7">
        <f t="shared" si="200"/>
        <v>0</v>
      </c>
    </row>
    <row r="756" spans="1:8" s="27" customFormat="1" ht="31.5" hidden="1">
      <c r="A756" s="32" t="s">
        <v>43</v>
      </c>
      <c r="B756" s="22" t="s">
        <v>574</v>
      </c>
      <c r="C756" s="22">
        <v>200</v>
      </c>
      <c r="D756" s="7"/>
      <c r="E756" s="24"/>
      <c r="F756" s="7">
        <f>SUM(Ведомственная!G1138)</f>
        <v>0</v>
      </c>
      <c r="G756" s="7">
        <f>SUM(Ведомственная!H1138)</f>
        <v>0</v>
      </c>
      <c r="H756" s="7">
        <f>SUM(Ведомственная!I1138)</f>
        <v>0</v>
      </c>
    </row>
    <row r="757" spans="1:8" s="27" customFormat="1" ht="31.5" hidden="1">
      <c r="A757" s="33" t="s">
        <v>662</v>
      </c>
      <c r="B757" s="4" t="s">
        <v>497</v>
      </c>
      <c r="C757" s="96"/>
      <c r="D757" s="4"/>
      <c r="E757" s="4"/>
      <c r="F757" s="49">
        <f>SUM(F758)</f>
        <v>0</v>
      </c>
      <c r="G757" s="49">
        <f t="shared" ref="G757:H757" si="201">SUM(G758)</f>
        <v>0</v>
      </c>
      <c r="H757" s="49">
        <f t="shared" si="201"/>
        <v>0</v>
      </c>
    </row>
    <row r="758" spans="1:8" s="27" customFormat="1" ht="31.5" hidden="1">
      <c r="A758" s="95" t="s">
        <v>43</v>
      </c>
      <c r="B758" s="4" t="s">
        <v>497</v>
      </c>
      <c r="C758" s="96" t="s">
        <v>72</v>
      </c>
      <c r="D758" s="4" t="s">
        <v>89</v>
      </c>
      <c r="E758" s="4" t="s">
        <v>142</v>
      </c>
      <c r="F758" s="49">
        <f>SUM(Ведомственная!G1140)</f>
        <v>0</v>
      </c>
      <c r="G758" s="49">
        <f>SUM(Ведомственная!H1140)</f>
        <v>0</v>
      </c>
      <c r="H758" s="49">
        <f>SUM(Ведомственная!I1140)</f>
        <v>0</v>
      </c>
    </row>
    <row r="759" spans="1:8" s="27" customFormat="1" ht="31.5">
      <c r="A759" s="95" t="s">
        <v>36</v>
      </c>
      <c r="B759" s="22" t="s">
        <v>289</v>
      </c>
      <c r="C759" s="4"/>
      <c r="D759" s="7"/>
      <c r="E759" s="24"/>
      <c r="F759" s="7">
        <f>SUM(F760)</f>
        <v>66593.200000000012</v>
      </c>
      <c r="G759" s="7">
        <f>SUM(G760)</f>
        <v>62436.899999999994</v>
      </c>
      <c r="H759" s="7">
        <f>SUM(H760)</f>
        <v>62436.899999999994</v>
      </c>
    </row>
    <row r="760" spans="1:8" s="27" customFormat="1" ht="31.5">
      <c r="A760" s="33" t="s">
        <v>662</v>
      </c>
      <c r="B760" s="22" t="s">
        <v>290</v>
      </c>
      <c r="C760" s="4"/>
      <c r="D760" s="7"/>
      <c r="E760" s="24"/>
      <c r="F760" s="7">
        <f>SUM(F761:F766)</f>
        <v>66593.200000000012</v>
      </c>
      <c r="G760" s="7">
        <f t="shared" ref="G760:H760" si="202">SUM(G761:G766)</f>
        <v>62436.899999999994</v>
      </c>
      <c r="H760" s="7">
        <f t="shared" si="202"/>
        <v>62436.899999999994</v>
      </c>
    </row>
    <row r="761" spans="1:8" s="27" customFormat="1" ht="63">
      <c r="A761" s="2" t="s">
        <v>42</v>
      </c>
      <c r="B761" s="22" t="s">
        <v>290</v>
      </c>
      <c r="C761" s="4" t="s">
        <v>70</v>
      </c>
      <c r="D761" s="4" t="s">
        <v>89</v>
      </c>
      <c r="E761" s="4" t="s">
        <v>142</v>
      </c>
      <c r="F761" s="7">
        <f>SUM(Ведомственная!G1143)</f>
        <v>57644.800000000003</v>
      </c>
      <c r="G761" s="7">
        <f>SUM(Ведомственная!H1143)</f>
        <v>53665.2</v>
      </c>
      <c r="H761" s="7">
        <f>SUM(Ведомственная!I1143)</f>
        <v>53665.2</v>
      </c>
    </row>
    <row r="762" spans="1:8" s="27" customFormat="1" ht="63">
      <c r="A762" s="2" t="s">
        <v>42</v>
      </c>
      <c r="B762" s="22" t="s">
        <v>290</v>
      </c>
      <c r="C762" s="4" t="s">
        <v>70</v>
      </c>
      <c r="D762" s="4" t="s">
        <v>140</v>
      </c>
      <c r="E762" s="4" t="s">
        <v>139</v>
      </c>
      <c r="F762" s="7">
        <f>SUM(Ведомственная!G1193)</f>
        <v>3869</v>
      </c>
      <c r="G762" s="7">
        <f>SUM(Ведомственная!H1193)</f>
        <v>3454.5</v>
      </c>
      <c r="H762" s="7">
        <f>SUM(Ведомственная!I1193)</f>
        <v>3454.5</v>
      </c>
    </row>
    <row r="763" spans="1:8" s="27" customFormat="1" ht="31.5" hidden="1">
      <c r="A763" s="95" t="s">
        <v>43</v>
      </c>
      <c r="B763" s="22" t="s">
        <v>290</v>
      </c>
      <c r="C763" s="4" t="s">
        <v>72</v>
      </c>
      <c r="D763" s="4" t="s">
        <v>89</v>
      </c>
      <c r="E763" s="4" t="s">
        <v>139</v>
      </c>
      <c r="F763" s="7">
        <f>SUM(Ведомственная!G1060)</f>
        <v>0</v>
      </c>
      <c r="G763" s="7">
        <f>SUM(Ведомственная!H1060)</f>
        <v>0</v>
      </c>
      <c r="H763" s="7">
        <f>SUM(Ведомственная!I1060)</f>
        <v>0</v>
      </c>
    </row>
    <row r="764" spans="1:8" s="27" customFormat="1" ht="31.5">
      <c r="A764" s="95" t="s">
        <v>43</v>
      </c>
      <c r="B764" s="22" t="s">
        <v>290</v>
      </c>
      <c r="C764" s="4" t="s">
        <v>72</v>
      </c>
      <c r="D764" s="4" t="s">
        <v>89</v>
      </c>
      <c r="E764" s="4" t="s">
        <v>142</v>
      </c>
      <c r="F764" s="7">
        <f>SUM(Ведомственная!G1144)</f>
        <v>4913.8</v>
      </c>
      <c r="G764" s="7">
        <f>SUM(Ведомственная!H1144)</f>
        <v>5151.6000000000004</v>
      </c>
      <c r="H764" s="7">
        <f>SUM(Ведомственная!I1144)</f>
        <v>5151.6000000000004</v>
      </c>
    </row>
    <row r="765" spans="1:8" s="27" customFormat="1" hidden="1">
      <c r="A765" s="95" t="s">
        <v>34</v>
      </c>
      <c r="B765" s="22" t="s">
        <v>290</v>
      </c>
      <c r="C765" s="4" t="s">
        <v>80</v>
      </c>
      <c r="D765" s="4" t="s">
        <v>89</v>
      </c>
      <c r="E765" s="4" t="s">
        <v>142</v>
      </c>
      <c r="F765" s="7">
        <f>SUM(Ведомственная!G1145)</f>
        <v>0</v>
      </c>
      <c r="G765" s="7">
        <f>SUM(Ведомственная!H1145)</f>
        <v>0</v>
      </c>
      <c r="H765" s="7">
        <f>SUM(Ведомственная!I1145)</f>
        <v>0</v>
      </c>
    </row>
    <row r="766" spans="1:8" s="27" customFormat="1">
      <c r="A766" s="95" t="s">
        <v>20</v>
      </c>
      <c r="B766" s="22" t="s">
        <v>290</v>
      </c>
      <c r="C766" s="4" t="s">
        <v>77</v>
      </c>
      <c r="D766" s="4" t="s">
        <v>89</v>
      </c>
      <c r="E766" s="4" t="s">
        <v>142</v>
      </c>
      <c r="F766" s="7">
        <f>SUM(Ведомственная!G1146)</f>
        <v>165.6</v>
      </c>
      <c r="G766" s="7">
        <f>SUM(Ведомственная!H1146)</f>
        <v>165.6</v>
      </c>
      <c r="H766" s="7">
        <f>SUM(Ведомственная!I1146)</f>
        <v>165.6</v>
      </c>
    </row>
    <row r="767" spans="1:8" s="27" customFormat="1" ht="31.5">
      <c r="A767" s="23" t="s">
        <v>435</v>
      </c>
      <c r="B767" s="24" t="s">
        <v>216</v>
      </c>
      <c r="C767" s="24"/>
      <c r="D767" s="24"/>
      <c r="E767" s="24"/>
      <c r="F767" s="26">
        <f>SUM(F768+F780)+F827</f>
        <v>514959.60000000003</v>
      </c>
      <c r="G767" s="26">
        <f>SUM(G768+G780)+G827</f>
        <v>293344.49999999994</v>
      </c>
      <c r="H767" s="26">
        <f>SUM(H768+H780)+H827</f>
        <v>304010.7</v>
      </c>
    </row>
    <row r="768" spans="1:8" s="27" customFormat="1" ht="31.5">
      <c r="A768" s="95" t="s">
        <v>264</v>
      </c>
      <c r="B768" s="31" t="s">
        <v>217</v>
      </c>
      <c r="C768" s="31"/>
      <c r="D768" s="24"/>
      <c r="E768" s="24"/>
      <c r="F768" s="9">
        <f>SUM(F769+F772+F775+F777)</f>
        <v>12573</v>
      </c>
      <c r="G768" s="9">
        <f>SUM(G769+G772+G775+G777)</f>
        <v>11131.1</v>
      </c>
      <c r="H768" s="9">
        <f>SUM(H769+H772+H775+H777)</f>
        <v>11131.1</v>
      </c>
    </row>
    <row r="769" spans="1:8" s="27" customFormat="1">
      <c r="A769" s="95" t="s">
        <v>62</v>
      </c>
      <c r="B769" s="31" t="s">
        <v>361</v>
      </c>
      <c r="C769" s="31"/>
      <c r="D769" s="24"/>
      <c r="E769" s="24"/>
      <c r="F769" s="9">
        <f>F770+F771</f>
        <v>11197.5</v>
      </c>
      <c r="G769" s="9">
        <f>G770+G771</f>
        <v>9755.6</v>
      </c>
      <c r="H769" s="9">
        <f>H770+H771</f>
        <v>9755.6</v>
      </c>
    </row>
    <row r="770" spans="1:8" s="27" customFormat="1" ht="63">
      <c r="A770" s="95" t="s">
        <v>42</v>
      </c>
      <c r="B770" s="31" t="s">
        <v>361</v>
      </c>
      <c r="C770" s="31">
        <v>100</v>
      </c>
      <c r="D770" s="4" t="s">
        <v>140</v>
      </c>
      <c r="E770" s="4" t="s">
        <v>139</v>
      </c>
      <c r="F770" s="9">
        <f>SUM(Ведомственная!G845)</f>
        <v>11196.5</v>
      </c>
      <c r="G770" s="9">
        <f>SUM(Ведомственная!H845)</f>
        <v>9754.6</v>
      </c>
      <c r="H770" s="9">
        <f>SUM(Ведомственная!I845)</f>
        <v>9754.6</v>
      </c>
    </row>
    <row r="771" spans="1:8" s="27" customFormat="1" ht="31.5">
      <c r="A771" s="95" t="s">
        <v>43</v>
      </c>
      <c r="B771" s="31" t="s">
        <v>361</v>
      </c>
      <c r="C771" s="41">
        <v>200</v>
      </c>
      <c r="D771" s="4" t="s">
        <v>140</v>
      </c>
      <c r="E771" s="4" t="s">
        <v>139</v>
      </c>
      <c r="F771" s="9">
        <f>SUM(Ведомственная!G846)</f>
        <v>1</v>
      </c>
      <c r="G771" s="9">
        <f>SUM(Ведомственная!H846)</f>
        <v>1</v>
      </c>
      <c r="H771" s="9">
        <f>SUM(Ведомственная!I846)</f>
        <v>1</v>
      </c>
    </row>
    <row r="772" spans="1:8" s="27" customFormat="1">
      <c r="A772" s="95" t="s">
        <v>76</v>
      </c>
      <c r="B772" s="31" t="s">
        <v>362</v>
      </c>
      <c r="C772" s="41"/>
      <c r="D772" s="24"/>
      <c r="E772" s="24"/>
      <c r="F772" s="42">
        <f>F773+F774</f>
        <v>280.09999999999997</v>
      </c>
      <c r="G772" s="42">
        <f>G773+G774</f>
        <v>280.09999999999997</v>
      </c>
      <c r="H772" s="42">
        <f>H773+H774</f>
        <v>280.09999999999997</v>
      </c>
    </row>
    <row r="773" spans="1:8" s="27" customFormat="1" ht="31.5">
      <c r="A773" s="95" t="s">
        <v>43</v>
      </c>
      <c r="B773" s="31" t="s">
        <v>362</v>
      </c>
      <c r="C773" s="31">
        <v>200</v>
      </c>
      <c r="D773" s="4" t="s">
        <v>140</v>
      </c>
      <c r="E773" s="4" t="s">
        <v>139</v>
      </c>
      <c r="F773" s="9">
        <f>SUM(Ведомственная!G848)</f>
        <v>253.2</v>
      </c>
      <c r="G773" s="9">
        <f>SUM(Ведомственная!H848)</f>
        <v>253.2</v>
      </c>
      <c r="H773" s="9">
        <f>SUM(Ведомственная!I848)</f>
        <v>253.2</v>
      </c>
    </row>
    <row r="774" spans="1:8" s="27" customFormat="1">
      <c r="A774" s="95" t="s">
        <v>20</v>
      </c>
      <c r="B774" s="31" t="s">
        <v>362</v>
      </c>
      <c r="C774" s="31">
        <v>800</v>
      </c>
      <c r="D774" s="4" t="s">
        <v>140</v>
      </c>
      <c r="E774" s="4" t="s">
        <v>139</v>
      </c>
      <c r="F774" s="9">
        <f>SUM(Ведомственная!G849)</f>
        <v>26.9</v>
      </c>
      <c r="G774" s="9">
        <f>SUM(Ведомственная!H849)</f>
        <v>26.9</v>
      </c>
      <c r="H774" s="9">
        <f>SUM(Ведомственная!I849)</f>
        <v>26.9</v>
      </c>
    </row>
    <row r="775" spans="1:8" s="27" customFormat="1" ht="31.5">
      <c r="A775" s="95" t="s">
        <v>78</v>
      </c>
      <c r="B775" s="31" t="s">
        <v>363</v>
      </c>
      <c r="C775" s="31"/>
      <c r="D775" s="24"/>
      <c r="E775" s="24"/>
      <c r="F775" s="9">
        <f>F776</f>
        <v>676.3</v>
      </c>
      <c r="G775" s="9">
        <f>G776</f>
        <v>676.3</v>
      </c>
      <c r="H775" s="9">
        <f>H776</f>
        <v>676.3</v>
      </c>
    </row>
    <row r="776" spans="1:8" ht="31.5">
      <c r="A776" s="95" t="s">
        <v>43</v>
      </c>
      <c r="B776" s="31" t="s">
        <v>363</v>
      </c>
      <c r="C776" s="31">
        <v>200</v>
      </c>
      <c r="D776" s="4" t="s">
        <v>140</v>
      </c>
      <c r="E776" s="4" t="s">
        <v>139</v>
      </c>
      <c r="F776" s="9">
        <f>SUM(Ведомственная!G851)</f>
        <v>676.3</v>
      </c>
      <c r="G776" s="9">
        <f>SUM(Ведомственная!H851)</f>
        <v>676.3</v>
      </c>
      <c r="H776" s="9">
        <f>SUM(Ведомственная!I851)</f>
        <v>676.3</v>
      </c>
    </row>
    <row r="777" spans="1:8" ht="31.5">
      <c r="A777" s="95" t="s">
        <v>79</v>
      </c>
      <c r="B777" s="31" t="s">
        <v>364</v>
      </c>
      <c r="C777" s="31"/>
      <c r="D777" s="4"/>
      <c r="E777" s="4"/>
      <c r="F777" s="9">
        <f>F778+F779</f>
        <v>419.1</v>
      </c>
      <c r="G777" s="9">
        <f>G778+G779</f>
        <v>419.1</v>
      </c>
      <c r="H777" s="9">
        <f>H778+H779</f>
        <v>419.1</v>
      </c>
    </row>
    <row r="778" spans="1:8" ht="31.5">
      <c r="A778" s="95" t="s">
        <v>43</v>
      </c>
      <c r="B778" s="31" t="s">
        <v>364</v>
      </c>
      <c r="C778" s="31">
        <v>200</v>
      </c>
      <c r="D778" s="4" t="s">
        <v>140</v>
      </c>
      <c r="E778" s="4" t="s">
        <v>139</v>
      </c>
      <c r="F778" s="9">
        <f>SUM(Ведомственная!G853)</f>
        <v>385.6</v>
      </c>
      <c r="G778" s="9">
        <f>SUM(Ведомственная!H853)</f>
        <v>385.6</v>
      </c>
      <c r="H778" s="9">
        <f>SUM(Ведомственная!I853)</f>
        <v>385.6</v>
      </c>
    </row>
    <row r="779" spans="1:8">
      <c r="A779" s="95" t="s">
        <v>20</v>
      </c>
      <c r="B779" s="31" t="s">
        <v>364</v>
      </c>
      <c r="C779" s="31">
        <v>800</v>
      </c>
      <c r="D779" s="4" t="s">
        <v>140</v>
      </c>
      <c r="E779" s="4" t="s">
        <v>139</v>
      </c>
      <c r="F779" s="9">
        <f>SUM(Ведомственная!G854)</f>
        <v>33.5</v>
      </c>
      <c r="G779" s="9">
        <f>SUM(Ведомственная!H854)</f>
        <v>33.5</v>
      </c>
      <c r="H779" s="9">
        <f>SUM(Ведомственная!I854)</f>
        <v>33.5</v>
      </c>
    </row>
    <row r="780" spans="1:8" ht="94.5">
      <c r="A780" s="95" t="s">
        <v>657</v>
      </c>
      <c r="B780" s="22" t="s">
        <v>219</v>
      </c>
      <c r="C780" s="4"/>
      <c r="D780" s="4"/>
      <c r="E780" s="4"/>
      <c r="F780" s="7">
        <f>SUM(F781+F807+F816+F821)+F810+F813</f>
        <v>294348.40000000002</v>
      </c>
      <c r="G780" s="7">
        <f>SUM(G781+G807+G816+G821)+G810+G813</f>
        <v>276874.3</v>
      </c>
      <c r="H780" s="7">
        <f>SUM(H781+H807+H816+H821)+H810+H813</f>
        <v>276863.60000000003</v>
      </c>
    </row>
    <row r="781" spans="1:8">
      <c r="A781" s="95" t="s">
        <v>29</v>
      </c>
      <c r="B781" s="4" t="s">
        <v>514</v>
      </c>
      <c r="C781" s="4"/>
      <c r="D781" s="4"/>
      <c r="E781" s="4"/>
      <c r="F781" s="7">
        <f>SUM(F782+F790+F793+F795+F797+F803+F800+F787)+F805</f>
        <v>36748.100000000006</v>
      </c>
      <c r="G781" s="7">
        <f>SUM(G782+G790+G793+G795+G797+G803+G800+G787)+G805</f>
        <v>33098.100000000006</v>
      </c>
      <c r="H781" s="7">
        <f>SUM(H782+H790+H793+H795+H797+H803+H800+H787)+H805</f>
        <v>33098.100000000006</v>
      </c>
    </row>
    <row r="782" spans="1:8">
      <c r="A782" s="95" t="s">
        <v>218</v>
      </c>
      <c r="B782" s="4" t="s">
        <v>515</v>
      </c>
      <c r="C782" s="4"/>
      <c r="D782" s="4"/>
      <c r="E782" s="4"/>
      <c r="F782" s="7">
        <f>SUM(F783:F786)</f>
        <v>19526</v>
      </c>
      <c r="G782" s="7">
        <f t="shared" ref="G782:H782" si="203">SUM(G783:G786)</f>
        <v>15876</v>
      </c>
      <c r="H782" s="7">
        <f t="shared" si="203"/>
        <v>15876</v>
      </c>
    </row>
    <row r="783" spans="1:8" ht="63">
      <c r="A783" s="95" t="s">
        <v>42</v>
      </c>
      <c r="B783" s="4" t="s">
        <v>515</v>
      </c>
      <c r="C783" s="4" t="s">
        <v>70</v>
      </c>
      <c r="D783" s="4" t="s">
        <v>140</v>
      </c>
      <c r="E783" s="4" t="s">
        <v>28</v>
      </c>
      <c r="F783" s="7">
        <f>SUM(Ведомственная!G756)</f>
        <v>8575</v>
      </c>
      <c r="G783" s="7">
        <f>SUM(Ведомственная!H756)</f>
        <v>8575</v>
      </c>
      <c r="H783" s="7">
        <f>SUM(Ведомственная!I756)</f>
        <v>8575</v>
      </c>
    </row>
    <row r="784" spans="1:8" ht="31.5">
      <c r="A784" s="95" t="s">
        <v>43</v>
      </c>
      <c r="B784" s="4" t="s">
        <v>515</v>
      </c>
      <c r="C784" s="4" t="s">
        <v>72</v>
      </c>
      <c r="D784" s="4" t="s">
        <v>140</v>
      </c>
      <c r="E784" s="4" t="s">
        <v>28</v>
      </c>
      <c r="F784" s="7">
        <f>SUM(Ведомственная!G757)</f>
        <v>5561</v>
      </c>
      <c r="G784" s="7">
        <f>SUM(Ведомственная!H757)</f>
        <v>5561</v>
      </c>
      <c r="H784" s="7">
        <f>SUM(Ведомственная!I757)</f>
        <v>5561</v>
      </c>
    </row>
    <row r="785" spans="1:8">
      <c r="A785" s="95" t="s">
        <v>34</v>
      </c>
      <c r="B785" s="4" t="s">
        <v>515</v>
      </c>
      <c r="C785" s="4" t="s">
        <v>80</v>
      </c>
      <c r="D785" s="4" t="s">
        <v>140</v>
      </c>
      <c r="E785" s="4" t="s">
        <v>28</v>
      </c>
      <c r="F785" s="7">
        <f>SUM(Ведомственная!G758)</f>
        <v>240</v>
      </c>
      <c r="G785" s="7">
        <f>SUM(Ведомственная!H758)</f>
        <v>240</v>
      </c>
      <c r="H785" s="7">
        <f>SUM(Ведомственная!I758)</f>
        <v>240</v>
      </c>
    </row>
    <row r="786" spans="1:8" ht="31.5">
      <c r="A786" s="95" t="s">
        <v>192</v>
      </c>
      <c r="B786" s="4" t="s">
        <v>515</v>
      </c>
      <c r="C786" s="4" t="s">
        <v>98</v>
      </c>
      <c r="D786" s="4" t="s">
        <v>140</v>
      </c>
      <c r="E786" s="4" t="s">
        <v>28</v>
      </c>
      <c r="F786" s="7">
        <f>SUM(Ведомственная!G759)</f>
        <v>5150</v>
      </c>
      <c r="G786" s="7">
        <f>SUM(Ведомственная!H759)</f>
        <v>1500</v>
      </c>
      <c r="H786" s="7">
        <f>SUM(Ведомственная!I759)</f>
        <v>1500</v>
      </c>
    </row>
    <row r="787" spans="1:8" ht="47.25">
      <c r="A787" s="95" t="s">
        <v>745</v>
      </c>
      <c r="B787" s="4" t="s">
        <v>827</v>
      </c>
      <c r="C787" s="4"/>
      <c r="D787" s="4"/>
      <c r="E787" s="4"/>
      <c r="F787" s="7">
        <f>SUM(F788:F789)</f>
        <v>1291.9000000000001</v>
      </c>
      <c r="G787" s="7">
        <f t="shared" ref="G787:H787" si="204">SUM(G788:G789)</f>
        <v>1291.9000000000001</v>
      </c>
      <c r="H787" s="7">
        <f t="shared" si="204"/>
        <v>1291.9000000000001</v>
      </c>
    </row>
    <row r="788" spans="1:8" ht="31.5" hidden="1">
      <c r="A788" s="95" t="s">
        <v>43</v>
      </c>
      <c r="B788" s="4" t="s">
        <v>827</v>
      </c>
      <c r="C788" s="4" t="s">
        <v>72</v>
      </c>
      <c r="D788" s="4" t="s">
        <v>140</v>
      </c>
      <c r="E788" s="4" t="s">
        <v>35</v>
      </c>
      <c r="F788" s="7">
        <f>SUM(Ведомственная!G795)</f>
        <v>0</v>
      </c>
      <c r="G788" s="7">
        <f>SUM(Ведомственная!H795)</f>
        <v>0</v>
      </c>
      <c r="H788" s="7">
        <f>SUM(Ведомственная!I795)</f>
        <v>0</v>
      </c>
    </row>
    <row r="789" spans="1:8" ht="31.5">
      <c r="A789" s="95" t="s">
        <v>192</v>
      </c>
      <c r="B789" s="4" t="s">
        <v>827</v>
      </c>
      <c r="C789" s="4" t="s">
        <v>98</v>
      </c>
      <c r="D789" s="4" t="s">
        <v>140</v>
      </c>
      <c r="E789" s="4" t="s">
        <v>35</v>
      </c>
      <c r="F789" s="7">
        <f>SUM(Ведомственная!G796)</f>
        <v>1291.9000000000001</v>
      </c>
      <c r="G789" s="7">
        <f>SUM(Ведомственная!H796)</f>
        <v>1291.9000000000001</v>
      </c>
      <c r="H789" s="7">
        <f>SUM(Ведомственная!I796)</f>
        <v>1291.9000000000001</v>
      </c>
    </row>
    <row r="790" spans="1:8" ht="31.5">
      <c r="A790" s="95" t="s">
        <v>722</v>
      </c>
      <c r="B790" s="4" t="s">
        <v>820</v>
      </c>
      <c r="C790" s="4"/>
      <c r="D790" s="4"/>
      <c r="E790" s="4"/>
      <c r="F790" s="7">
        <f>SUM(F791:F792)</f>
        <v>4872</v>
      </c>
      <c r="G790" s="7">
        <f t="shared" ref="G790:H790" si="205">SUM(G791:G792)</f>
        <v>4872</v>
      </c>
      <c r="H790" s="7">
        <f t="shared" si="205"/>
        <v>4872</v>
      </c>
    </row>
    <row r="791" spans="1:8" ht="31.5">
      <c r="A791" s="95" t="s">
        <v>43</v>
      </c>
      <c r="B791" s="4" t="s">
        <v>820</v>
      </c>
      <c r="C791" s="4" t="s">
        <v>72</v>
      </c>
      <c r="D791" s="4" t="s">
        <v>140</v>
      </c>
      <c r="E791" s="4" t="s">
        <v>35</v>
      </c>
      <c r="F791" s="7">
        <f>SUM(Ведомственная!G798)</f>
        <v>0</v>
      </c>
      <c r="G791" s="7">
        <f>SUM(Ведомственная!H798)</f>
        <v>0</v>
      </c>
      <c r="H791" s="7">
        <f>SUM(Ведомственная!I798)</f>
        <v>0</v>
      </c>
    </row>
    <row r="792" spans="1:8" ht="31.5">
      <c r="A792" s="95" t="s">
        <v>192</v>
      </c>
      <c r="B792" s="4" t="s">
        <v>820</v>
      </c>
      <c r="C792" s="4" t="s">
        <v>98</v>
      </c>
      <c r="D792" s="4" t="s">
        <v>140</v>
      </c>
      <c r="E792" s="4" t="s">
        <v>35</v>
      </c>
      <c r="F792" s="7">
        <f>SUM(Ведомственная!G799)</f>
        <v>4872</v>
      </c>
      <c r="G792" s="7">
        <f>SUM(Ведомственная!H799)</f>
        <v>4872</v>
      </c>
      <c r="H792" s="7">
        <f>SUM(Ведомственная!I799)</f>
        <v>4872</v>
      </c>
    </row>
    <row r="793" spans="1:8" ht="47.25">
      <c r="A793" s="95" t="s">
        <v>723</v>
      </c>
      <c r="B793" s="4" t="s">
        <v>821</v>
      </c>
      <c r="C793" s="4"/>
      <c r="D793" s="4"/>
      <c r="E793" s="4"/>
      <c r="F793" s="7">
        <f>SUM(F794)</f>
        <v>2583.6999999999998</v>
      </c>
      <c r="G793" s="7">
        <f>SUM(G794)</f>
        <v>2583.6999999999998</v>
      </c>
      <c r="H793" s="7">
        <f>SUM(H794)</f>
        <v>2583.6999999999998</v>
      </c>
    </row>
    <row r="794" spans="1:8" ht="31.5">
      <c r="A794" s="95" t="s">
        <v>192</v>
      </c>
      <c r="B794" s="4" t="s">
        <v>821</v>
      </c>
      <c r="C794" s="4" t="s">
        <v>98</v>
      </c>
      <c r="D794" s="4" t="s">
        <v>140</v>
      </c>
      <c r="E794" s="4" t="s">
        <v>35</v>
      </c>
      <c r="F794" s="7">
        <f>SUM(Ведомственная!G801)</f>
        <v>2583.6999999999998</v>
      </c>
      <c r="G794" s="7">
        <f>SUM(Ведомственная!H801)</f>
        <v>2583.6999999999998</v>
      </c>
      <c r="H794" s="7">
        <f>SUM(Ведомственная!I801)</f>
        <v>2583.6999999999998</v>
      </c>
    </row>
    <row r="795" spans="1:8" ht="47.25">
      <c r="A795" s="95" t="s">
        <v>638</v>
      </c>
      <c r="B795" s="4" t="s">
        <v>822</v>
      </c>
      <c r="C795" s="4"/>
      <c r="D795" s="4"/>
      <c r="E795" s="4"/>
      <c r="F795" s="7">
        <f>SUM(F796)</f>
        <v>1291.9000000000001</v>
      </c>
      <c r="G795" s="7">
        <f>SUM(G796)</f>
        <v>1291.9000000000001</v>
      </c>
      <c r="H795" s="7">
        <f>SUM(H796)</f>
        <v>1291.9000000000001</v>
      </c>
    </row>
    <row r="796" spans="1:8" ht="31.5">
      <c r="A796" s="95" t="s">
        <v>43</v>
      </c>
      <c r="B796" s="4" t="s">
        <v>822</v>
      </c>
      <c r="C796" s="4" t="s">
        <v>72</v>
      </c>
      <c r="D796" s="4" t="s">
        <v>140</v>
      </c>
      <c r="E796" s="4" t="s">
        <v>35</v>
      </c>
      <c r="F796" s="7">
        <f>SUM(Ведомственная!G803)</f>
        <v>1291.9000000000001</v>
      </c>
      <c r="G796" s="7">
        <f>SUM(Ведомственная!H803)</f>
        <v>1291.9000000000001</v>
      </c>
      <c r="H796" s="7">
        <f>SUM(Ведомственная!I803)</f>
        <v>1291.9000000000001</v>
      </c>
    </row>
    <row r="797" spans="1:8" ht="31.5">
      <c r="A797" s="95" t="s">
        <v>569</v>
      </c>
      <c r="B797" s="46" t="s">
        <v>823</v>
      </c>
      <c r="C797" s="4"/>
      <c r="D797" s="4"/>
      <c r="E797" s="4"/>
      <c r="F797" s="7">
        <f>SUM(F798:F799)</f>
        <v>5353.2</v>
      </c>
      <c r="G797" s="7">
        <f t="shared" ref="G797:H797" si="206">SUM(G798:G799)</f>
        <v>5353.2</v>
      </c>
      <c r="H797" s="7">
        <f t="shared" si="206"/>
        <v>5353.2</v>
      </c>
    </row>
    <row r="798" spans="1:8" ht="31.5" hidden="1">
      <c r="A798" s="95" t="s">
        <v>43</v>
      </c>
      <c r="B798" s="46" t="s">
        <v>823</v>
      </c>
      <c r="C798" s="4" t="s">
        <v>72</v>
      </c>
      <c r="D798" s="4" t="s">
        <v>140</v>
      </c>
      <c r="E798" s="4" t="s">
        <v>35</v>
      </c>
      <c r="F798" s="7">
        <f>SUM(Ведомственная!G831)</f>
        <v>0</v>
      </c>
      <c r="G798" s="7">
        <f>SUM(Ведомственная!H831)</f>
        <v>0</v>
      </c>
      <c r="H798" s="7">
        <f>SUM(Ведомственная!I831)</f>
        <v>0</v>
      </c>
    </row>
    <row r="799" spans="1:8" ht="31.5">
      <c r="A799" s="95" t="s">
        <v>192</v>
      </c>
      <c r="B799" s="46" t="s">
        <v>823</v>
      </c>
      <c r="C799" s="4" t="s">
        <v>98</v>
      </c>
      <c r="D799" s="4" t="s">
        <v>140</v>
      </c>
      <c r="E799" s="4" t="s">
        <v>45</v>
      </c>
      <c r="F799" s="7">
        <f>SUM(Ведомственная!G832)</f>
        <v>5353.2</v>
      </c>
      <c r="G799" s="7">
        <f>SUM(Ведомственная!H832)</f>
        <v>5353.2</v>
      </c>
      <c r="H799" s="7">
        <f>SUM(Ведомственная!I832)</f>
        <v>5353.2</v>
      </c>
    </row>
    <row r="800" spans="1:8" ht="47.25">
      <c r="A800" s="95" t="s">
        <v>742</v>
      </c>
      <c r="B800" s="4" t="s">
        <v>826</v>
      </c>
      <c r="C800" s="4"/>
      <c r="D800" s="4"/>
      <c r="E800" s="4"/>
      <c r="F800" s="7">
        <f>SUM(F801:F802)</f>
        <v>1291.9000000000001</v>
      </c>
      <c r="G800" s="7">
        <f t="shared" ref="G800:H800" si="207">SUM(G801:G802)</f>
        <v>1291.9000000000001</v>
      </c>
      <c r="H800" s="7">
        <f t="shared" si="207"/>
        <v>1291.9000000000001</v>
      </c>
    </row>
    <row r="801" spans="1:8" ht="31.5" hidden="1">
      <c r="A801" s="95" t="s">
        <v>43</v>
      </c>
      <c r="B801" s="4" t="s">
        <v>826</v>
      </c>
      <c r="C801" s="4" t="s">
        <v>72</v>
      </c>
      <c r="D801" s="4" t="s">
        <v>140</v>
      </c>
      <c r="E801" s="4" t="s">
        <v>35</v>
      </c>
      <c r="F801" s="7">
        <f>SUM(Ведомственная!G807)</f>
        <v>0</v>
      </c>
      <c r="G801" s="7">
        <f>SUM(Ведомственная!H807)</f>
        <v>0</v>
      </c>
      <c r="H801" s="7">
        <f>SUM(Ведомственная!I807)</f>
        <v>0</v>
      </c>
    </row>
    <row r="802" spans="1:8" ht="31.5">
      <c r="A802" s="95" t="s">
        <v>192</v>
      </c>
      <c r="B802" s="4" t="s">
        <v>826</v>
      </c>
      <c r="C802" s="4" t="s">
        <v>98</v>
      </c>
      <c r="D802" s="4" t="s">
        <v>140</v>
      </c>
      <c r="E802" s="4" t="s">
        <v>35</v>
      </c>
      <c r="F802" s="7">
        <f>SUM(Ведомственная!G808)</f>
        <v>1291.9000000000001</v>
      </c>
      <c r="G802" s="7">
        <f>SUM(Ведомственная!H808)</f>
        <v>1291.9000000000001</v>
      </c>
      <c r="H802" s="7">
        <f>SUM(Ведомственная!I808)</f>
        <v>1291.9000000000001</v>
      </c>
    </row>
    <row r="803" spans="1:8" ht="31.5">
      <c r="A803" s="95" t="s">
        <v>910</v>
      </c>
      <c r="B803" s="46" t="s">
        <v>828</v>
      </c>
      <c r="C803" s="4"/>
      <c r="D803" s="4"/>
      <c r="E803" s="4"/>
      <c r="F803" s="7">
        <f>SUM(F804)</f>
        <v>467.4</v>
      </c>
      <c r="G803" s="7">
        <f t="shared" ref="G803:H803" si="208">SUM(G804)</f>
        <v>467.4</v>
      </c>
      <c r="H803" s="7">
        <f t="shared" si="208"/>
        <v>467.4</v>
      </c>
    </row>
    <row r="804" spans="1:8" ht="31.5">
      <c r="A804" s="95" t="s">
        <v>192</v>
      </c>
      <c r="B804" s="46" t="s">
        <v>828</v>
      </c>
      <c r="C804" s="4" t="s">
        <v>98</v>
      </c>
      <c r="D804" s="4" t="s">
        <v>140</v>
      </c>
      <c r="E804" s="4" t="s">
        <v>35</v>
      </c>
      <c r="F804" s="7">
        <f>SUM(Ведомственная!G810)</f>
        <v>467.4</v>
      </c>
      <c r="G804" s="7">
        <f>SUM(Ведомственная!H810)</f>
        <v>467.4</v>
      </c>
      <c r="H804" s="7">
        <f>SUM(Ведомственная!I810)</f>
        <v>467.4</v>
      </c>
    </row>
    <row r="805" spans="1:8" ht="63">
      <c r="A805" s="95" t="s">
        <v>741</v>
      </c>
      <c r="B805" s="46" t="s">
        <v>829</v>
      </c>
      <c r="C805" s="4"/>
      <c r="D805" s="4"/>
      <c r="E805" s="4"/>
      <c r="F805" s="7">
        <f>SUM(F806)</f>
        <v>70.099999999999994</v>
      </c>
      <c r="G805" s="7">
        <f t="shared" ref="G805:H805" si="209">SUM(G806)</f>
        <v>70.099999999999994</v>
      </c>
      <c r="H805" s="7">
        <f t="shared" si="209"/>
        <v>70.099999999999994</v>
      </c>
    </row>
    <row r="806" spans="1:8" ht="31.5">
      <c r="A806" s="95" t="s">
        <v>192</v>
      </c>
      <c r="B806" s="46" t="s">
        <v>829</v>
      </c>
      <c r="C806" s="4" t="s">
        <v>98</v>
      </c>
      <c r="D806" s="4" t="s">
        <v>140</v>
      </c>
      <c r="E806" s="4" t="s">
        <v>45</v>
      </c>
      <c r="F806" s="7">
        <f>SUM(Ведомственная!G834)</f>
        <v>70.099999999999994</v>
      </c>
      <c r="G806" s="7">
        <f>SUM(Ведомственная!H834)</f>
        <v>70.099999999999994</v>
      </c>
      <c r="H806" s="7">
        <f>SUM(Ведомственная!I834)</f>
        <v>70.099999999999994</v>
      </c>
    </row>
    <row r="807" spans="1:8" ht="47.25">
      <c r="A807" s="95" t="s">
        <v>23</v>
      </c>
      <c r="B807" s="22" t="s">
        <v>265</v>
      </c>
      <c r="C807" s="4"/>
      <c r="D807" s="4"/>
      <c r="E807" s="4"/>
      <c r="F807" s="7">
        <f t="shared" ref="F807:H808" si="210">F808</f>
        <v>231284.9</v>
      </c>
      <c r="G807" s="7">
        <f t="shared" si="210"/>
        <v>229332</v>
      </c>
      <c r="H807" s="7">
        <f t="shared" si="210"/>
        <v>229321.3</v>
      </c>
    </row>
    <row r="808" spans="1:8">
      <c r="A808" s="95" t="s">
        <v>218</v>
      </c>
      <c r="B808" s="22" t="s">
        <v>266</v>
      </c>
      <c r="C808" s="4"/>
      <c r="D808" s="4"/>
      <c r="E808" s="4"/>
      <c r="F808" s="7">
        <f t="shared" si="210"/>
        <v>231284.9</v>
      </c>
      <c r="G808" s="7">
        <f t="shared" si="210"/>
        <v>229332</v>
      </c>
      <c r="H808" s="7">
        <f t="shared" si="210"/>
        <v>229321.3</v>
      </c>
    </row>
    <row r="809" spans="1:8" ht="31.5">
      <c r="A809" s="95" t="s">
        <v>54</v>
      </c>
      <c r="B809" s="22" t="s">
        <v>266</v>
      </c>
      <c r="C809" s="4" t="s">
        <v>98</v>
      </c>
      <c r="D809" s="4" t="s">
        <v>140</v>
      </c>
      <c r="E809" s="4" t="s">
        <v>28</v>
      </c>
      <c r="F809" s="7">
        <f>SUM(Ведомственная!G762)</f>
        <v>231284.9</v>
      </c>
      <c r="G809" s="7">
        <f>SUM(Ведомственная!H762)</f>
        <v>229332</v>
      </c>
      <c r="H809" s="7">
        <f>SUM(Ведомственная!I762)</f>
        <v>229321.3</v>
      </c>
    </row>
    <row r="810" spans="1:8" ht="31.5">
      <c r="A810" s="95" t="s">
        <v>221</v>
      </c>
      <c r="B810" s="22" t="s">
        <v>339</v>
      </c>
      <c r="C810" s="4"/>
      <c r="D810" s="4"/>
      <c r="E810" s="4"/>
      <c r="F810" s="7">
        <f t="shared" ref="F810:H811" si="211">F811</f>
        <v>677.3</v>
      </c>
      <c r="G810" s="7">
        <f t="shared" si="211"/>
        <v>0</v>
      </c>
      <c r="H810" s="7">
        <f t="shared" si="211"/>
        <v>0</v>
      </c>
    </row>
    <row r="811" spans="1:8">
      <c r="A811" s="95" t="s">
        <v>218</v>
      </c>
      <c r="B811" s="22" t="s">
        <v>340</v>
      </c>
      <c r="C811" s="4"/>
      <c r="D811" s="4"/>
      <c r="E811" s="4"/>
      <c r="F811" s="7">
        <f t="shared" si="211"/>
        <v>677.3</v>
      </c>
      <c r="G811" s="7">
        <f t="shared" si="211"/>
        <v>0</v>
      </c>
      <c r="H811" s="7">
        <f t="shared" si="211"/>
        <v>0</v>
      </c>
    </row>
    <row r="812" spans="1:8" ht="31.5">
      <c r="A812" s="95" t="s">
        <v>192</v>
      </c>
      <c r="B812" s="22" t="s">
        <v>340</v>
      </c>
      <c r="C812" s="4" t="s">
        <v>98</v>
      </c>
      <c r="D812" s="4" t="s">
        <v>140</v>
      </c>
      <c r="E812" s="4" t="s">
        <v>28</v>
      </c>
      <c r="F812" s="7">
        <f>SUM(Ведомственная!G765)</f>
        <v>677.3</v>
      </c>
      <c r="G812" s="7">
        <f>SUM(Ведомственная!H765)</f>
        <v>0</v>
      </c>
      <c r="H812" s="7">
        <f>SUM(Ведомственная!I765)</f>
        <v>0</v>
      </c>
    </row>
    <row r="813" spans="1:8" ht="31.5" hidden="1">
      <c r="A813" s="95" t="s">
        <v>222</v>
      </c>
      <c r="B813" s="4" t="s">
        <v>349</v>
      </c>
      <c r="C813" s="4"/>
      <c r="D813" s="4"/>
      <c r="E813" s="4"/>
      <c r="F813" s="7">
        <f t="shared" ref="F813:H814" si="212">F814</f>
        <v>2837</v>
      </c>
      <c r="G813" s="7">
        <f t="shared" si="212"/>
        <v>0</v>
      </c>
      <c r="H813" s="7">
        <f t="shared" si="212"/>
        <v>0</v>
      </c>
    </row>
    <row r="814" spans="1:8" hidden="1">
      <c r="A814" s="95" t="s">
        <v>218</v>
      </c>
      <c r="B814" s="4" t="s">
        <v>350</v>
      </c>
      <c r="C814" s="4"/>
      <c r="D814" s="4"/>
      <c r="E814" s="4"/>
      <c r="F814" s="7">
        <f t="shared" si="212"/>
        <v>2837</v>
      </c>
      <c r="G814" s="7">
        <f t="shared" si="212"/>
        <v>0</v>
      </c>
      <c r="H814" s="7">
        <f t="shared" si="212"/>
        <v>0</v>
      </c>
    </row>
    <row r="815" spans="1:8" ht="31.5" hidden="1">
      <c r="A815" s="95" t="s">
        <v>54</v>
      </c>
      <c r="B815" s="4" t="s">
        <v>350</v>
      </c>
      <c r="C815" s="4" t="s">
        <v>98</v>
      </c>
      <c r="D815" s="4" t="s">
        <v>140</v>
      </c>
      <c r="E815" s="4" t="s">
        <v>28</v>
      </c>
      <c r="F815" s="7">
        <f>SUM(Ведомственная!G768)</f>
        <v>2837</v>
      </c>
      <c r="G815" s="7">
        <f>SUM(Ведомственная!H768)</f>
        <v>0</v>
      </c>
      <c r="H815" s="7">
        <f>SUM(Ведомственная!I768)</f>
        <v>0</v>
      </c>
    </row>
    <row r="816" spans="1:8" ht="31.5">
      <c r="A816" s="95" t="s">
        <v>36</v>
      </c>
      <c r="B816" s="4" t="s">
        <v>516</v>
      </c>
      <c r="C816" s="4"/>
      <c r="D816" s="4"/>
      <c r="E816" s="4"/>
      <c r="F816" s="7">
        <f>SUM(F817)</f>
        <v>14885.4</v>
      </c>
      <c r="G816" s="7">
        <f t="shared" ref="G816:H816" si="213">SUM(G817)</f>
        <v>14444.2</v>
      </c>
      <c r="H816" s="7">
        <f t="shared" si="213"/>
        <v>14444.2</v>
      </c>
    </row>
    <row r="817" spans="1:8">
      <c r="A817" s="95" t="s">
        <v>218</v>
      </c>
      <c r="B817" s="4" t="s">
        <v>517</v>
      </c>
      <c r="C817" s="4"/>
      <c r="D817" s="4"/>
      <c r="E817" s="4"/>
      <c r="F817" s="7">
        <f>SUM(F818:F820)</f>
        <v>14885.4</v>
      </c>
      <c r="G817" s="7">
        <f t="shared" ref="G817:H817" si="214">SUM(G818:G820)</f>
        <v>14444.2</v>
      </c>
      <c r="H817" s="7">
        <f t="shared" si="214"/>
        <v>14444.2</v>
      </c>
    </row>
    <row r="818" spans="1:8" ht="63">
      <c r="A818" s="95" t="s">
        <v>42</v>
      </c>
      <c r="B818" s="4" t="s">
        <v>517</v>
      </c>
      <c r="C818" s="4" t="s">
        <v>70</v>
      </c>
      <c r="D818" s="4" t="s">
        <v>140</v>
      </c>
      <c r="E818" s="4" t="s">
        <v>28</v>
      </c>
      <c r="F818" s="7">
        <f>SUM(Ведомственная!G771)</f>
        <v>13507.9</v>
      </c>
      <c r="G818" s="7">
        <f>SUM(Ведомственная!H771)</f>
        <v>13066.7</v>
      </c>
      <c r="H818" s="7">
        <f>SUM(Ведомственная!I771)</f>
        <v>13066.7</v>
      </c>
    </row>
    <row r="819" spans="1:8" ht="31.5">
      <c r="A819" s="95" t="s">
        <v>43</v>
      </c>
      <c r="B819" s="4" t="s">
        <v>517</v>
      </c>
      <c r="C819" s="4" t="s">
        <v>72</v>
      </c>
      <c r="D819" s="4" t="s">
        <v>140</v>
      </c>
      <c r="E819" s="4" t="s">
        <v>28</v>
      </c>
      <c r="F819" s="7">
        <f>SUM(Ведомственная!G772)</f>
        <v>1311.3</v>
      </c>
      <c r="G819" s="7">
        <f>SUM(Ведомственная!H772)</f>
        <v>1311.3</v>
      </c>
      <c r="H819" s="7">
        <f>SUM(Ведомственная!I772)</f>
        <v>1311.3</v>
      </c>
    </row>
    <row r="820" spans="1:8">
      <c r="A820" s="95" t="s">
        <v>20</v>
      </c>
      <c r="B820" s="4" t="s">
        <v>517</v>
      </c>
      <c r="C820" s="4" t="s">
        <v>77</v>
      </c>
      <c r="D820" s="4" t="s">
        <v>140</v>
      </c>
      <c r="E820" s="4" t="s">
        <v>28</v>
      </c>
      <c r="F820" s="7">
        <f>SUM(Ведомственная!G773)</f>
        <v>66.2</v>
      </c>
      <c r="G820" s="7">
        <f>SUM(Ведомственная!H773)</f>
        <v>66.2</v>
      </c>
      <c r="H820" s="7">
        <f>SUM(Ведомственная!I773)</f>
        <v>66.2</v>
      </c>
    </row>
    <row r="821" spans="1:8" ht="78.75">
      <c r="A821" s="95" t="s">
        <v>658</v>
      </c>
      <c r="B821" s="46" t="s">
        <v>521</v>
      </c>
      <c r="C821" s="4"/>
      <c r="D821" s="4"/>
      <c r="E821" s="4"/>
      <c r="F821" s="7">
        <f>SUM(F822)+F825</f>
        <v>7915.7</v>
      </c>
      <c r="G821" s="7">
        <f>SUM(G822)+G825</f>
        <v>0</v>
      </c>
      <c r="H821" s="7">
        <f>SUM(H822)+H825</f>
        <v>0</v>
      </c>
    </row>
    <row r="822" spans="1:8" ht="31.5">
      <c r="A822" s="36" t="s">
        <v>724</v>
      </c>
      <c r="B822" s="46" t="s">
        <v>522</v>
      </c>
      <c r="C822" s="4"/>
      <c r="D822" s="4"/>
      <c r="E822" s="4"/>
      <c r="F822" s="7">
        <f>SUM(F823:F824)</f>
        <v>4118.7</v>
      </c>
      <c r="G822" s="7">
        <f t="shared" ref="G822:H822" si="215">SUM(G823:G824)</f>
        <v>0</v>
      </c>
      <c r="H822" s="7">
        <f t="shared" si="215"/>
        <v>0</v>
      </c>
    </row>
    <row r="823" spans="1:8" ht="31.5">
      <c r="A823" s="95" t="s">
        <v>192</v>
      </c>
      <c r="B823" s="46" t="s">
        <v>522</v>
      </c>
      <c r="C823" s="4" t="s">
        <v>98</v>
      </c>
      <c r="D823" s="4" t="s">
        <v>140</v>
      </c>
      <c r="E823" s="4" t="s">
        <v>45</v>
      </c>
      <c r="F823" s="7">
        <f>SUM(Ведомственная!G837)</f>
        <v>4118.7</v>
      </c>
      <c r="G823" s="7">
        <f>SUM(Ведомственная!H837)</f>
        <v>0</v>
      </c>
      <c r="H823" s="7">
        <f>SUM(Ведомственная!I837)</f>
        <v>0</v>
      </c>
    </row>
    <row r="824" spans="1:8">
      <c r="A824" s="95" t="s">
        <v>20</v>
      </c>
      <c r="B824" s="46" t="s">
        <v>522</v>
      </c>
      <c r="C824" s="4" t="s">
        <v>77</v>
      </c>
      <c r="D824" s="4" t="s">
        <v>140</v>
      </c>
      <c r="E824" s="4" t="s">
        <v>45</v>
      </c>
      <c r="F824" s="7">
        <f>SUM(Ведомственная!G838)</f>
        <v>0</v>
      </c>
      <c r="G824" s="7">
        <f>SUM(Ведомственная!H838)</f>
        <v>0</v>
      </c>
      <c r="H824" s="7">
        <f>SUM(Ведомственная!I838)</f>
        <v>0</v>
      </c>
    </row>
    <row r="825" spans="1:8" ht="78.75">
      <c r="A825" s="95" t="s">
        <v>911</v>
      </c>
      <c r="B825" s="46" t="s">
        <v>616</v>
      </c>
      <c r="C825" s="4"/>
      <c r="D825" s="4"/>
      <c r="E825" s="4"/>
      <c r="F825" s="7">
        <f>SUM(F826)</f>
        <v>3797</v>
      </c>
      <c r="G825" s="7">
        <f t="shared" ref="G825:H825" si="216">SUM(G826)</f>
        <v>0</v>
      </c>
      <c r="H825" s="7">
        <f t="shared" si="216"/>
        <v>0</v>
      </c>
    </row>
    <row r="826" spans="1:8" ht="31.5">
      <c r="A826" s="95" t="s">
        <v>192</v>
      </c>
      <c r="B826" s="46" t="s">
        <v>616</v>
      </c>
      <c r="C826" s="4" t="s">
        <v>98</v>
      </c>
      <c r="D826" s="4" t="s">
        <v>140</v>
      </c>
      <c r="E826" s="4" t="s">
        <v>45</v>
      </c>
      <c r="F826" s="7">
        <f>SUM(Ведомственная!G840)</f>
        <v>3797</v>
      </c>
      <c r="G826" s="7">
        <f>SUM(Ведомственная!H840)</f>
        <v>0</v>
      </c>
      <c r="H826" s="7">
        <f>SUM(Ведомственная!I840)</f>
        <v>0</v>
      </c>
    </row>
    <row r="827" spans="1:8" ht="31.5">
      <c r="A827" s="95" t="s">
        <v>224</v>
      </c>
      <c r="B827" s="46" t="s">
        <v>223</v>
      </c>
      <c r="C827" s="4"/>
      <c r="D827" s="4"/>
      <c r="E827" s="4"/>
      <c r="F827" s="7">
        <f>SUM(F839+F828+F846+F852)+F849+F843</f>
        <v>208038.2</v>
      </c>
      <c r="G827" s="7">
        <f t="shared" ref="G827:H827" si="217">SUM(G839+G828+G846+G852)+G849+G843</f>
        <v>5339.1</v>
      </c>
      <c r="H827" s="7">
        <f t="shared" si="217"/>
        <v>16016</v>
      </c>
    </row>
    <row r="828" spans="1:8">
      <c r="A828" s="95" t="s">
        <v>29</v>
      </c>
      <c r="B828" s="4" t="s">
        <v>518</v>
      </c>
      <c r="C828" s="4"/>
      <c r="D828" s="4"/>
      <c r="E828" s="4"/>
      <c r="F828" s="7">
        <f>SUM(F837)+F833+F829+F831+F835</f>
        <v>18620.699999999997</v>
      </c>
      <c r="G828" s="7">
        <f t="shared" ref="G828:H828" si="218">SUM(G837)+G833+G829+G831+G835</f>
        <v>5339.1</v>
      </c>
      <c r="H828" s="7">
        <f t="shared" si="218"/>
        <v>16016</v>
      </c>
    </row>
    <row r="829" spans="1:8">
      <c r="A829" s="95" t="s">
        <v>218</v>
      </c>
      <c r="B829" s="4" t="s">
        <v>519</v>
      </c>
      <c r="C829" s="4"/>
      <c r="D829" s="4"/>
      <c r="E829" s="4"/>
      <c r="F829" s="7">
        <f>SUM(F830)</f>
        <v>0</v>
      </c>
      <c r="G829" s="7">
        <f t="shared" ref="G829:H829" si="219">SUM(G830)</f>
        <v>0</v>
      </c>
      <c r="H829" s="7">
        <f t="shared" si="219"/>
        <v>0</v>
      </c>
    </row>
    <row r="830" spans="1:8" ht="31.5" hidden="1">
      <c r="A830" s="95" t="s">
        <v>192</v>
      </c>
      <c r="B830" s="4" t="s">
        <v>519</v>
      </c>
      <c r="C830" s="4" t="s">
        <v>98</v>
      </c>
      <c r="D830" s="4" t="s">
        <v>140</v>
      </c>
      <c r="E830" s="4" t="s">
        <v>35</v>
      </c>
      <c r="F830" s="7">
        <f>SUM(Ведомственная!G814)</f>
        <v>0</v>
      </c>
      <c r="G830" s="7">
        <f>SUM(Ведомственная!H814)</f>
        <v>0</v>
      </c>
      <c r="H830" s="7">
        <f>SUM(Ведомственная!I814)</f>
        <v>0</v>
      </c>
    </row>
    <row r="831" spans="1:8" ht="31.5">
      <c r="A831" s="104" t="s">
        <v>928</v>
      </c>
      <c r="B831" s="4" t="s">
        <v>929</v>
      </c>
      <c r="C831" s="4"/>
      <c r="D831" s="4"/>
      <c r="E831" s="4"/>
      <c r="F831" s="7">
        <f>SUM(F832)</f>
        <v>0</v>
      </c>
      <c r="G831" s="7">
        <f t="shared" ref="G831:H831" si="220">SUM(G832)</f>
        <v>0</v>
      </c>
      <c r="H831" s="7">
        <f t="shared" si="220"/>
        <v>16016</v>
      </c>
    </row>
    <row r="832" spans="1:8" ht="31.5">
      <c r="A832" s="104" t="s">
        <v>192</v>
      </c>
      <c r="B832" s="4" t="s">
        <v>929</v>
      </c>
      <c r="C832" s="4" t="s">
        <v>98</v>
      </c>
      <c r="D832" s="4"/>
      <c r="E832" s="4"/>
      <c r="F832" s="7">
        <f>SUM(Ведомственная!G816)</f>
        <v>0</v>
      </c>
      <c r="G832" s="7">
        <f>SUM(Ведомственная!H816)</f>
        <v>0</v>
      </c>
      <c r="H832" s="7">
        <f>SUM(Ведомственная!I816)</f>
        <v>16016</v>
      </c>
    </row>
    <row r="833" spans="1:8" ht="47.25">
      <c r="A833" s="95" t="s">
        <v>825</v>
      </c>
      <c r="B833" s="4" t="s">
        <v>824</v>
      </c>
      <c r="C833" s="4"/>
      <c r="D833" s="4"/>
      <c r="E833" s="4"/>
      <c r="F833" s="7">
        <f>SUM(F834)</f>
        <v>9367.9</v>
      </c>
      <c r="G833" s="7">
        <f t="shared" ref="G833:H833" si="221">SUM(G834)</f>
        <v>5339.1</v>
      </c>
      <c r="H833" s="7">
        <f t="shared" si="221"/>
        <v>0</v>
      </c>
    </row>
    <row r="834" spans="1:8" ht="31.5">
      <c r="A834" s="95" t="s">
        <v>192</v>
      </c>
      <c r="B834" s="4" t="s">
        <v>824</v>
      </c>
      <c r="C834" s="4" t="s">
        <v>98</v>
      </c>
      <c r="D834" s="4" t="s">
        <v>140</v>
      </c>
      <c r="E834" s="4" t="s">
        <v>35</v>
      </c>
      <c r="F834" s="7">
        <f>SUM(Ведомственная!G818)</f>
        <v>9367.9</v>
      </c>
      <c r="G834" s="7">
        <f>SUM(Ведомственная!H818)</f>
        <v>5339.1</v>
      </c>
      <c r="H834" s="7">
        <f>SUM(Ведомственная!I818)</f>
        <v>0</v>
      </c>
    </row>
    <row r="835" spans="1:8" ht="31.5">
      <c r="A835" s="150" t="s">
        <v>970</v>
      </c>
      <c r="B835" s="4" t="s">
        <v>969</v>
      </c>
      <c r="C835" s="4"/>
      <c r="D835" s="4"/>
      <c r="E835" s="4"/>
      <c r="F835" s="7">
        <f>SUM(Ведомственная!G819)</f>
        <v>9252.7999999999993</v>
      </c>
      <c r="G835" s="7">
        <f>SUM(Ведомственная!H819)</f>
        <v>0</v>
      </c>
      <c r="H835" s="7">
        <f>SUM(Ведомственная!I819)</f>
        <v>0</v>
      </c>
    </row>
    <row r="836" spans="1:8" ht="31.5">
      <c r="A836" s="150" t="s">
        <v>192</v>
      </c>
      <c r="B836" s="4" t="s">
        <v>969</v>
      </c>
      <c r="C836" s="4" t="s">
        <v>98</v>
      </c>
      <c r="D836" s="4" t="s">
        <v>140</v>
      </c>
      <c r="E836" s="4" t="s">
        <v>35</v>
      </c>
      <c r="F836" s="7">
        <f>SUM(Ведомственная!G820)</f>
        <v>9252.7999999999993</v>
      </c>
      <c r="G836" s="7">
        <f>SUM(Ведомственная!H820)</f>
        <v>0</v>
      </c>
      <c r="H836" s="7">
        <f>SUM(Ведомственная!I820)</f>
        <v>0</v>
      </c>
    </row>
    <row r="837" spans="1:8" hidden="1">
      <c r="A837" s="95" t="s">
        <v>218</v>
      </c>
      <c r="B837" s="4" t="s">
        <v>519</v>
      </c>
      <c r="C837" s="4"/>
      <c r="D837" s="4"/>
      <c r="E837" s="4"/>
      <c r="F837" s="7">
        <f>SUM(F838)</f>
        <v>0</v>
      </c>
      <c r="G837" s="7">
        <f t="shared" ref="G837:H837" si="222">SUM(G838)</f>
        <v>0</v>
      </c>
      <c r="H837" s="7">
        <f t="shared" si="222"/>
        <v>0</v>
      </c>
    </row>
    <row r="838" spans="1:8" ht="31.5" hidden="1">
      <c r="A838" s="95" t="s">
        <v>43</v>
      </c>
      <c r="B838" s="4" t="s">
        <v>519</v>
      </c>
      <c r="C838" s="4" t="s">
        <v>72</v>
      </c>
      <c r="D838" s="4" t="s">
        <v>140</v>
      </c>
      <c r="E838" s="4" t="s">
        <v>28</v>
      </c>
      <c r="F838" s="7">
        <f>SUM(Ведомственная!G777)</f>
        <v>0</v>
      </c>
      <c r="G838" s="7">
        <f>SUM(Ведомственная!H777)</f>
        <v>0</v>
      </c>
      <c r="H838" s="7">
        <f>SUM(Ведомственная!I777)</f>
        <v>0</v>
      </c>
    </row>
    <row r="839" spans="1:8" ht="31.5">
      <c r="A839" s="2" t="s">
        <v>300</v>
      </c>
      <c r="B839" s="31" t="s">
        <v>261</v>
      </c>
      <c r="C839" s="31"/>
      <c r="D839" s="4"/>
      <c r="E839" s="4"/>
      <c r="F839" s="7">
        <f>SUM(F841)+F840</f>
        <v>164296.79999999999</v>
      </c>
      <c r="G839" s="7">
        <f t="shared" ref="G839:H839" si="223">SUM(G841)+G840</f>
        <v>0</v>
      </c>
      <c r="H839" s="7">
        <f t="shared" si="223"/>
        <v>0</v>
      </c>
    </row>
    <row r="840" spans="1:8" ht="31.5">
      <c r="A840" s="2" t="s">
        <v>228</v>
      </c>
      <c r="B840" s="31" t="s">
        <v>261</v>
      </c>
      <c r="C840" s="31">
        <v>400</v>
      </c>
      <c r="D840" s="4" t="s">
        <v>140</v>
      </c>
      <c r="E840" s="4" t="s">
        <v>139</v>
      </c>
      <c r="F840" s="7">
        <f>SUM(Ведомственная!G507)</f>
        <v>61954.1</v>
      </c>
      <c r="G840" s="7">
        <f>SUM(Ведомственная!H507)</f>
        <v>0</v>
      </c>
      <c r="H840" s="7">
        <f>SUM(Ведомственная!I507)</f>
        <v>0</v>
      </c>
    </row>
    <row r="841" spans="1:8" ht="31.5">
      <c r="A841" s="2" t="s">
        <v>950</v>
      </c>
      <c r="B841" s="31" t="s">
        <v>787</v>
      </c>
      <c r="C841" s="31"/>
      <c r="D841" s="4"/>
      <c r="E841" s="4"/>
      <c r="F841" s="7">
        <f>SUM(F842)</f>
        <v>102342.7</v>
      </c>
      <c r="G841" s="7">
        <f t="shared" ref="G841:H841" si="224">SUM(G842)</f>
        <v>0</v>
      </c>
      <c r="H841" s="7">
        <f t="shared" si="224"/>
        <v>0</v>
      </c>
    </row>
    <row r="842" spans="1:8" ht="31.5">
      <c r="A842" s="2" t="s">
        <v>228</v>
      </c>
      <c r="B842" s="31" t="s">
        <v>787</v>
      </c>
      <c r="C842" s="31">
        <v>400</v>
      </c>
      <c r="D842" s="4" t="s">
        <v>140</v>
      </c>
      <c r="E842" s="4" t="s">
        <v>139</v>
      </c>
      <c r="F842" s="7">
        <f>SUM(Ведомственная!G509)</f>
        <v>102342.7</v>
      </c>
      <c r="G842" s="7">
        <f>SUM(Ведомственная!H509)</f>
        <v>0</v>
      </c>
      <c r="H842" s="7">
        <f>SUM(Ведомственная!I509)</f>
        <v>0</v>
      </c>
    </row>
    <row r="843" spans="1:8" ht="31.5">
      <c r="A843" s="95" t="s">
        <v>694</v>
      </c>
      <c r="B843" s="4" t="s">
        <v>762</v>
      </c>
      <c r="C843" s="4"/>
      <c r="D843" s="4"/>
      <c r="E843" s="4"/>
      <c r="F843" s="7">
        <f>SUM(F844)</f>
        <v>5185.1000000000004</v>
      </c>
      <c r="G843" s="7">
        <f t="shared" ref="G843:H843" si="225">SUM(G844)</f>
        <v>0</v>
      </c>
      <c r="H843" s="7">
        <f t="shared" si="225"/>
        <v>0</v>
      </c>
    </row>
    <row r="844" spans="1:8">
      <c r="A844" s="95" t="s">
        <v>218</v>
      </c>
      <c r="B844" s="4" t="s">
        <v>763</v>
      </c>
      <c r="C844" s="4"/>
      <c r="D844" s="4"/>
      <c r="E844" s="4"/>
      <c r="F844" s="7">
        <f>SUM(F845)</f>
        <v>5185.1000000000004</v>
      </c>
      <c r="G844" s="7">
        <f t="shared" ref="G844:H844" si="226">SUM(G845)</f>
        <v>0</v>
      </c>
      <c r="H844" s="7">
        <f t="shared" si="226"/>
        <v>0</v>
      </c>
    </row>
    <row r="845" spans="1:8" ht="31.5">
      <c r="A845" s="95" t="s">
        <v>192</v>
      </c>
      <c r="B845" s="4" t="s">
        <v>763</v>
      </c>
      <c r="C845" s="4" t="s">
        <v>98</v>
      </c>
      <c r="D845" s="4" t="s">
        <v>140</v>
      </c>
      <c r="E845" s="4" t="s">
        <v>28</v>
      </c>
      <c r="F845" s="7">
        <f>SUM(Ведомственная!G780)</f>
        <v>5185.1000000000004</v>
      </c>
      <c r="G845" s="7">
        <f>SUM(Ведомственная!H780)</f>
        <v>0</v>
      </c>
      <c r="H845" s="7">
        <f>SUM(Ведомственная!I780)</f>
        <v>0</v>
      </c>
    </row>
    <row r="846" spans="1:8" ht="31.5" hidden="1">
      <c r="A846" s="95" t="s">
        <v>220</v>
      </c>
      <c r="B846" s="4" t="s">
        <v>267</v>
      </c>
      <c r="C846" s="4"/>
      <c r="D846" s="4"/>
      <c r="E846" s="4"/>
      <c r="F846" s="7">
        <f t="shared" ref="F846:H847" si="227">F847</f>
        <v>0</v>
      </c>
      <c r="G846" s="7">
        <f t="shared" si="227"/>
        <v>0</v>
      </c>
      <c r="H846" s="7">
        <f t="shared" si="227"/>
        <v>0</v>
      </c>
    </row>
    <row r="847" spans="1:8" hidden="1">
      <c r="A847" s="95" t="s">
        <v>218</v>
      </c>
      <c r="B847" s="4" t="s">
        <v>268</v>
      </c>
      <c r="C847" s="4"/>
      <c r="D847" s="4"/>
      <c r="E847" s="4"/>
      <c r="F847" s="7">
        <f t="shared" si="227"/>
        <v>0</v>
      </c>
      <c r="G847" s="7">
        <f t="shared" si="227"/>
        <v>0</v>
      </c>
      <c r="H847" s="7">
        <f t="shared" si="227"/>
        <v>0</v>
      </c>
    </row>
    <row r="848" spans="1:8" ht="31.5" hidden="1">
      <c r="A848" s="95" t="s">
        <v>192</v>
      </c>
      <c r="B848" s="4" t="s">
        <v>268</v>
      </c>
      <c r="C848" s="4" t="s">
        <v>98</v>
      </c>
      <c r="D848" s="4" t="s">
        <v>140</v>
      </c>
      <c r="E848" s="4" t="s">
        <v>28</v>
      </c>
      <c r="F848" s="7">
        <f>SUM(Ведомственная!G783)</f>
        <v>0</v>
      </c>
      <c r="G848" s="7">
        <f>SUM(Ведомственная!H783)</f>
        <v>0</v>
      </c>
      <c r="H848" s="7">
        <f>SUM(Ведомственная!I783)</f>
        <v>0</v>
      </c>
    </row>
    <row r="849" spans="1:8" ht="31.5">
      <c r="A849" s="95" t="s">
        <v>221</v>
      </c>
      <c r="B849" s="4" t="s">
        <v>269</v>
      </c>
      <c r="C849" s="4"/>
      <c r="D849" s="4"/>
      <c r="E849" s="4"/>
      <c r="F849" s="7">
        <f>SUM(F850)</f>
        <v>19100</v>
      </c>
      <c r="G849" s="7">
        <f t="shared" ref="G849:H849" si="228">SUM(G850)</f>
        <v>0</v>
      </c>
      <c r="H849" s="7">
        <f t="shared" si="228"/>
        <v>0</v>
      </c>
    </row>
    <row r="850" spans="1:8">
      <c r="A850" s="95" t="s">
        <v>218</v>
      </c>
      <c r="B850" s="4" t="s">
        <v>270</v>
      </c>
      <c r="C850" s="4"/>
      <c r="D850" s="4"/>
      <c r="E850" s="4"/>
      <c r="F850" s="7">
        <f>SUM(F851)</f>
        <v>19100</v>
      </c>
      <c r="G850" s="7">
        <f t="shared" ref="G850:H850" si="229">SUM(G851)</f>
        <v>0</v>
      </c>
      <c r="H850" s="7">
        <f t="shared" si="229"/>
        <v>0</v>
      </c>
    </row>
    <row r="851" spans="1:8" ht="31.5">
      <c r="A851" s="95" t="s">
        <v>192</v>
      </c>
      <c r="B851" s="4" t="s">
        <v>270</v>
      </c>
      <c r="C851" s="4" t="s">
        <v>98</v>
      </c>
      <c r="D851" s="4" t="s">
        <v>140</v>
      </c>
      <c r="E851" s="4" t="s">
        <v>35</v>
      </c>
      <c r="F851" s="7">
        <f>SUM(Ведомственная!G786)</f>
        <v>19100</v>
      </c>
      <c r="G851" s="7">
        <f>SUM(Ведомственная!H786)</f>
        <v>0</v>
      </c>
      <c r="H851" s="7">
        <f>SUM(Ведомственная!I786)</f>
        <v>0</v>
      </c>
    </row>
    <row r="852" spans="1:8" ht="31.5">
      <c r="A852" s="95" t="s">
        <v>222</v>
      </c>
      <c r="B852" s="4" t="s">
        <v>271</v>
      </c>
      <c r="C852" s="4"/>
      <c r="D852" s="4"/>
      <c r="E852" s="4"/>
      <c r="F852" s="7">
        <f t="shared" ref="F852:H852" si="230">F853</f>
        <v>835.6</v>
      </c>
      <c r="G852" s="7">
        <f t="shared" si="230"/>
        <v>0</v>
      </c>
      <c r="H852" s="7">
        <f t="shared" si="230"/>
        <v>0</v>
      </c>
    </row>
    <row r="853" spans="1:8">
      <c r="A853" s="95" t="s">
        <v>218</v>
      </c>
      <c r="B853" s="4" t="s">
        <v>272</v>
      </c>
      <c r="C853" s="4"/>
      <c r="D853" s="4"/>
      <c r="E853" s="4"/>
      <c r="F853" s="7">
        <f>SUM(F854)</f>
        <v>835.6</v>
      </c>
      <c r="G853" s="7">
        <f t="shared" ref="G853:H853" si="231">SUM(G854)</f>
        <v>0</v>
      </c>
      <c r="H853" s="7">
        <f t="shared" si="231"/>
        <v>0</v>
      </c>
    </row>
    <row r="854" spans="1:8" ht="31.5">
      <c r="A854" s="95" t="s">
        <v>192</v>
      </c>
      <c r="B854" s="4" t="s">
        <v>272</v>
      </c>
      <c r="C854" s="4" t="s">
        <v>98</v>
      </c>
      <c r="D854" s="4" t="s">
        <v>140</v>
      </c>
      <c r="E854" s="4" t="s">
        <v>28</v>
      </c>
      <c r="F854" s="7">
        <f>SUM(Ведомственная!G789)</f>
        <v>835.6</v>
      </c>
      <c r="G854" s="7">
        <f>SUM(Ведомственная!H789)</f>
        <v>0</v>
      </c>
      <c r="H854" s="7">
        <f>SUM(Ведомственная!I789)</f>
        <v>0</v>
      </c>
    </row>
    <row r="855" spans="1:8" s="27" customFormat="1" ht="31.5">
      <c r="A855" s="23" t="s">
        <v>434</v>
      </c>
      <c r="B855" s="29" t="s">
        <v>14</v>
      </c>
      <c r="C855" s="29"/>
      <c r="D855" s="38"/>
      <c r="E855" s="38"/>
      <c r="F855" s="10">
        <f>SUM(F856+F885+F896)+F881</f>
        <v>45759.3</v>
      </c>
      <c r="G855" s="10">
        <f>SUM(G856+G885+G896)+G881</f>
        <v>35039.799999999996</v>
      </c>
      <c r="H855" s="10">
        <f>SUM(H856+H885+H896)+H881</f>
        <v>35039.799999999996</v>
      </c>
    </row>
    <row r="856" spans="1:8" ht="47.25">
      <c r="A856" s="95" t="s">
        <v>64</v>
      </c>
      <c r="B856" s="31" t="s">
        <v>15</v>
      </c>
      <c r="C856" s="31"/>
      <c r="D856" s="96"/>
      <c r="E856" s="96"/>
      <c r="F856" s="9">
        <f>F871+F857+F874</f>
        <v>24809.200000000001</v>
      </c>
      <c r="G856" s="9">
        <f>G871+G857+G874</f>
        <v>24827.899999999998</v>
      </c>
      <c r="H856" s="9">
        <f>H871+H857+H874</f>
        <v>24827.899999999998</v>
      </c>
    </row>
    <row r="857" spans="1:8">
      <c r="A857" s="95" t="s">
        <v>29</v>
      </c>
      <c r="B857" s="31" t="s">
        <v>30</v>
      </c>
      <c r="C857" s="31"/>
      <c r="D857" s="96"/>
      <c r="E857" s="96"/>
      <c r="F857" s="9">
        <f>SUM(F858+F860+F862+F864+F866+F868)</f>
        <v>24809.200000000001</v>
      </c>
      <c r="G857" s="9">
        <f t="shared" ref="G857:H857" si="232">SUM(G858+G860+G862+G864+G866+G868)</f>
        <v>24827.899999999998</v>
      </c>
      <c r="H857" s="9">
        <f t="shared" si="232"/>
        <v>24827.899999999998</v>
      </c>
    </row>
    <row r="858" spans="1:8" ht="31.5">
      <c r="A858" s="95" t="s">
        <v>32</v>
      </c>
      <c r="B858" s="31" t="s">
        <v>33</v>
      </c>
      <c r="C858" s="31"/>
      <c r="D858" s="96"/>
      <c r="E858" s="96"/>
      <c r="F858" s="9">
        <f t="shared" ref="F858:H858" si="233">F859</f>
        <v>18824.5</v>
      </c>
      <c r="G858" s="9">
        <f t="shared" si="233"/>
        <v>18824.5</v>
      </c>
      <c r="H858" s="9">
        <f t="shared" si="233"/>
        <v>18824.5</v>
      </c>
    </row>
    <row r="859" spans="1:8">
      <c r="A859" s="95" t="s">
        <v>34</v>
      </c>
      <c r="B859" s="31" t="s">
        <v>33</v>
      </c>
      <c r="C859" s="31">
        <v>300</v>
      </c>
      <c r="D859" s="96" t="s">
        <v>25</v>
      </c>
      <c r="E859" s="96" t="s">
        <v>28</v>
      </c>
      <c r="F859" s="9">
        <f>SUM(Ведомственная!G584)</f>
        <v>18824.5</v>
      </c>
      <c r="G859" s="9">
        <f>SUM(Ведомственная!H584)</f>
        <v>18824.5</v>
      </c>
      <c r="H859" s="9">
        <f>SUM(Ведомственная!I584)</f>
        <v>18824.5</v>
      </c>
    </row>
    <row r="860" spans="1:8">
      <c r="A860" s="95" t="s">
        <v>46</v>
      </c>
      <c r="B860" s="31" t="s">
        <v>47</v>
      </c>
      <c r="C860" s="31"/>
      <c r="D860" s="96"/>
      <c r="E860" s="96"/>
      <c r="F860" s="9">
        <f>F861</f>
        <v>1000</v>
      </c>
      <c r="G860" s="9">
        <f>G861</f>
        <v>849.8</v>
      </c>
      <c r="H860" s="9">
        <f>H861</f>
        <v>671.1</v>
      </c>
    </row>
    <row r="861" spans="1:8">
      <c r="A861" s="95" t="s">
        <v>34</v>
      </c>
      <c r="B861" s="31" t="s">
        <v>47</v>
      </c>
      <c r="C861" s="31">
        <v>300</v>
      </c>
      <c r="D861" s="96" t="s">
        <v>25</v>
      </c>
      <c r="E861" s="96" t="s">
        <v>45</v>
      </c>
      <c r="F861" s="9">
        <f>SUM(Ведомственная!G639)</f>
        <v>1000</v>
      </c>
      <c r="G861" s="9">
        <f>SUM(Ведомственная!H639)</f>
        <v>849.8</v>
      </c>
      <c r="H861" s="9">
        <f>SUM(Ведомственная!I639)</f>
        <v>671.1</v>
      </c>
    </row>
    <row r="862" spans="1:8" ht="31.5">
      <c r="A862" s="95" t="s">
        <v>48</v>
      </c>
      <c r="B862" s="31" t="s">
        <v>49</v>
      </c>
      <c r="C862" s="31"/>
      <c r="D862" s="96"/>
      <c r="E862" s="96"/>
      <c r="F862" s="9">
        <f>F863</f>
        <v>2237.6999999999998</v>
      </c>
      <c r="G862" s="9">
        <f>G863</f>
        <v>2406.6</v>
      </c>
      <c r="H862" s="9">
        <f>H863</f>
        <v>2585.3000000000002</v>
      </c>
    </row>
    <row r="863" spans="1:8">
      <c r="A863" s="95" t="s">
        <v>34</v>
      </c>
      <c r="B863" s="31" t="s">
        <v>49</v>
      </c>
      <c r="C863" s="31">
        <v>300</v>
      </c>
      <c r="D863" s="96" t="s">
        <v>25</v>
      </c>
      <c r="E863" s="96" t="s">
        <v>45</v>
      </c>
      <c r="F863" s="9">
        <f>SUM(Ведомственная!G641)</f>
        <v>2237.6999999999998</v>
      </c>
      <c r="G863" s="9">
        <f>SUM(Ведомственная!H641)</f>
        <v>2406.6</v>
      </c>
      <c r="H863" s="9">
        <f>SUM(Ведомственная!I641)</f>
        <v>2585.3000000000002</v>
      </c>
    </row>
    <row r="864" spans="1:8" ht="47.25">
      <c r="A864" s="95" t="s">
        <v>337</v>
      </c>
      <c r="B864" s="4" t="s">
        <v>338</v>
      </c>
      <c r="C864" s="96"/>
      <c r="D864" s="96"/>
      <c r="E864" s="96"/>
      <c r="F864" s="9">
        <f>F865</f>
        <v>880</v>
      </c>
      <c r="G864" s="9">
        <f>G865</f>
        <v>880</v>
      </c>
      <c r="H864" s="9">
        <f>H865</f>
        <v>880</v>
      </c>
    </row>
    <row r="865" spans="1:8">
      <c r="A865" s="95" t="s">
        <v>34</v>
      </c>
      <c r="B865" s="4" t="s">
        <v>338</v>
      </c>
      <c r="C865" s="96" t="s">
        <v>80</v>
      </c>
      <c r="D865" s="96" t="s">
        <v>25</v>
      </c>
      <c r="E865" s="96" t="s">
        <v>45</v>
      </c>
      <c r="F865" s="7">
        <f>SUM(Ведомственная!G643)</f>
        <v>880</v>
      </c>
      <c r="G865" s="7">
        <f>SUM(Ведомственная!H643)</f>
        <v>880</v>
      </c>
      <c r="H865" s="7">
        <f>SUM(Ведомственная!I643)</f>
        <v>880</v>
      </c>
    </row>
    <row r="866" spans="1:8" ht="47.25">
      <c r="A866" s="95" t="s">
        <v>710</v>
      </c>
      <c r="B866" s="4" t="s">
        <v>709</v>
      </c>
      <c r="C866" s="4"/>
      <c r="D866" s="96"/>
      <c r="E866" s="96"/>
      <c r="F866" s="7">
        <f>SUM(F867)</f>
        <v>850</v>
      </c>
      <c r="G866" s="7">
        <f t="shared" ref="G866:H866" si="234">SUM(G867)</f>
        <v>850</v>
      </c>
      <c r="H866" s="7">
        <f t="shared" si="234"/>
        <v>850</v>
      </c>
    </row>
    <row r="867" spans="1:8" ht="31.5">
      <c r="A867" s="95" t="s">
        <v>43</v>
      </c>
      <c r="B867" s="4" t="s">
        <v>709</v>
      </c>
      <c r="C867" s="4" t="s">
        <v>72</v>
      </c>
      <c r="D867" s="96" t="s">
        <v>25</v>
      </c>
      <c r="E867" s="96" t="s">
        <v>45</v>
      </c>
      <c r="F867" s="7">
        <f>SUM(Ведомственная!G645)</f>
        <v>850</v>
      </c>
      <c r="G867" s="7">
        <f>SUM(Ведомственная!H645)</f>
        <v>850</v>
      </c>
      <c r="H867" s="7">
        <f>SUM(Ведомственная!I645)</f>
        <v>850</v>
      </c>
    </row>
    <row r="868" spans="1:8">
      <c r="A868" s="95" t="s">
        <v>50</v>
      </c>
      <c r="B868" s="31" t="s">
        <v>51</v>
      </c>
      <c r="C868" s="31"/>
      <c r="D868" s="96"/>
      <c r="E868" s="96"/>
      <c r="F868" s="9">
        <f>F869+F870</f>
        <v>1017</v>
      </c>
      <c r="G868" s="9">
        <f>G869+G870</f>
        <v>1017</v>
      </c>
      <c r="H868" s="9">
        <f>H869+H870</f>
        <v>1017</v>
      </c>
    </row>
    <row r="869" spans="1:8" ht="31.5">
      <c r="A869" s="95" t="s">
        <v>43</v>
      </c>
      <c r="B869" s="31" t="s">
        <v>51</v>
      </c>
      <c r="C869" s="31">
        <v>200</v>
      </c>
      <c r="D869" s="96" t="s">
        <v>25</v>
      </c>
      <c r="E869" s="96" t="s">
        <v>45</v>
      </c>
      <c r="F869" s="9">
        <f>SUM(Ведомственная!G647)</f>
        <v>413</v>
      </c>
      <c r="G869" s="9">
        <f>SUM(Ведомственная!H647)</f>
        <v>413</v>
      </c>
      <c r="H869" s="9">
        <f>SUM(Ведомственная!I647)</f>
        <v>413</v>
      </c>
    </row>
    <row r="870" spans="1:8">
      <c r="A870" s="95" t="s">
        <v>34</v>
      </c>
      <c r="B870" s="31" t="s">
        <v>51</v>
      </c>
      <c r="C870" s="31">
        <v>300</v>
      </c>
      <c r="D870" s="96" t="s">
        <v>25</v>
      </c>
      <c r="E870" s="96" t="s">
        <v>45</v>
      </c>
      <c r="F870" s="9">
        <f>SUM(Ведомственная!G648)</f>
        <v>604</v>
      </c>
      <c r="G870" s="9">
        <f>SUM(Ведомственная!H648)</f>
        <v>604</v>
      </c>
      <c r="H870" s="9">
        <f>SUM(Ведомственная!I648)</f>
        <v>604</v>
      </c>
    </row>
    <row r="871" spans="1:8" ht="47.25" hidden="1">
      <c r="A871" s="95" t="s">
        <v>16</v>
      </c>
      <c r="B871" s="31" t="s">
        <v>17</v>
      </c>
      <c r="C871" s="31"/>
      <c r="D871" s="96"/>
      <c r="E871" s="96"/>
      <c r="F871" s="9">
        <f>SUM(F872)</f>
        <v>0</v>
      </c>
      <c r="G871" s="9">
        <f>SUM(G872)</f>
        <v>0</v>
      </c>
      <c r="H871" s="9">
        <f>SUM(H872)</f>
        <v>0</v>
      </c>
    </row>
    <row r="872" spans="1:8" hidden="1">
      <c r="A872" s="95" t="s">
        <v>18</v>
      </c>
      <c r="B872" s="31" t="s">
        <v>19</v>
      </c>
      <c r="C872" s="31"/>
      <c r="D872" s="96"/>
      <c r="E872" s="96"/>
      <c r="F872" s="9">
        <f>F873</f>
        <v>0</v>
      </c>
      <c r="G872" s="9">
        <f>G873</f>
        <v>0</v>
      </c>
      <c r="H872" s="9">
        <f>H873</f>
        <v>0</v>
      </c>
    </row>
    <row r="873" spans="1:8" hidden="1">
      <c r="A873" s="95" t="s">
        <v>20</v>
      </c>
      <c r="B873" s="31" t="s">
        <v>19</v>
      </c>
      <c r="C873" s="31">
        <v>800</v>
      </c>
      <c r="D873" s="96" t="s">
        <v>11</v>
      </c>
      <c r="E873" s="96" t="s">
        <v>13</v>
      </c>
      <c r="F873" s="9">
        <v>0</v>
      </c>
      <c r="G873" s="9">
        <v>0</v>
      </c>
      <c r="H873" s="9">
        <v>0</v>
      </c>
    </row>
    <row r="874" spans="1:8" ht="31.5" hidden="1">
      <c r="A874" s="95" t="s">
        <v>36</v>
      </c>
      <c r="B874" s="31" t="s">
        <v>37</v>
      </c>
      <c r="C874" s="31"/>
      <c r="D874" s="96"/>
      <c r="E874" s="96"/>
      <c r="F874" s="9">
        <f>SUM(F875)+F878</f>
        <v>0</v>
      </c>
      <c r="G874" s="9">
        <f>SUM(G875)+G878</f>
        <v>0</v>
      </c>
      <c r="H874" s="9">
        <f>SUM(H875)+H878</f>
        <v>0</v>
      </c>
    </row>
    <row r="875" spans="1:8" hidden="1">
      <c r="A875" s="95" t="s">
        <v>38</v>
      </c>
      <c r="B875" s="31" t="s">
        <v>39</v>
      </c>
      <c r="C875" s="31"/>
      <c r="D875" s="96"/>
      <c r="E875" s="96"/>
      <c r="F875" s="9">
        <f>F876</f>
        <v>0</v>
      </c>
      <c r="G875" s="9">
        <f>G876</f>
        <v>0</v>
      </c>
      <c r="H875" s="9">
        <f>H876</f>
        <v>0</v>
      </c>
    </row>
    <row r="876" spans="1:8" ht="47.25" hidden="1">
      <c r="A876" s="95" t="s">
        <v>40</v>
      </c>
      <c r="B876" s="31" t="s">
        <v>41</v>
      </c>
      <c r="C876" s="31"/>
      <c r="D876" s="96"/>
      <c r="E876" s="96"/>
      <c r="F876" s="9">
        <f>SUM(F877:F877)</f>
        <v>0</v>
      </c>
      <c r="G876" s="9">
        <f>SUM(G877:G877)</f>
        <v>0</v>
      </c>
      <c r="H876" s="9">
        <f>SUM(H877:H877)</f>
        <v>0</v>
      </c>
    </row>
    <row r="877" spans="1:8" ht="31.5" hidden="1">
      <c r="A877" s="95" t="s">
        <v>43</v>
      </c>
      <c r="B877" s="31" t="s">
        <v>41</v>
      </c>
      <c r="C877" s="31">
        <v>200</v>
      </c>
      <c r="D877" s="96" t="s">
        <v>89</v>
      </c>
      <c r="E877" s="96" t="s">
        <v>139</v>
      </c>
      <c r="F877" s="9">
        <f>SUM(Ведомственная!G567)</f>
        <v>0</v>
      </c>
      <c r="G877" s="9">
        <f>SUM(Ведомственная!H567)</f>
        <v>0</v>
      </c>
      <c r="H877" s="9">
        <f>SUM(Ведомственная!I567)</f>
        <v>0</v>
      </c>
    </row>
    <row r="878" spans="1:8" hidden="1">
      <c r="A878" s="95" t="s">
        <v>395</v>
      </c>
      <c r="B878" s="31" t="s">
        <v>394</v>
      </c>
      <c r="C878" s="31"/>
      <c r="D878" s="96"/>
      <c r="E878" s="96"/>
      <c r="F878" s="9">
        <f>SUM(F880)</f>
        <v>0</v>
      </c>
      <c r="G878" s="9">
        <f>SUM(G880)</f>
        <v>0</v>
      </c>
      <c r="H878" s="9">
        <f>SUM(H880)</f>
        <v>0</v>
      </c>
    </row>
    <row r="879" spans="1:8" ht="47.25" hidden="1">
      <c r="A879" s="95" t="s">
        <v>402</v>
      </c>
      <c r="B879" s="31" t="s">
        <v>401</v>
      </c>
      <c r="C879" s="31"/>
      <c r="D879" s="96"/>
      <c r="E879" s="96"/>
      <c r="F879" s="9">
        <f>SUM(F880)</f>
        <v>0</v>
      </c>
      <c r="G879" s="9">
        <f>SUM(G880)</f>
        <v>0</v>
      </c>
      <c r="H879" s="9">
        <f>SUM(H880)</f>
        <v>0</v>
      </c>
    </row>
    <row r="880" spans="1:8" ht="31.5" hidden="1">
      <c r="A880" s="95" t="s">
        <v>43</v>
      </c>
      <c r="B880" s="31" t="s">
        <v>401</v>
      </c>
      <c r="C880" s="31">
        <v>200</v>
      </c>
      <c r="D880" s="96" t="s">
        <v>25</v>
      </c>
      <c r="E880" s="96" t="s">
        <v>11</v>
      </c>
      <c r="F880" s="9">
        <f>SUM(Ведомственная!G689)</f>
        <v>0</v>
      </c>
      <c r="G880" s="9">
        <f>SUM(Ведомственная!H689)</f>
        <v>0</v>
      </c>
      <c r="H880" s="9">
        <f>SUM(Ведомственная!I689)</f>
        <v>0</v>
      </c>
    </row>
    <row r="881" spans="1:8">
      <c r="A881" s="98" t="s">
        <v>931</v>
      </c>
      <c r="B881" s="116" t="s">
        <v>932</v>
      </c>
      <c r="C881" s="114"/>
      <c r="D881" s="102"/>
      <c r="E881" s="102"/>
      <c r="F881" s="9">
        <f>SUM(F882)</f>
        <v>57.8</v>
      </c>
      <c r="G881" s="9">
        <f t="shared" ref="G881:H881" si="235">SUM(G882)</f>
        <v>0</v>
      </c>
      <c r="H881" s="9">
        <f t="shared" si="235"/>
        <v>0</v>
      </c>
    </row>
    <row r="882" spans="1:8">
      <c r="A882" s="98" t="s">
        <v>29</v>
      </c>
      <c r="B882" s="116" t="s">
        <v>933</v>
      </c>
      <c r="C882" s="116"/>
      <c r="D882" s="102"/>
      <c r="E882" s="102"/>
      <c r="F882" s="9">
        <f>SUM(F883)</f>
        <v>57.8</v>
      </c>
      <c r="G882" s="9">
        <f t="shared" ref="G882:H882" si="236">SUM(G883)</f>
        <v>0</v>
      </c>
      <c r="H882" s="9">
        <f t="shared" si="236"/>
        <v>0</v>
      </c>
    </row>
    <row r="883" spans="1:8">
      <c r="A883" s="98" t="s">
        <v>31</v>
      </c>
      <c r="B883" s="116" t="s">
        <v>934</v>
      </c>
      <c r="C883" s="116"/>
      <c r="D883" s="102"/>
      <c r="E883" s="102"/>
      <c r="F883" s="9">
        <f>SUM(F884)</f>
        <v>57.8</v>
      </c>
      <c r="G883" s="9">
        <f t="shared" ref="G883:H883" si="237">SUM(G884)</f>
        <v>0</v>
      </c>
      <c r="H883" s="9">
        <f t="shared" si="237"/>
        <v>0</v>
      </c>
    </row>
    <row r="884" spans="1:8">
      <c r="A884" s="147" t="s">
        <v>34</v>
      </c>
      <c r="B884" s="116" t="s">
        <v>934</v>
      </c>
      <c r="C884" s="116">
        <v>300</v>
      </c>
      <c r="D884" s="102" t="s">
        <v>25</v>
      </c>
      <c r="E884" s="102" t="s">
        <v>45</v>
      </c>
      <c r="F884" s="9">
        <f>SUM(Ведомственная!G652)</f>
        <v>57.8</v>
      </c>
      <c r="G884" s="9">
        <f>SUM(Ведомственная!H652)</f>
        <v>0</v>
      </c>
      <c r="H884" s="9">
        <f>SUM(Ведомственная!I652)</f>
        <v>0</v>
      </c>
    </row>
    <row r="885" spans="1:8">
      <c r="A885" s="95" t="s">
        <v>65</v>
      </c>
      <c r="B885" s="31" t="s">
        <v>52</v>
      </c>
      <c r="C885" s="31"/>
      <c r="D885" s="96"/>
      <c r="E885" s="96"/>
      <c r="F885" s="9">
        <f>SUM(F886)</f>
        <v>5521.2</v>
      </c>
      <c r="G885" s="9">
        <f>SUM(G886)</f>
        <v>520.1</v>
      </c>
      <c r="H885" s="9">
        <f>SUM(H886)</f>
        <v>520.1</v>
      </c>
    </row>
    <row r="886" spans="1:8">
      <c r="A886" s="95" t="s">
        <v>29</v>
      </c>
      <c r="B886" s="31" t="s">
        <v>324</v>
      </c>
      <c r="C886" s="31"/>
      <c r="D886" s="37"/>
      <c r="E886" s="37"/>
      <c r="F886" s="9">
        <f>SUM(F887)+F894</f>
        <v>5521.2</v>
      </c>
      <c r="G886" s="9">
        <f>SUM(G887)+G894</f>
        <v>520.1</v>
      </c>
      <c r="H886" s="9">
        <f>SUM(H887)+H894</f>
        <v>520.1</v>
      </c>
    </row>
    <row r="887" spans="1:8">
      <c r="A887" s="95" t="s">
        <v>31</v>
      </c>
      <c r="B887" s="31" t="s">
        <v>325</v>
      </c>
      <c r="C887" s="31"/>
      <c r="D887" s="37"/>
      <c r="E887" s="37"/>
      <c r="F887" s="9">
        <f>SUM(F889:F893)</f>
        <v>5030</v>
      </c>
      <c r="G887" s="9">
        <f>SUM(G888:G892)</f>
        <v>30</v>
      </c>
      <c r="H887" s="9">
        <f>SUM(H888:H892)</f>
        <v>30</v>
      </c>
    </row>
    <row r="888" spans="1:8" ht="31.5" hidden="1">
      <c r="A888" s="95" t="s">
        <v>43</v>
      </c>
      <c r="B888" s="31" t="s">
        <v>325</v>
      </c>
      <c r="C888" s="31">
        <v>200</v>
      </c>
      <c r="D888" s="96" t="s">
        <v>89</v>
      </c>
      <c r="E888" s="96" t="s">
        <v>35</v>
      </c>
      <c r="F888" s="9">
        <f>SUM(Ведомственная!G1015)</f>
        <v>0</v>
      </c>
      <c r="G888" s="9">
        <f>SUM(Ведомственная!H1015)</f>
        <v>0</v>
      </c>
      <c r="H888" s="9">
        <f>SUM(Ведомственная!I1015)</f>
        <v>0</v>
      </c>
    </row>
    <row r="889" spans="1:8" ht="31.5">
      <c r="A889" s="101" t="s">
        <v>43</v>
      </c>
      <c r="B889" s="31" t="s">
        <v>325</v>
      </c>
      <c r="C889" s="31">
        <v>200</v>
      </c>
      <c r="D889" s="102" t="s">
        <v>13</v>
      </c>
      <c r="E889" s="102" t="s">
        <v>28</v>
      </c>
      <c r="F889" s="9">
        <f>SUM(Ведомственная!G1342)</f>
        <v>190.5</v>
      </c>
      <c r="G889" s="9">
        <f>SUM(Ведомственная!H1342)</f>
        <v>0</v>
      </c>
      <c r="H889" s="9">
        <f>SUM(Ведомственная!I1342)</f>
        <v>0</v>
      </c>
    </row>
    <row r="890" spans="1:8" ht="31.5">
      <c r="A890" s="101" t="s">
        <v>192</v>
      </c>
      <c r="B890" s="31" t="s">
        <v>325</v>
      </c>
      <c r="C890" s="31">
        <v>600</v>
      </c>
      <c r="D890" s="96" t="s">
        <v>13</v>
      </c>
      <c r="E890" s="96" t="s">
        <v>28</v>
      </c>
      <c r="F890" s="9">
        <f>SUM(Ведомственная!G1343)</f>
        <v>1380.1</v>
      </c>
      <c r="G890" s="9">
        <f>SUM(Ведомственная!H1343)</f>
        <v>0</v>
      </c>
      <c r="H890" s="9">
        <f>SUM(Ведомственная!I1343)</f>
        <v>0</v>
      </c>
    </row>
    <row r="891" spans="1:8" ht="31.5" hidden="1">
      <c r="A891" s="95" t="s">
        <v>43</v>
      </c>
      <c r="B891" s="31" t="s">
        <v>325</v>
      </c>
      <c r="C891" s="31">
        <v>200</v>
      </c>
      <c r="D891" s="96" t="s">
        <v>89</v>
      </c>
      <c r="E891" s="96" t="s">
        <v>28</v>
      </c>
      <c r="F891" s="9">
        <f>SUM(Ведомственная!G912)</f>
        <v>0</v>
      </c>
      <c r="G891" s="9">
        <f>SUM(Ведомственная!H912)</f>
        <v>0</v>
      </c>
      <c r="H891" s="9">
        <f>SUM(Ведомственная!I912)</f>
        <v>0</v>
      </c>
    </row>
    <row r="892" spans="1:8" ht="31.5">
      <c r="A892" s="95" t="s">
        <v>192</v>
      </c>
      <c r="B892" s="31" t="s">
        <v>325</v>
      </c>
      <c r="C892" s="31">
        <v>600</v>
      </c>
      <c r="D892" s="96" t="s">
        <v>89</v>
      </c>
      <c r="E892" s="96" t="s">
        <v>35</v>
      </c>
      <c r="F892" s="9">
        <f>SUM(Ведомственная!G1016)</f>
        <v>30</v>
      </c>
      <c r="G892" s="9">
        <f>SUM(Ведомственная!H1016)</f>
        <v>30</v>
      </c>
      <c r="H892" s="9">
        <f>SUM(Ведомственная!I1016)</f>
        <v>30</v>
      </c>
    </row>
    <row r="893" spans="1:8" ht="31.5">
      <c r="A893" s="143" t="s">
        <v>192</v>
      </c>
      <c r="B893" s="31" t="s">
        <v>325</v>
      </c>
      <c r="C893" s="31">
        <v>600</v>
      </c>
      <c r="D893" s="96" t="s">
        <v>89</v>
      </c>
      <c r="E893" s="96" t="s">
        <v>45</v>
      </c>
      <c r="F893" s="9">
        <f>SUM(Ведомственная!G1232)</f>
        <v>3429.4</v>
      </c>
      <c r="G893" s="9">
        <f>SUM(Ведомственная!H1232)</f>
        <v>0</v>
      </c>
      <c r="H893" s="9">
        <f>SUM(Ведомственная!I1232)</f>
        <v>0</v>
      </c>
    </row>
    <row r="894" spans="1:8" ht="47.25">
      <c r="A894" s="104" t="s">
        <v>963</v>
      </c>
      <c r="B894" s="4" t="s">
        <v>930</v>
      </c>
      <c r="C894" s="4"/>
      <c r="D894" s="102"/>
      <c r="E894" s="102"/>
      <c r="F894" s="9">
        <f>SUM(F895)</f>
        <v>491.2</v>
      </c>
      <c r="G894" s="9">
        <f t="shared" ref="G894:H894" si="238">SUM(G895)</f>
        <v>490.1</v>
      </c>
      <c r="H894" s="9">
        <f t="shared" si="238"/>
        <v>490.1</v>
      </c>
    </row>
    <row r="895" spans="1:8" ht="31.5">
      <c r="A895" s="104" t="s">
        <v>192</v>
      </c>
      <c r="B895" s="4" t="s">
        <v>930</v>
      </c>
      <c r="C895" s="4" t="s">
        <v>98</v>
      </c>
      <c r="D895" s="102" t="s">
        <v>140</v>
      </c>
      <c r="E895" s="102" t="s">
        <v>35</v>
      </c>
      <c r="F895" s="9">
        <f>SUM(Ведомственная!G825)</f>
        <v>491.2</v>
      </c>
      <c r="G895" s="9">
        <f>SUM(Ведомственная!H825)</f>
        <v>490.1</v>
      </c>
      <c r="H895" s="9">
        <f>SUM(Ведомственная!I825)</f>
        <v>490.1</v>
      </c>
    </row>
    <row r="896" spans="1:8" ht="47.25">
      <c r="A896" s="95" t="s">
        <v>441</v>
      </c>
      <c r="B896" s="31" t="s">
        <v>61</v>
      </c>
      <c r="C896" s="31"/>
      <c r="D896" s="96"/>
      <c r="E896" s="96"/>
      <c r="F896" s="9">
        <f>SUM(F897+F900+F902+F904)+F908</f>
        <v>15371.1</v>
      </c>
      <c r="G896" s="9">
        <f t="shared" ref="G896:H896" si="239">SUM(G897+G900+G902+G904)+G908</f>
        <v>9691.8000000000011</v>
      </c>
      <c r="H896" s="9">
        <f t="shared" si="239"/>
        <v>9691.8000000000011</v>
      </c>
    </row>
    <row r="897" spans="1:8">
      <c r="A897" s="95" t="s">
        <v>62</v>
      </c>
      <c r="B897" s="31" t="s">
        <v>63</v>
      </c>
      <c r="C897" s="31"/>
      <c r="D897" s="96"/>
      <c r="E897" s="96"/>
      <c r="F897" s="9">
        <f>F898+F899</f>
        <v>7531.2000000000007</v>
      </c>
      <c r="G897" s="9">
        <f t="shared" ref="G897:H897" si="240">G898+G899</f>
        <v>6973.9000000000005</v>
      </c>
      <c r="H897" s="9">
        <f t="shared" si="240"/>
        <v>6973.9000000000005</v>
      </c>
    </row>
    <row r="898" spans="1:8" ht="63">
      <c r="A898" s="95" t="s">
        <v>42</v>
      </c>
      <c r="B898" s="31" t="s">
        <v>63</v>
      </c>
      <c r="C898" s="31">
        <v>100</v>
      </c>
      <c r="D898" s="96" t="s">
        <v>25</v>
      </c>
      <c r="E898" s="96" t="s">
        <v>60</v>
      </c>
      <c r="F898" s="9">
        <f>SUM(Ведомственная!G720)</f>
        <v>7516.6</v>
      </c>
      <c r="G898" s="9">
        <f>SUM(Ведомственная!H720)</f>
        <v>6966.9000000000005</v>
      </c>
      <c r="H898" s="9">
        <f>SUM(Ведомственная!I720)</f>
        <v>6966.9000000000005</v>
      </c>
    </row>
    <row r="899" spans="1:8" ht="31.5">
      <c r="A899" s="95" t="s">
        <v>43</v>
      </c>
      <c r="B899" s="31" t="s">
        <v>63</v>
      </c>
      <c r="C899" s="31">
        <v>200</v>
      </c>
      <c r="D899" s="96" t="s">
        <v>25</v>
      </c>
      <c r="E899" s="96" t="s">
        <v>60</v>
      </c>
      <c r="F899" s="9">
        <f>SUM(Ведомственная!G721)</f>
        <v>14.6</v>
      </c>
      <c r="G899" s="9">
        <f>SUM(Ведомственная!H721)</f>
        <v>7</v>
      </c>
      <c r="H899" s="9">
        <f>SUM(Ведомственная!I721)</f>
        <v>7</v>
      </c>
    </row>
    <row r="900" spans="1:8">
      <c r="A900" s="95" t="s">
        <v>76</v>
      </c>
      <c r="B900" s="31" t="s">
        <v>358</v>
      </c>
      <c r="C900" s="41"/>
      <c r="D900" s="96"/>
      <c r="E900" s="96"/>
      <c r="F900" s="9">
        <f>F901</f>
        <v>696.1</v>
      </c>
      <c r="G900" s="9">
        <f>G901</f>
        <v>535</v>
      </c>
      <c r="H900" s="9">
        <f>H901</f>
        <v>535</v>
      </c>
    </row>
    <row r="901" spans="1:8" ht="31.5">
      <c r="A901" s="95" t="s">
        <v>43</v>
      </c>
      <c r="B901" s="31" t="s">
        <v>358</v>
      </c>
      <c r="C901" s="31">
        <v>200</v>
      </c>
      <c r="D901" s="96" t="s">
        <v>25</v>
      </c>
      <c r="E901" s="96" t="s">
        <v>60</v>
      </c>
      <c r="F901" s="9">
        <f>SUM(Ведомственная!G723)</f>
        <v>696.1</v>
      </c>
      <c r="G901" s="9">
        <f>SUM(Ведомственная!H723)</f>
        <v>535</v>
      </c>
      <c r="H901" s="9">
        <f>SUM(Ведомственная!I723)</f>
        <v>535</v>
      </c>
    </row>
    <row r="902" spans="1:8" ht="31.5">
      <c r="A902" s="95" t="s">
        <v>78</v>
      </c>
      <c r="B902" s="31" t="s">
        <v>359</v>
      </c>
      <c r="C902" s="31"/>
      <c r="D902" s="96"/>
      <c r="E902" s="96"/>
      <c r="F902" s="9">
        <f>F903</f>
        <v>6139.7</v>
      </c>
      <c r="G902" s="9">
        <f>G903</f>
        <v>1121</v>
      </c>
      <c r="H902" s="9">
        <f>H903</f>
        <v>1121</v>
      </c>
    </row>
    <row r="903" spans="1:8" ht="31.5">
      <c r="A903" s="95" t="s">
        <v>43</v>
      </c>
      <c r="B903" s="31" t="s">
        <v>359</v>
      </c>
      <c r="C903" s="31">
        <v>200</v>
      </c>
      <c r="D903" s="96" t="s">
        <v>25</v>
      </c>
      <c r="E903" s="96" t="s">
        <v>60</v>
      </c>
      <c r="F903" s="9">
        <f>SUM(Ведомственная!G725)</f>
        <v>6139.7</v>
      </c>
      <c r="G903" s="9">
        <f>SUM(Ведомственная!H725)</f>
        <v>1121</v>
      </c>
      <c r="H903" s="9">
        <f>SUM(Ведомственная!I725)</f>
        <v>1121</v>
      </c>
    </row>
    <row r="904" spans="1:8" ht="31.5">
      <c r="A904" s="95" t="s">
        <v>79</v>
      </c>
      <c r="B904" s="31" t="s">
        <v>360</v>
      </c>
      <c r="C904" s="31"/>
      <c r="D904" s="96"/>
      <c r="E904" s="96"/>
      <c r="F904" s="9">
        <f>F906+F907+F905</f>
        <v>979.2</v>
      </c>
      <c r="G904" s="9">
        <f t="shared" ref="G904:H904" si="241">G906+G907+G905</f>
        <v>1037</v>
      </c>
      <c r="H904" s="9">
        <f t="shared" si="241"/>
        <v>1037</v>
      </c>
    </row>
    <row r="905" spans="1:8" ht="31.5" hidden="1">
      <c r="A905" s="95" t="s">
        <v>43</v>
      </c>
      <c r="B905" s="31" t="s">
        <v>360</v>
      </c>
      <c r="C905" s="31">
        <v>200</v>
      </c>
      <c r="D905" s="96" t="s">
        <v>89</v>
      </c>
      <c r="E905" s="96" t="s">
        <v>139</v>
      </c>
      <c r="F905" s="9">
        <f>SUM(Ведомственная!G570)</f>
        <v>0</v>
      </c>
      <c r="G905" s="9">
        <f>SUM(Ведомственная!H570)</f>
        <v>0</v>
      </c>
      <c r="H905" s="9">
        <f>SUM(Ведомственная!I570)</f>
        <v>0</v>
      </c>
    </row>
    <row r="906" spans="1:8" ht="31.5">
      <c r="A906" s="95" t="s">
        <v>43</v>
      </c>
      <c r="B906" s="31" t="s">
        <v>360</v>
      </c>
      <c r="C906" s="31">
        <v>200</v>
      </c>
      <c r="D906" s="96" t="s">
        <v>25</v>
      </c>
      <c r="E906" s="96" t="s">
        <v>60</v>
      </c>
      <c r="F906" s="9">
        <f>SUM(Ведомственная!G727)</f>
        <v>877.40000000000009</v>
      </c>
      <c r="G906" s="9">
        <f>SUM(Ведомственная!H727)</f>
        <v>936.9</v>
      </c>
      <c r="H906" s="9">
        <f>SUM(Ведомственная!I727)</f>
        <v>938.7</v>
      </c>
    </row>
    <row r="907" spans="1:8">
      <c r="A907" s="95" t="s">
        <v>20</v>
      </c>
      <c r="B907" s="31" t="s">
        <v>360</v>
      </c>
      <c r="C907" s="31">
        <v>800</v>
      </c>
      <c r="D907" s="96" t="s">
        <v>25</v>
      </c>
      <c r="E907" s="96" t="s">
        <v>60</v>
      </c>
      <c r="F907" s="9">
        <f>SUM(Ведомственная!G728)</f>
        <v>101.8</v>
      </c>
      <c r="G907" s="9">
        <f>SUM(Ведомственная!H728)</f>
        <v>100.1</v>
      </c>
      <c r="H907" s="9">
        <f>SUM(Ведомственная!I728)</f>
        <v>98.3</v>
      </c>
    </row>
    <row r="908" spans="1:8" ht="31.5">
      <c r="A908" s="95" t="s">
        <v>744</v>
      </c>
      <c r="B908" s="31" t="s">
        <v>830</v>
      </c>
      <c r="C908" s="31"/>
      <c r="D908" s="96"/>
      <c r="E908" s="96"/>
      <c r="F908" s="9">
        <f>SUM(F909)</f>
        <v>24.9</v>
      </c>
      <c r="G908" s="9">
        <f t="shared" ref="G908:H908" si="242">SUM(G909)</f>
        <v>24.9</v>
      </c>
      <c r="H908" s="9">
        <f t="shared" si="242"/>
        <v>24.9</v>
      </c>
    </row>
    <row r="909" spans="1:8" ht="63">
      <c r="A909" s="95" t="s">
        <v>42</v>
      </c>
      <c r="B909" s="31" t="s">
        <v>830</v>
      </c>
      <c r="C909" s="31">
        <v>100</v>
      </c>
      <c r="D909" s="96" t="s">
        <v>25</v>
      </c>
      <c r="E909" s="96" t="s">
        <v>60</v>
      </c>
      <c r="F909" s="9">
        <f>SUM(Ведомственная!G730)</f>
        <v>24.9</v>
      </c>
      <c r="G909" s="9">
        <f>SUM(Ведомственная!H730)</f>
        <v>24.9</v>
      </c>
      <c r="H909" s="9">
        <f>SUM(Ведомственная!I730)</f>
        <v>24.9</v>
      </c>
    </row>
    <row r="910" spans="1:8" s="27" customFormat="1" ht="63">
      <c r="A910" s="23" t="s">
        <v>437</v>
      </c>
      <c r="B910" s="29" t="s">
        <v>55</v>
      </c>
      <c r="C910" s="29"/>
      <c r="D910" s="38"/>
      <c r="E910" s="38"/>
      <c r="F910" s="10">
        <f>F911</f>
        <v>3850</v>
      </c>
      <c r="G910" s="10">
        <f>G911</f>
        <v>3850</v>
      </c>
      <c r="H910" s="10">
        <f>H911</f>
        <v>3850</v>
      </c>
    </row>
    <row r="911" spans="1:8">
      <c r="A911" s="95" t="s">
        <v>29</v>
      </c>
      <c r="B911" s="31" t="s">
        <v>56</v>
      </c>
      <c r="C911" s="31"/>
      <c r="D911" s="96"/>
      <c r="E911" s="96"/>
      <c r="F911" s="9">
        <f>SUM(F912)</f>
        <v>3850</v>
      </c>
      <c r="G911" s="9">
        <f>SUM(G912)</f>
        <v>3850</v>
      </c>
      <c r="H911" s="9">
        <f>SUM(H912)</f>
        <v>3850</v>
      </c>
    </row>
    <row r="912" spans="1:8" ht="31.5">
      <c r="A912" s="95" t="s">
        <v>57</v>
      </c>
      <c r="B912" s="31" t="s">
        <v>58</v>
      </c>
      <c r="C912" s="31"/>
      <c r="D912" s="96"/>
      <c r="E912" s="96"/>
      <c r="F912" s="9">
        <f>F913</f>
        <v>3850</v>
      </c>
      <c r="G912" s="9">
        <f>G913</f>
        <v>3850</v>
      </c>
      <c r="H912" s="9">
        <f>H913</f>
        <v>3850</v>
      </c>
    </row>
    <row r="913" spans="1:8" ht="31.5">
      <c r="A913" s="95" t="s">
        <v>43</v>
      </c>
      <c r="B913" s="31" t="s">
        <v>58</v>
      </c>
      <c r="C913" s="31">
        <v>200</v>
      </c>
      <c r="D913" s="96" t="s">
        <v>25</v>
      </c>
      <c r="E913" s="96" t="s">
        <v>45</v>
      </c>
      <c r="F913" s="9">
        <f>SUM(Ведомственная!G656)</f>
        <v>3850</v>
      </c>
      <c r="G913" s="9">
        <f>SUM(Ведомственная!H656)</f>
        <v>3850</v>
      </c>
      <c r="H913" s="9">
        <f>SUM(Ведомственная!I656)</f>
        <v>3850</v>
      </c>
    </row>
    <row r="914" spans="1:8" s="27" customFormat="1" ht="31.5">
      <c r="A914" s="23" t="s">
        <v>607</v>
      </c>
      <c r="B914" s="29" t="s">
        <v>188</v>
      </c>
      <c r="C914" s="29"/>
      <c r="D914" s="38"/>
      <c r="E914" s="38"/>
      <c r="F914" s="10">
        <f>SUM(F915)</f>
        <v>234.4</v>
      </c>
      <c r="G914" s="10">
        <f t="shared" ref="G914:H914" si="243">SUM(G915)</f>
        <v>234.4</v>
      </c>
      <c r="H914" s="10">
        <f t="shared" si="243"/>
        <v>234.4</v>
      </c>
    </row>
    <row r="915" spans="1:8" ht="31.5">
      <c r="A915" s="95" t="s">
        <v>79</v>
      </c>
      <c r="B915" s="31" t="s">
        <v>384</v>
      </c>
      <c r="C915" s="31"/>
      <c r="D915" s="96"/>
      <c r="E915" s="96"/>
      <c r="F915" s="9">
        <f>SUM(F916:F917)</f>
        <v>234.4</v>
      </c>
      <c r="G915" s="9">
        <f>SUM(G916:G917)</f>
        <v>234.4</v>
      </c>
      <c r="H915" s="9">
        <f>SUM(H916:H917)</f>
        <v>234.4</v>
      </c>
    </row>
    <row r="916" spans="1:8" ht="31.5">
      <c r="A916" s="95" t="s">
        <v>43</v>
      </c>
      <c r="B916" s="31" t="s">
        <v>384</v>
      </c>
      <c r="C916" s="31">
        <v>200</v>
      </c>
      <c r="D916" s="96" t="s">
        <v>28</v>
      </c>
      <c r="E916" s="96">
        <v>13</v>
      </c>
      <c r="F916" s="9">
        <f>SUM(Ведомственная!G98)</f>
        <v>84.4</v>
      </c>
      <c r="G916" s="9">
        <f>SUM(Ведомственная!H98)</f>
        <v>84.4</v>
      </c>
      <c r="H916" s="9">
        <f>SUM(Ведомственная!I98)</f>
        <v>84.4</v>
      </c>
    </row>
    <row r="917" spans="1:8">
      <c r="A917" s="95" t="s">
        <v>34</v>
      </c>
      <c r="B917" s="31" t="s">
        <v>384</v>
      </c>
      <c r="C917" s="31">
        <v>300</v>
      </c>
      <c r="D917" s="96" t="s">
        <v>28</v>
      </c>
      <c r="E917" s="96">
        <v>13</v>
      </c>
      <c r="F917" s="9">
        <f>SUM(Ведомственная!G99)</f>
        <v>150</v>
      </c>
      <c r="G917" s="9">
        <f>SUM(Ведомственная!H99)</f>
        <v>150</v>
      </c>
      <c r="H917" s="9">
        <f>SUM(Ведомственная!I99)</f>
        <v>150</v>
      </c>
    </row>
    <row r="918" spans="1:8" s="27" customFormat="1" ht="47.25">
      <c r="A918" s="23" t="s">
        <v>406</v>
      </c>
      <c r="B918" s="29" t="s">
        <v>162</v>
      </c>
      <c r="C918" s="29"/>
      <c r="D918" s="38"/>
      <c r="E918" s="38"/>
      <c r="F918" s="10">
        <f>SUM(F921+F924+F927+F929)+F919</f>
        <v>56903.199999999997</v>
      </c>
      <c r="G918" s="10">
        <f t="shared" ref="G918:H918" si="244">SUM(G921+G924+G927+G929)+G919</f>
        <v>51711.5</v>
      </c>
      <c r="H918" s="10">
        <f t="shared" si="244"/>
        <v>51711.5</v>
      </c>
    </row>
    <row r="919" spans="1:8" s="27" customFormat="1" hidden="1">
      <c r="A919" s="95" t="s">
        <v>556</v>
      </c>
      <c r="B919" s="31" t="s">
        <v>557</v>
      </c>
      <c r="C919" s="31"/>
      <c r="D919" s="96"/>
      <c r="E919" s="96"/>
      <c r="F919" s="9">
        <f>SUM(F920)</f>
        <v>0</v>
      </c>
      <c r="G919" s="9">
        <f t="shared" ref="G919:H919" si="245">SUM(G920)</f>
        <v>0</v>
      </c>
      <c r="H919" s="9">
        <f t="shared" si="245"/>
        <v>0</v>
      </c>
    </row>
    <row r="920" spans="1:8" s="27" customFormat="1" hidden="1">
      <c r="A920" s="95" t="s">
        <v>558</v>
      </c>
      <c r="B920" s="31" t="s">
        <v>557</v>
      </c>
      <c r="C920" s="31">
        <v>700</v>
      </c>
      <c r="D920" s="96" t="s">
        <v>75</v>
      </c>
      <c r="E920" s="96" t="s">
        <v>28</v>
      </c>
      <c r="F920" s="9">
        <f>SUM(Ведомственная!G553)</f>
        <v>0</v>
      </c>
      <c r="G920" s="9">
        <f>SUM(Ведомственная!H553)</f>
        <v>0</v>
      </c>
      <c r="H920" s="9">
        <f>SUM(Ведомственная!I553)</f>
        <v>0</v>
      </c>
    </row>
    <row r="921" spans="1:8">
      <c r="A921" s="95" t="s">
        <v>62</v>
      </c>
      <c r="B921" s="96" t="s">
        <v>163</v>
      </c>
      <c r="C921" s="96"/>
      <c r="D921" s="96"/>
      <c r="E921" s="96"/>
      <c r="F921" s="9">
        <f>SUM(F922:F923)</f>
        <v>46315.5</v>
      </c>
      <c r="G921" s="9">
        <f>SUM(G922:G923)</f>
        <v>40723.800000000003</v>
      </c>
      <c r="H921" s="9">
        <f>SUM(H922:H923)</f>
        <v>40723.800000000003</v>
      </c>
    </row>
    <row r="922" spans="1:8" ht="63">
      <c r="A922" s="95" t="s">
        <v>42</v>
      </c>
      <c r="B922" s="96" t="s">
        <v>163</v>
      </c>
      <c r="C922" s="96" t="s">
        <v>70</v>
      </c>
      <c r="D922" s="96" t="s">
        <v>28</v>
      </c>
      <c r="E922" s="96" t="s">
        <v>60</v>
      </c>
      <c r="F922" s="9">
        <f>SUM(Ведомственная!G515)</f>
        <v>46299.199999999997</v>
      </c>
      <c r="G922" s="9">
        <f>SUM(Ведомственная!H515)</f>
        <v>40707.5</v>
      </c>
      <c r="H922" s="9">
        <f>SUM(Ведомственная!I515)</f>
        <v>40707.5</v>
      </c>
    </row>
    <row r="923" spans="1:8" ht="31.5">
      <c r="A923" s="95" t="s">
        <v>43</v>
      </c>
      <c r="B923" s="96" t="s">
        <v>163</v>
      </c>
      <c r="C923" s="96" t="s">
        <v>72</v>
      </c>
      <c r="D923" s="96" t="s">
        <v>28</v>
      </c>
      <c r="E923" s="96" t="s">
        <v>60</v>
      </c>
      <c r="F923" s="9">
        <f>SUM(Ведомственная!G516)</f>
        <v>16.3</v>
      </c>
      <c r="G923" s="9">
        <f>SUM(Ведомственная!H516)</f>
        <v>16.3</v>
      </c>
      <c r="H923" s="9">
        <f>SUM(Ведомственная!I516)</f>
        <v>16.3</v>
      </c>
    </row>
    <row r="924" spans="1:8">
      <c r="A924" s="95" t="s">
        <v>76</v>
      </c>
      <c r="B924" s="31" t="s">
        <v>165</v>
      </c>
      <c r="C924" s="31"/>
      <c r="D924" s="96"/>
      <c r="E924" s="96"/>
      <c r="F924" s="9">
        <f>SUM(F925:F926)</f>
        <v>224.3</v>
      </c>
      <c r="G924" s="9">
        <f>SUM(G925:G926)</f>
        <v>224.3</v>
      </c>
      <c r="H924" s="9">
        <f>SUM(H925:H926)</f>
        <v>224.3</v>
      </c>
    </row>
    <row r="925" spans="1:8" ht="31.5">
      <c r="A925" s="95" t="s">
        <v>43</v>
      </c>
      <c r="B925" s="31" t="s">
        <v>165</v>
      </c>
      <c r="C925" s="31">
        <v>200</v>
      </c>
      <c r="D925" s="96" t="s">
        <v>28</v>
      </c>
      <c r="E925" s="96" t="s">
        <v>75</v>
      </c>
      <c r="F925" s="9">
        <f>SUM(Ведомственная!G524)</f>
        <v>222.9</v>
      </c>
      <c r="G925" s="9">
        <f>SUM(Ведомственная!H524)</f>
        <v>222.9</v>
      </c>
      <c r="H925" s="9">
        <f>SUM(Ведомственная!I524)</f>
        <v>222.9</v>
      </c>
    </row>
    <row r="926" spans="1:8">
      <c r="A926" s="95" t="s">
        <v>20</v>
      </c>
      <c r="B926" s="31" t="s">
        <v>165</v>
      </c>
      <c r="C926" s="31">
        <v>800</v>
      </c>
      <c r="D926" s="96" t="s">
        <v>28</v>
      </c>
      <c r="E926" s="96" t="s">
        <v>75</v>
      </c>
      <c r="F926" s="9">
        <f>SUM(Ведомственная!G525)</f>
        <v>1.4</v>
      </c>
      <c r="G926" s="9">
        <f>SUM(Ведомственная!H525)</f>
        <v>1.4</v>
      </c>
      <c r="H926" s="9">
        <f>SUM(Ведомственная!I525)</f>
        <v>1.4</v>
      </c>
    </row>
    <row r="927" spans="1:8" ht="31.5">
      <c r="A927" s="95" t="s">
        <v>78</v>
      </c>
      <c r="B927" s="31" t="s">
        <v>166</v>
      </c>
      <c r="C927" s="31"/>
      <c r="D927" s="96"/>
      <c r="E927" s="96"/>
      <c r="F927" s="9">
        <f>SUM(F928)</f>
        <v>276.60000000000002</v>
      </c>
      <c r="G927" s="9">
        <f>SUM(G928)</f>
        <v>276.60000000000002</v>
      </c>
      <c r="H927" s="9">
        <f>SUM(H928)</f>
        <v>276.60000000000002</v>
      </c>
    </row>
    <row r="928" spans="1:8" ht="31.5">
      <c r="A928" s="95" t="s">
        <v>43</v>
      </c>
      <c r="B928" s="31" t="s">
        <v>166</v>
      </c>
      <c r="C928" s="31">
        <v>200</v>
      </c>
      <c r="D928" s="96" t="s">
        <v>28</v>
      </c>
      <c r="E928" s="96" t="s">
        <v>75</v>
      </c>
      <c r="F928" s="9">
        <f>SUM(Ведомственная!G527)</f>
        <v>276.60000000000002</v>
      </c>
      <c r="G928" s="9">
        <f>SUM(Ведомственная!H527)</f>
        <v>276.60000000000002</v>
      </c>
      <c r="H928" s="9">
        <f>SUM(Ведомственная!I527)</f>
        <v>276.60000000000002</v>
      </c>
    </row>
    <row r="929" spans="1:8" ht="31.5">
      <c r="A929" s="95" t="s">
        <v>79</v>
      </c>
      <c r="B929" s="31" t="s">
        <v>167</v>
      </c>
      <c r="C929" s="31"/>
      <c r="D929" s="96"/>
      <c r="E929" s="96"/>
      <c r="F929" s="9">
        <f>SUM(F930:F932)</f>
        <v>10086.799999999999</v>
      </c>
      <c r="G929" s="9">
        <f>SUM(G930:G932)</f>
        <v>10486.8</v>
      </c>
      <c r="H929" s="9">
        <f>SUM(H930:H932)</f>
        <v>10486.8</v>
      </c>
    </row>
    <row r="930" spans="1:8" ht="31.5">
      <c r="A930" s="95" t="s">
        <v>43</v>
      </c>
      <c r="B930" s="31" t="s">
        <v>167</v>
      </c>
      <c r="C930" s="31">
        <v>200</v>
      </c>
      <c r="D930" s="96" t="s">
        <v>28</v>
      </c>
      <c r="E930" s="96" t="s">
        <v>75</v>
      </c>
      <c r="F930" s="9">
        <f>SUM(Ведомственная!G529)</f>
        <v>9969.2999999999993</v>
      </c>
      <c r="G930" s="9">
        <f>SUM(Ведомственная!H529)</f>
        <v>10369.299999999999</v>
      </c>
      <c r="H930" s="9">
        <f>SUM(Ведомственная!I529)</f>
        <v>10369.299999999999</v>
      </c>
    </row>
    <row r="931" spans="1:8" ht="31.5">
      <c r="A931" s="95" t="s">
        <v>43</v>
      </c>
      <c r="B931" s="31" t="s">
        <v>167</v>
      </c>
      <c r="C931" s="31">
        <v>200</v>
      </c>
      <c r="D931" s="96" t="s">
        <v>89</v>
      </c>
      <c r="E931" s="96" t="s">
        <v>139</v>
      </c>
      <c r="F931" s="9">
        <f>SUM(Ведомственная!G543)</f>
        <v>117.5</v>
      </c>
      <c r="G931" s="9">
        <f>SUM(Ведомственная!H543)</f>
        <v>117.5</v>
      </c>
      <c r="H931" s="9">
        <f>SUM(Ведомственная!I543)</f>
        <v>117.5</v>
      </c>
    </row>
    <row r="932" spans="1:8">
      <c r="A932" s="95" t="s">
        <v>20</v>
      </c>
      <c r="B932" s="31" t="s">
        <v>167</v>
      </c>
      <c r="C932" s="31">
        <v>800</v>
      </c>
      <c r="D932" s="96" t="s">
        <v>28</v>
      </c>
      <c r="E932" s="96" t="s">
        <v>75</v>
      </c>
      <c r="F932" s="9">
        <f>SUM(Ведомственная!G530)</f>
        <v>0</v>
      </c>
      <c r="G932" s="9">
        <f>SUM(Ведомственная!H530)</f>
        <v>0</v>
      </c>
      <c r="H932" s="9">
        <f>SUM(Ведомственная!I530)</f>
        <v>0</v>
      </c>
    </row>
    <row r="933" spans="1:8" s="27" customFormat="1" ht="31.5">
      <c r="A933" s="23" t="s">
        <v>600</v>
      </c>
      <c r="B933" s="29" t="s">
        <v>189</v>
      </c>
      <c r="C933" s="29"/>
      <c r="D933" s="38"/>
      <c r="E933" s="38"/>
      <c r="F933" s="10">
        <f>SUM(F934)</f>
        <v>290</v>
      </c>
      <c r="G933" s="10">
        <f>SUM(G934)</f>
        <v>290</v>
      </c>
      <c r="H933" s="10">
        <f>SUM(H934)</f>
        <v>290</v>
      </c>
    </row>
    <row r="934" spans="1:8">
      <c r="A934" s="95" t="s">
        <v>29</v>
      </c>
      <c r="B934" s="31" t="s">
        <v>444</v>
      </c>
      <c r="C934" s="31"/>
      <c r="D934" s="96"/>
      <c r="E934" s="96"/>
      <c r="F934" s="9">
        <f>SUM(Ведомственная!G101)</f>
        <v>290</v>
      </c>
      <c r="G934" s="9">
        <f>SUM(Ведомственная!H101)</f>
        <v>290</v>
      </c>
      <c r="H934" s="9">
        <f>SUM(Ведомственная!I101)</f>
        <v>290</v>
      </c>
    </row>
    <row r="935" spans="1:8" ht="31.5">
      <c r="A935" s="95" t="s">
        <v>43</v>
      </c>
      <c r="B935" s="31" t="s">
        <v>189</v>
      </c>
      <c r="C935" s="31">
        <v>200</v>
      </c>
      <c r="D935" s="96" t="s">
        <v>28</v>
      </c>
      <c r="E935" s="96">
        <v>13</v>
      </c>
      <c r="F935" s="9">
        <f>SUM(Ведомственная!G102)</f>
        <v>290</v>
      </c>
      <c r="G935" s="9">
        <f>SUM(Ведомственная!H102)</f>
        <v>290</v>
      </c>
      <c r="H935" s="9">
        <f>SUM(Ведомственная!I102)</f>
        <v>290</v>
      </c>
    </row>
    <row r="936" spans="1:8" s="27" customFormat="1" ht="47.25">
      <c r="A936" s="23" t="s">
        <v>442</v>
      </c>
      <c r="B936" s="29" t="s">
        <v>190</v>
      </c>
      <c r="C936" s="29"/>
      <c r="D936" s="38"/>
      <c r="E936" s="38"/>
      <c r="F936" s="10">
        <f>SUM(F937+F939)</f>
        <v>7407.2999999999993</v>
      </c>
      <c r="G936" s="10">
        <f t="shared" ref="G936:H936" si="246">SUM(G937+G939)</f>
        <v>7407.2999999999993</v>
      </c>
      <c r="H936" s="10">
        <f t="shared" si="246"/>
        <v>7407.2999999999993</v>
      </c>
    </row>
    <row r="937" spans="1:8" ht="47.25">
      <c r="A937" s="95" t="s">
        <v>294</v>
      </c>
      <c r="B937" s="31" t="s">
        <v>381</v>
      </c>
      <c r="C937" s="31"/>
      <c r="D937" s="96"/>
      <c r="E937" s="96"/>
      <c r="F937" s="9">
        <f>SUM(F938)</f>
        <v>236.4</v>
      </c>
      <c r="G937" s="9">
        <f>SUM(G938)</f>
        <v>236.4</v>
      </c>
      <c r="H937" s="9">
        <f>SUM(H938)</f>
        <v>236.4</v>
      </c>
    </row>
    <row r="938" spans="1:8" ht="31.5">
      <c r="A938" s="95" t="s">
        <v>192</v>
      </c>
      <c r="B938" s="31" t="s">
        <v>381</v>
      </c>
      <c r="C938" s="31">
        <v>600</v>
      </c>
      <c r="D938" s="96" t="s">
        <v>28</v>
      </c>
      <c r="E938" s="96">
        <v>13</v>
      </c>
      <c r="F938" s="9">
        <f>SUM(Ведомственная!G105)</f>
        <v>236.4</v>
      </c>
      <c r="G938" s="9">
        <f>SUM(Ведомственная!H105)</f>
        <v>236.4</v>
      </c>
      <c r="H938" s="9">
        <f>SUM(Ведомственная!I105)</f>
        <v>236.4</v>
      </c>
    </row>
    <row r="939" spans="1:8" ht="47.25">
      <c r="A939" s="95" t="s">
        <v>23</v>
      </c>
      <c r="B939" s="31" t="s">
        <v>191</v>
      </c>
      <c r="C939" s="31"/>
      <c r="D939" s="96"/>
      <c r="E939" s="96"/>
      <c r="F939" s="9">
        <f>SUM(F940)</f>
        <v>7170.9</v>
      </c>
      <c r="G939" s="9">
        <f>SUM(G940)</f>
        <v>7170.9</v>
      </c>
      <c r="H939" s="9">
        <f>SUM(H940)</f>
        <v>7170.9</v>
      </c>
    </row>
    <row r="940" spans="1:8" ht="31.5">
      <c r="A940" s="95" t="s">
        <v>192</v>
      </c>
      <c r="B940" s="31" t="s">
        <v>191</v>
      </c>
      <c r="C940" s="31">
        <v>600</v>
      </c>
      <c r="D940" s="96" t="s">
        <v>28</v>
      </c>
      <c r="E940" s="96">
        <v>13</v>
      </c>
      <c r="F940" s="9">
        <f>SUM(Ведомственная!G107)</f>
        <v>7170.9</v>
      </c>
      <c r="G940" s="9">
        <f>SUM(Ведомственная!H107)</f>
        <v>7170.9</v>
      </c>
      <c r="H940" s="9">
        <f>SUM(Ведомственная!I107)</f>
        <v>7170.9</v>
      </c>
    </row>
    <row r="941" spans="1:8" s="27" customFormat="1" ht="47.25">
      <c r="A941" s="23" t="s">
        <v>433</v>
      </c>
      <c r="B941" s="29" t="s">
        <v>330</v>
      </c>
      <c r="C941" s="29"/>
      <c r="D941" s="38"/>
      <c r="E941" s="38"/>
      <c r="F941" s="10">
        <f>SUM(F942)</f>
        <v>3000</v>
      </c>
      <c r="G941" s="10">
        <f t="shared" ref="G941:H941" si="247">SUM(G942)</f>
        <v>3000</v>
      </c>
      <c r="H941" s="10">
        <f t="shared" si="247"/>
        <v>3000</v>
      </c>
    </row>
    <row r="942" spans="1:8" ht="63">
      <c r="A942" s="95" t="s">
        <v>613</v>
      </c>
      <c r="B942" s="31" t="s">
        <v>332</v>
      </c>
      <c r="C942" s="31"/>
      <c r="D942" s="96"/>
      <c r="E942" s="96"/>
      <c r="F942" s="9">
        <f>SUM(F943)</f>
        <v>3000</v>
      </c>
      <c r="G942" s="9">
        <f>SUM(G943)</f>
        <v>3000</v>
      </c>
      <c r="H942" s="9">
        <f>SUM(H943)</f>
        <v>3000</v>
      </c>
    </row>
    <row r="943" spans="1:8">
      <c r="A943" s="95" t="s">
        <v>34</v>
      </c>
      <c r="B943" s="31" t="s">
        <v>332</v>
      </c>
      <c r="C943" s="31">
        <v>300</v>
      </c>
      <c r="D943" s="96" t="s">
        <v>25</v>
      </c>
      <c r="E943" s="96" t="s">
        <v>45</v>
      </c>
      <c r="F943" s="9">
        <f>SUM(Ведомственная!G660)</f>
        <v>3000</v>
      </c>
      <c r="G943" s="9">
        <f>SUM(Ведомственная!H660)</f>
        <v>3000</v>
      </c>
      <c r="H943" s="9">
        <f>SUM(Ведомственная!I660)</f>
        <v>3000</v>
      </c>
    </row>
    <row r="944" spans="1:8" ht="47.25">
      <c r="A944" s="23" t="s">
        <v>660</v>
      </c>
      <c r="B944" s="29" t="s">
        <v>571</v>
      </c>
      <c r="C944" s="4"/>
      <c r="D944" s="96"/>
      <c r="E944" s="96"/>
      <c r="F944" s="10">
        <f>SUM(F945)</f>
        <v>70</v>
      </c>
      <c r="G944" s="10">
        <f t="shared" ref="G944:H944" si="248">SUM(G945)</f>
        <v>70</v>
      </c>
      <c r="H944" s="10">
        <f t="shared" si="248"/>
        <v>70</v>
      </c>
    </row>
    <row r="945" spans="1:8">
      <c r="A945" s="95" t="s">
        <v>29</v>
      </c>
      <c r="B945" s="31" t="s">
        <v>572</v>
      </c>
      <c r="C945" s="4"/>
      <c r="D945" s="96"/>
      <c r="E945" s="96"/>
      <c r="F945" s="9">
        <f>SUM(F946)</f>
        <v>70</v>
      </c>
      <c r="G945" s="9">
        <f t="shared" ref="G945:H945" si="249">SUM(G946)</f>
        <v>70</v>
      </c>
      <c r="H945" s="9">
        <f t="shared" si="249"/>
        <v>70</v>
      </c>
    </row>
    <row r="946" spans="1:8" ht="31.5">
      <c r="A946" s="95" t="s">
        <v>43</v>
      </c>
      <c r="B946" s="31" t="s">
        <v>572</v>
      </c>
      <c r="C946" s="4" t="s">
        <v>72</v>
      </c>
      <c r="D946" s="96" t="s">
        <v>89</v>
      </c>
      <c r="E946" s="96" t="s">
        <v>142</v>
      </c>
      <c r="F946" s="9">
        <f>SUM(Ведомственная!G1149)</f>
        <v>70</v>
      </c>
      <c r="G946" s="9">
        <f>SUM(Ведомственная!H1149)</f>
        <v>70</v>
      </c>
      <c r="H946" s="9">
        <f>SUM(Ведомственная!I1149)</f>
        <v>70</v>
      </c>
    </row>
    <row r="947" spans="1:8" s="27" customFormat="1" ht="47.25">
      <c r="A947" s="23" t="s">
        <v>525</v>
      </c>
      <c r="B947" s="29" t="s">
        <v>355</v>
      </c>
      <c r="C947" s="38"/>
      <c r="D947" s="38"/>
      <c r="E947" s="38"/>
      <c r="F947" s="10">
        <f>SUM(F948)</f>
        <v>1645.1</v>
      </c>
      <c r="G947" s="10">
        <f t="shared" ref="G947:H947" si="250">SUM(G948)</f>
        <v>1495.1</v>
      </c>
      <c r="H947" s="10">
        <f t="shared" si="250"/>
        <v>1495.1</v>
      </c>
    </row>
    <row r="948" spans="1:8" ht="31.5">
      <c r="A948" s="95" t="s">
        <v>53</v>
      </c>
      <c r="B948" s="31" t="s">
        <v>356</v>
      </c>
      <c r="C948" s="96"/>
      <c r="D948" s="96"/>
      <c r="E948" s="96"/>
      <c r="F948" s="9">
        <f>SUM(F949)</f>
        <v>1645.1</v>
      </c>
      <c r="G948" s="9">
        <f t="shared" ref="G948:H948" si="251">SUM(G949)</f>
        <v>1495.1</v>
      </c>
      <c r="H948" s="9">
        <f t="shared" si="251"/>
        <v>1495.1</v>
      </c>
    </row>
    <row r="949" spans="1:8" ht="18" customHeight="1">
      <c r="A949" s="95" t="s">
        <v>31</v>
      </c>
      <c r="B949" s="31" t="s">
        <v>357</v>
      </c>
      <c r="C949" s="96"/>
      <c r="D949" s="96"/>
      <c r="E949" s="96"/>
      <c r="F949" s="9">
        <f>SUM(F950)+F951</f>
        <v>1645.1</v>
      </c>
      <c r="G949" s="9">
        <f t="shared" ref="G949:H949" si="252">SUM(G950)+G951</f>
        <v>1495.1</v>
      </c>
      <c r="H949" s="9">
        <f t="shared" si="252"/>
        <v>1495.1</v>
      </c>
    </row>
    <row r="950" spans="1:8" ht="31.5">
      <c r="A950" s="95" t="s">
        <v>192</v>
      </c>
      <c r="B950" s="31" t="s">
        <v>357</v>
      </c>
      <c r="C950" s="96" t="s">
        <v>98</v>
      </c>
      <c r="D950" s="96" t="s">
        <v>25</v>
      </c>
      <c r="E950" s="96" t="s">
        <v>45</v>
      </c>
      <c r="F950" s="9">
        <f>SUM(Ведомственная!G664)+Ведомственная!G744</f>
        <v>1495.1</v>
      </c>
      <c r="G950" s="9">
        <f>SUM(Ведомственная!H664)+Ведомственная!H744</f>
        <v>1495.1</v>
      </c>
      <c r="H950" s="9">
        <f>SUM(Ведомственная!I664)+Ведомственная!I744</f>
        <v>1495.1</v>
      </c>
    </row>
    <row r="951" spans="1:8" ht="31.5">
      <c r="A951" s="95" t="s">
        <v>192</v>
      </c>
      <c r="B951" s="31" t="s">
        <v>357</v>
      </c>
      <c r="C951" s="96" t="s">
        <v>98</v>
      </c>
      <c r="D951" s="96" t="s">
        <v>25</v>
      </c>
      <c r="E951" s="96" t="s">
        <v>60</v>
      </c>
      <c r="F951" s="9">
        <f>SUM(Ведомственная!G494)</f>
        <v>150</v>
      </c>
      <c r="G951" s="9">
        <f>SUM(Ведомственная!H494)</f>
        <v>0</v>
      </c>
      <c r="H951" s="9">
        <f>SUM(Ведомственная!I494)</f>
        <v>0</v>
      </c>
    </row>
    <row r="952" spans="1:8" ht="47.25">
      <c r="A952" s="23" t="s">
        <v>541</v>
      </c>
      <c r="B952" s="29" t="s">
        <v>473</v>
      </c>
      <c r="C952" s="38"/>
      <c r="D952" s="38"/>
      <c r="E952" s="38"/>
      <c r="F952" s="10">
        <f>SUM(F953)</f>
        <v>1445.9</v>
      </c>
      <c r="G952" s="10">
        <f>SUM(G953)</f>
        <v>1045.9000000000001</v>
      </c>
      <c r="H952" s="10">
        <f>SUM(H953)</f>
        <v>1045.9000000000001</v>
      </c>
    </row>
    <row r="953" spans="1:8" ht="47.25">
      <c r="A953" s="95" t="s">
        <v>542</v>
      </c>
      <c r="B953" s="31" t="s">
        <v>804</v>
      </c>
      <c r="C953" s="96"/>
      <c r="D953" s="96"/>
      <c r="E953" s="96"/>
      <c r="F953" s="9">
        <f t="shared" ref="F953:H953" si="253">SUM(F954)</f>
        <v>1445.9</v>
      </c>
      <c r="G953" s="9">
        <f t="shared" si="253"/>
        <v>1045.9000000000001</v>
      </c>
      <c r="H953" s="9">
        <f t="shared" si="253"/>
        <v>1045.9000000000001</v>
      </c>
    </row>
    <row r="954" spans="1:8" ht="31.5">
      <c r="A954" s="34" t="s">
        <v>192</v>
      </c>
      <c r="B954" s="31" t="s">
        <v>804</v>
      </c>
      <c r="C954" s="96" t="s">
        <v>98</v>
      </c>
      <c r="D954" s="96" t="s">
        <v>11</v>
      </c>
      <c r="E954" s="96" t="s">
        <v>22</v>
      </c>
      <c r="F954" s="9">
        <f>SUM(Ведомственная!G243)</f>
        <v>1445.9</v>
      </c>
      <c r="G954" s="9">
        <f>SUM(Ведомственная!H243)</f>
        <v>1045.9000000000001</v>
      </c>
      <c r="H954" s="9">
        <f>SUM(Ведомственная!I243)</f>
        <v>1045.9000000000001</v>
      </c>
    </row>
    <row r="955" spans="1:8" ht="31.5">
      <c r="A955" s="63" t="s">
        <v>468</v>
      </c>
      <c r="B955" s="29" t="s">
        <v>466</v>
      </c>
      <c r="C955" s="38"/>
      <c r="D955" s="38"/>
      <c r="E955" s="38"/>
      <c r="F955" s="10">
        <f>SUM(F956)</f>
        <v>15425.3</v>
      </c>
      <c r="G955" s="10">
        <f t="shared" ref="G955:H955" si="254">SUM(G956)</f>
        <v>2000</v>
      </c>
      <c r="H955" s="10">
        <f t="shared" si="254"/>
        <v>2000</v>
      </c>
    </row>
    <row r="956" spans="1:8" ht="31.5">
      <c r="A956" s="95" t="s">
        <v>79</v>
      </c>
      <c r="B956" s="31" t="s">
        <v>467</v>
      </c>
      <c r="C956" s="96"/>
      <c r="D956" s="96"/>
      <c r="E956" s="96"/>
      <c r="F956" s="9">
        <f>SUM(F957:F958)</f>
        <v>15425.3</v>
      </c>
      <c r="G956" s="9">
        <f t="shared" ref="G956:H956" si="255">SUM(G957:G958)</f>
        <v>2000</v>
      </c>
      <c r="H956" s="9">
        <f t="shared" si="255"/>
        <v>2000</v>
      </c>
    </row>
    <row r="957" spans="1:8" ht="31.5">
      <c r="A957" s="2" t="s">
        <v>43</v>
      </c>
      <c r="B957" s="31" t="s">
        <v>467</v>
      </c>
      <c r="C957" s="96" t="s">
        <v>72</v>
      </c>
      <c r="D957" s="96" t="s">
        <v>28</v>
      </c>
      <c r="E957" s="96" t="s">
        <v>75</v>
      </c>
      <c r="F957" s="9">
        <f>SUM(Ведомственная!G113)</f>
        <v>15425.3</v>
      </c>
      <c r="G957" s="9">
        <f>SUM(Ведомственная!H113)</f>
        <v>2000</v>
      </c>
      <c r="H957" s="9">
        <f>SUM(Ведомственная!I113)</f>
        <v>2000</v>
      </c>
    </row>
    <row r="958" spans="1:8" ht="31.5">
      <c r="A958" s="95" t="s">
        <v>43</v>
      </c>
      <c r="B958" s="31" t="s">
        <v>467</v>
      </c>
      <c r="C958" s="31">
        <v>200</v>
      </c>
      <c r="D958" s="96" t="s">
        <v>89</v>
      </c>
      <c r="E958" s="96" t="s">
        <v>139</v>
      </c>
      <c r="F958" s="9">
        <f>SUM(Ведомственная!G451)</f>
        <v>0</v>
      </c>
      <c r="G958" s="9">
        <f>SUM(Ведомственная!H451)</f>
        <v>0</v>
      </c>
      <c r="H958" s="9">
        <f>SUM(Ведомственная!I451)</f>
        <v>0</v>
      </c>
    </row>
    <row r="959" spans="1:8" ht="47.25">
      <c r="A959" s="23" t="s">
        <v>603</v>
      </c>
      <c r="B959" s="29" t="s">
        <v>604</v>
      </c>
      <c r="C959" s="31"/>
      <c r="D959" s="96"/>
      <c r="E959" s="96"/>
      <c r="F959" s="10">
        <f>SUM(F960+F964)</f>
        <v>5413</v>
      </c>
      <c r="G959" s="10">
        <f t="shared" ref="G959:H959" si="256">SUM(G960+G964)</f>
        <v>5413</v>
      </c>
      <c r="H959" s="10">
        <f t="shared" si="256"/>
        <v>5413</v>
      </c>
    </row>
    <row r="960" spans="1:8" ht="31.5">
      <c r="A960" s="95" t="s">
        <v>380</v>
      </c>
      <c r="B960" s="31" t="s">
        <v>605</v>
      </c>
      <c r="C960" s="31"/>
      <c r="D960" s="96"/>
      <c r="E960" s="96"/>
      <c r="F960" s="9">
        <f>SUM(F961+F962)+F963</f>
        <v>5233</v>
      </c>
      <c r="G960" s="9">
        <f t="shared" ref="G960:H960" si="257">SUM(G961+G962)+G963</f>
        <v>5233</v>
      </c>
      <c r="H960" s="9">
        <f t="shared" si="257"/>
        <v>5233</v>
      </c>
    </row>
    <row r="961" spans="1:8" ht="63">
      <c r="A961" s="2" t="s">
        <v>42</v>
      </c>
      <c r="B961" s="31" t="s">
        <v>605</v>
      </c>
      <c r="C961" s="31">
        <v>100</v>
      </c>
      <c r="D961" s="96" t="s">
        <v>28</v>
      </c>
      <c r="E961" s="96" t="s">
        <v>11</v>
      </c>
      <c r="F961" s="9">
        <f>SUM(Ведомственная!G57)</f>
        <v>4200.2</v>
      </c>
      <c r="G961" s="9">
        <f>SUM(Ведомственная!H57)</f>
        <v>4200.2</v>
      </c>
      <c r="H961" s="9">
        <f>SUM(Ведомственная!I57)</f>
        <v>4200.2</v>
      </c>
    </row>
    <row r="962" spans="1:8" ht="31.5">
      <c r="A962" s="95" t="s">
        <v>43</v>
      </c>
      <c r="B962" s="31" t="s">
        <v>795</v>
      </c>
      <c r="C962" s="31">
        <v>200</v>
      </c>
      <c r="D962" s="96" t="s">
        <v>28</v>
      </c>
      <c r="E962" s="96" t="s">
        <v>11</v>
      </c>
      <c r="F962" s="9">
        <f>SUM(Ведомственная!G58)</f>
        <v>1032.8</v>
      </c>
      <c r="G962" s="9">
        <f>SUM(Ведомственная!H58)</f>
        <v>1032.8</v>
      </c>
      <c r="H962" s="9">
        <f>SUM(Ведомственная!I58)</f>
        <v>1032.8</v>
      </c>
    </row>
    <row r="963" spans="1:8" ht="31.5">
      <c r="A963" s="95" t="s">
        <v>43</v>
      </c>
      <c r="B963" s="31" t="s">
        <v>795</v>
      </c>
      <c r="C963" s="31">
        <v>200</v>
      </c>
      <c r="D963" s="96" t="s">
        <v>89</v>
      </c>
      <c r="E963" s="96" t="s">
        <v>139</v>
      </c>
      <c r="F963" s="9">
        <f>SUM(Ведомственная!G456)</f>
        <v>0</v>
      </c>
      <c r="G963" s="9">
        <f>SUM(Ведомственная!H456)</f>
        <v>0</v>
      </c>
      <c r="H963" s="9">
        <f>SUM(Ведомственная!I456)</f>
        <v>0</v>
      </c>
    </row>
    <row r="964" spans="1:8" ht="31.5">
      <c r="A964" s="95" t="s">
        <v>79</v>
      </c>
      <c r="B964" s="31" t="s">
        <v>606</v>
      </c>
      <c r="C964" s="31"/>
      <c r="D964" s="96"/>
      <c r="E964" s="96"/>
      <c r="F964" s="9">
        <f>SUM(F965:F966)</f>
        <v>180</v>
      </c>
      <c r="G964" s="9">
        <f>SUM(G965:G966)</f>
        <v>180</v>
      </c>
      <c r="H964" s="9">
        <f>SUM(H965:H966)</f>
        <v>180</v>
      </c>
    </row>
    <row r="965" spans="1:8" ht="31.5">
      <c r="A965" s="95" t="s">
        <v>43</v>
      </c>
      <c r="B965" s="31" t="s">
        <v>606</v>
      </c>
      <c r="C965" s="31">
        <v>200</v>
      </c>
      <c r="D965" s="96" t="s">
        <v>28</v>
      </c>
      <c r="E965" s="96">
        <v>13</v>
      </c>
      <c r="F965" s="9">
        <f>SUM(Ведомственная!G116)</f>
        <v>180</v>
      </c>
      <c r="G965" s="9">
        <f>SUM(Ведомственная!H116)</f>
        <v>180</v>
      </c>
      <c r="H965" s="9">
        <f>SUM(Ведомственная!I116)</f>
        <v>180</v>
      </c>
    </row>
    <row r="966" spans="1:8">
      <c r="A966" s="95" t="s">
        <v>34</v>
      </c>
      <c r="B966" s="31" t="s">
        <v>606</v>
      </c>
      <c r="C966" s="31">
        <v>300</v>
      </c>
      <c r="D966" s="96" t="s">
        <v>28</v>
      </c>
      <c r="E966" s="96">
        <v>13</v>
      </c>
      <c r="F966" s="9">
        <f>SUM(Ведомственная!G117)</f>
        <v>0</v>
      </c>
      <c r="G966" s="9">
        <f>SUM(Ведомственная!H117)</f>
        <v>0</v>
      </c>
      <c r="H966" s="9">
        <f>SUM(Ведомственная!I117)</f>
        <v>0</v>
      </c>
    </row>
    <row r="967" spans="1:8" s="27" customFormat="1">
      <c r="A967" s="23" t="s">
        <v>160</v>
      </c>
      <c r="B967" s="24" t="s">
        <v>161</v>
      </c>
      <c r="C967" s="24"/>
      <c r="D967" s="24"/>
      <c r="E967" s="24"/>
      <c r="F967" s="26">
        <f>SUM(F968+F974+F996+F1005+F978+F983+F985+F988+F990)+F1003+F998+F976+F1008+F970+F972</f>
        <v>81330.199999999983</v>
      </c>
      <c r="G967" s="26">
        <f t="shared" ref="G967:H967" si="258">SUM(G968+G974+G996+G1005+G978+G983+G985+G988+G990)+G1003+G998+G976+G1008+G970+G972</f>
        <v>66582.299999999988</v>
      </c>
      <c r="H967" s="26">
        <f t="shared" si="258"/>
        <v>160188.60000000003</v>
      </c>
    </row>
    <row r="968" spans="1:8" ht="31.5">
      <c r="A968" s="95" t="s">
        <v>614</v>
      </c>
      <c r="B968" s="31" t="s">
        <v>169</v>
      </c>
      <c r="C968" s="31"/>
      <c r="D968" s="96"/>
      <c r="E968" s="96"/>
      <c r="F968" s="9">
        <f>SUM(F969)</f>
        <v>38487.599999999991</v>
      </c>
      <c r="G968" s="9">
        <f>SUM(G969)</f>
        <v>22992.1</v>
      </c>
      <c r="H968" s="9">
        <f>SUM(H969)</f>
        <v>126022.7</v>
      </c>
    </row>
    <row r="969" spans="1:8">
      <c r="A969" s="95" t="s">
        <v>20</v>
      </c>
      <c r="B969" s="31" t="s">
        <v>169</v>
      </c>
      <c r="C969" s="31">
        <v>800</v>
      </c>
      <c r="D969" s="96">
        <v>10</v>
      </c>
      <c r="E969" s="96" t="s">
        <v>60</v>
      </c>
      <c r="F969" s="9">
        <f>SUM(Ведомственная!G548)</f>
        <v>38487.599999999991</v>
      </c>
      <c r="G969" s="9">
        <f>SUM(Ведомственная!H548)</f>
        <v>22992.1</v>
      </c>
      <c r="H969" s="9">
        <f>SUM(Ведомственная!I548)</f>
        <v>126022.7</v>
      </c>
    </row>
    <row r="970" spans="1:8" ht="47.25">
      <c r="A970" s="95" t="s">
        <v>615</v>
      </c>
      <c r="B970" s="31" t="s">
        <v>168</v>
      </c>
      <c r="C970" s="31"/>
      <c r="D970" s="96"/>
      <c r="E970" s="96"/>
      <c r="F970" s="9">
        <f>SUM(F971)</f>
        <v>2767.1</v>
      </c>
      <c r="G970" s="9">
        <f t="shared" ref="G970:H970" si="259">SUM(G971)</f>
        <v>0</v>
      </c>
      <c r="H970" s="9">
        <f t="shared" si="259"/>
        <v>0</v>
      </c>
    </row>
    <row r="971" spans="1:8">
      <c r="A971" s="95" t="s">
        <v>20</v>
      </c>
      <c r="B971" s="31" t="s">
        <v>168</v>
      </c>
      <c r="C971" s="31">
        <v>800</v>
      </c>
      <c r="D971" s="96" t="s">
        <v>28</v>
      </c>
      <c r="E971" s="96" t="s">
        <v>75</v>
      </c>
      <c r="F971" s="9">
        <f>SUM(Ведомственная!G533)</f>
        <v>2767.1</v>
      </c>
      <c r="G971" s="9">
        <f>SUM(Ведомственная!H533)</f>
        <v>0</v>
      </c>
      <c r="H971" s="9">
        <f>SUM(Ведомственная!I533)</f>
        <v>0</v>
      </c>
    </row>
    <row r="972" spans="1:8">
      <c r="A972" s="95" t="s">
        <v>757</v>
      </c>
      <c r="B972" s="96" t="s">
        <v>756</v>
      </c>
      <c r="C972" s="31"/>
      <c r="D972" s="96"/>
      <c r="E972" s="96"/>
      <c r="F972" s="9">
        <f>SUM(F973)</f>
        <v>1386.4</v>
      </c>
      <c r="G972" s="9">
        <f t="shared" ref="G972:H972" si="260">SUM(G973)</f>
        <v>0</v>
      </c>
      <c r="H972" s="9">
        <f t="shared" si="260"/>
        <v>0</v>
      </c>
    </row>
    <row r="973" spans="1:8">
      <c r="A973" s="95" t="s">
        <v>20</v>
      </c>
      <c r="B973" s="96" t="s">
        <v>756</v>
      </c>
      <c r="C973" s="31">
        <v>800</v>
      </c>
      <c r="D973" s="96" t="s">
        <v>60</v>
      </c>
      <c r="E973" s="96" t="s">
        <v>139</v>
      </c>
      <c r="F973" s="9">
        <f>SUM(Ведомственная!G538)</f>
        <v>1386.4</v>
      </c>
      <c r="G973" s="9">
        <f>SUM(Ведомственная!H538)</f>
        <v>0</v>
      </c>
      <c r="H973" s="9">
        <f>SUM(Ведомственная!I538)</f>
        <v>0</v>
      </c>
    </row>
    <row r="974" spans="1:8">
      <c r="A974" s="95" t="s">
        <v>635</v>
      </c>
      <c r="B974" s="96" t="s">
        <v>164</v>
      </c>
      <c r="C974" s="31"/>
      <c r="D974" s="96"/>
      <c r="E974" s="96"/>
      <c r="F974" s="9">
        <f>SUM(F975)</f>
        <v>2500</v>
      </c>
      <c r="G974" s="9">
        <f>SUM(G975)</f>
        <v>0</v>
      </c>
      <c r="H974" s="9">
        <f>SUM(H975)</f>
        <v>0</v>
      </c>
    </row>
    <row r="975" spans="1:8">
      <c r="A975" s="95" t="s">
        <v>20</v>
      </c>
      <c r="B975" s="96" t="s">
        <v>164</v>
      </c>
      <c r="C975" s="31">
        <v>800</v>
      </c>
      <c r="D975" s="96" t="s">
        <v>28</v>
      </c>
      <c r="E975" s="96" t="s">
        <v>140</v>
      </c>
      <c r="F975" s="9">
        <f>SUM(Ведомственная!G520)</f>
        <v>2500</v>
      </c>
      <c r="G975" s="9">
        <f>SUM(Ведомственная!H520)</f>
        <v>0</v>
      </c>
      <c r="H975" s="9">
        <f>SUM(Ведомственная!I520)</f>
        <v>0</v>
      </c>
    </row>
    <row r="976" spans="1:8" ht="31.5">
      <c r="A976" s="2" t="s">
        <v>262</v>
      </c>
      <c r="B976" s="4" t="s">
        <v>263</v>
      </c>
      <c r="C976" s="4"/>
      <c r="D976" s="4"/>
      <c r="E976" s="4"/>
      <c r="F976" s="7">
        <f t="shared" ref="F976:H976" si="261">SUM(F977)</f>
        <v>500</v>
      </c>
      <c r="G976" s="7">
        <f t="shared" si="261"/>
        <v>500</v>
      </c>
      <c r="H976" s="7">
        <f t="shared" si="261"/>
        <v>500</v>
      </c>
    </row>
    <row r="977" spans="1:9" ht="31.5">
      <c r="A977" s="2" t="s">
        <v>43</v>
      </c>
      <c r="B977" s="4" t="s">
        <v>263</v>
      </c>
      <c r="C977" s="4" t="s">
        <v>72</v>
      </c>
      <c r="D977" s="4" t="s">
        <v>45</v>
      </c>
      <c r="E977" s="4" t="s">
        <v>25</v>
      </c>
      <c r="F977" s="7">
        <f>SUM(Ведомственная!G162)</f>
        <v>500</v>
      </c>
      <c r="G977" s="7">
        <f>SUM(Ведомственная!H162)</f>
        <v>500</v>
      </c>
      <c r="H977" s="7">
        <f>SUM(Ведомственная!I162)</f>
        <v>500</v>
      </c>
    </row>
    <row r="978" spans="1:9">
      <c r="A978" s="95" t="s">
        <v>62</v>
      </c>
      <c r="B978" s="4" t="s">
        <v>82</v>
      </c>
      <c r="C978" s="4"/>
      <c r="D978" s="4"/>
      <c r="E978" s="4"/>
      <c r="F978" s="7">
        <f>SUM(F979+F981)+F982+F980</f>
        <v>22781.3</v>
      </c>
      <c r="G978" s="7">
        <f t="shared" ref="G978:H978" si="262">SUM(G979+G981)+G982+G980</f>
        <v>20456</v>
      </c>
      <c r="H978" s="7">
        <f t="shared" si="262"/>
        <v>20456</v>
      </c>
      <c r="I978" s="28"/>
    </row>
    <row r="979" spans="1:9" ht="63">
      <c r="A979" s="95" t="s">
        <v>42</v>
      </c>
      <c r="B979" s="4" t="s">
        <v>82</v>
      </c>
      <c r="C979" s="4" t="s">
        <v>70</v>
      </c>
      <c r="D979" s="4" t="s">
        <v>28</v>
      </c>
      <c r="E979" s="4" t="s">
        <v>45</v>
      </c>
      <c r="F979" s="7">
        <f>SUM(Ведомственная!G15)</f>
        <v>22766.3</v>
      </c>
      <c r="G979" s="7">
        <f>SUM(Ведомственная!H15)</f>
        <v>20441</v>
      </c>
      <c r="H979" s="7">
        <f>SUM(Ведомственная!I15)</f>
        <v>20441</v>
      </c>
    </row>
    <row r="980" spans="1:9" ht="63" hidden="1">
      <c r="A980" s="95" t="s">
        <v>42</v>
      </c>
      <c r="B980" s="4" t="s">
        <v>82</v>
      </c>
      <c r="C980" s="4" t="s">
        <v>70</v>
      </c>
      <c r="D980" s="4" t="s">
        <v>45</v>
      </c>
      <c r="E980" s="4" t="s">
        <v>11</v>
      </c>
      <c r="F980" s="7">
        <f>SUM(Ведомственная!G126)</f>
        <v>0</v>
      </c>
      <c r="G980" s="7">
        <f>SUM(Ведомственная!H126)</f>
        <v>0</v>
      </c>
      <c r="H980" s="7">
        <f>SUM(Ведомственная!I126)</f>
        <v>0</v>
      </c>
    </row>
    <row r="981" spans="1:9">
      <c r="A981" s="95" t="s">
        <v>71</v>
      </c>
      <c r="B981" s="4" t="s">
        <v>82</v>
      </c>
      <c r="C981" s="4" t="s">
        <v>72</v>
      </c>
      <c r="D981" s="4" t="s">
        <v>28</v>
      </c>
      <c r="E981" s="4" t="s">
        <v>45</v>
      </c>
      <c r="F981" s="9">
        <f>SUM(Ведомственная!G16)</f>
        <v>15</v>
      </c>
      <c r="G981" s="9">
        <f>SUM(Ведомственная!H16)</f>
        <v>15</v>
      </c>
      <c r="H981" s="9">
        <f>SUM(Ведомственная!I16)</f>
        <v>15</v>
      </c>
    </row>
    <row r="982" spans="1:9">
      <c r="A982" s="95" t="s">
        <v>34</v>
      </c>
      <c r="B982" s="4" t="s">
        <v>82</v>
      </c>
      <c r="C982" s="4" t="s">
        <v>80</v>
      </c>
      <c r="D982" s="4" t="s">
        <v>28</v>
      </c>
      <c r="E982" s="4" t="s">
        <v>45</v>
      </c>
      <c r="F982" s="9">
        <f>SUM(Ведомственная!G17)</f>
        <v>0</v>
      </c>
      <c r="G982" s="9">
        <f>SUM(Ведомственная!H17)</f>
        <v>0</v>
      </c>
      <c r="H982" s="9">
        <f>SUM(Ведомственная!I17)</f>
        <v>0</v>
      </c>
    </row>
    <row r="983" spans="1:9">
      <c r="A983" s="95" t="s">
        <v>73</v>
      </c>
      <c r="B983" s="4" t="s">
        <v>83</v>
      </c>
      <c r="C983" s="4"/>
      <c r="D983" s="4"/>
      <c r="E983" s="4"/>
      <c r="F983" s="7">
        <f>SUM(F984)</f>
        <v>2792.7000000000003</v>
      </c>
      <c r="G983" s="7">
        <f>SUM(G984)</f>
        <v>2428.4</v>
      </c>
      <c r="H983" s="7">
        <f>SUM(H984)</f>
        <v>2428.4</v>
      </c>
    </row>
    <row r="984" spans="1:9" ht="63">
      <c r="A984" s="95" t="s">
        <v>42</v>
      </c>
      <c r="B984" s="4" t="s">
        <v>83</v>
      </c>
      <c r="C984" s="4" t="s">
        <v>70</v>
      </c>
      <c r="D984" s="4" t="s">
        <v>28</v>
      </c>
      <c r="E984" s="4" t="s">
        <v>45</v>
      </c>
      <c r="F984" s="7">
        <f>SUM(Ведомственная!G19)</f>
        <v>2792.7000000000003</v>
      </c>
      <c r="G984" s="7">
        <f>SUM(Ведомственная!H19)</f>
        <v>2428.4</v>
      </c>
      <c r="H984" s="7">
        <f>SUM(Ведомственная!I19)</f>
        <v>2428.4</v>
      </c>
    </row>
    <row r="985" spans="1:9">
      <c r="A985" s="95" t="s">
        <v>76</v>
      </c>
      <c r="B985" s="4" t="s">
        <v>84</v>
      </c>
      <c r="C985" s="4"/>
      <c r="D985" s="4"/>
      <c r="E985" s="4"/>
      <c r="F985" s="9">
        <f>SUM(F986:F987)</f>
        <v>391</v>
      </c>
      <c r="G985" s="9">
        <f>SUM(G986:G987)</f>
        <v>391</v>
      </c>
      <c r="H985" s="9">
        <f>SUM(H986:H987)</f>
        <v>391</v>
      </c>
    </row>
    <row r="986" spans="1:9" ht="31.5">
      <c r="A986" s="95" t="s">
        <v>43</v>
      </c>
      <c r="B986" s="4" t="s">
        <v>84</v>
      </c>
      <c r="C986" s="4" t="s">
        <v>72</v>
      </c>
      <c r="D986" s="4" t="s">
        <v>28</v>
      </c>
      <c r="E986" s="4" t="s">
        <v>75</v>
      </c>
      <c r="F986" s="9">
        <f>SUM(Ведомственная!G23)</f>
        <v>382</v>
      </c>
      <c r="G986" s="9">
        <f>SUM(Ведомственная!H23)</f>
        <v>382</v>
      </c>
      <c r="H986" s="9">
        <f>SUM(Ведомственная!I23)</f>
        <v>382</v>
      </c>
    </row>
    <row r="987" spans="1:9">
      <c r="A987" s="95" t="s">
        <v>20</v>
      </c>
      <c r="B987" s="4" t="s">
        <v>84</v>
      </c>
      <c r="C987" s="4" t="s">
        <v>77</v>
      </c>
      <c r="D987" s="4" t="s">
        <v>28</v>
      </c>
      <c r="E987" s="4" t="s">
        <v>75</v>
      </c>
      <c r="F987" s="9">
        <f>SUM(Ведомственная!G24)</f>
        <v>9</v>
      </c>
      <c r="G987" s="9">
        <f>SUM(Ведомственная!H24)</f>
        <v>9</v>
      </c>
      <c r="H987" s="9">
        <f>SUM(Ведомственная!I24)</f>
        <v>9</v>
      </c>
    </row>
    <row r="988" spans="1:9" ht="31.5">
      <c r="A988" s="95" t="s">
        <v>78</v>
      </c>
      <c r="B988" s="4" t="s">
        <v>85</v>
      </c>
      <c r="C988" s="4"/>
      <c r="D988" s="4"/>
      <c r="E988" s="4"/>
      <c r="F988" s="9">
        <f>SUM(F989)</f>
        <v>444.7</v>
      </c>
      <c r="G988" s="9">
        <f>SUM(G989)</f>
        <v>444.7</v>
      </c>
      <c r="H988" s="9">
        <f>SUM(H989)</f>
        <v>444.7</v>
      </c>
    </row>
    <row r="989" spans="1:9" ht="31.5">
      <c r="A989" s="95" t="s">
        <v>43</v>
      </c>
      <c r="B989" s="4" t="s">
        <v>85</v>
      </c>
      <c r="C989" s="4" t="s">
        <v>72</v>
      </c>
      <c r="D989" s="4" t="s">
        <v>28</v>
      </c>
      <c r="E989" s="4" t="s">
        <v>75</v>
      </c>
      <c r="F989" s="9">
        <f>SUM(Ведомственная!G26)</f>
        <v>444.7</v>
      </c>
      <c r="G989" s="9">
        <f>SUM(Ведомственная!H26)</f>
        <v>444.7</v>
      </c>
      <c r="H989" s="9">
        <f>SUM(Ведомственная!I26)</f>
        <v>444.7</v>
      </c>
    </row>
    <row r="990" spans="1:9" ht="31.5">
      <c r="A990" s="95" t="s">
        <v>79</v>
      </c>
      <c r="B990" s="4" t="s">
        <v>86</v>
      </c>
      <c r="C990" s="4"/>
      <c r="D990" s="4"/>
      <c r="E990" s="4"/>
      <c r="F990" s="7">
        <f>SUM(F991:F995)</f>
        <v>4104.2000000000007</v>
      </c>
      <c r="G990" s="7">
        <f>SUM(G991:G995)</f>
        <v>13812.7</v>
      </c>
      <c r="H990" s="7">
        <f>SUM(H991:H995)</f>
        <v>4004.2000000000003</v>
      </c>
    </row>
    <row r="991" spans="1:9" ht="31.5">
      <c r="A991" s="95" t="s">
        <v>43</v>
      </c>
      <c r="B991" s="4" t="s">
        <v>86</v>
      </c>
      <c r="C991" s="4" t="s">
        <v>72</v>
      </c>
      <c r="D991" s="4" t="s">
        <v>28</v>
      </c>
      <c r="E991" s="4" t="s">
        <v>75</v>
      </c>
      <c r="F991" s="7">
        <f>SUM(Ведомственная!G28)+Ведомственная!G120</f>
        <v>2969.3</v>
      </c>
      <c r="G991" s="7">
        <f>SUM(Ведомственная!H28)+Ведомственная!H120</f>
        <v>2969.3</v>
      </c>
      <c r="H991" s="7">
        <f>SUM(Ведомственная!I28)+Ведомственная!I120</f>
        <v>2969.3</v>
      </c>
    </row>
    <row r="992" spans="1:9">
      <c r="A992" s="95" t="s">
        <v>34</v>
      </c>
      <c r="B992" s="4" t="s">
        <v>86</v>
      </c>
      <c r="C992" s="4" t="s">
        <v>80</v>
      </c>
      <c r="D992" s="4" t="s">
        <v>28</v>
      </c>
      <c r="E992" s="4" t="s">
        <v>75</v>
      </c>
      <c r="F992" s="7">
        <f>SUM(Ведомственная!G29)</f>
        <v>1034.9000000000001</v>
      </c>
      <c r="G992" s="7">
        <f>SUM(Ведомственная!H29)</f>
        <v>1034.9000000000001</v>
      </c>
      <c r="H992" s="7">
        <f>SUM(Ведомственная!I29)</f>
        <v>1034.9000000000001</v>
      </c>
    </row>
    <row r="993" spans="1:8">
      <c r="A993" s="95" t="s">
        <v>20</v>
      </c>
      <c r="B993" s="4" t="s">
        <v>86</v>
      </c>
      <c r="C993" s="4" t="s">
        <v>77</v>
      </c>
      <c r="D993" s="4" t="s">
        <v>28</v>
      </c>
      <c r="E993" s="4" t="s">
        <v>89</v>
      </c>
      <c r="F993" s="7">
        <f>SUM(Ведомственная!G72)</f>
        <v>0</v>
      </c>
      <c r="G993" s="7">
        <f>SUM(Ведомственная!H72)</f>
        <v>9808.5</v>
      </c>
      <c r="H993" s="7">
        <f>SUM(Ведомственная!I72)</f>
        <v>0</v>
      </c>
    </row>
    <row r="994" spans="1:8">
      <c r="A994" s="95" t="s">
        <v>20</v>
      </c>
      <c r="B994" s="4" t="s">
        <v>86</v>
      </c>
      <c r="C994" s="4" t="s">
        <v>77</v>
      </c>
      <c r="D994" s="4" t="s">
        <v>28</v>
      </c>
      <c r="E994" s="4" t="s">
        <v>75</v>
      </c>
      <c r="F994" s="7">
        <f>SUM(Ведомственная!G30+Ведомственная!G121)</f>
        <v>100</v>
      </c>
      <c r="G994" s="7">
        <f>SUM(Ведомственная!H30+Ведомственная!H121)</f>
        <v>0</v>
      </c>
      <c r="H994" s="7">
        <f>SUM(Ведомственная!I30+Ведомственная!I121)</f>
        <v>0</v>
      </c>
    </row>
    <row r="995" spans="1:8" ht="31.5" hidden="1">
      <c r="A995" s="95" t="s">
        <v>43</v>
      </c>
      <c r="B995" s="4" t="s">
        <v>86</v>
      </c>
      <c r="C995" s="4" t="s">
        <v>72</v>
      </c>
      <c r="D995" s="4" t="s">
        <v>89</v>
      </c>
      <c r="E995" s="4" t="s">
        <v>139</v>
      </c>
      <c r="F995" s="7">
        <f>SUM(Ведомственная!G35)</f>
        <v>0</v>
      </c>
      <c r="G995" s="7">
        <f>SUM(Ведомственная!H35)</f>
        <v>0</v>
      </c>
      <c r="H995" s="7">
        <f>SUM(Ведомственная!I35)</f>
        <v>0</v>
      </c>
    </row>
    <row r="996" spans="1:8" ht="47.25">
      <c r="A996" s="95" t="s">
        <v>178</v>
      </c>
      <c r="B996" s="96" t="s">
        <v>379</v>
      </c>
      <c r="C996" s="96"/>
      <c r="D996" s="96"/>
      <c r="E996" s="96"/>
      <c r="F996" s="9">
        <f>SUM(F997)</f>
        <v>12.1</v>
      </c>
      <c r="G996" s="9">
        <f>SUM(G997)</f>
        <v>12.5</v>
      </c>
      <c r="H996" s="9">
        <f>SUM(H997)</f>
        <v>162.5</v>
      </c>
    </row>
    <row r="997" spans="1:8">
      <c r="A997" s="95" t="s">
        <v>71</v>
      </c>
      <c r="B997" s="96" t="s">
        <v>379</v>
      </c>
      <c r="C997" s="96" t="s">
        <v>72</v>
      </c>
      <c r="D997" s="96" t="s">
        <v>28</v>
      </c>
      <c r="E997" s="96" t="s">
        <v>139</v>
      </c>
      <c r="F997" s="9">
        <f>SUM(Ведомственная!G68)</f>
        <v>12.1</v>
      </c>
      <c r="G997" s="9">
        <f>SUM(Ведомственная!H68)</f>
        <v>12.5</v>
      </c>
      <c r="H997" s="9">
        <f>SUM(Ведомственная!I68)</f>
        <v>162.5</v>
      </c>
    </row>
    <row r="998" spans="1:8" ht="31.5" hidden="1">
      <c r="A998" s="95" t="s">
        <v>194</v>
      </c>
      <c r="B998" s="96" t="s">
        <v>474</v>
      </c>
      <c r="C998" s="96"/>
      <c r="D998" s="96"/>
      <c r="E998" s="96"/>
      <c r="F998" s="9">
        <f>SUM(F999:F1002)</f>
        <v>4877.6000000000004</v>
      </c>
      <c r="G998" s="9">
        <f>SUM(G999:G1002)</f>
        <v>5259.4</v>
      </c>
      <c r="H998" s="9">
        <f>SUM(H999:H1002)</f>
        <v>5493.6</v>
      </c>
    </row>
    <row r="999" spans="1:8" ht="63" hidden="1">
      <c r="A999" s="2" t="s">
        <v>42</v>
      </c>
      <c r="B999" s="96" t="s">
        <v>474</v>
      </c>
      <c r="C999" s="96" t="s">
        <v>70</v>
      </c>
      <c r="D999" s="96" t="s">
        <v>45</v>
      </c>
      <c r="E999" s="96" t="s">
        <v>11</v>
      </c>
      <c r="F999" s="9">
        <f>SUM(Ведомственная!G128)</f>
        <v>4877.6000000000004</v>
      </c>
      <c r="G999" s="9">
        <f>SUM(Ведомственная!H128)</f>
        <v>5259.4</v>
      </c>
      <c r="H999" s="9">
        <f>SUM(Ведомственная!I128)</f>
        <v>5493.6</v>
      </c>
    </row>
    <row r="1000" spans="1:8" ht="31.5" hidden="1">
      <c r="A1000" s="95" t="s">
        <v>43</v>
      </c>
      <c r="B1000" s="96" t="s">
        <v>474</v>
      </c>
      <c r="C1000" s="96" t="s">
        <v>72</v>
      </c>
      <c r="D1000" s="96" t="s">
        <v>45</v>
      </c>
      <c r="E1000" s="96" t="s">
        <v>11</v>
      </c>
      <c r="F1000" s="9">
        <f>SUM(Ведомственная!G129)</f>
        <v>0</v>
      </c>
      <c r="G1000" s="9">
        <f>SUM(Ведомственная!H129)</f>
        <v>0</v>
      </c>
      <c r="H1000" s="9">
        <f>SUM(Ведомственная!I129)</f>
        <v>0</v>
      </c>
    </row>
    <row r="1001" spans="1:8" ht="31.5" hidden="1">
      <c r="A1001" s="95" t="s">
        <v>43</v>
      </c>
      <c r="B1001" s="96" t="s">
        <v>474</v>
      </c>
      <c r="C1001" s="96" t="s">
        <v>72</v>
      </c>
      <c r="D1001" s="96" t="s">
        <v>89</v>
      </c>
      <c r="E1001" s="96" t="s">
        <v>139</v>
      </c>
      <c r="F1001" s="9">
        <f>SUM(Ведомственная!G458)</f>
        <v>0</v>
      </c>
      <c r="G1001" s="9">
        <f>SUM(Ведомственная!H458)</f>
        <v>0</v>
      </c>
      <c r="H1001" s="9">
        <f>SUM(Ведомственная!I458)</f>
        <v>0</v>
      </c>
    </row>
    <row r="1002" spans="1:8" hidden="1">
      <c r="A1002" s="95" t="s">
        <v>20</v>
      </c>
      <c r="B1002" s="96" t="s">
        <v>474</v>
      </c>
      <c r="C1002" s="96" t="s">
        <v>77</v>
      </c>
      <c r="D1002" s="96" t="s">
        <v>45</v>
      </c>
      <c r="E1002" s="96" t="s">
        <v>11</v>
      </c>
      <c r="F1002" s="9">
        <f>SUM(Ведомственная!G130)</f>
        <v>0</v>
      </c>
      <c r="G1002" s="9">
        <f>SUM(Ведомственная!H130)</f>
        <v>0</v>
      </c>
      <c r="H1002" s="9">
        <f>SUM(Ведомственная!I130)</f>
        <v>0</v>
      </c>
    </row>
    <row r="1003" spans="1:8" ht="236.25">
      <c r="A1003" s="95" t="s">
        <v>802</v>
      </c>
      <c r="B1003" s="96" t="s">
        <v>801</v>
      </c>
      <c r="C1003" s="31"/>
      <c r="D1003" s="96"/>
      <c r="E1003" s="96"/>
      <c r="F1003" s="9">
        <f>SUM(Ведомственная!G60)</f>
        <v>124.2</v>
      </c>
      <c r="G1003" s="9">
        <f>SUM(Ведомственная!H60)</f>
        <v>124.2</v>
      </c>
      <c r="H1003" s="9">
        <f>SUM(Ведомственная!I60)</f>
        <v>124.2</v>
      </c>
    </row>
    <row r="1004" spans="1:8" ht="63">
      <c r="A1004" s="95" t="s">
        <v>42</v>
      </c>
      <c r="B1004" s="96" t="s">
        <v>801</v>
      </c>
      <c r="C1004" s="96" t="s">
        <v>70</v>
      </c>
      <c r="D1004" s="96" t="s">
        <v>28</v>
      </c>
      <c r="E1004" s="96" t="s">
        <v>11</v>
      </c>
      <c r="F1004" s="9">
        <f>SUM(Ведомственная!G61)</f>
        <v>124.2</v>
      </c>
      <c r="G1004" s="9">
        <f>SUM(Ведомственная!H61)</f>
        <v>124.2</v>
      </c>
      <c r="H1004" s="9">
        <f>SUM(Ведомственная!I61)</f>
        <v>124.2</v>
      </c>
    </row>
    <row r="1005" spans="1:8" ht="47.25">
      <c r="A1005" s="95" t="s">
        <v>293</v>
      </c>
      <c r="B1005" s="96" t="s">
        <v>803</v>
      </c>
      <c r="C1005" s="31"/>
      <c r="D1005" s="96"/>
      <c r="E1005" s="96"/>
      <c r="F1005" s="9">
        <f>SUM(F1006:F1007)</f>
        <v>161.30000000000001</v>
      </c>
      <c r="G1005" s="9">
        <f>SUM(G1006:G1007)</f>
        <v>161.30000000000001</v>
      </c>
      <c r="H1005" s="9">
        <f>SUM(H1006:H1007)</f>
        <v>161.30000000000001</v>
      </c>
    </row>
    <row r="1006" spans="1:8" ht="63">
      <c r="A1006" s="95" t="s">
        <v>42</v>
      </c>
      <c r="B1006" s="96" t="s">
        <v>803</v>
      </c>
      <c r="C1006" s="96" t="s">
        <v>70</v>
      </c>
      <c r="D1006" s="96" t="s">
        <v>139</v>
      </c>
      <c r="E1006" s="96" t="s">
        <v>139</v>
      </c>
      <c r="F1006" s="9">
        <f>SUM(Ведомственная!G408)</f>
        <v>151.80000000000001</v>
      </c>
      <c r="G1006" s="9">
        <f>SUM(Ведомственная!H408)</f>
        <v>151.80000000000001</v>
      </c>
      <c r="H1006" s="9">
        <f>SUM(Ведомственная!I408)</f>
        <v>151.80000000000001</v>
      </c>
    </row>
    <row r="1007" spans="1:8">
      <c r="A1007" s="95" t="s">
        <v>71</v>
      </c>
      <c r="B1007" s="96" t="s">
        <v>803</v>
      </c>
      <c r="C1007" s="96" t="s">
        <v>72</v>
      </c>
      <c r="D1007" s="96" t="s">
        <v>139</v>
      </c>
      <c r="E1007" s="96" t="s">
        <v>139</v>
      </c>
      <c r="F1007" s="9">
        <f>SUM(Ведомственная!G409)</f>
        <v>9.5</v>
      </c>
      <c r="G1007" s="9">
        <f>SUM(Ведомственная!H409)</f>
        <v>9.5</v>
      </c>
      <c r="H1007" s="9">
        <f>SUM(Ведомственная!I409)</f>
        <v>9.5</v>
      </c>
    </row>
    <row r="1008" spans="1:8" hidden="1">
      <c r="A1008" s="95"/>
      <c r="B1008" s="96" t="s">
        <v>592</v>
      </c>
      <c r="C1008" s="96"/>
      <c r="D1008" s="96"/>
      <c r="E1008" s="96"/>
      <c r="F1008" s="9">
        <f>SUM(F1009)</f>
        <v>0</v>
      </c>
      <c r="G1008" s="9">
        <f t="shared" ref="G1008:H1008" si="263">SUM(G1009)</f>
        <v>0</v>
      </c>
      <c r="H1008" s="9">
        <f t="shared" si="263"/>
        <v>0</v>
      </c>
    </row>
    <row r="1009" spans="1:8" ht="63" hidden="1">
      <c r="A1009" s="95" t="s">
        <v>42</v>
      </c>
      <c r="B1009" s="96" t="s">
        <v>592</v>
      </c>
      <c r="C1009" s="96" t="s">
        <v>70</v>
      </c>
      <c r="D1009" s="96" t="s">
        <v>28</v>
      </c>
      <c r="E1009" s="96" t="s">
        <v>11</v>
      </c>
      <c r="F1009" s="9">
        <f>SUM(Ведомственная!G64)</f>
        <v>0</v>
      </c>
      <c r="G1009" s="9">
        <f>SUM(Ведомственная!H64)</f>
        <v>0</v>
      </c>
      <c r="H1009" s="9">
        <f>SUM(Ведомственная!I64)</f>
        <v>0</v>
      </c>
    </row>
    <row r="1010" spans="1:8">
      <c r="A1010" s="67" t="s">
        <v>513</v>
      </c>
      <c r="B1010" s="31"/>
      <c r="C1010" s="96"/>
      <c r="D1010" s="96"/>
      <c r="E1010" s="96"/>
      <c r="F1010" s="9"/>
      <c r="G1010" s="10">
        <v>85000</v>
      </c>
      <c r="H1010" s="10">
        <v>180000</v>
      </c>
    </row>
    <row r="1011" spans="1:8" s="27" customFormat="1" ht="31.5" customHeight="1">
      <c r="A1011" s="23" t="s">
        <v>159</v>
      </c>
      <c r="B1011" s="24"/>
      <c r="C1011" s="24"/>
      <c r="D1011" s="24"/>
      <c r="E1011" s="24"/>
      <c r="F1011" s="26">
        <f>SUM(F9+F16+F21+F108+F112+F120+F124+F128+F148+F158+F165+F170+F181+F186+F207+F239+F248+F280+F292+F299+F314+F331+F353+F378+F382+F510+F519+F532+F537+F542+F545+F548+F767+F855+F910+F914+F918+F933+F936+F941+F947+F967)+F955+F952+F360+F944+F1010+F959+F507+F162</f>
        <v>8126306.2999999989</v>
      </c>
      <c r="G1011" s="26">
        <f>SUM(G9+G16+G21+G108+G112+G120+G124+G128+G148+G158+G165+G170+G181+G186+G207+G239+G248+G280+G292+G299+G314+G331+G353+G378+G382+G510+G519+G532+G537+G542+G545+G548+G767+G855+G910+G914+G918+G933+G936+G941+G947+G967)+G955+G952+G360+G944+G1010+G959+G507+G162</f>
        <v>6997845.1999999983</v>
      </c>
      <c r="H1011" s="26">
        <f>SUM(H9+H16+H21+H108+H112+H120+H124+H128+H148+H158+H165+H170+H181+H186+H207+H239+H248+H280+H292+H299+H314+H331+H353+H378+H382+H510+H519+H532+H537+H542+H545+H548+H767+H855+H910+H914+H918+H933+H936+H941+H947+H967)+H955+H952+H360+H944+H1010+H959+H507+H162</f>
        <v>7128502.4999999991</v>
      </c>
    </row>
    <row r="1012" spans="1:8" hidden="1"/>
    <row r="1013" spans="1:8" hidden="1">
      <c r="F1013" s="57">
        <f>SUM(Ведомственная!G1409)</f>
        <v>8126306.2999999989</v>
      </c>
      <c r="G1013" s="57">
        <f>SUM(Ведомственная!H1409)</f>
        <v>6997845.1999999993</v>
      </c>
      <c r="H1013" s="57">
        <f>SUM(Ведомственная!I1409)</f>
        <v>7128502.4999999991</v>
      </c>
    </row>
    <row r="1014" spans="1:8" hidden="1">
      <c r="F1014" s="57"/>
      <c r="G1014" s="57"/>
      <c r="H1014" s="57"/>
    </row>
    <row r="1015" spans="1:8" hidden="1">
      <c r="F1015" s="86">
        <f>SUM(F1013-F1011)</f>
        <v>0</v>
      </c>
      <c r="G1015" s="86">
        <f t="shared" ref="G1015:H1015" si="264">SUM(G1013-G1011)</f>
        <v>9.3132257461547852E-10</v>
      </c>
      <c r="H1015" s="86">
        <f t="shared" si="264"/>
        <v>0</v>
      </c>
    </row>
    <row r="1016" spans="1:8" hidden="1"/>
    <row r="1017" spans="1:8" hidden="1"/>
    <row r="1018" spans="1:8" hidden="1"/>
  </sheetData>
  <autoFilter ref="A8:J8"/>
  <mergeCells count="1">
    <mergeCell ref="A6:H6"/>
  </mergeCells>
  <pageMargins left="0.70866141732283472" right="0.11811023622047245" top="0.55118110236220474" bottom="0" header="0.11811023622047245" footer="0"/>
  <pageSetup paperSize="9" scale="82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1415"/>
  <sheetViews>
    <sheetView zoomScale="90" zoomScaleNormal="90" workbookViewId="0">
      <selection activeCell="A278" sqref="A278"/>
    </sheetView>
  </sheetViews>
  <sheetFormatPr defaultRowHeight="15.7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0" width="9.140625" style="8"/>
    <col min="11" max="11" width="16.28515625" style="8" customWidth="1"/>
    <col min="12" max="16384" width="9.140625" style="8"/>
  </cols>
  <sheetData>
    <row r="1" spans="1:9">
      <c r="A1" s="12"/>
      <c r="F1" s="1"/>
      <c r="H1" s="1"/>
      <c r="I1" s="1" t="s">
        <v>641</v>
      </c>
    </row>
    <row r="2" spans="1:9">
      <c r="A2" s="16"/>
      <c r="F2" s="1"/>
      <c r="H2" s="1"/>
      <c r="I2" s="1" t="s">
        <v>0</v>
      </c>
    </row>
    <row r="3" spans="1:9">
      <c r="F3" s="1"/>
      <c r="H3" s="1"/>
      <c r="I3" s="1" t="s">
        <v>1</v>
      </c>
    </row>
    <row r="4" spans="1:9">
      <c r="F4" s="1"/>
      <c r="H4" s="1"/>
      <c r="I4" s="1" t="s">
        <v>2</v>
      </c>
    </row>
    <row r="5" spans="1:9">
      <c r="B5" s="18"/>
      <c r="C5" s="18"/>
      <c r="D5" s="18"/>
      <c r="E5" s="18"/>
      <c r="F5" s="1"/>
      <c r="H5" s="1"/>
      <c r="I5" s="1"/>
    </row>
    <row r="6" spans="1:9" ht="36.75" customHeight="1">
      <c r="B6" s="19" t="s">
        <v>775</v>
      </c>
      <c r="C6" s="18"/>
      <c r="D6" s="18"/>
      <c r="E6" s="18"/>
      <c r="F6" s="18"/>
    </row>
    <row r="7" spans="1:9">
      <c r="B7" s="20"/>
      <c r="I7" s="18" t="s">
        <v>367</v>
      </c>
    </row>
    <row r="8" spans="1:9">
      <c r="A8" s="157" t="s">
        <v>3</v>
      </c>
      <c r="B8" s="158" t="s">
        <v>4</v>
      </c>
      <c r="C8" s="158"/>
      <c r="D8" s="158"/>
      <c r="E8" s="158"/>
      <c r="F8" s="158"/>
      <c r="G8" s="155" t="s">
        <v>597</v>
      </c>
      <c r="H8" s="155" t="s">
        <v>666</v>
      </c>
      <c r="I8" s="155" t="s">
        <v>774</v>
      </c>
    </row>
    <row r="9" spans="1:9" ht="63">
      <c r="A9" s="157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56"/>
      <c r="H9" s="156"/>
      <c r="I9" s="156"/>
    </row>
    <row r="10" spans="1:9" s="27" customFormat="1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30413.9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30413.9</v>
      </c>
      <c r="H11" s="7">
        <f>SUM(H12+H20)</f>
        <v>27724.300000000003</v>
      </c>
      <c r="I11" s="7">
        <f>SUM(I12+I20)</f>
        <v>27724.300000000003</v>
      </c>
    </row>
    <row r="12" spans="1:9" ht="47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25574</v>
      </c>
      <c r="H12" s="7">
        <f>SUM(H13)</f>
        <v>22884.400000000001</v>
      </c>
      <c r="I12" s="7">
        <f>SUM(I13)</f>
        <v>22884.400000000001</v>
      </c>
    </row>
    <row r="13" spans="1:9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25574</v>
      </c>
      <c r="H13" s="7">
        <f>SUM(H14)+H18</f>
        <v>22884.400000000001</v>
      </c>
      <c r="I13" s="7">
        <f>SUM(I14)+I18</f>
        <v>22884.400000000001</v>
      </c>
    </row>
    <row r="14" spans="1:9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22781.3</v>
      </c>
      <c r="H14" s="7">
        <f>SUM(H15+H16)+H17</f>
        <v>20456</v>
      </c>
      <c r="I14" s="7">
        <f>SUM(I15+I16)+I17</f>
        <v>20456</v>
      </c>
    </row>
    <row r="15" spans="1:9" ht="47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f>20441+2325.3</f>
        <v>22766.3</v>
      </c>
      <c r="H15" s="7">
        <v>20441</v>
      </c>
      <c r="I15" s="7">
        <v>20441</v>
      </c>
    </row>
    <row r="16" spans="1:9" ht="31.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15</v>
      </c>
      <c r="H16" s="9">
        <v>15</v>
      </c>
      <c r="I16" s="9">
        <v>15</v>
      </c>
    </row>
    <row r="17" spans="1:9" hidden="1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/>
      <c r="H17" s="9"/>
      <c r="I17" s="9"/>
    </row>
    <row r="18" spans="1:9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2792.7000000000003</v>
      </c>
      <c r="H18" s="7">
        <f>SUM(H19)</f>
        <v>2428.4</v>
      </c>
      <c r="I18" s="7">
        <f>SUM(I19)</f>
        <v>2428.4</v>
      </c>
    </row>
    <row r="19" spans="1:9" ht="47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f>2428.4+364.3</f>
        <v>2792.7000000000003</v>
      </c>
      <c r="H19" s="7">
        <v>2428.4</v>
      </c>
      <c r="I19" s="7">
        <v>2428.4</v>
      </c>
    </row>
    <row r="20" spans="1:9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4839.9000000000005</v>
      </c>
      <c r="H20" s="7">
        <f>SUM(H21)</f>
        <v>4839.9000000000005</v>
      </c>
      <c r="I20" s="7">
        <f>SUM(I21)</f>
        <v>4839.9000000000005</v>
      </c>
    </row>
    <row r="21" spans="1:9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4839.9000000000005</v>
      </c>
      <c r="H21" s="7">
        <f>SUM(H22+H25+H27)</f>
        <v>4839.9000000000005</v>
      </c>
      <c r="I21" s="7">
        <f>SUM(I22+I25+I27)</f>
        <v>4839.9000000000005</v>
      </c>
    </row>
    <row r="22" spans="1:9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391</v>
      </c>
      <c r="H22" s="9">
        <f>SUM(H23:H24)</f>
        <v>391</v>
      </c>
      <c r="I22" s="9">
        <f>SUM(I23:I24)</f>
        <v>391</v>
      </c>
    </row>
    <row r="23" spans="1:9" ht="31.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382</v>
      </c>
      <c r="H23" s="9">
        <v>382</v>
      </c>
      <c r="I23" s="9">
        <v>382</v>
      </c>
    </row>
    <row r="24" spans="1:9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444.7</v>
      </c>
      <c r="H25" s="9">
        <f>SUM(H26)</f>
        <v>444.7</v>
      </c>
      <c r="I25" s="9">
        <f>SUM(I26)</f>
        <v>444.7</v>
      </c>
    </row>
    <row r="26" spans="1:9" ht="31.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444.7</v>
      </c>
      <c r="H26" s="9">
        <v>444.7</v>
      </c>
      <c r="I26" s="9">
        <v>444.7</v>
      </c>
    </row>
    <row r="27" spans="1:9" ht="31.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4004.2000000000003</v>
      </c>
      <c r="H27" s="7">
        <f>SUM(H28:H30)</f>
        <v>4004.2000000000003</v>
      </c>
      <c r="I27" s="7">
        <f>SUM(I28:I30)</f>
        <v>4004.2000000000003</v>
      </c>
    </row>
    <row r="28" spans="1:9" ht="28.5" customHeight="1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2969.3</v>
      </c>
      <c r="H28" s="7">
        <v>2969.3</v>
      </c>
      <c r="I28" s="7">
        <v>2969.3</v>
      </c>
    </row>
    <row r="29" spans="1:9" ht="21" customHeight="1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v>1034.9000000000001</v>
      </c>
      <c r="H29" s="7">
        <v>1034.9000000000001</v>
      </c>
      <c r="I29" s="7">
        <v>1034.9000000000001</v>
      </c>
    </row>
    <row r="30" spans="1:9" ht="22.5" hidden="1" customHeight="1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/>
      <c r="H30" s="7"/>
      <c r="I30" s="7"/>
    </row>
    <row r="31" spans="1:9" ht="22.5" hidden="1" customHeight="1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>
      <c r="A32" s="2" t="s">
        <v>544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>
      <c r="A36" s="23" t="s">
        <v>171</v>
      </c>
      <c r="B36" s="25">
        <v>283</v>
      </c>
      <c r="C36" s="29"/>
      <c r="D36" s="29"/>
      <c r="E36" s="29"/>
      <c r="F36" s="29"/>
      <c r="G36" s="30">
        <f>SUM(G37+G122+G165+G410+G474)+G244+G495+G463+G432</f>
        <v>2566047.2999999998</v>
      </c>
      <c r="H36" s="30">
        <f>SUM(H37+H122+H165+H410+H474)+H244+H495+H463+H432</f>
        <v>1617091.5</v>
      </c>
      <c r="I36" s="30">
        <f>SUM(I37+I122+I165+I410+I474)+I244+I495+I463+I432</f>
        <v>1483668.2999999998</v>
      </c>
    </row>
    <row r="37" spans="1:9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300017.2</v>
      </c>
      <c r="H37" s="9">
        <f>SUM(H38+H42)+H65+H73+H69</f>
        <v>231761.60000000003</v>
      </c>
      <c r="I37" s="9">
        <f>SUM(I38+I42)+I65+I73+I69</f>
        <v>248273.5</v>
      </c>
    </row>
    <row r="38" spans="1:9" ht="31.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5063.7</v>
      </c>
      <c r="H38" s="9">
        <f t="shared" si="2"/>
        <v>4403.2</v>
      </c>
      <c r="I38" s="9">
        <f t="shared" si="2"/>
        <v>4403.2</v>
      </c>
    </row>
    <row r="39" spans="1:9" ht="31.5">
      <c r="A39" s="95" t="s">
        <v>640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5063.7</v>
      </c>
      <c r="H39" s="9">
        <f t="shared" si="2"/>
        <v>4403.2</v>
      </c>
      <c r="I39" s="9">
        <f t="shared" si="2"/>
        <v>4403.2</v>
      </c>
    </row>
    <row r="40" spans="1:9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5063.7</v>
      </c>
      <c r="H40" s="9">
        <f t="shared" si="2"/>
        <v>4403.2</v>
      </c>
      <c r="I40" s="9">
        <f t="shared" si="2"/>
        <v>4403.2</v>
      </c>
    </row>
    <row r="41" spans="1:9" ht="47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f>4403.2+660.5</f>
        <v>5063.7</v>
      </c>
      <c r="H41" s="9">
        <v>4403.2</v>
      </c>
      <c r="I41" s="9">
        <v>4403.2</v>
      </c>
    </row>
    <row r="42" spans="1:9" ht="31.5">
      <c r="A42" s="95" t="s">
        <v>212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227492.3</v>
      </c>
      <c r="H42" s="9">
        <f>SUM(H47)+H43+H59+H55</f>
        <v>199928.2</v>
      </c>
      <c r="I42" s="9">
        <f>SUM(I47)+I43+I59+I55</f>
        <v>203426.4</v>
      </c>
    </row>
    <row r="43" spans="1:9" ht="31.5">
      <c r="A43" s="95" t="s">
        <v>405</v>
      </c>
      <c r="B43" s="31"/>
      <c r="C43" s="96" t="s">
        <v>28</v>
      </c>
      <c r="D43" s="96" t="s">
        <v>11</v>
      </c>
      <c r="E43" s="96" t="s">
        <v>179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>
      <c r="A44" s="95" t="s">
        <v>378</v>
      </c>
      <c r="B44" s="31"/>
      <c r="C44" s="96" t="s">
        <v>28</v>
      </c>
      <c r="D44" s="96" t="s">
        <v>11</v>
      </c>
      <c r="E44" s="31" t="s">
        <v>800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>
      <c r="A45" s="2" t="s">
        <v>42</v>
      </c>
      <c r="B45" s="31"/>
      <c r="C45" s="96" t="s">
        <v>28</v>
      </c>
      <c r="D45" s="96" t="s">
        <v>11</v>
      </c>
      <c r="E45" s="31" t="s">
        <v>800</v>
      </c>
      <c r="F45" s="31">
        <v>100</v>
      </c>
      <c r="G45" s="9">
        <v>646.5</v>
      </c>
      <c r="H45" s="9">
        <v>646.5</v>
      </c>
      <c r="I45" s="9">
        <v>646.5</v>
      </c>
    </row>
    <row r="46" spans="1:9" ht="31.5">
      <c r="A46" s="95" t="s">
        <v>43</v>
      </c>
      <c r="B46" s="31"/>
      <c r="C46" s="96" t="s">
        <v>28</v>
      </c>
      <c r="D46" s="96" t="s">
        <v>11</v>
      </c>
      <c r="E46" s="31" t="s">
        <v>800</v>
      </c>
      <c r="F46" s="96" t="s">
        <v>72</v>
      </c>
      <c r="G46" s="9">
        <v>225.8</v>
      </c>
      <c r="H46" s="9">
        <v>225.8</v>
      </c>
      <c r="I46" s="9">
        <v>225.8</v>
      </c>
    </row>
    <row r="47" spans="1:9" ht="31.5">
      <c r="A47" s="95" t="s">
        <v>598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221262.8</v>
      </c>
      <c r="H47" s="9">
        <f t="shared" ref="H47:I47" si="3">SUM(H48)+H52</f>
        <v>193698.7</v>
      </c>
      <c r="I47" s="9">
        <f t="shared" si="3"/>
        <v>197196.9</v>
      </c>
    </row>
    <row r="48" spans="1:9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221262.8</v>
      </c>
      <c r="H48" s="9">
        <f>SUM(H49:H51)</f>
        <v>193698.7</v>
      </c>
      <c r="I48" s="9">
        <f>SUM(I49:I51)</f>
        <v>197196.9</v>
      </c>
    </row>
    <row r="49" spans="1:9" ht="47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f>197093.4-3500+27565.9</f>
        <v>221159.3</v>
      </c>
      <c r="H49" s="9">
        <v>193595.2</v>
      </c>
      <c r="I49" s="9">
        <v>197093.4</v>
      </c>
    </row>
    <row r="50" spans="1:9" ht="33.75" customHeight="1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103.5</v>
      </c>
      <c r="H50" s="9">
        <v>103.5</v>
      </c>
      <c r="I50" s="9">
        <v>103.5</v>
      </c>
    </row>
    <row r="51" spans="1:9" ht="27.75" hidden="1" customHeight="1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hidden="1" customHeight="1">
      <c r="A52" s="2" t="s">
        <v>765</v>
      </c>
      <c r="B52" s="22"/>
      <c r="C52" s="96" t="s">
        <v>28</v>
      </c>
      <c r="D52" s="96" t="s">
        <v>11</v>
      </c>
      <c r="E52" s="96" t="s">
        <v>766</v>
      </c>
      <c r="F52" s="96"/>
      <c r="G52" s="9">
        <f>SUM(G53:G54)</f>
        <v>0</v>
      </c>
      <c r="H52" s="9">
        <f t="shared" ref="H52" si="4">SUM(H53)</f>
        <v>0</v>
      </c>
      <c r="I52" s="9">
        <f t="shared" ref="I52" si="5">SUM(I53)</f>
        <v>0</v>
      </c>
    </row>
    <row r="53" spans="1:9" ht="47.25" hidden="1">
      <c r="A53" s="2" t="s">
        <v>42</v>
      </c>
      <c r="B53" s="22"/>
      <c r="C53" s="96" t="s">
        <v>28</v>
      </c>
      <c r="D53" s="96" t="s">
        <v>11</v>
      </c>
      <c r="E53" s="96" t="s">
        <v>766</v>
      </c>
      <c r="F53" s="96" t="s">
        <v>70</v>
      </c>
      <c r="G53" s="9"/>
      <c r="H53" s="9"/>
      <c r="I53" s="9"/>
    </row>
    <row r="54" spans="1:9" ht="27.75" hidden="1" customHeight="1">
      <c r="A54" s="95" t="s">
        <v>34</v>
      </c>
      <c r="B54" s="22"/>
      <c r="C54" s="96" t="s">
        <v>28</v>
      </c>
      <c r="D54" s="96" t="s">
        <v>11</v>
      </c>
      <c r="E54" s="96" t="s">
        <v>766</v>
      </c>
      <c r="F54" s="96" t="s">
        <v>80</v>
      </c>
      <c r="G54" s="9"/>
      <c r="H54" s="9"/>
      <c r="I54" s="9"/>
    </row>
    <row r="55" spans="1:9" ht="31.5">
      <c r="A55" s="95" t="s">
        <v>608</v>
      </c>
      <c r="B55" s="22"/>
      <c r="C55" s="96" t="s">
        <v>28</v>
      </c>
      <c r="D55" s="96" t="s">
        <v>11</v>
      </c>
      <c r="E55" s="96" t="s">
        <v>604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>
      <c r="A56" s="95" t="s">
        <v>380</v>
      </c>
      <c r="B56" s="22"/>
      <c r="C56" s="96" t="s">
        <v>28</v>
      </c>
      <c r="D56" s="96" t="s">
        <v>11</v>
      </c>
      <c r="E56" s="96" t="s">
        <v>795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>
      <c r="A57" s="2" t="s">
        <v>42</v>
      </c>
      <c r="B57" s="22"/>
      <c r="C57" s="96" t="s">
        <v>28</v>
      </c>
      <c r="D57" s="96" t="s">
        <v>11</v>
      </c>
      <c r="E57" s="96" t="s">
        <v>795</v>
      </c>
      <c r="F57" s="31">
        <v>100</v>
      </c>
      <c r="G57" s="9">
        <v>4200.2</v>
      </c>
      <c r="H57" s="9">
        <v>4200.2</v>
      </c>
      <c r="I57" s="9">
        <v>4200.2</v>
      </c>
    </row>
    <row r="58" spans="1:9" ht="31.5">
      <c r="A58" s="95" t="s">
        <v>43</v>
      </c>
      <c r="B58" s="22"/>
      <c r="C58" s="96" t="s">
        <v>28</v>
      </c>
      <c r="D58" s="96" t="s">
        <v>11</v>
      </c>
      <c r="E58" s="96" t="s">
        <v>795</v>
      </c>
      <c r="F58" s="96" t="s">
        <v>72</v>
      </c>
      <c r="G58" s="9">
        <v>1032.8</v>
      </c>
      <c r="H58" s="9">
        <v>1032.8</v>
      </c>
      <c r="I58" s="9">
        <v>1032.8</v>
      </c>
    </row>
    <row r="59" spans="1:9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124.2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>
      <c r="A60" s="95" t="s">
        <v>802</v>
      </c>
      <c r="B60" s="22"/>
      <c r="C60" s="96" t="s">
        <v>28</v>
      </c>
      <c r="D60" s="96" t="s">
        <v>11</v>
      </c>
      <c r="E60" s="96" t="s">
        <v>801</v>
      </c>
      <c r="F60" s="31"/>
      <c r="G60" s="9">
        <f>SUM(G61:G62)</f>
        <v>124.2</v>
      </c>
      <c r="H60" s="9">
        <f>SUM(H61:H62)</f>
        <v>124.2</v>
      </c>
      <c r="I60" s="9">
        <f>SUM(I61:I62)</f>
        <v>124.2</v>
      </c>
    </row>
    <row r="61" spans="1:9" ht="47.25">
      <c r="A61" s="2" t="s">
        <v>42</v>
      </c>
      <c r="B61" s="22"/>
      <c r="C61" s="96" t="s">
        <v>28</v>
      </c>
      <c r="D61" s="96" t="s">
        <v>11</v>
      </c>
      <c r="E61" s="96" t="s">
        <v>801</v>
      </c>
      <c r="F61" s="96" t="s">
        <v>70</v>
      </c>
      <c r="G61" s="9">
        <v>124.2</v>
      </c>
      <c r="H61" s="9">
        <v>124.2</v>
      </c>
      <c r="I61" s="9">
        <v>124.2</v>
      </c>
    </row>
    <row r="62" spans="1:9" ht="27.75" hidden="1" customHeight="1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>
      <c r="A63" s="95"/>
      <c r="B63" s="96"/>
      <c r="C63" s="96" t="s">
        <v>28</v>
      </c>
      <c r="D63" s="96" t="s">
        <v>11</v>
      </c>
      <c r="E63" s="96" t="s">
        <v>592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>
      <c r="A64" s="2" t="s">
        <v>42</v>
      </c>
      <c r="B64" s="96"/>
      <c r="C64" s="96" t="s">
        <v>28</v>
      </c>
      <c r="D64" s="96" t="s">
        <v>11</v>
      </c>
      <c r="E64" s="96" t="s">
        <v>592</v>
      </c>
      <c r="F64" s="96" t="s">
        <v>70</v>
      </c>
      <c r="G64" s="9"/>
      <c r="H64" s="9"/>
      <c r="I64" s="9"/>
    </row>
    <row r="65" spans="1:9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>
      <c r="A66" s="95" t="s">
        <v>376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>
      <c r="A67" s="95" t="s">
        <v>178</v>
      </c>
      <c r="B67" s="22"/>
      <c r="C67" s="96" t="s">
        <v>28</v>
      </c>
      <c r="D67" s="96" t="s">
        <v>139</v>
      </c>
      <c r="E67" s="96" t="s">
        <v>379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>
      <c r="A68" s="95" t="s">
        <v>43</v>
      </c>
      <c r="B68" s="22"/>
      <c r="C68" s="96" t="s">
        <v>28</v>
      </c>
      <c r="D68" s="96" t="s">
        <v>139</v>
      </c>
      <c r="E68" s="96" t="s">
        <v>379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>
      <c r="A69" s="95" t="s">
        <v>400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SUM(G74+G77+G87+G96+G100+G103+G118)+G111+G114</f>
        <v>67449.100000000006</v>
      </c>
      <c r="H73" s="9">
        <f t="shared" ref="H73:I73" si="9">SUM(H74+H77+H87+H96+H100+H103+H118)+H111+H114</f>
        <v>17609.199999999997</v>
      </c>
      <c r="I73" s="9">
        <f t="shared" si="9"/>
        <v>40281.399999999994</v>
      </c>
    </row>
    <row r="74" spans="1:9" ht="31.5">
      <c r="A74" s="95" t="s">
        <v>524</v>
      </c>
      <c r="B74" s="22"/>
      <c r="C74" s="96" t="s">
        <v>28</v>
      </c>
      <c r="D74" s="96" t="s">
        <v>75</v>
      </c>
      <c r="E74" s="96" t="s">
        <v>180</v>
      </c>
      <c r="F74" s="31"/>
      <c r="G74" s="9">
        <f t="shared" ref="G74:I75" si="10">SUM(G75)</f>
        <v>150</v>
      </c>
      <c r="H74" s="9">
        <f t="shared" si="10"/>
        <v>150</v>
      </c>
      <c r="I74" s="9">
        <f t="shared" si="10"/>
        <v>150</v>
      </c>
    </row>
    <row r="75" spans="1:9" ht="25.5" customHeight="1">
      <c r="A75" s="95" t="s">
        <v>79</v>
      </c>
      <c r="B75" s="22"/>
      <c r="C75" s="96" t="s">
        <v>28</v>
      </c>
      <c r="D75" s="96" t="s">
        <v>75</v>
      </c>
      <c r="E75" s="31" t="s">
        <v>443</v>
      </c>
      <c r="F75" s="31"/>
      <c r="G75" s="9">
        <f t="shared" si="10"/>
        <v>150</v>
      </c>
      <c r="H75" s="9">
        <f t="shared" si="10"/>
        <v>150</v>
      </c>
      <c r="I75" s="9">
        <f t="shared" si="10"/>
        <v>150</v>
      </c>
    </row>
    <row r="76" spans="1:9" ht="30.75" customHeight="1">
      <c r="A76" s="95" t="s">
        <v>43</v>
      </c>
      <c r="B76" s="22"/>
      <c r="C76" s="96" t="s">
        <v>28</v>
      </c>
      <c r="D76" s="96" t="s">
        <v>75</v>
      </c>
      <c r="E76" s="31" t="s">
        <v>443</v>
      </c>
      <c r="F76" s="31">
        <v>200</v>
      </c>
      <c r="G76" s="9">
        <v>150</v>
      </c>
      <c r="H76" s="9">
        <v>150</v>
      </c>
      <c r="I76" s="9">
        <v>150</v>
      </c>
    </row>
    <row r="77" spans="1:9" ht="31.5">
      <c r="A77" s="95" t="s">
        <v>598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35939</v>
      </c>
      <c r="H77" s="9">
        <f>SUM(H78+H81+H83)</f>
        <v>6140.3</v>
      </c>
      <c r="I77" s="9">
        <f>SUM(I78+I81+I83)</f>
        <v>22296.6</v>
      </c>
    </row>
    <row r="78" spans="1:9">
      <c r="A78" s="95" t="s">
        <v>76</v>
      </c>
      <c r="B78" s="22"/>
      <c r="C78" s="96" t="s">
        <v>28</v>
      </c>
      <c r="D78" s="96" t="s">
        <v>75</v>
      </c>
      <c r="E78" s="31" t="s">
        <v>181</v>
      </c>
      <c r="F78" s="31"/>
      <c r="G78" s="9">
        <f>SUM(G79:G80)</f>
        <v>3678.1</v>
      </c>
      <c r="H78" s="9">
        <f>SUM(H79:H80)</f>
        <v>1088.9000000000001</v>
      </c>
      <c r="I78" s="9">
        <f>SUM(I79:I80)</f>
        <v>3678.1</v>
      </c>
    </row>
    <row r="79" spans="1:9" ht="31.5">
      <c r="A79" s="95" t="s">
        <v>43</v>
      </c>
      <c r="B79" s="22"/>
      <c r="C79" s="96" t="s">
        <v>28</v>
      </c>
      <c r="D79" s="96" t="s">
        <v>75</v>
      </c>
      <c r="E79" s="31" t="s">
        <v>181</v>
      </c>
      <c r="F79" s="31">
        <v>200</v>
      </c>
      <c r="G79" s="9">
        <v>3589.2</v>
      </c>
      <c r="H79" s="9">
        <v>1000</v>
      </c>
      <c r="I79" s="9">
        <v>3589.2</v>
      </c>
    </row>
    <row r="80" spans="1:9">
      <c r="A80" s="95" t="s">
        <v>20</v>
      </c>
      <c r="B80" s="22"/>
      <c r="C80" s="96" t="s">
        <v>28</v>
      </c>
      <c r="D80" s="96" t="s">
        <v>75</v>
      </c>
      <c r="E80" s="31" t="s">
        <v>181</v>
      </c>
      <c r="F80" s="31">
        <v>800</v>
      </c>
      <c r="G80" s="9">
        <v>88.9</v>
      </c>
      <c r="H80" s="9">
        <v>88.9</v>
      </c>
      <c r="I80" s="9">
        <v>88.9</v>
      </c>
    </row>
    <row r="81" spans="1:9" ht="31.5">
      <c r="A81" s="95" t="s">
        <v>78</v>
      </c>
      <c r="B81" s="22"/>
      <c r="C81" s="96" t="s">
        <v>28</v>
      </c>
      <c r="D81" s="96" t="s">
        <v>75</v>
      </c>
      <c r="E81" s="31" t="s">
        <v>182</v>
      </c>
      <c r="F81" s="31"/>
      <c r="G81" s="9">
        <f>SUM(G82)</f>
        <v>18291.8</v>
      </c>
      <c r="H81" s="9">
        <f>SUM(H82)</f>
        <v>1000</v>
      </c>
      <c r="I81" s="9">
        <f>SUM(I82)</f>
        <v>8149.4</v>
      </c>
    </row>
    <row r="82" spans="1:9" ht="31.5">
      <c r="A82" s="95" t="s">
        <v>43</v>
      </c>
      <c r="B82" s="22"/>
      <c r="C82" s="96" t="s">
        <v>28</v>
      </c>
      <c r="D82" s="96" t="s">
        <v>75</v>
      </c>
      <c r="E82" s="31" t="s">
        <v>182</v>
      </c>
      <c r="F82" s="31">
        <v>200</v>
      </c>
      <c r="G82" s="9">
        <f>8149.4+10142.4</f>
        <v>18291.8</v>
      </c>
      <c r="H82" s="9">
        <v>1000</v>
      </c>
      <c r="I82" s="9">
        <v>8149.4</v>
      </c>
    </row>
    <row r="83" spans="1:9" ht="31.5">
      <c r="A83" s="95" t="s">
        <v>79</v>
      </c>
      <c r="B83" s="22"/>
      <c r="C83" s="96" t="s">
        <v>28</v>
      </c>
      <c r="D83" s="96" t="s">
        <v>75</v>
      </c>
      <c r="E83" s="31" t="s">
        <v>183</v>
      </c>
      <c r="F83" s="31"/>
      <c r="G83" s="9">
        <f>SUM(G84:G86)</f>
        <v>13969.099999999999</v>
      </c>
      <c r="H83" s="9">
        <f>SUM(H84:H86)</f>
        <v>4051.4</v>
      </c>
      <c r="I83" s="9">
        <f>SUM(I84:I86)</f>
        <v>10469.1</v>
      </c>
    </row>
    <row r="84" spans="1:9" ht="33" customHeight="1">
      <c r="A84" s="95" t="s">
        <v>43</v>
      </c>
      <c r="B84" s="22"/>
      <c r="C84" s="96" t="s">
        <v>28</v>
      </c>
      <c r="D84" s="96" t="s">
        <v>75</v>
      </c>
      <c r="E84" s="31" t="s">
        <v>183</v>
      </c>
      <c r="F84" s="31">
        <v>200</v>
      </c>
      <c r="G84" s="9">
        <f>7417.7</f>
        <v>7417.7</v>
      </c>
      <c r="H84" s="9">
        <v>1000</v>
      </c>
      <c r="I84" s="9">
        <v>7417.7</v>
      </c>
    </row>
    <row r="85" spans="1:9">
      <c r="A85" s="95" t="s">
        <v>34</v>
      </c>
      <c r="B85" s="22"/>
      <c r="C85" s="96" t="s">
        <v>28</v>
      </c>
      <c r="D85" s="96" t="s">
        <v>75</v>
      </c>
      <c r="E85" s="31" t="s">
        <v>183</v>
      </c>
      <c r="F85" s="31">
        <v>300</v>
      </c>
      <c r="G85" s="9">
        <v>400</v>
      </c>
      <c r="H85" s="9">
        <v>400</v>
      </c>
      <c r="I85" s="9">
        <v>400</v>
      </c>
    </row>
    <row r="86" spans="1:9">
      <c r="A86" s="95" t="s">
        <v>20</v>
      </c>
      <c r="B86" s="22"/>
      <c r="C86" s="96" t="s">
        <v>28</v>
      </c>
      <c r="D86" s="96" t="s">
        <v>75</v>
      </c>
      <c r="E86" s="31" t="s">
        <v>183</v>
      </c>
      <c r="F86" s="31">
        <v>800</v>
      </c>
      <c r="G86" s="9">
        <f>2651.4+3500</f>
        <v>6151.4</v>
      </c>
      <c r="H86" s="9">
        <v>2651.4</v>
      </c>
      <c r="I86" s="9">
        <v>2651.4</v>
      </c>
    </row>
    <row r="87" spans="1:9" ht="31.5">
      <c r="A87" s="95" t="s">
        <v>407</v>
      </c>
      <c r="B87" s="22"/>
      <c r="C87" s="96" t="s">
        <v>28</v>
      </c>
      <c r="D87" s="96" t="s">
        <v>75</v>
      </c>
      <c r="E87" s="31" t="s">
        <v>184</v>
      </c>
      <c r="F87" s="31"/>
      <c r="G87" s="9">
        <f>SUM(G88)+G92</f>
        <v>7723.1</v>
      </c>
      <c r="H87" s="9">
        <f>SUM(H88)+H92</f>
        <v>1207.2</v>
      </c>
      <c r="I87" s="9">
        <f>SUM(I88)+I92</f>
        <v>7723.1</v>
      </c>
    </row>
    <row r="88" spans="1:9" ht="47.25">
      <c r="A88" s="95" t="s">
        <v>408</v>
      </c>
      <c r="B88" s="22"/>
      <c r="C88" s="96" t="s">
        <v>28</v>
      </c>
      <c r="D88" s="96" t="s">
        <v>75</v>
      </c>
      <c r="E88" s="31" t="s">
        <v>185</v>
      </c>
      <c r="F88" s="31"/>
      <c r="G88" s="9">
        <f>SUM(G89)</f>
        <v>7723.1</v>
      </c>
      <c r="H88" s="9">
        <f>SUM(H89)</f>
        <v>1207.2</v>
      </c>
      <c r="I88" s="9">
        <f>SUM(I89)</f>
        <v>7723.1</v>
      </c>
    </row>
    <row r="89" spans="1:9" ht="31.5">
      <c r="A89" s="95" t="s">
        <v>348</v>
      </c>
      <c r="B89" s="22"/>
      <c r="C89" s="96" t="s">
        <v>28</v>
      </c>
      <c r="D89" s="96" t="s">
        <v>75</v>
      </c>
      <c r="E89" s="31" t="s">
        <v>186</v>
      </c>
      <c r="F89" s="31"/>
      <c r="G89" s="9">
        <f>SUM(G90:G91)</f>
        <v>7723.1</v>
      </c>
      <c r="H89" s="9">
        <f>SUM(H90:H91)</f>
        <v>1207.2</v>
      </c>
      <c r="I89" s="9">
        <f>SUM(I90:I91)</f>
        <v>7723.1</v>
      </c>
    </row>
    <row r="90" spans="1:9" ht="31.5">
      <c r="A90" s="95" t="s">
        <v>43</v>
      </c>
      <c r="B90" s="22"/>
      <c r="C90" s="96" t="s">
        <v>28</v>
      </c>
      <c r="D90" s="96" t="s">
        <v>75</v>
      </c>
      <c r="E90" s="31" t="s">
        <v>186</v>
      </c>
      <c r="F90" s="31">
        <v>200</v>
      </c>
      <c r="G90" s="9">
        <v>7713.1</v>
      </c>
      <c r="H90" s="9">
        <f>2000-802.8</f>
        <v>1197.2</v>
      </c>
      <c r="I90" s="9">
        <v>7713.1</v>
      </c>
    </row>
    <row r="91" spans="1:9">
      <c r="A91" s="95" t="s">
        <v>20</v>
      </c>
      <c r="B91" s="22"/>
      <c r="C91" s="96" t="s">
        <v>28</v>
      </c>
      <c r="D91" s="96" t="s">
        <v>75</v>
      </c>
      <c r="E91" s="31" t="s">
        <v>186</v>
      </c>
      <c r="F91" s="31">
        <v>800</v>
      </c>
      <c r="G91" s="9">
        <v>10</v>
      </c>
      <c r="H91" s="9">
        <v>10</v>
      </c>
      <c r="I91" s="9">
        <v>10</v>
      </c>
    </row>
    <row r="92" spans="1:9" ht="31.5" hidden="1">
      <c r="A92" s="95" t="s">
        <v>409</v>
      </c>
      <c r="B92" s="22"/>
      <c r="C92" s="96" t="s">
        <v>28</v>
      </c>
      <c r="D92" s="96" t="s">
        <v>75</v>
      </c>
      <c r="E92" s="31" t="s">
        <v>198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>
      <c r="A93" s="95" t="s">
        <v>348</v>
      </c>
      <c r="B93" s="22"/>
      <c r="C93" s="96" t="s">
        <v>28</v>
      </c>
      <c r="D93" s="96" t="s">
        <v>75</v>
      </c>
      <c r="E93" s="31" t="s">
        <v>427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>
      <c r="A94" s="95" t="s">
        <v>43</v>
      </c>
      <c r="B94" s="22"/>
      <c r="C94" s="96" t="s">
        <v>28</v>
      </c>
      <c r="D94" s="96" t="s">
        <v>75</v>
      </c>
      <c r="E94" s="31" t="s">
        <v>427</v>
      </c>
      <c r="F94" s="31">
        <v>200</v>
      </c>
      <c r="G94" s="9"/>
      <c r="H94" s="9">
        <v>0</v>
      </c>
      <c r="I94" s="9">
        <v>0</v>
      </c>
    </row>
    <row r="95" spans="1:9" hidden="1">
      <c r="A95" s="95" t="s">
        <v>20</v>
      </c>
      <c r="B95" s="22"/>
      <c r="C95" s="96" t="s">
        <v>28</v>
      </c>
      <c r="D95" s="96" t="s">
        <v>75</v>
      </c>
      <c r="E95" s="31" t="s">
        <v>427</v>
      </c>
      <c r="F95" s="31">
        <v>800</v>
      </c>
      <c r="G95" s="9">
        <v>0</v>
      </c>
      <c r="H95" s="9"/>
      <c r="I95" s="9"/>
    </row>
    <row r="96" spans="1:9" ht="39.75" customHeight="1">
      <c r="A96" s="95" t="s">
        <v>599</v>
      </c>
      <c r="B96" s="22"/>
      <c r="C96" s="96" t="s">
        <v>28</v>
      </c>
      <c r="D96" s="96" t="s">
        <v>75</v>
      </c>
      <c r="E96" s="31" t="s">
        <v>188</v>
      </c>
      <c r="F96" s="31"/>
      <c r="G96" s="9">
        <f>SUM(G97)</f>
        <v>234.4</v>
      </c>
      <c r="H96" s="9">
        <f>SUM(H97)</f>
        <v>234.4</v>
      </c>
      <c r="I96" s="9">
        <f>SUM(I97)</f>
        <v>234.4</v>
      </c>
    </row>
    <row r="97" spans="1:9" ht="42.75" customHeight="1">
      <c r="A97" s="95" t="s">
        <v>79</v>
      </c>
      <c r="B97" s="22"/>
      <c r="C97" s="96" t="s">
        <v>28</v>
      </c>
      <c r="D97" s="96" t="s">
        <v>75</v>
      </c>
      <c r="E97" s="31" t="s">
        <v>384</v>
      </c>
      <c r="F97" s="31"/>
      <c r="G97" s="9">
        <f>SUM(G98:G99)</f>
        <v>234.4</v>
      </c>
      <c r="H97" s="9">
        <f>SUM(H98:H99)</f>
        <v>234.4</v>
      </c>
      <c r="I97" s="9">
        <f>SUM(I98:I99)</f>
        <v>234.4</v>
      </c>
    </row>
    <row r="98" spans="1:9" ht="31.5">
      <c r="A98" s="95" t="s">
        <v>43</v>
      </c>
      <c r="B98" s="22"/>
      <c r="C98" s="96" t="s">
        <v>28</v>
      </c>
      <c r="D98" s="96" t="s">
        <v>75</v>
      </c>
      <c r="E98" s="31" t="s">
        <v>384</v>
      </c>
      <c r="F98" s="31">
        <v>200</v>
      </c>
      <c r="G98" s="9">
        <v>84.4</v>
      </c>
      <c r="H98" s="9">
        <v>84.4</v>
      </c>
      <c r="I98" s="9">
        <v>84.4</v>
      </c>
    </row>
    <row r="99" spans="1:9">
      <c r="A99" s="95" t="s">
        <v>34</v>
      </c>
      <c r="B99" s="22"/>
      <c r="C99" s="96" t="s">
        <v>28</v>
      </c>
      <c r="D99" s="96" t="s">
        <v>75</v>
      </c>
      <c r="E99" s="31" t="s">
        <v>384</v>
      </c>
      <c r="F99" s="31">
        <v>300</v>
      </c>
      <c r="G99" s="9">
        <v>150</v>
      </c>
      <c r="H99" s="9">
        <v>150</v>
      </c>
      <c r="I99" s="9">
        <v>150</v>
      </c>
    </row>
    <row r="100" spans="1:9" ht="31.5">
      <c r="A100" s="95" t="s">
        <v>600</v>
      </c>
      <c r="B100" s="22"/>
      <c r="C100" s="96" t="s">
        <v>28</v>
      </c>
      <c r="D100" s="96" t="s">
        <v>75</v>
      </c>
      <c r="E100" s="31" t="s">
        <v>189</v>
      </c>
      <c r="F100" s="31"/>
      <c r="G100" s="9">
        <f t="shared" ref="G100:I101" si="11">SUM(G101)</f>
        <v>290</v>
      </c>
      <c r="H100" s="9">
        <f t="shared" si="11"/>
        <v>290</v>
      </c>
      <c r="I100" s="9">
        <f t="shared" si="11"/>
        <v>290</v>
      </c>
    </row>
    <row r="101" spans="1:9">
      <c r="A101" s="2" t="s">
        <v>29</v>
      </c>
      <c r="B101" s="22"/>
      <c r="C101" s="96" t="s">
        <v>28</v>
      </c>
      <c r="D101" s="96" t="s">
        <v>75</v>
      </c>
      <c r="E101" s="31" t="s">
        <v>444</v>
      </c>
      <c r="F101" s="31"/>
      <c r="G101" s="9">
        <f t="shared" si="11"/>
        <v>290</v>
      </c>
      <c r="H101" s="9">
        <f t="shared" si="11"/>
        <v>290</v>
      </c>
      <c r="I101" s="9">
        <f t="shared" si="11"/>
        <v>290</v>
      </c>
    </row>
    <row r="102" spans="1:9" ht="31.5">
      <c r="A102" s="95" t="s">
        <v>43</v>
      </c>
      <c r="B102" s="22"/>
      <c r="C102" s="96" t="s">
        <v>28</v>
      </c>
      <c r="D102" s="96" t="s">
        <v>75</v>
      </c>
      <c r="E102" s="31" t="s">
        <v>444</v>
      </c>
      <c r="F102" s="31">
        <v>200</v>
      </c>
      <c r="G102" s="9">
        <v>290</v>
      </c>
      <c r="H102" s="9">
        <v>290</v>
      </c>
      <c r="I102" s="9">
        <v>290</v>
      </c>
    </row>
    <row r="103" spans="1:9" ht="31.5">
      <c r="A103" s="95" t="s">
        <v>410</v>
      </c>
      <c r="B103" s="22"/>
      <c r="C103" s="96" t="s">
        <v>28</v>
      </c>
      <c r="D103" s="96" t="s">
        <v>75</v>
      </c>
      <c r="E103" s="31" t="s">
        <v>190</v>
      </c>
      <c r="F103" s="31"/>
      <c r="G103" s="9">
        <f>SUM(G104)+G106</f>
        <v>7407.2999999999993</v>
      </c>
      <c r="H103" s="9">
        <f>SUM(H104)+H106</f>
        <v>7407.2999999999993</v>
      </c>
      <c r="I103" s="9">
        <f>SUM(I104)+I106</f>
        <v>7407.2999999999993</v>
      </c>
    </row>
    <row r="104" spans="1:9" ht="31.5">
      <c r="A104" s="95" t="s">
        <v>294</v>
      </c>
      <c r="B104" s="22"/>
      <c r="C104" s="96" t="s">
        <v>28</v>
      </c>
      <c r="D104" s="96" t="s">
        <v>75</v>
      </c>
      <c r="E104" s="31" t="s">
        <v>381</v>
      </c>
      <c r="F104" s="31"/>
      <c r="G104" s="9">
        <f>SUM(G105)</f>
        <v>236.4</v>
      </c>
      <c r="H104" s="9">
        <f>SUM(H105)</f>
        <v>236.4</v>
      </c>
      <c r="I104" s="9">
        <f>SUM(I105)</f>
        <v>236.4</v>
      </c>
    </row>
    <row r="105" spans="1:9" ht="31.5">
      <c r="A105" s="95" t="s">
        <v>192</v>
      </c>
      <c r="B105" s="22"/>
      <c r="C105" s="96" t="s">
        <v>28</v>
      </c>
      <c r="D105" s="96" t="s">
        <v>75</v>
      </c>
      <c r="E105" s="31" t="s">
        <v>381</v>
      </c>
      <c r="F105" s="31">
        <v>600</v>
      </c>
      <c r="G105" s="9">
        <v>236.4</v>
      </c>
      <c r="H105" s="9">
        <v>236.4</v>
      </c>
      <c r="I105" s="9">
        <v>236.4</v>
      </c>
    </row>
    <row r="106" spans="1:9" ht="47.25">
      <c r="A106" s="95" t="s">
        <v>23</v>
      </c>
      <c r="B106" s="22"/>
      <c r="C106" s="96" t="s">
        <v>28</v>
      </c>
      <c r="D106" s="96" t="s">
        <v>75</v>
      </c>
      <c r="E106" s="31" t="s">
        <v>191</v>
      </c>
      <c r="F106" s="31"/>
      <c r="G106" s="9">
        <f>SUM(G107)</f>
        <v>7170.9</v>
      </c>
      <c r="H106" s="9">
        <f>SUM(H107)</f>
        <v>7170.9</v>
      </c>
      <c r="I106" s="9">
        <f>SUM(I107)</f>
        <v>7170.9</v>
      </c>
    </row>
    <row r="107" spans="1:9" ht="31.5">
      <c r="A107" s="95" t="s">
        <v>192</v>
      </c>
      <c r="B107" s="22"/>
      <c r="C107" s="96" t="s">
        <v>28</v>
      </c>
      <c r="D107" s="96" t="s">
        <v>75</v>
      </c>
      <c r="E107" s="31" t="s">
        <v>191</v>
      </c>
      <c r="F107" s="31">
        <v>600</v>
      </c>
      <c r="G107" s="9">
        <v>7170.9</v>
      </c>
      <c r="H107" s="9">
        <v>7170.9</v>
      </c>
      <c r="I107" s="9">
        <v>7170.9</v>
      </c>
    </row>
    <row r="108" spans="1:9" hidden="1">
      <c r="A108" s="95" t="s">
        <v>122</v>
      </c>
      <c r="B108" s="22"/>
      <c r="C108" s="96" t="s">
        <v>28</v>
      </c>
      <c r="D108" s="96" t="s">
        <v>75</v>
      </c>
      <c r="E108" s="31" t="s">
        <v>333</v>
      </c>
      <c r="F108" s="31"/>
      <c r="G108" s="9">
        <f t="shared" ref="G108:I109" si="12">SUM(G109)</f>
        <v>0</v>
      </c>
      <c r="H108" s="9">
        <f t="shared" si="12"/>
        <v>0</v>
      </c>
      <c r="I108" s="9">
        <f t="shared" si="12"/>
        <v>0</v>
      </c>
    </row>
    <row r="109" spans="1:9" hidden="1">
      <c r="A109" s="95" t="s">
        <v>319</v>
      </c>
      <c r="B109" s="22"/>
      <c r="C109" s="96" t="s">
        <v>28</v>
      </c>
      <c r="D109" s="96" t="s">
        <v>75</v>
      </c>
      <c r="E109" s="31" t="s">
        <v>334</v>
      </c>
      <c r="F109" s="31"/>
      <c r="G109" s="9">
        <f t="shared" si="12"/>
        <v>0</v>
      </c>
      <c r="H109" s="9">
        <f t="shared" si="12"/>
        <v>0</v>
      </c>
      <c r="I109" s="9">
        <f t="shared" si="12"/>
        <v>0</v>
      </c>
    </row>
    <row r="110" spans="1:9" ht="31.5" hidden="1">
      <c r="A110" s="95" t="s">
        <v>192</v>
      </c>
      <c r="B110" s="22"/>
      <c r="C110" s="96" t="s">
        <v>28</v>
      </c>
      <c r="D110" s="96" t="s">
        <v>75</v>
      </c>
      <c r="E110" s="31" t="s">
        <v>334</v>
      </c>
      <c r="F110" s="31">
        <v>600</v>
      </c>
      <c r="G110" s="9"/>
      <c r="H110" s="9"/>
      <c r="I110" s="9"/>
    </row>
    <row r="111" spans="1:9" ht="31.5">
      <c r="A111" s="2" t="s">
        <v>468</v>
      </c>
      <c r="B111" s="22"/>
      <c r="C111" s="96" t="s">
        <v>28</v>
      </c>
      <c r="D111" s="96" t="s">
        <v>75</v>
      </c>
      <c r="E111" s="31" t="s">
        <v>466</v>
      </c>
      <c r="F111" s="31"/>
      <c r="G111" s="9">
        <f t="shared" ref="G111:I112" si="13">SUM(G112)</f>
        <v>15425.3</v>
      </c>
      <c r="H111" s="9">
        <f t="shared" si="13"/>
        <v>2000</v>
      </c>
      <c r="I111" s="9">
        <f t="shared" si="13"/>
        <v>2000</v>
      </c>
    </row>
    <row r="112" spans="1:9" ht="31.5">
      <c r="A112" s="95" t="s">
        <v>79</v>
      </c>
      <c r="B112" s="22"/>
      <c r="C112" s="96" t="s">
        <v>28</v>
      </c>
      <c r="D112" s="96" t="s">
        <v>75</v>
      </c>
      <c r="E112" s="31" t="s">
        <v>467</v>
      </c>
      <c r="F112" s="31"/>
      <c r="G112" s="9">
        <f t="shared" si="13"/>
        <v>15425.3</v>
      </c>
      <c r="H112" s="9">
        <f t="shared" si="13"/>
        <v>2000</v>
      </c>
      <c r="I112" s="9">
        <f t="shared" si="13"/>
        <v>2000</v>
      </c>
    </row>
    <row r="113" spans="1:9" ht="31.5">
      <c r="A113" s="2" t="s">
        <v>43</v>
      </c>
      <c r="B113" s="22"/>
      <c r="C113" s="96" t="s">
        <v>28</v>
      </c>
      <c r="D113" s="96" t="s">
        <v>75</v>
      </c>
      <c r="E113" s="31" t="s">
        <v>467</v>
      </c>
      <c r="F113" s="31">
        <v>200</v>
      </c>
      <c r="G113" s="9">
        <v>15425.3</v>
      </c>
      <c r="H113" s="9">
        <v>2000</v>
      </c>
      <c r="I113" s="9">
        <v>2000</v>
      </c>
    </row>
    <row r="114" spans="1:9" ht="31.5">
      <c r="A114" s="2" t="s">
        <v>603</v>
      </c>
      <c r="B114" s="22"/>
      <c r="C114" s="96" t="s">
        <v>28</v>
      </c>
      <c r="D114" s="96" t="s">
        <v>75</v>
      </c>
      <c r="E114" s="31" t="s">
        <v>604</v>
      </c>
      <c r="F114" s="31"/>
      <c r="G114" s="9">
        <f>SUM(G115)</f>
        <v>180</v>
      </c>
      <c r="H114" s="9">
        <f t="shared" ref="H114:I115" si="14">SUM(H115)</f>
        <v>180</v>
      </c>
      <c r="I114" s="9">
        <f t="shared" si="14"/>
        <v>180</v>
      </c>
    </row>
    <row r="115" spans="1:9" ht="31.5">
      <c r="A115" s="2" t="s">
        <v>79</v>
      </c>
      <c r="B115" s="22"/>
      <c r="C115" s="96" t="s">
        <v>28</v>
      </c>
      <c r="D115" s="96" t="s">
        <v>75</v>
      </c>
      <c r="E115" s="31" t="s">
        <v>606</v>
      </c>
      <c r="F115" s="31"/>
      <c r="G115" s="9">
        <f>SUM(G116:G117)</f>
        <v>180</v>
      </c>
      <c r="H115" s="9">
        <f t="shared" si="14"/>
        <v>180</v>
      </c>
      <c r="I115" s="9">
        <f t="shared" si="14"/>
        <v>180</v>
      </c>
    </row>
    <row r="116" spans="1:9" ht="30.75" customHeight="1">
      <c r="A116" s="2" t="s">
        <v>43</v>
      </c>
      <c r="B116" s="22"/>
      <c r="C116" s="96" t="s">
        <v>28</v>
      </c>
      <c r="D116" s="96" t="s">
        <v>75</v>
      </c>
      <c r="E116" s="31" t="s">
        <v>606</v>
      </c>
      <c r="F116" s="31">
        <v>200</v>
      </c>
      <c r="G116" s="9">
        <v>180</v>
      </c>
      <c r="H116" s="9">
        <v>180</v>
      </c>
      <c r="I116" s="9">
        <v>180</v>
      </c>
    </row>
    <row r="117" spans="1:9" hidden="1">
      <c r="A117" s="2" t="s">
        <v>34</v>
      </c>
      <c r="B117" s="22"/>
      <c r="C117" s="96" t="s">
        <v>28</v>
      </c>
      <c r="D117" s="96" t="s">
        <v>75</v>
      </c>
      <c r="E117" s="31" t="s">
        <v>606</v>
      </c>
      <c r="F117" s="31">
        <v>300</v>
      </c>
      <c r="G117" s="9"/>
      <c r="H117" s="9"/>
      <c r="I117" s="9"/>
    </row>
    <row r="118" spans="1:9">
      <c r="A118" s="95" t="s">
        <v>160</v>
      </c>
      <c r="B118" s="22"/>
      <c r="C118" s="96" t="s">
        <v>28</v>
      </c>
      <c r="D118" s="96" t="s">
        <v>75</v>
      </c>
      <c r="E118" s="31" t="s">
        <v>161</v>
      </c>
      <c r="F118" s="31"/>
      <c r="G118" s="9">
        <f>G119</f>
        <v>100</v>
      </c>
      <c r="H118" s="9">
        <f t="shared" ref="H118:I118" si="15">H119</f>
        <v>0</v>
      </c>
      <c r="I118" s="9">
        <f t="shared" si="15"/>
        <v>0</v>
      </c>
    </row>
    <row r="119" spans="1:9" ht="31.5">
      <c r="A119" s="95" t="s">
        <v>79</v>
      </c>
      <c r="B119" s="22"/>
      <c r="C119" s="96" t="s">
        <v>28</v>
      </c>
      <c r="D119" s="96" t="s">
        <v>75</v>
      </c>
      <c r="E119" s="31" t="s">
        <v>86</v>
      </c>
      <c r="F119" s="31"/>
      <c r="G119" s="9">
        <f>G121+G120</f>
        <v>100</v>
      </c>
      <c r="H119" s="9">
        <f t="shared" ref="H119:I119" si="16">H121+H120</f>
        <v>0</v>
      </c>
      <c r="I119" s="9">
        <f t="shared" si="16"/>
        <v>0</v>
      </c>
    </row>
    <row r="120" spans="1:9" ht="14.25" hidden="1" customHeight="1">
      <c r="A120" s="2" t="s">
        <v>43</v>
      </c>
      <c r="B120" s="22"/>
      <c r="C120" s="96" t="s">
        <v>28</v>
      </c>
      <c r="D120" s="96" t="s">
        <v>75</v>
      </c>
      <c r="E120" s="31" t="s">
        <v>86</v>
      </c>
      <c r="F120" s="31">
        <v>200</v>
      </c>
      <c r="G120" s="9"/>
      <c r="H120" s="9"/>
      <c r="I120" s="9"/>
    </row>
    <row r="121" spans="1:9" ht="14.25" customHeight="1">
      <c r="A121" s="95" t="s">
        <v>20</v>
      </c>
      <c r="B121" s="22"/>
      <c r="C121" s="96" t="s">
        <v>28</v>
      </c>
      <c r="D121" s="96" t="s">
        <v>75</v>
      </c>
      <c r="E121" s="31" t="s">
        <v>86</v>
      </c>
      <c r="F121" s="31">
        <v>800</v>
      </c>
      <c r="G121" s="9">
        <v>100</v>
      </c>
      <c r="H121" s="9"/>
      <c r="I121" s="9"/>
    </row>
    <row r="122" spans="1:9">
      <c r="A122" s="95" t="s">
        <v>193</v>
      </c>
      <c r="B122" s="22"/>
      <c r="C122" s="96" t="s">
        <v>45</v>
      </c>
      <c r="D122" s="96"/>
      <c r="E122" s="96"/>
      <c r="F122" s="96"/>
      <c r="G122" s="9">
        <f>SUM(G123)+G131+G141</f>
        <v>39134.600000000006</v>
      </c>
      <c r="H122" s="9">
        <f t="shared" ref="H122:I122" si="17">SUM(H123)+H131+H141</f>
        <v>32035.600000000002</v>
      </c>
      <c r="I122" s="9">
        <f t="shared" si="17"/>
        <v>32269.8</v>
      </c>
    </row>
    <row r="123" spans="1:9">
      <c r="A123" s="33" t="s">
        <v>141</v>
      </c>
      <c r="B123" s="31"/>
      <c r="C123" s="96" t="s">
        <v>45</v>
      </c>
      <c r="D123" s="96" t="s">
        <v>11</v>
      </c>
      <c r="E123" s="96"/>
      <c r="F123" s="96"/>
      <c r="G123" s="9">
        <f t="shared" ref="G123:I123" si="18">SUM(G124)</f>
        <v>4877.6000000000004</v>
      </c>
      <c r="H123" s="9">
        <f t="shared" si="18"/>
        <v>5259.4</v>
      </c>
      <c r="I123" s="9">
        <f t="shared" si="18"/>
        <v>5493.6</v>
      </c>
    </row>
    <row r="124" spans="1:9">
      <c r="A124" s="95" t="s">
        <v>160</v>
      </c>
      <c r="B124" s="22"/>
      <c r="C124" s="96" t="s">
        <v>45</v>
      </c>
      <c r="D124" s="96" t="s">
        <v>11</v>
      </c>
      <c r="E124" s="31" t="s">
        <v>161</v>
      </c>
      <c r="F124" s="96"/>
      <c r="G124" s="9">
        <f>SUM(G127)+G125</f>
        <v>4877.6000000000004</v>
      </c>
      <c r="H124" s="9">
        <f>SUM(H127)</f>
        <v>5259.4</v>
      </c>
      <c r="I124" s="9">
        <f>SUM(I127)</f>
        <v>5493.6</v>
      </c>
    </row>
    <row r="125" spans="1:9" hidden="1">
      <c r="A125" s="33" t="s">
        <v>62</v>
      </c>
      <c r="B125" s="31"/>
      <c r="C125" s="96" t="s">
        <v>45</v>
      </c>
      <c r="D125" s="96" t="s">
        <v>11</v>
      </c>
      <c r="E125" s="96" t="s">
        <v>82</v>
      </c>
      <c r="F125" s="96"/>
      <c r="G125" s="9">
        <f>SUM(G126)</f>
        <v>0</v>
      </c>
      <c r="H125" s="9"/>
      <c r="I125" s="9"/>
    </row>
    <row r="126" spans="1:9" ht="47.25" hidden="1">
      <c r="A126" s="2" t="s">
        <v>42</v>
      </c>
      <c r="B126" s="31"/>
      <c r="C126" s="96" t="s">
        <v>45</v>
      </c>
      <c r="D126" s="96" t="s">
        <v>11</v>
      </c>
      <c r="E126" s="96" t="s">
        <v>82</v>
      </c>
      <c r="F126" s="96" t="s">
        <v>70</v>
      </c>
      <c r="G126" s="9"/>
      <c r="H126" s="9"/>
      <c r="I126" s="9"/>
    </row>
    <row r="127" spans="1:9" ht="31.5">
      <c r="A127" s="95" t="s">
        <v>194</v>
      </c>
      <c r="B127" s="22"/>
      <c r="C127" s="96" t="s">
        <v>45</v>
      </c>
      <c r="D127" s="96" t="s">
        <v>11</v>
      </c>
      <c r="E127" s="96" t="s">
        <v>474</v>
      </c>
      <c r="F127" s="96"/>
      <c r="G127" s="9">
        <f>SUM(G128:G130)</f>
        <v>4877.6000000000004</v>
      </c>
      <c r="H127" s="9">
        <f>SUM(H128:H130)</f>
        <v>5259.4</v>
      </c>
      <c r="I127" s="9">
        <f>SUM(I128:I130)</f>
        <v>5493.6</v>
      </c>
    </row>
    <row r="128" spans="1:9" ht="47.25">
      <c r="A128" s="2" t="s">
        <v>42</v>
      </c>
      <c r="B128" s="22"/>
      <c r="C128" s="96" t="s">
        <v>45</v>
      </c>
      <c r="D128" s="96" t="s">
        <v>11</v>
      </c>
      <c r="E128" s="96" t="s">
        <v>474</v>
      </c>
      <c r="F128" s="96" t="s">
        <v>70</v>
      </c>
      <c r="G128" s="9">
        <v>4877.6000000000004</v>
      </c>
      <c r="H128" s="9">
        <v>5259.4</v>
      </c>
      <c r="I128" s="9">
        <v>5493.6</v>
      </c>
    </row>
    <row r="129" spans="1:9" ht="31.5" hidden="1">
      <c r="A129" s="95" t="s">
        <v>43</v>
      </c>
      <c r="B129" s="22"/>
      <c r="C129" s="96" t="s">
        <v>45</v>
      </c>
      <c r="D129" s="96" t="s">
        <v>11</v>
      </c>
      <c r="E129" s="96" t="s">
        <v>474</v>
      </c>
      <c r="F129" s="96" t="s">
        <v>72</v>
      </c>
      <c r="G129" s="9"/>
      <c r="H129" s="9"/>
      <c r="I129" s="9"/>
    </row>
    <row r="130" spans="1:9" hidden="1">
      <c r="A130" s="95" t="s">
        <v>20</v>
      </c>
      <c r="B130" s="22"/>
      <c r="C130" s="96" t="s">
        <v>45</v>
      </c>
      <c r="D130" s="96" t="s">
        <v>11</v>
      </c>
      <c r="E130" s="96" t="s">
        <v>474</v>
      </c>
      <c r="F130" s="96" t="s">
        <v>77</v>
      </c>
      <c r="G130" s="9"/>
      <c r="H130" s="9"/>
      <c r="I130" s="9"/>
    </row>
    <row r="131" spans="1:9">
      <c r="A131" s="2" t="s">
        <v>563</v>
      </c>
      <c r="B131" s="4"/>
      <c r="C131" s="4" t="s">
        <v>45</v>
      </c>
      <c r="D131" s="4" t="s">
        <v>142</v>
      </c>
      <c r="E131" s="4"/>
      <c r="F131" s="4"/>
      <c r="G131" s="7">
        <f>SUM(G132)</f>
        <v>27226.3</v>
      </c>
      <c r="H131" s="7">
        <f t="shared" ref="H131:I131" si="19">SUM(H132)</f>
        <v>24815.5</v>
      </c>
      <c r="I131" s="7">
        <f t="shared" si="19"/>
        <v>24815.5</v>
      </c>
    </row>
    <row r="132" spans="1:9" ht="31.5">
      <c r="A132" s="2" t="s">
        <v>411</v>
      </c>
      <c r="B132" s="4"/>
      <c r="C132" s="4" t="s">
        <v>45</v>
      </c>
      <c r="D132" s="4" t="s">
        <v>142</v>
      </c>
      <c r="E132" s="4" t="s">
        <v>234</v>
      </c>
      <c r="F132" s="4"/>
      <c r="G132" s="7">
        <f>SUM(G133)</f>
        <v>27226.3</v>
      </c>
      <c r="H132" s="7">
        <f t="shared" ref="H132:I132" si="20">SUM(H133)</f>
        <v>24815.5</v>
      </c>
      <c r="I132" s="7">
        <f t="shared" si="20"/>
        <v>24815.5</v>
      </c>
    </row>
    <row r="133" spans="1:9" ht="31.5">
      <c r="A133" s="2" t="s">
        <v>412</v>
      </c>
      <c r="B133" s="4"/>
      <c r="C133" s="4" t="s">
        <v>45</v>
      </c>
      <c r="D133" s="4" t="s">
        <v>142</v>
      </c>
      <c r="E133" s="4" t="s">
        <v>235</v>
      </c>
      <c r="F133" s="4"/>
      <c r="G133" s="7">
        <f>SUM(G134,G137)</f>
        <v>27226.3</v>
      </c>
      <c r="H133" s="7">
        <f>SUM(H134,H137)</f>
        <v>24815.5</v>
      </c>
      <c r="I133" s="7">
        <f>SUM(I134,I137)</f>
        <v>24815.5</v>
      </c>
    </row>
    <row r="134" spans="1:9">
      <c r="A134" s="2" t="s">
        <v>29</v>
      </c>
      <c r="B134" s="4"/>
      <c r="C134" s="4" t="s">
        <v>45</v>
      </c>
      <c r="D134" s="4" t="s">
        <v>142</v>
      </c>
      <c r="E134" s="4" t="s">
        <v>236</v>
      </c>
      <c r="F134" s="4"/>
      <c r="G134" s="7">
        <f>SUM(G135)</f>
        <v>52</v>
      </c>
      <c r="H134" s="7">
        <f t="shared" ref="H134:I134" si="21">SUM(H135)</f>
        <v>52</v>
      </c>
      <c r="I134" s="7">
        <f t="shared" si="21"/>
        <v>52</v>
      </c>
    </row>
    <row r="135" spans="1:9" ht="31.5">
      <c r="A135" s="2" t="s">
        <v>232</v>
      </c>
      <c r="B135" s="4"/>
      <c r="C135" s="4" t="s">
        <v>45</v>
      </c>
      <c r="D135" s="4" t="s">
        <v>142</v>
      </c>
      <c r="E135" s="4" t="s">
        <v>238</v>
      </c>
      <c r="F135" s="4"/>
      <c r="G135" s="7">
        <f>SUM(G136)</f>
        <v>52</v>
      </c>
      <c r="H135" s="7">
        <f>SUM(H136)</f>
        <v>52</v>
      </c>
      <c r="I135" s="7">
        <f>SUM(I136)</f>
        <v>52</v>
      </c>
    </row>
    <row r="136" spans="1:9" ht="31.5">
      <c r="A136" s="2" t="s">
        <v>43</v>
      </c>
      <c r="B136" s="4"/>
      <c r="C136" s="4" t="s">
        <v>45</v>
      </c>
      <c r="D136" s="4" t="s">
        <v>142</v>
      </c>
      <c r="E136" s="4" t="s">
        <v>238</v>
      </c>
      <c r="F136" s="4" t="s">
        <v>72</v>
      </c>
      <c r="G136" s="7">
        <v>52</v>
      </c>
      <c r="H136" s="7">
        <v>52</v>
      </c>
      <c r="I136" s="7">
        <v>52</v>
      </c>
    </row>
    <row r="137" spans="1:9" ht="31.5">
      <c r="A137" s="2" t="s">
        <v>36</v>
      </c>
      <c r="B137" s="4"/>
      <c r="C137" s="4" t="s">
        <v>45</v>
      </c>
      <c r="D137" s="4" t="s">
        <v>142</v>
      </c>
      <c r="E137" s="4" t="s">
        <v>239</v>
      </c>
      <c r="F137" s="4"/>
      <c r="G137" s="7">
        <f>SUM(G138:G140)</f>
        <v>27174.3</v>
      </c>
      <c r="H137" s="7">
        <f>SUM(H138:H140)</f>
        <v>24763.5</v>
      </c>
      <c r="I137" s="7">
        <f>SUM(I138:I140)</f>
        <v>24763.5</v>
      </c>
    </row>
    <row r="138" spans="1:9" ht="47.25">
      <c r="A138" s="2" t="s">
        <v>42</v>
      </c>
      <c r="B138" s="4"/>
      <c r="C138" s="4" t="s">
        <v>45</v>
      </c>
      <c r="D138" s="4" t="s">
        <v>142</v>
      </c>
      <c r="E138" s="4" t="s">
        <v>239</v>
      </c>
      <c r="F138" s="4" t="s">
        <v>70</v>
      </c>
      <c r="G138" s="7">
        <f>21448.1+880.6</f>
        <v>22328.699999999997</v>
      </c>
      <c r="H138" s="7">
        <v>21448.1</v>
      </c>
      <c r="I138" s="7">
        <v>21448.1</v>
      </c>
    </row>
    <row r="139" spans="1:9" ht="31.5">
      <c r="A139" s="2" t="s">
        <v>43</v>
      </c>
      <c r="B139" s="4"/>
      <c r="C139" s="4" t="s">
        <v>45</v>
      </c>
      <c r="D139" s="4" t="s">
        <v>142</v>
      </c>
      <c r="E139" s="4" t="s">
        <v>239</v>
      </c>
      <c r="F139" s="4" t="s">
        <v>72</v>
      </c>
      <c r="G139" s="7">
        <v>4783.8999999999996</v>
      </c>
      <c r="H139" s="7">
        <v>3253.7</v>
      </c>
      <c r="I139" s="7">
        <v>3253.7</v>
      </c>
    </row>
    <row r="140" spans="1:9">
      <c r="A140" s="2" t="s">
        <v>20</v>
      </c>
      <c r="B140" s="4"/>
      <c r="C140" s="4" t="s">
        <v>45</v>
      </c>
      <c r="D140" s="4" t="s">
        <v>142</v>
      </c>
      <c r="E140" s="4" t="s">
        <v>239</v>
      </c>
      <c r="F140" s="4" t="s">
        <v>77</v>
      </c>
      <c r="G140" s="7">
        <v>61.7</v>
      </c>
      <c r="H140" s="7">
        <v>61.7</v>
      </c>
      <c r="I140" s="7">
        <v>61.7</v>
      </c>
    </row>
    <row r="141" spans="1:9" ht="31.5">
      <c r="A141" s="2" t="s">
        <v>564</v>
      </c>
      <c r="B141" s="4"/>
      <c r="C141" s="4" t="s">
        <v>45</v>
      </c>
      <c r="D141" s="4" t="s">
        <v>25</v>
      </c>
      <c r="E141" s="4"/>
      <c r="F141" s="4"/>
      <c r="G141" s="7">
        <f>SUM(G142)+G160+G156</f>
        <v>7030.7000000000007</v>
      </c>
      <c r="H141" s="7">
        <f>SUM(H142)+H160+H156</f>
        <v>1960.7</v>
      </c>
      <c r="I141" s="7">
        <f>SUM(I142)+I160+I156</f>
        <v>1960.7</v>
      </c>
    </row>
    <row r="142" spans="1:9" ht="31.5">
      <c r="A142" s="2" t="s">
        <v>411</v>
      </c>
      <c r="B142" s="4"/>
      <c r="C142" s="4" t="s">
        <v>45</v>
      </c>
      <c r="D142" s="4" t="s">
        <v>25</v>
      </c>
      <c r="E142" s="4" t="s">
        <v>234</v>
      </c>
      <c r="F142" s="4"/>
      <c r="G142" s="7">
        <f>SUM(G143+G147)+G153</f>
        <v>6518.7000000000007</v>
      </c>
      <c r="H142" s="7">
        <f>SUM(H143+H147)+H153</f>
        <v>1448.7</v>
      </c>
      <c r="I142" s="7">
        <f>SUM(I143+I147)+I153</f>
        <v>1448.7</v>
      </c>
    </row>
    <row r="143" spans="1:9" ht="31.5">
      <c r="A143" s="2" t="s">
        <v>412</v>
      </c>
      <c r="B143" s="4"/>
      <c r="C143" s="4" t="s">
        <v>45</v>
      </c>
      <c r="D143" s="4" t="s">
        <v>25</v>
      </c>
      <c r="E143" s="4" t="s">
        <v>235</v>
      </c>
      <c r="F143" s="4"/>
      <c r="G143" s="7">
        <f>SUM(G144)</f>
        <v>550</v>
      </c>
      <c r="H143" s="7">
        <f t="shared" ref="H143:I144" si="22">SUM(H144)</f>
        <v>550</v>
      </c>
      <c r="I143" s="7">
        <f t="shared" si="22"/>
        <v>550</v>
      </c>
    </row>
    <row r="144" spans="1:9">
      <c r="A144" s="2" t="s">
        <v>29</v>
      </c>
      <c r="B144" s="4"/>
      <c r="C144" s="4" t="s">
        <v>45</v>
      </c>
      <c r="D144" s="4" t="s">
        <v>25</v>
      </c>
      <c r="E144" s="4" t="s">
        <v>236</v>
      </c>
      <c r="F144" s="4"/>
      <c r="G144" s="7">
        <f>SUM(G145)</f>
        <v>550</v>
      </c>
      <c r="H144" s="7">
        <f t="shared" si="22"/>
        <v>550</v>
      </c>
      <c r="I144" s="7">
        <f t="shared" si="22"/>
        <v>550</v>
      </c>
    </row>
    <row r="145" spans="1:9" ht="31.5">
      <c r="A145" s="2" t="s">
        <v>231</v>
      </c>
      <c r="B145" s="4"/>
      <c r="C145" s="4" t="s">
        <v>45</v>
      </c>
      <c r="D145" s="4" t="s">
        <v>25</v>
      </c>
      <c r="E145" s="4" t="s">
        <v>237</v>
      </c>
      <c r="F145" s="4"/>
      <c r="G145" s="7">
        <f>SUM(G146)</f>
        <v>550</v>
      </c>
      <c r="H145" s="7">
        <f t="shared" ref="H145:I145" si="23">SUM(H146)</f>
        <v>550</v>
      </c>
      <c r="I145" s="7">
        <f t="shared" si="23"/>
        <v>550</v>
      </c>
    </row>
    <row r="146" spans="1:9" ht="31.5">
      <c r="A146" s="2" t="s">
        <v>43</v>
      </c>
      <c r="B146" s="4"/>
      <c r="C146" s="4" t="s">
        <v>45</v>
      </c>
      <c r="D146" s="4" t="s">
        <v>25</v>
      </c>
      <c r="E146" s="4" t="s">
        <v>237</v>
      </c>
      <c r="F146" s="4" t="s">
        <v>72</v>
      </c>
      <c r="G146" s="7">
        <v>550</v>
      </c>
      <c r="H146" s="7">
        <v>550</v>
      </c>
      <c r="I146" s="7">
        <v>550</v>
      </c>
    </row>
    <row r="147" spans="1:9" ht="47.25">
      <c r="A147" s="2" t="s">
        <v>233</v>
      </c>
      <c r="B147" s="4"/>
      <c r="C147" s="4" t="s">
        <v>45</v>
      </c>
      <c r="D147" s="4" t="s">
        <v>25</v>
      </c>
      <c r="E147" s="4" t="s">
        <v>240</v>
      </c>
      <c r="F147" s="4"/>
      <c r="G147" s="7">
        <f t="shared" ref="G147:I149" si="24">SUM(G148)</f>
        <v>5782.7000000000007</v>
      </c>
      <c r="H147" s="7">
        <f t="shared" si="24"/>
        <v>712.7</v>
      </c>
      <c r="I147" s="7">
        <f t="shared" si="24"/>
        <v>712.7</v>
      </c>
    </row>
    <row r="148" spans="1:9">
      <c r="A148" s="2" t="s">
        <v>29</v>
      </c>
      <c r="B148" s="4"/>
      <c r="C148" s="4" t="s">
        <v>45</v>
      </c>
      <c r="D148" s="4" t="s">
        <v>25</v>
      </c>
      <c r="E148" s="4" t="s">
        <v>241</v>
      </c>
      <c r="F148" s="4"/>
      <c r="G148" s="7">
        <f>SUM(G149)+G151</f>
        <v>5782.7000000000007</v>
      </c>
      <c r="H148" s="7">
        <f>SUM(H149)+H151</f>
        <v>712.7</v>
      </c>
      <c r="I148" s="7">
        <f>SUM(I149)+I151</f>
        <v>712.7</v>
      </c>
    </row>
    <row r="149" spans="1:9" ht="31.5">
      <c r="A149" s="2" t="s">
        <v>231</v>
      </c>
      <c r="B149" s="4"/>
      <c r="C149" s="4" t="s">
        <v>45</v>
      </c>
      <c r="D149" s="4" t="s">
        <v>25</v>
      </c>
      <c r="E149" s="4" t="s">
        <v>915</v>
      </c>
      <c r="F149" s="4"/>
      <c r="G149" s="7">
        <f t="shared" si="24"/>
        <v>177.1</v>
      </c>
      <c r="H149" s="7">
        <f t="shared" si="24"/>
        <v>712.7</v>
      </c>
      <c r="I149" s="7">
        <f t="shared" si="24"/>
        <v>712.7</v>
      </c>
    </row>
    <row r="150" spans="1:9" ht="31.5">
      <c r="A150" s="2" t="s">
        <v>43</v>
      </c>
      <c r="B150" s="4"/>
      <c r="C150" s="4" t="s">
        <v>45</v>
      </c>
      <c r="D150" s="4" t="s">
        <v>25</v>
      </c>
      <c r="E150" s="4" t="s">
        <v>915</v>
      </c>
      <c r="F150" s="4" t="s">
        <v>72</v>
      </c>
      <c r="G150" s="7">
        <v>177.1</v>
      </c>
      <c r="H150" s="7">
        <v>712.7</v>
      </c>
      <c r="I150" s="7">
        <v>712.7</v>
      </c>
    </row>
    <row r="151" spans="1:9" ht="31.5">
      <c r="A151" s="2" t="s">
        <v>961</v>
      </c>
      <c r="B151" s="4"/>
      <c r="C151" s="4" t="s">
        <v>45</v>
      </c>
      <c r="D151" s="4" t="s">
        <v>25</v>
      </c>
      <c r="E151" s="4" t="s">
        <v>960</v>
      </c>
      <c r="F151" s="4"/>
      <c r="G151" s="7">
        <f>SUM(G152)</f>
        <v>5605.6</v>
      </c>
      <c r="H151" s="7">
        <f t="shared" ref="H151:I151" si="25">SUM(H152)</f>
        <v>0</v>
      </c>
      <c r="I151" s="7">
        <f t="shared" si="25"/>
        <v>0</v>
      </c>
    </row>
    <row r="152" spans="1:9" ht="31.5">
      <c r="A152" s="2" t="s">
        <v>43</v>
      </c>
      <c r="B152" s="4"/>
      <c r="C152" s="4" t="s">
        <v>45</v>
      </c>
      <c r="D152" s="4" t="s">
        <v>25</v>
      </c>
      <c r="E152" s="4" t="s">
        <v>960</v>
      </c>
      <c r="F152" s="4" t="s">
        <v>72</v>
      </c>
      <c r="G152" s="7">
        <v>5605.6</v>
      </c>
      <c r="H152" s="7">
        <v>0</v>
      </c>
      <c r="I152" s="7">
        <v>0</v>
      </c>
    </row>
    <row r="153" spans="1:9" ht="31.5">
      <c r="A153" s="2" t="s">
        <v>413</v>
      </c>
      <c r="B153" s="4"/>
      <c r="C153" s="4" t="s">
        <v>45</v>
      </c>
      <c r="D153" s="4" t="s">
        <v>25</v>
      </c>
      <c r="E153" s="4" t="s">
        <v>242</v>
      </c>
      <c r="F153" s="4"/>
      <c r="G153" s="7">
        <f t="shared" ref="G153:I154" si="26">SUM(G154)</f>
        <v>186</v>
      </c>
      <c r="H153" s="7">
        <f t="shared" si="26"/>
        <v>186</v>
      </c>
      <c r="I153" s="7">
        <f t="shared" si="26"/>
        <v>186</v>
      </c>
    </row>
    <row r="154" spans="1:9">
      <c r="A154" s="2" t="s">
        <v>29</v>
      </c>
      <c r="B154" s="4"/>
      <c r="C154" s="4" t="s">
        <v>45</v>
      </c>
      <c r="D154" s="4" t="s">
        <v>25</v>
      </c>
      <c r="E154" s="4" t="s">
        <v>243</v>
      </c>
      <c r="F154" s="4"/>
      <c r="G154" s="7">
        <f>SUM(G155)</f>
        <v>186</v>
      </c>
      <c r="H154" s="7">
        <f t="shared" si="26"/>
        <v>186</v>
      </c>
      <c r="I154" s="7">
        <f t="shared" si="26"/>
        <v>186</v>
      </c>
    </row>
    <row r="155" spans="1:9" ht="31.5">
      <c r="A155" s="2" t="s">
        <v>43</v>
      </c>
      <c r="B155" s="4"/>
      <c r="C155" s="4" t="s">
        <v>45</v>
      </c>
      <c r="D155" s="4" t="s">
        <v>25</v>
      </c>
      <c r="E155" s="4" t="s">
        <v>243</v>
      </c>
      <c r="F155" s="4" t="s">
        <v>72</v>
      </c>
      <c r="G155" s="7">
        <v>186</v>
      </c>
      <c r="H155" s="7">
        <v>186</v>
      </c>
      <c r="I155" s="7">
        <v>186</v>
      </c>
    </row>
    <row r="156" spans="1:9" ht="31.5">
      <c r="A156" s="95" t="s">
        <v>602</v>
      </c>
      <c r="B156" s="4"/>
      <c r="C156" s="4" t="s">
        <v>45</v>
      </c>
      <c r="D156" s="4" t="s">
        <v>25</v>
      </c>
      <c r="E156" s="4" t="s">
        <v>204</v>
      </c>
      <c r="F156" s="4"/>
      <c r="G156" s="7">
        <f>SUM(G158)</f>
        <v>12</v>
      </c>
      <c r="H156" s="7">
        <f t="shared" ref="H156:I156" si="27">SUM(H158)</f>
        <v>12</v>
      </c>
      <c r="I156" s="7">
        <f t="shared" si="27"/>
        <v>12</v>
      </c>
    </row>
    <row r="157" spans="1:9" ht="31.5">
      <c r="A157" s="95" t="s">
        <v>43</v>
      </c>
      <c r="B157" s="4"/>
      <c r="C157" s="4" t="s">
        <v>45</v>
      </c>
      <c r="D157" s="4" t="s">
        <v>25</v>
      </c>
      <c r="E157" s="4" t="s">
        <v>211</v>
      </c>
      <c r="F157" s="4"/>
      <c r="G157" s="7">
        <f>SUM(G158)</f>
        <v>12</v>
      </c>
      <c r="H157" s="7">
        <f t="shared" ref="H157:I158" si="28">SUM(H158)</f>
        <v>12</v>
      </c>
      <c r="I157" s="7">
        <f t="shared" si="28"/>
        <v>12</v>
      </c>
    </row>
    <row r="158" spans="1:9" ht="141.75">
      <c r="A158" s="95" t="s">
        <v>940</v>
      </c>
      <c r="B158" s="4"/>
      <c r="C158" s="4" t="s">
        <v>45</v>
      </c>
      <c r="D158" s="4" t="s">
        <v>25</v>
      </c>
      <c r="E158" s="4" t="s">
        <v>798</v>
      </c>
      <c r="F158" s="4"/>
      <c r="G158" s="7">
        <f>SUM(G159)</f>
        <v>12</v>
      </c>
      <c r="H158" s="7">
        <f t="shared" si="28"/>
        <v>12</v>
      </c>
      <c r="I158" s="7">
        <f t="shared" si="28"/>
        <v>12</v>
      </c>
    </row>
    <row r="159" spans="1:9" ht="47.25">
      <c r="A159" s="2" t="s">
        <v>42</v>
      </c>
      <c r="B159" s="4"/>
      <c r="C159" s="4" t="s">
        <v>45</v>
      </c>
      <c r="D159" s="4" t="s">
        <v>25</v>
      </c>
      <c r="E159" s="4" t="s">
        <v>798</v>
      </c>
      <c r="F159" s="4" t="s">
        <v>70</v>
      </c>
      <c r="G159" s="7">
        <v>12</v>
      </c>
      <c r="H159" s="7">
        <v>12</v>
      </c>
      <c r="I159" s="7">
        <v>12</v>
      </c>
    </row>
    <row r="160" spans="1:9">
      <c r="A160" s="2" t="s">
        <v>160</v>
      </c>
      <c r="B160" s="4"/>
      <c r="C160" s="4" t="s">
        <v>45</v>
      </c>
      <c r="D160" s="4" t="s">
        <v>25</v>
      </c>
      <c r="E160" s="4" t="s">
        <v>161</v>
      </c>
      <c r="F160" s="4"/>
      <c r="G160" s="7">
        <f>SUM(G161)</f>
        <v>500</v>
      </c>
      <c r="H160" s="7">
        <f t="shared" ref="H160:I160" si="29">SUM(H161)</f>
        <v>500</v>
      </c>
      <c r="I160" s="7">
        <f t="shared" si="29"/>
        <v>500</v>
      </c>
    </row>
    <row r="161" spans="1:9" ht="31.5">
      <c r="A161" s="2" t="s">
        <v>262</v>
      </c>
      <c r="B161" s="4"/>
      <c r="C161" s="4" t="s">
        <v>45</v>
      </c>
      <c r="D161" s="4" t="s">
        <v>25</v>
      </c>
      <c r="E161" s="4" t="s">
        <v>263</v>
      </c>
      <c r="F161" s="4"/>
      <c r="G161" s="7">
        <f>SUM(G162)</f>
        <v>500</v>
      </c>
      <c r="H161" s="7">
        <f>SUM(H162)</f>
        <v>500</v>
      </c>
      <c r="I161" s="7">
        <f>SUM(I162)</f>
        <v>500</v>
      </c>
    </row>
    <row r="162" spans="1:9" ht="29.25" customHeight="1">
      <c r="A162" s="2" t="s">
        <v>43</v>
      </c>
      <c r="B162" s="4"/>
      <c r="C162" s="4" t="s">
        <v>45</v>
      </c>
      <c r="D162" s="4" t="s">
        <v>25</v>
      </c>
      <c r="E162" s="4" t="s">
        <v>263</v>
      </c>
      <c r="F162" s="4" t="s">
        <v>72</v>
      </c>
      <c r="G162" s="7">
        <v>500</v>
      </c>
      <c r="H162" s="7">
        <v>500</v>
      </c>
      <c r="I162" s="7">
        <v>500</v>
      </c>
    </row>
    <row r="163" spans="1:9" ht="31.5" hidden="1">
      <c r="A163" s="95" t="s">
        <v>79</v>
      </c>
      <c r="B163" s="22"/>
      <c r="C163" s="4" t="s">
        <v>45</v>
      </c>
      <c r="D163" s="4" t="s">
        <v>142</v>
      </c>
      <c r="E163" s="31" t="s">
        <v>335</v>
      </c>
      <c r="F163" s="31"/>
      <c r="G163" s="9">
        <f>G164</f>
        <v>0</v>
      </c>
      <c r="H163" s="9">
        <f>H164</f>
        <v>0</v>
      </c>
      <c r="I163" s="9">
        <f>I164</f>
        <v>0</v>
      </c>
    </row>
    <row r="164" spans="1:9" hidden="1">
      <c r="A164" s="95" t="s">
        <v>20</v>
      </c>
      <c r="B164" s="22"/>
      <c r="C164" s="4" t="s">
        <v>45</v>
      </c>
      <c r="D164" s="4" t="s">
        <v>142</v>
      </c>
      <c r="E164" s="31" t="s">
        <v>335</v>
      </c>
      <c r="F164" s="31">
        <v>800</v>
      </c>
      <c r="G164" s="9"/>
      <c r="H164" s="9"/>
      <c r="I164" s="9"/>
    </row>
    <row r="165" spans="1:9">
      <c r="A165" s="95" t="s">
        <v>10</v>
      </c>
      <c r="B165" s="22"/>
      <c r="C165" s="96" t="s">
        <v>11</v>
      </c>
      <c r="D165" s="31"/>
      <c r="E165" s="31"/>
      <c r="F165" s="31"/>
      <c r="G165" s="9">
        <f>SUM(G212)+G166+G182</f>
        <v>1037836.3999999999</v>
      </c>
      <c r="H165" s="9">
        <f>SUM(H212)+H166+H182</f>
        <v>700022.10000000009</v>
      </c>
      <c r="I165" s="9">
        <f>SUM(I212)+I166+I182</f>
        <v>697843.9</v>
      </c>
    </row>
    <row r="166" spans="1:9">
      <c r="A166" s="2" t="s">
        <v>12</v>
      </c>
      <c r="B166" s="4"/>
      <c r="C166" s="4" t="s">
        <v>11</v>
      </c>
      <c r="D166" s="4" t="s">
        <v>13</v>
      </c>
      <c r="E166" s="4"/>
      <c r="F166" s="4"/>
      <c r="G166" s="7">
        <f>SUM(G167)+G178</f>
        <v>408734.6</v>
      </c>
      <c r="H166" s="7">
        <f>SUM(H167)+H178</f>
        <v>378677.80000000005</v>
      </c>
      <c r="I166" s="7">
        <f>SUM(I167)+I178</f>
        <v>378677.80000000005</v>
      </c>
    </row>
    <row r="167" spans="1:9" ht="31.5">
      <c r="A167" s="34" t="s">
        <v>445</v>
      </c>
      <c r="B167" s="4"/>
      <c r="C167" s="4" t="s">
        <v>11</v>
      </c>
      <c r="D167" s="4" t="s">
        <v>13</v>
      </c>
      <c r="E167" s="4" t="s">
        <v>244</v>
      </c>
      <c r="F167" s="4"/>
      <c r="G167" s="7">
        <f>SUM(G168)</f>
        <v>397434.6</v>
      </c>
      <c r="H167" s="7">
        <f t="shared" ref="H167:I167" si="30">SUM(H168)</f>
        <v>378677.80000000005</v>
      </c>
      <c r="I167" s="7">
        <f t="shared" si="30"/>
        <v>378677.80000000005</v>
      </c>
    </row>
    <row r="168" spans="1:9">
      <c r="A168" s="34" t="s">
        <v>29</v>
      </c>
      <c r="B168" s="4"/>
      <c r="C168" s="4" t="s">
        <v>11</v>
      </c>
      <c r="D168" s="4" t="s">
        <v>13</v>
      </c>
      <c r="E168" s="5" t="s">
        <v>464</v>
      </c>
      <c r="F168" s="4"/>
      <c r="G168" s="7">
        <f>SUM(G169+G170+G172+G174)+G176</f>
        <v>397434.6</v>
      </c>
      <c r="H168" s="7">
        <f t="shared" ref="H168:I168" si="31">SUM(H169+H170+H172+H174)+H176</f>
        <v>378677.80000000005</v>
      </c>
      <c r="I168" s="7">
        <f t="shared" si="31"/>
        <v>378677.80000000005</v>
      </c>
    </row>
    <row r="169" spans="1:9" ht="31.5">
      <c r="A169" s="34" t="s">
        <v>43</v>
      </c>
      <c r="B169" s="4"/>
      <c r="C169" s="4" t="s">
        <v>11</v>
      </c>
      <c r="D169" s="4" t="s">
        <v>13</v>
      </c>
      <c r="E169" s="5" t="s">
        <v>464</v>
      </c>
      <c r="F169" s="4" t="s">
        <v>72</v>
      </c>
      <c r="G169" s="7">
        <v>9100</v>
      </c>
      <c r="H169" s="7"/>
      <c r="I169" s="7"/>
    </row>
    <row r="170" spans="1:9">
      <c r="A170" s="2" t="s">
        <v>18</v>
      </c>
      <c r="B170" s="4"/>
      <c r="C170" s="4" t="s">
        <v>11</v>
      </c>
      <c r="D170" s="4" t="s">
        <v>13</v>
      </c>
      <c r="E170" s="4" t="s">
        <v>667</v>
      </c>
      <c r="F170" s="4"/>
      <c r="G170" s="7">
        <f>SUM(G171)</f>
        <v>181496.2</v>
      </c>
      <c r="H170" s="7">
        <f>SUM(H171)</f>
        <v>181756.2</v>
      </c>
      <c r="I170" s="7">
        <f>SUM(I171)</f>
        <v>181756.2</v>
      </c>
    </row>
    <row r="171" spans="1:9" ht="31.5">
      <c r="A171" s="34" t="s">
        <v>43</v>
      </c>
      <c r="B171" s="4"/>
      <c r="C171" s="4" t="s">
        <v>11</v>
      </c>
      <c r="D171" s="4" t="s">
        <v>13</v>
      </c>
      <c r="E171" s="4" t="s">
        <v>667</v>
      </c>
      <c r="F171" s="4" t="s">
        <v>72</v>
      </c>
      <c r="G171" s="7">
        <v>181496.2</v>
      </c>
      <c r="H171" s="7">
        <v>181756.2</v>
      </c>
      <c r="I171" s="7">
        <v>181756.2</v>
      </c>
    </row>
    <row r="172" spans="1:9" ht="47.25">
      <c r="A172" s="2" t="s">
        <v>942</v>
      </c>
      <c r="B172" s="4"/>
      <c r="C172" s="4" t="s">
        <v>11</v>
      </c>
      <c r="D172" s="4" t="s">
        <v>13</v>
      </c>
      <c r="E172" s="4" t="s">
        <v>783</v>
      </c>
      <c r="F172" s="4"/>
      <c r="G172" s="7">
        <f>SUM(G173)</f>
        <v>8160</v>
      </c>
      <c r="H172" s="7">
        <f>SUM(H173)</f>
        <v>7243.2</v>
      </c>
      <c r="I172" s="7">
        <f>SUM(I173)</f>
        <v>7243.2</v>
      </c>
    </row>
    <row r="173" spans="1:9" ht="31.5">
      <c r="A173" s="34" t="s">
        <v>43</v>
      </c>
      <c r="B173" s="4"/>
      <c r="C173" s="4" t="s">
        <v>11</v>
      </c>
      <c r="D173" s="4" t="s">
        <v>13</v>
      </c>
      <c r="E173" s="4" t="s">
        <v>783</v>
      </c>
      <c r="F173" s="4" t="s">
        <v>72</v>
      </c>
      <c r="G173" s="7">
        <v>8160</v>
      </c>
      <c r="H173" s="7">
        <v>7243.2</v>
      </c>
      <c r="I173" s="7">
        <v>7243.2</v>
      </c>
    </row>
    <row r="174" spans="1:9" ht="47.25">
      <c r="A174" s="2" t="s">
        <v>619</v>
      </c>
      <c r="B174" s="4"/>
      <c r="C174" s="4" t="s">
        <v>11</v>
      </c>
      <c r="D174" s="4" t="s">
        <v>13</v>
      </c>
      <c r="E174" s="4" t="s">
        <v>781</v>
      </c>
      <c r="F174" s="4"/>
      <c r="G174" s="7">
        <f>SUM(G175)</f>
        <v>189678.4</v>
      </c>
      <c r="H174" s="7">
        <f t="shared" ref="H174:I174" si="32">SUM(H175)</f>
        <v>189678.4</v>
      </c>
      <c r="I174" s="7">
        <f t="shared" si="32"/>
        <v>189678.4</v>
      </c>
    </row>
    <row r="175" spans="1:9" ht="31.5">
      <c r="A175" s="34" t="s">
        <v>43</v>
      </c>
      <c r="B175" s="4"/>
      <c r="C175" s="4" t="s">
        <v>11</v>
      </c>
      <c r="D175" s="4" t="s">
        <v>13</v>
      </c>
      <c r="E175" s="4" t="s">
        <v>781</v>
      </c>
      <c r="F175" s="4" t="s">
        <v>72</v>
      </c>
      <c r="G175" s="7">
        <v>189678.4</v>
      </c>
      <c r="H175" s="7">
        <v>189678.4</v>
      </c>
      <c r="I175" s="7">
        <v>189678.4</v>
      </c>
    </row>
    <row r="176" spans="1:9" ht="63">
      <c r="A176" s="2" t="s">
        <v>944</v>
      </c>
      <c r="B176" s="4"/>
      <c r="C176" s="4" t="s">
        <v>11</v>
      </c>
      <c r="D176" s="4" t="s">
        <v>13</v>
      </c>
      <c r="E176" s="4" t="s">
        <v>945</v>
      </c>
      <c r="F176" s="4"/>
      <c r="G176" s="7">
        <f>SUM(G177)</f>
        <v>9000</v>
      </c>
      <c r="H176" s="7">
        <f t="shared" ref="H176:I176" si="33">SUM(H177)</f>
        <v>0</v>
      </c>
      <c r="I176" s="7">
        <f t="shared" si="33"/>
        <v>0</v>
      </c>
    </row>
    <row r="177" spans="1:9" ht="31.5">
      <c r="A177" s="34" t="s">
        <v>43</v>
      </c>
      <c r="B177" s="4"/>
      <c r="C177" s="4" t="s">
        <v>11</v>
      </c>
      <c r="D177" s="4" t="s">
        <v>13</v>
      </c>
      <c r="E177" s="4" t="s">
        <v>945</v>
      </c>
      <c r="F177" s="4" t="s">
        <v>72</v>
      </c>
      <c r="G177" s="7">
        <v>9000</v>
      </c>
      <c r="H177" s="7"/>
      <c r="I177" s="7"/>
    </row>
    <row r="178" spans="1:9" ht="31.5">
      <c r="A178" s="2" t="s">
        <v>407</v>
      </c>
      <c r="B178" s="4"/>
      <c r="C178" s="4" t="s">
        <v>11</v>
      </c>
      <c r="D178" s="4" t="s">
        <v>13</v>
      </c>
      <c r="E178" s="4" t="s">
        <v>184</v>
      </c>
      <c r="F178" s="4"/>
      <c r="G178" s="7">
        <f>SUM(G179)</f>
        <v>11300</v>
      </c>
      <c r="H178" s="7">
        <f>SUM(H179)</f>
        <v>0</v>
      </c>
      <c r="I178" s="7">
        <f>SUM(I179)</f>
        <v>0</v>
      </c>
    </row>
    <row r="179" spans="1:9" ht="47.25">
      <c r="A179" s="2" t="s">
        <v>408</v>
      </c>
      <c r="B179" s="4"/>
      <c r="C179" s="4" t="s">
        <v>11</v>
      </c>
      <c r="D179" s="4" t="s">
        <v>13</v>
      </c>
      <c r="E179" s="4" t="s">
        <v>185</v>
      </c>
      <c r="F179" s="4"/>
      <c r="G179" s="7">
        <f>SUM(G180)</f>
        <v>11300</v>
      </c>
      <c r="H179" s="7">
        <f t="shared" ref="H179:I179" si="34">SUM(H180)</f>
        <v>0</v>
      </c>
      <c r="I179" s="7">
        <f t="shared" si="34"/>
        <v>0</v>
      </c>
    </row>
    <row r="180" spans="1:9" ht="31.5">
      <c r="A180" s="2" t="s">
        <v>348</v>
      </c>
      <c r="B180" s="4"/>
      <c r="C180" s="4" t="s">
        <v>11</v>
      </c>
      <c r="D180" s="4" t="s">
        <v>13</v>
      </c>
      <c r="E180" s="4" t="s">
        <v>186</v>
      </c>
      <c r="F180" s="4"/>
      <c r="G180" s="7">
        <f>SUM(G181)</f>
        <v>11300</v>
      </c>
      <c r="H180" s="7">
        <f t="shared" ref="H180:I180" si="35">SUM(H181)</f>
        <v>0</v>
      </c>
      <c r="I180" s="7">
        <f t="shared" si="35"/>
        <v>0</v>
      </c>
    </row>
    <row r="181" spans="1:9" ht="31.5">
      <c r="A181" s="2" t="s">
        <v>43</v>
      </c>
      <c r="B181" s="4"/>
      <c r="C181" s="4" t="s">
        <v>11</v>
      </c>
      <c r="D181" s="4" t="s">
        <v>13</v>
      </c>
      <c r="E181" s="4" t="s">
        <v>186</v>
      </c>
      <c r="F181" s="4">
        <v>200</v>
      </c>
      <c r="G181" s="7">
        <v>11300</v>
      </c>
      <c r="H181" s="7"/>
      <c r="I181" s="7"/>
    </row>
    <row r="182" spans="1:9" ht="17.25" customHeight="1">
      <c r="A182" s="2" t="s">
        <v>225</v>
      </c>
      <c r="B182" s="4"/>
      <c r="C182" s="4" t="s">
        <v>11</v>
      </c>
      <c r="D182" s="4" t="s">
        <v>142</v>
      </c>
      <c r="E182" s="4"/>
      <c r="F182" s="4"/>
      <c r="G182" s="7">
        <f>SUM(G186+G203)+G183+G191</f>
        <v>595940.19999999995</v>
      </c>
      <c r="H182" s="7">
        <f>SUM(H186+H203)+H183+H191</f>
        <v>305627.5</v>
      </c>
      <c r="I182" s="7">
        <f>SUM(I186+I203)+I183+I191</f>
        <v>304282.5</v>
      </c>
    </row>
    <row r="183" spans="1:9" ht="30.75" customHeight="1">
      <c r="A183" s="35" t="s">
        <v>430</v>
      </c>
      <c r="B183" s="4"/>
      <c r="C183" s="4" t="s">
        <v>11</v>
      </c>
      <c r="D183" s="4" t="s">
        <v>142</v>
      </c>
      <c r="E183" s="4" t="s">
        <v>258</v>
      </c>
      <c r="F183" s="4"/>
      <c r="G183" s="7">
        <f>SUM(G184)</f>
        <v>15055</v>
      </c>
      <c r="H183" s="7">
        <f t="shared" ref="H183:I184" si="36">SUM(H184)</f>
        <v>15000</v>
      </c>
      <c r="I183" s="7">
        <f t="shared" si="36"/>
        <v>15000</v>
      </c>
    </row>
    <row r="184" spans="1:9" ht="17.25" customHeight="1">
      <c r="A184" s="2" t="s">
        <v>29</v>
      </c>
      <c r="B184" s="4"/>
      <c r="C184" s="4" t="s">
        <v>11</v>
      </c>
      <c r="D184" s="4" t="s">
        <v>142</v>
      </c>
      <c r="E184" s="4" t="s">
        <v>259</v>
      </c>
      <c r="F184" s="4"/>
      <c r="G184" s="7">
        <f>SUM(G185)</f>
        <v>15055</v>
      </c>
      <c r="H184" s="7">
        <f t="shared" si="36"/>
        <v>15000</v>
      </c>
      <c r="I184" s="7">
        <f t="shared" si="36"/>
        <v>15000</v>
      </c>
    </row>
    <row r="185" spans="1:9" ht="30" customHeight="1">
      <c r="A185" s="2" t="s">
        <v>43</v>
      </c>
      <c r="B185" s="4"/>
      <c r="C185" s="4" t="s">
        <v>11</v>
      </c>
      <c r="D185" s="4" t="s">
        <v>142</v>
      </c>
      <c r="E185" s="4" t="s">
        <v>259</v>
      </c>
      <c r="F185" s="4" t="s">
        <v>72</v>
      </c>
      <c r="G185" s="7">
        <v>15055</v>
      </c>
      <c r="H185" s="7">
        <v>15000</v>
      </c>
      <c r="I185" s="7">
        <v>15000</v>
      </c>
    </row>
    <row r="186" spans="1:9" ht="31.5">
      <c r="A186" s="34" t="s">
        <v>414</v>
      </c>
      <c r="B186" s="4"/>
      <c r="C186" s="4" t="s">
        <v>11</v>
      </c>
      <c r="D186" s="4" t="s">
        <v>142</v>
      </c>
      <c r="E186" s="4" t="s">
        <v>245</v>
      </c>
      <c r="F186" s="4"/>
      <c r="G186" s="7">
        <f>SUM(G187)+G189</f>
        <v>53387</v>
      </c>
      <c r="H186" s="7">
        <f t="shared" ref="H186:I186" si="37">SUM(H187)+H189</f>
        <v>46012</v>
      </c>
      <c r="I186" s="7">
        <f t="shared" si="37"/>
        <v>46012</v>
      </c>
    </row>
    <row r="187" spans="1:9" ht="20.25" customHeight="1">
      <c r="A187" s="34" t="s">
        <v>29</v>
      </c>
      <c r="B187" s="4"/>
      <c r="C187" s="4" t="s">
        <v>11</v>
      </c>
      <c r="D187" s="4" t="s">
        <v>142</v>
      </c>
      <c r="E187" s="4" t="s">
        <v>246</v>
      </c>
      <c r="F187" s="4"/>
      <c r="G187" s="7">
        <f>SUM(G188)</f>
        <v>46012</v>
      </c>
      <c r="H187" s="7">
        <f>SUM(H188)</f>
        <v>46012</v>
      </c>
      <c r="I187" s="7">
        <f>SUM(I188)</f>
        <v>46012</v>
      </c>
    </row>
    <row r="188" spans="1:9" ht="30" customHeight="1">
      <c r="A188" s="34" t="s">
        <v>43</v>
      </c>
      <c r="B188" s="4"/>
      <c r="C188" s="4" t="s">
        <v>11</v>
      </c>
      <c r="D188" s="4" t="s">
        <v>142</v>
      </c>
      <c r="E188" s="4" t="s">
        <v>246</v>
      </c>
      <c r="F188" s="4" t="s">
        <v>72</v>
      </c>
      <c r="G188" s="7">
        <v>46012</v>
      </c>
      <c r="H188" s="7">
        <v>46012</v>
      </c>
      <c r="I188" s="7">
        <v>46012</v>
      </c>
    </row>
    <row r="189" spans="1:9" ht="30" customHeight="1">
      <c r="A189" s="34" t="s">
        <v>630</v>
      </c>
      <c r="B189" s="4"/>
      <c r="C189" s="4" t="s">
        <v>11</v>
      </c>
      <c r="D189" s="4" t="s">
        <v>142</v>
      </c>
      <c r="E189" s="5" t="s">
        <v>784</v>
      </c>
      <c r="F189" s="4"/>
      <c r="G189" s="7">
        <f>SUM(G190)</f>
        <v>7375</v>
      </c>
      <c r="H189" s="7">
        <f>SUM(H190)</f>
        <v>0</v>
      </c>
      <c r="I189" s="7">
        <f>SUM(I190)</f>
        <v>0</v>
      </c>
    </row>
    <row r="190" spans="1:9" ht="30" customHeight="1">
      <c r="A190" s="34" t="s">
        <v>43</v>
      </c>
      <c r="B190" s="4"/>
      <c r="C190" s="4" t="s">
        <v>11</v>
      </c>
      <c r="D190" s="4" t="s">
        <v>142</v>
      </c>
      <c r="E190" s="5" t="s">
        <v>784</v>
      </c>
      <c r="F190" s="4" t="s">
        <v>72</v>
      </c>
      <c r="G190" s="7">
        <v>7375</v>
      </c>
      <c r="H190" s="7"/>
      <c r="I190" s="7"/>
    </row>
    <row r="191" spans="1:9" ht="30" customHeight="1">
      <c r="A191" s="34" t="s">
        <v>399</v>
      </c>
      <c r="B191" s="4"/>
      <c r="C191" s="4" t="s">
        <v>11</v>
      </c>
      <c r="D191" s="4" t="s">
        <v>142</v>
      </c>
      <c r="E191" s="5" t="s">
        <v>346</v>
      </c>
      <c r="F191" s="4"/>
      <c r="G191" s="7">
        <f>SUM(G192)+G200</f>
        <v>11977.599999999999</v>
      </c>
      <c r="H191" s="7">
        <f>SUM(H192)+H200</f>
        <v>0</v>
      </c>
      <c r="I191" s="7">
        <f>SUM(I192)+I200</f>
        <v>0</v>
      </c>
    </row>
    <row r="192" spans="1:9" ht="30" customHeight="1">
      <c r="A192" s="34" t="s">
        <v>29</v>
      </c>
      <c r="B192" s="4"/>
      <c r="C192" s="4" t="s">
        <v>11</v>
      </c>
      <c r="D192" s="4" t="s">
        <v>142</v>
      </c>
      <c r="E192" s="5" t="s">
        <v>483</v>
      </c>
      <c r="F192" s="4"/>
      <c r="G192" s="7">
        <f>SUM(G193)+G194+G196+G198</f>
        <v>7265.7</v>
      </c>
      <c r="H192" s="7">
        <f t="shared" ref="H192:I192" si="38">SUM(H193)+H194+H196+H198</f>
        <v>0</v>
      </c>
      <c r="I192" s="7">
        <f t="shared" si="38"/>
        <v>0</v>
      </c>
    </row>
    <row r="193" spans="1:9" ht="30" customHeight="1">
      <c r="A193" s="34" t="s">
        <v>43</v>
      </c>
      <c r="B193" s="4"/>
      <c r="C193" s="4" t="s">
        <v>11</v>
      </c>
      <c r="D193" s="4" t="s">
        <v>142</v>
      </c>
      <c r="E193" s="5" t="s">
        <v>483</v>
      </c>
      <c r="F193" s="4" t="s">
        <v>72</v>
      </c>
      <c r="G193" s="7"/>
      <c r="H193" s="7"/>
      <c r="I193" s="7"/>
    </row>
    <row r="194" spans="1:9" ht="47.25">
      <c r="A194" s="2" t="s">
        <v>972</v>
      </c>
      <c r="B194" s="4"/>
      <c r="C194" s="4" t="s">
        <v>11</v>
      </c>
      <c r="D194" s="4" t="s">
        <v>142</v>
      </c>
      <c r="E194" s="4" t="s">
        <v>974</v>
      </c>
      <c r="F194" s="4"/>
      <c r="G194" s="7">
        <f>SUM(G195)</f>
        <v>1666.2</v>
      </c>
      <c r="H194" s="7">
        <f>SUM(H195)</f>
        <v>0</v>
      </c>
      <c r="I194" s="7">
        <f>SUM(I195)</f>
        <v>0</v>
      </c>
    </row>
    <row r="195" spans="1:9" ht="31.5">
      <c r="A195" s="2" t="s">
        <v>43</v>
      </c>
      <c r="B195" s="4"/>
      <c r="C195" s="4" t="s">
        <v>11</v>
      </c>
      <c r="D195" s="4" t="s">
        <v>142</v>
      </c>
      <c r="E195" s="4" t="s">
        <v>984</v>
      </c>
      <c r="F195" s="4" t="s">
        <v>72</v>
      </c>
      <c r="G195" s="7">
        <v>1666.2</v>
      </c>
      <c r="H195" s="7"/>
      <c r="I195" s="7"/>
    </row>
    <row r="196" spans="1:9" ht="47.25">
      <c r="A196" s="2" t="s">
        <v>975</v>
      </c>
      <c r="B196" s="4"/>
      <c r="C196" s="4" t="s">
        <v>11</v>
      </c>
      <c r="D196" s="4" t="s">
        <v>142</v>
      </c>
      <c r="E196" s="4" t="s">
        <v>976</v>
      </c>
      <c r="F196" s="4"/>
      <c r="G196" s="7">
        <f>SUM(G197)</f>
        <v>853.1</v>
      </c>
      <c r="H196" s="7">
        <f>SUM(H197)</f>
        <v>0</v>
      </c>
      <c r="I196" s="7">
        <f>SUM(I197)</f>
        <v>0</v>
      </c>
    </row>
    <row r="197" spans="1:9" ht="31.5">
      <c r="A197" s="2" t="s">
        <v>43</v>
      </c>
      <c r="B197" s="4"/>
      <c r="C197" s="4" t="s">
        <v>11</v>
      </c>
      <c r="D197" s="4" t="s">
        <v>142</v>
      </c>
      <c r="E197" s="4" t="s">
        <v>985</v>
      </c>
      <c r="F197" s="4" t="s">
        <v>72</v>
      </c>
      <c r="G197" s="7">
        <v>853.1</v>
      </c>
      <c r="H197" s="7"/>
      <c r="I197" s="7"/>
    </row>
    <row r="198" spans="1:9" ht="31.5">
      <c r="A198" s="2" t="s">
        <v>992</v>
      </c>
      <c r="B198" s="4"/>
      <c r="C198" s="4" t="s">
        <v>11</v>
      </c>
      <c r="D198" s="4" t="s">
        <v>142</v>
      </c>
      <c r="E198" s="4" t="s">
        <v>991</v>
      </c>
      <c r="F198" s="4"/>
      <c r="G198" s="7">
        <f>SUM(G199)</f>
        <v>4746.3999999999996</v>
      </c>
      <c r="H198" s="7">
        <f t="shared" ref="H198" si="39">SUM(H199)</f>
        <v>0</v>
      </c>
      <c r="I198" s="7">
        <f t="shared" ref="I198" si="40">SUM(I199)</f>
        <v>0</v>
      </c>
    </row>
    <row r="199" spans="1:9" ht="31.5">
      <c r="A199" s="2" t="s">
        <v>43</v>
      </c>
      <c r="B199" s="4"/>
      <c r="C199" s="4" t="s">
        <v>11</v>
      </c>
      <c r="D199" s="4" t="s">
        <v>142</v>
      </c>
      <c r="E199" s="4" t="s">
        <v>991</v>
      </c>
      <c r="F199" s="4" t="s">
        <v>72</v>
      </c>
      <c r="G199" s="7">
        <v>4746.3999999999996</v>
      </c>
      <c r="H199" s="7"/>
      <c r="I199" s="7"/>
    </row>
    <row r="200" spans="1:9" ht="30" customHeight="1">
      <c r="A200" s="34" t="s">
        <v>582</v>
      </c>
      <c r="B200" s="4"/>
      <c r="C200" s="4" t="s">
        <v>11</v>
      </c>
      <c r="D200" s="4" t="s">
        <v>142</v>
      </c>
      <c r="E200" s="4" t="s">
        <v>475</v>
      </c>
      <c r="F200" s="4"/>
      <c r="G200" s="7">
        <f>SUM(G201)</f>
        <v>4711.8999999999996</v>
      </c>
      <c r="H200" s="7">
        <f t="shared" ref="H200:I201" si="41">SUM(H201)</f>
        <v>0</v>
      </c>
      <c r="I200" s="7">
        <f t="shared" si="41"/>
        <v>0</v>
      </c>
    </row>
    <row r="201" spans="1:9" ht="30" customHeight="1">
      <c r="A201" s="2" t="s">
        <v>383</v>
      </c>
      <c r="B201" s="4"/>
      <c r="C201" s="4" t="s">
        <v>11</v>
      </c>
      <c r="D201" s="4" t="s">
        <v>142</v>
      </c>
      <c r="E201" s="4" t="s">
        <v>476</v>
      </c>
      <c r="F201" s="4"/>
      <c r="G201" s="7">
        <f>SUM(G202)</f>
        <v>4711.8999999999996</v>
      </c>
      <c r="H201" s="7">
        <f t="shared" si="41"/>
        <v>0</v>
      </c>
      <c r="I201" s="7">
        <f t="shared" si="41"/>
        <v>0</v>
      </c>
    </row>
    <row r="202" spans="1:9" ht="30" customHeight="1">
      <c r="A202" s="2" t="s">
        <v>43</v>
      </c>
      <c r="B202" s="4"/>
      <c r="C202" s="4" t="s">
        <v>11</v>
      </c>
      <c r="D202" s="4" t="s">
        <v>142</v>
      </c>
      <c r="E202" s="4" t="s">
        <v>476</v>
      </c>
      <c r="F202" s="4" t="s">
        <v>72</v>
      </c>
      <c r="G202" s="7">
        <v>4711.8999999999996</v>
      </c>
      <c r="H202" s="7"/>
      <c r="I202" s="7"/>
    </row>
    <row r="203" spans="1:9" ht="31.5">
      <c r="A203" s="34" t="s">
        <v>532</v>
      </c>
      <c r="B203" s="4"/>
      <c r="C203" s="4" t="s">
        <v>11</v>
      </c>
      <c r="D203" s="4" t="s">
        <v>142</v>
      </c>
      <c r="E203" s="4" t="s">
        <v>446</v>
      </c>
      <c r="F203" s="4"/>
      <c r="G203" s="7">
        <f>SUM(G204)+G208</f>
        <v>515520.6</v>
      </c>
      <c r="H203" s="7">
        <f>SUM(H204)+H208</f>
        <v>244615.5</v>
      </c>
      <c r="I203" s="7">
        <f>SUM(I204)+I208</f>
        <v>243270.5</v>
      </c>
    </row>
    <row r="204" spans="1:9">
      <c r="A204" s="34" t="s">
        <v>29</v>
      </c>
      <c r="B204" s="4"/>
      <c r="C204" s="4" t="s">
        <v>11</v>
      </c>
      <c r="D204" s="4" t="s">
        <v>142</v>
      </c>
      <c r="E204" s="4" t="s">
        <v>447</v>
      </c>
      <c r="F204" s="4"/>
      <c r="G204" s="7">
        <f>SUM(G205)+G206</f>
        <v>295967.5</v>
      </c>
      <c r="H204" s="7">
        <f t="shared" ref="H204:I204" si="42">SUM(H205)+H206</f>
        <v>244615.5</v>
      </c>
      <c r="I204" s="7">
        <f t="shared" si="42"/>
        <v>243270.5</v>
      </c>
    </row>
    <row r="205" spans="1:9" ht="31.5">
      <c r="A205" s="34" t="s">
        <v>43</v>
      </c>
      <c r="B205" s="4"/>
      <c r="C205" s="4" t="s">
        <v>11</v>
      </c>
      <c r="D205" s="4" t="s">
        <v>142</v>
      </c>
      <c r="E205" s="4" t="s">
        <v>447</v>
      </c>
      <c r="F205" s="4" t="s">
        <v>72</v>
      </c>
      <c r="G205" s="7">
        <f>148017.4-35952.5</f>
        <v>112064.9</v>
      </c>
      <c r="H205" s="7">
        <v>152213.4</v>
      </c>
      <c r="I205" s="7">
        <v>152213.4</v>
      </c>
    </row>
    <row r="206" spans="1:9" ht="31.5">
      <c r="A206" s="34" t="s">
        <v>630</v>
      </c>
      <c r="B206" s="4"/>
      <c r="C206" s="4" t="s">
        <v>11</v>
      </c>
      <c r="D206" s="4" t="s">
        <v>142</v>
      </c>
      <c r="E206" s="5" t="s">
        <v>785</v>
      </c>
      <c r="F206" s="4"/>
      <c r="G206" s="7">
        <f>SUM(G207)</f>
        <v>183902.6</v>
      </c>
      <c r="H206" s="7">
        <f>SUM(H207)</f>
        <v>92402.1</v>
      </c>
      <c r="I206" s="7">
        <f>SUM(I207)</f>
        <v>91057.1</v>
      </c>
    </row>
    <row r="207" spans="1:9" ht="31.5">
      <c r="A207" s="34" t="s">
        <v>43</v>
      </c>
      <c r="B207" s="4"/>
      <c r="C207" s="4" t="s">
        <v>11</v>
      </c>
      <c r="D207" s="4" t="s">
        <v>142</v>
      </c>
      <c r="E207" s="5" t="s">
        <v>785</v>
      </c>
      <c r="F207" s="4" t="s">
        <v>72</v>
      </c>
      <c r="G207" s="7">
        <v>183902.6</v>
      </c>
      <c r="H207" s="7">
        <v>92402.1</v>
      </c>
      <c r="I207" s="7">
        <v>91057.1</v>
      </c>
    </row>
    <row r="208" spans="1:9" ht="31.5">
      <c r="A208" s="2" t="s">
        <v>227</v>
      </c>
      <c r="B208" s="4"/>
      <c r="C208" s="4" t="s">
        <v>11</v>
      </c>
      <c r="D208" s="4" t="s">
        <v>142</v>
      </c>
      <c r="E208" s="4" t="s">
        <v>465</v>
      </c>
      <c r="F208" s="4"/>
      <c r="G208" s="7">
        <f>SUM(G209)+G210</f>
        <v>219553.1</v>
      </c>
      <c r="H208" s="7">
        <f t="shared" ref="H208:I208" si="43">SUM(H209)+H210</f>
        <v>0</v>
      </c>
      <c r="I208" s="7">
        <f t="shared" si="43"/>
        <v>0</v>
      </c>
    </row>
    <row r="209" spans="1:9" ht="31.5">
      <c r="A209" s="2" t="s">
        <v>228</v>
      </c>
      <c r="B209" s="4"/>
      <c r="C209" s="4" t="s">
        <v>11</v>
      </c>
      <c r="D209" s="4" t="s">
        <v>142</v>
      </c>
      <c r="E209" s="4" t="s">
        <v>465</v>
      </c>
      <c r="F209" s="4" t="s">
        <v>209</v>
      </c>
      <c r="G209" s="7">
        <f>8406.4+375.5</f>
        <v>8781.9</v>
      </c>
      <c r="H209" s="7"/>
      <c r="I209" s="7"/>
    </row>
    <row r="210" spans="1:9" ht="31.5">
      <c r="A210" s="2" t="s">
        <v>631</v>
      </c>
      <c r="B210" s="4"/>
      <c r="C210" s="4" t="s">
        <v>11</v>
      </c>
      <c r="D210" s="4" t="s">
        <v>142</v>
      </c>
      <c r="E210" s="4" t="s">
        <v>782</v>
      </c>
      <c r="F210" s="4"/>
      <c r="G210" s="7">
        <f>SUM(G211)</f>
        <v>210771.20000000001</v>
      </c>
      <c r="H210" s="7">
        <f t="shared" ref="H210:I210" si="44">SUM(H211)</f>
        <v>0</v>
      </c>
      <c r="I210" s="7">
        <f t="shared" si="44"/>
        <v>0</v>
      </c>
    </row>
    <row r="211" spans="1:9" ht="31.5">
      <c r="A211" s="2" t="s">
        <v>228</v>
      </c>
      <c r="B211" s="4"/>
      <c r="C211" s="4" t="s">
        <v>11</v>
      </c>
      <c r="D211" s="4" t="s">
        <v>142</v>
      </c>
      <c r="E211" s="4" t="s">
        <v>782</v>
      </c>
      <c r="F211" s="4" t="s">
        <v>209</v>
      </c>
      <c r="G211" s="7">
        <f>211146.7-375.5</f>
        <v>210771.20000000001</v>
      </c>
      <c r="H211" s="7"/>
      <c r="I211" s="7"/>
    </row>
    <row r="212" spans="1:9" ht="22.5" customHeight="1">
      <c r="A212" s="95" t="s">
        <v>21</v>
      </c>
      <c r="B212" s="22"/>
      <c r="C212" s="96" t="s">
        <v>11</v>
      </c>
      <c r="D212" s="96" t="s">
        <v>22</v>
      </c>
      <c r="E212" s="31"/>
      <c r="F212" s="31"/>
      <c r="G212" s="9">
        <f>SUM(G213+G217+G225+G231+G241+G238)</f>
        <v>33161.600000000006</v>
      </c>
      <c r="H212" s="9">
        <f t="shared" ref="H212:I212" si="45">SUM(H213+H217+H225+H231+H241+H238)</f>
        <v>15716.799999999997</v>
      </c>
      <c r="I212" s="9">
        <f t="shared" si="45"/>
        <v>14883.599999999999</v>
      </c>
    </row>
    <row r="213" spans="1:9" ht="47.25">
      <c r="A213" s="95" t="s">
        <v>415</v>
      </c>
      <c r="B213" s="22"/>
      <c r="C213" s="96" t="s">
        <v>11</v>
      </c>
      <c r="D213" s="96" t="s">
        <v>22</v>
      </c>
      <c r="E213" s="31" t="s">
        <v>416</v>
      </c>
      <c r="F213" s="31"/>
      <c r="G213" s="9">
        <f>SUM(G214)</f>
        <v>1200</v>
      </c>
      <c r="H213" s="9">
        <f t="shared" ref="H213:I213" si="46">SUM(H214)</f>
        <v>200</v>
      </c>
      <c r="I213" s="9">
        <f t="shared" si="46"/>
        <v>200</v>
      </c>
    </row>
    <row r="214" spans="1:9">
      <c r="A214" s="2" t="s">
        <v>29</v>
      </c>
      <c r="B214" s="22"/>
      <c r="C214" s="96" t="s">
        <v>11</v>
      </c>
      <c r="D214" s="96" t="s">
        <v>22</v>
      </c>
      <c r="E214" s="31" t="s">
        <v>534</v>
      </c>
      <c r="F214" s="31"/>
      <c r="G214" s="9">
        <f t="shared" ref="G214:I215" si="47">SUM(G215)</f>
        <v>1200</v>
      </c>
      <c r="H214" s="9">
        <f t="shared" si="47"/>
        <v>200</v>
      </c>
      <c r="I214" s="9">
        <f t="shared" si="47"/>
        <v>200</v>
      </c>
    </row>
    <row r="215" spans="1:9" ht="31.5">
      <c r="A215" s="95" t="s">
        <v>197</v>
      </c>
      <c r="B215" s="22"/>
      <c r="C215" s="96" t="s">
        <v>11</v>
      </c>
      <c r="D215" s="96" t="s">
        <v>22</v>
      </c>
      <c r="E215" s="31" t="s">
        <v>535</v>
      </c>
      <c r="F215" s="31"/>
      <c r="G215" s="9">
        <f t="shared" si="47"/>
        <v>1200</v>
      </c>
      <c r="H215" s="9">
        <f t="shared" si="47"/>
        <v>200</v>
      </c>
      <c r="I215" s="9">
        <f t="shared" si="47"/>
        <v>200</v>
      </c>
    </row>
    <row r="216" spans="1:9" ht="31.5">
      <c r="A216" s="34" t="s">
        <v>43</v>
      </c>
      <c r="B216" s="22"/>
      <c r="C216" s="96" t="s">
        <v>11</v>
      </c>
      <c r="D216" s="96" t="s">
        <v>22</v>
      </c>
      <c r="E216" s="31" t="s">
        <v>535</v>
      </c>
      <c r="F216" s="31">
        <v>200</v>
      </c>
      <c r="G216" s="9">
        <v>1200</v>
      </c>
      <c r="H216" s="9">
        <v>200</v>
      </c>
      <c r="I216" s="9">
        <v>200</v>
      </c>
    </row>
    <row r="217" spans="1:9" ht="31.5">
      <c r="A217" s="95" t="s">
        <v>419</v>
      </c>
      <c r="B217" s="22"/>
      <c r="C217" s="96" t="s">
        <v>11</v>
      </c>
      <c r="D217" s="96" t="s">
        <v>22</v>
      </c>
      <c r="E217" s="96" t="s">
        <v>195</v>
      </c>
      <c r="F217" s="31"/>
      <c r="G217" s="9">
        <f>SUM(G218+G221)</f>
        <v>6300</v>
      </c>
      <c r="H217" s="9">
        <f t="shared" ref="H217:I217" si="48">SUM(H218+H221)</f>
        <v>2800</v>
      </c>
      <c r="I217" s="9">
        <f t="shared" si="48"/>
        <v>2800</v>
      </c>
    </row>
    <row r="218" spans="1:9" ht="31.5">
      <c r="A218" s="95" t="s">
        <v>53</v>
      </c>
      <c r="B218" s="22"/>
      <c r="C218" s="96" t="s">
        <v>11</v>
      </c>
      <c r="D218" s="96" t="s">
        <v>22</v>
      </c>
      <c r="E218" s="96" t="s">
        <v>417</v>
      </c>
      <c r="F218" s="31"/>
      <c r="G218" s="9">
        <f>SUM(G219)</f>
        <v>4300</v>
      </c>
      <c r="H218" s="9">
        <f t="shared" ref="H218:I218" si="49">SUM(H219)</f>
        <v>2800</v>
      </c>
      <c r="I218" s="9">
        <f t="shared" si="49"/>
        <v>2800</v>
      </c>
    </row>
    <row r="219" spans="1:9" ht="31.5">
      <c r="A219" s="95" t="s">
        <v>636</v>
      </c>
      <c r="B219" s="22"/>
      <c r="C219" s="96" t="s">
        <v>11</v>
      </c>
      <c r="D219" s="96" t="s">
        <v>22</v>
      </c>
      <c r="E219" s="96" t="s">
        <v>418</v>
      </c>
      <c r="F219" s="96"/>
      <c r="G219" s="9">
        <f>SUM(G220)</f>
        <v>4300</v>
      </c>
      <c r="H219" s="9">
        <f>SUM(H220)</f>
        <v>2800</v>
      </c>
      <c r="I219" s="9">
        <f>SUM(I220)</f>
        <v>2800</v>
      </c>
    </row>
    <row r="220" spans="1:9" ht="31.5">
      <c r="A220" s="95" t="s">
        <v>192</v>
      </c>
      <c r="B220" s="22"/>
      <c r="C220" s="96" t="s">
        <v>11</v>
      </c>
      <c r="D220" s="96" t="s">
        <v>22</v>
      </c>
      <c r="E220" s="96" t="s">
        <v>418</v>
      </c>
      <c r="F220" s="96" t="s">
        <v>98</v>
      </c>
      <c r="G220" s="9">
        <f>2800+1500</f>
        <v>4300</v>
      </c>
      <c r="H220" s="9">
        <v>2800</v>
      </c>
      <c r="I220" s="9">
        <v>2800</v>
      </c>
    </row>
    <row r="221" spans="1:9">
      <c r="A221" s="95" t="s">
        <v>420</v>
      </c>
      <c r="B221" s="22"/>
      <c r="C221" s="96" t="s">
        <v>11</v>
      </c>
      <c r="D221" s="96" t="s">
        <v>22</v>
      </c>
      <c r="E221" s="96" t="s">
        <v>196</v>
      </c>
      <c r="F221" s="96"/>
      <c r="G221" s="9">
        <f>G224</f>
        <v>2000</v>
      </c>
      <c r="H221" s="9">
        <f>H224</f>
        <v>0</v>
      </c>
      <c r="I221" s="9">
        <f>I224</f>
        <v>0</v>
      </c>
    </row>
    <row r="222" spans="1:9" ht="31.5">
      <c r="A222" s="124" t="s">
        <v>53</v>
      </c>
      <c r="B222" s="22"/>
      <c r="C222" s="96" t="s">
        <v>11</v>
      </c>
      <c r="D222" s="96" t="s">
        <v>22</v>
      </c>
      <c r="E222" s="96" t="s">
        <v>761</v>
      </c>
      <c r="F222" s="96"/>
      <c r="G222" s="9">
        <f>SUM(G224)</f>
        <v>2000</v>
      </c>
      <c r="H222" s="9">
        <f>SUM(H224)</f>
        <v>0</v>
      </c>
      <c r="I222" s="9">
        <f>SUM(I224)</f>
        <v>0</v>
      </c>
    </row>
    <row r="223" spans="1:9" ht="31.5">
      <c r="A223" s="95" t="s">
        <v>636</v>
      </c>
      <c r="B223" s="22"/>
      <c r="C223" s="96" t="s">
        <v>11</v>
      </c>
      <c r="D223" s="96" t="s">
        <v>22</v>
      </c>
      <c r="E223" s="96" t="s">
        <v>768</v>
      </c>
      <c r="F223" s="96"/>
      <c r="G223" s="9">
        <f>SUM(G224)</f>
        <v>2000</v>
      </c>
      <c r="H223" s="9">
        <f t="shared" ref="H223:I223" si="50">SUM(H224)</f>
        <v>0</v>
      </c>
      <c r="I223" s="9">
        <f t="shared" si="50"/>
        <v>0</v>
      </c>
    </row>
    <row r="224" spans="1:9" ht="31.5">
      <c r="A224" s="95" t="s">
        <v>192</v>
      </c>
      <c r="B224" s="22"/>
      <c r="C224" s="96" t="s">
        <v>11</v>
      </c>
      <c r="D224" s="96" t="s">
        <v>22</v>
      </c>
      <c r="E224" s="96" t="s">
        <v>768</v>
      </c>
      <c r="F224" s="96" t="s">
        <v>98</v>
      </c>
      <c r="G224" s="9">
        <v>2000</v>
      </c>
      <c r="H224" s="9"/>
      <c r="I224" s="9"/>
    </row>
    <row r="225" spans="1:9" ht="31.5">
      <c r="A225" s="2" t="s">
        <v>421</v>
      </c>
      <c r="B225" s="4"/>
      <c r="C225" s="4" t="s">
        <v>11</v>
      </c>
      <c r="D225" s="4" t="s">
        <v>22</v>
      </c>
      <c r="E225" s="4" t="s">
        <v>247</v>
      </c>
      <c r="F225" s="4"/>
      <c r="G225" s="7">
        <f t="shared" ref="G225:I226" si="51">SUM(G226)</f>
        <v>10228.799999999999</v>
      </c>
      <c r="H225" s="7">
        <f t="shared" si="51"/>
        <v>9868.0999999999985</v>
      </c>
      <c r="I225" s="7">
        <f t="shared" si="51"/>
        <v>9837.6999999999989</v>
      </c>
    </row>
    <row r="226" spans="1:9" ht="31.5">
      <c r="A226" s="2" t="s">
        <v>422</v>
      </c>
      <c r="B226" s="4"/>
      <c r="C226" s="4" t="s">
        <v>11</v>
      </c>
      <c r="D226" s="4" t="s">
        <v>22</v>
      </c>
      <c r="E226" s="4" t="s">
        <v>248</v>
      </c>
      <c r="F226" s="4"/>
      <c r="G226" s="7">
        <f t="shared" si="51"/>
        <v>10228.799999999999</v>
      </c>
      <c r="H226" s="7">
        <f t="shared" si="51"/>
        <v>9868.0999999999985</v>
      </c>
      <c r="I226" s="7">
        <f t="shared" si="51"/>
        <v>9837.6999999999989</v>
      </c>
    </row>
    <row r="227" spans="1:9" ht="31.5">
      <c r="A227" s="2" t="s">
        <v>36</v>
      </c>
      <c r="B227" s="4"/>
      <c r="C227" s="4" t="s">
        <v>11</v>
      </c>
      <c r="D227" s="4" t="s">
        <v>22</v>
      </c>
      <c r="E227" s="4" t="s">
        <v>249</v>
      </c>
      <c r="F227" s="4"/>
      <c r="G227" s="7">
        <f>SUM(G228:G230)</f>
        <v>10228.799999999999</v>
      </c>
      <c r="H227" s="7">
        <f>SUM(H228:H230)</f>
        <v>9868.0999999999985</v>
      </c>
      <c r="I227" s="7">
        <f>SUM(I228:I230)</f>
        <v>9837.6999999999989</v>
      </c>
    </row>
    <row r="228" spans="1:9" ht="47.25">
      <c r="A228" s="2" t="s">
        <v>42</v>
      </c>
      <c r="B228" s="4"/>
      <c r="C228" s="4" t="s">
        <v>11</v>
      </c>
      <c r="D228" s="4" t="s">
        <v>22</v>
      </c>
      <c r="E228" s="4" t="s">
        <v>249</v>
      </c>
      <c r="F228" s="4" t="s">
        <v>70</v>
      </c>
      <c r="G228" s="7">
        <f>9111.8+376.9</f>
        <v>9488.6999999999989</v>
      </c>
      <c r="H228" s="7">
        <v>9111.7999999999993</v>
      </c>
      <c r="I228" s="7">
        <v>9111.7999999999993</v>
      </c>
    </row>
    <row r="229" spans="1:9" ht="31.5">
      <c r="A229" s="2" t="s">
        <v>43</v>
      </c>
      <c r="B229" s="4"/>
      <c r="C229" s="4" t="s">
        <v>11</v>
      </c>
      <c r="D229" s="4" t="s">
        <v>22</v>
      </c>
      <c r="E229" s="4" t="s">
        <v>249</v>
      </c>
      <c r="F229" s="4" t="s">
        <v>72</v>
      </c>
      <c r="G229" s="7">
        <v>724.6</v>
      </c>
      <c r="H229" s="7">
        <v>740.8</v>
      </c>
      <c r="I229" s="7">
        <v>710.4</v>
      </c>
    </row>
    <row r="230" spans="1:9">
      <c r="A230" s="2" t="s">
        <v>20</v>
      </c>
      <c r="B230" s="4"/>
      <c r="C230" s="4" t="s">
        <v>11</v>
      </c>
      <c r="D230" s="4" t="s">
        <v>22</v>
      </c>
      <c r="E230" s="4" t="s">
        <v>249</v>
      </c>
      <c r="F230" s="4" t="s">
        <v>77</v>
      </c>
      <c r="G230" s="7">
        <v>15.5</v>
      </c>
      <c r="H230" s="7">
        <v>15.5</v>
      </c>
      <c r="I230" s="7">
        <v>15.5</v>
      </c>
    </row>
    <row r="231" spans="1:9" ht="47.25">
      <c r="A231" s="36" t="s">
        <v>653</v>
      </c>
      <c r="B231" s="22"/>
      <c r="C231" s="96" t="s">
        <v>11</v>
      </c>
      <c r="D231" s="96" t="s">
        <v>22</v>
      </c>
      <c r="E231" s="31" t="s">
        <v>425</v>
      </c>
      <c r="F231" s="96"/>
      <c r="G231" s="9">
        <f>SUM(G232)</f>
        <v>13486.900000000001</v>
      </c>
      <c r="H231" s="9">
        <f t="shared" ref="H231:I231" si="52">SUM(H232)</f>
        <v>1802.8</v>
      </c>
      <c r="I231" s="9">
        <f t="shared" si="52"/>
        <v>1000</v>
      </c>
    </row>
    <row r="232" spans="1:9">
      <c r="A232" s="2" t="s">
        <v>29</v>
      </c>
      <c r="B232" s="22"/>
      <c r="C232" s="96" t="s">
        <v>11</v>
      </c>
      <c r="D232" s="96" t="s">
        <v>22</v>
      </c>
      <c r="E232" s="31" t="s">
        <v>426</v>
      </c>
      <c r="F232" s="96"/>
      <c r="G232" s="9">
        <f>SUM(G233+G234)+G236</f>
        <v>13486.900000000001</v>
      </c>
      <c r="H232" s="9">
        <f t="shared" ref="H232:I232" si="53">SUM(H233+H234)+H236</f>
        <v>1802.8</v>
      </c>
      <c r="I232" s="9">
        <f t="shared" si="53"/>
        <v>1000</v>
      </c>
    </row>
    <row r="233" spans="1:9" ht="31.5">
      <c r="A233" s="2" t="s">
        <v>43</v>
      </c>
      <c r="B233" s="22"/>
      <c r="C233" s="96" t="s">
        <v>11</v>
      </c>
      <c r="D233" s="96" t="s">
        <v>22</v>
      </c>
      <c r="E233" s="31" t="s">
        <v>426</v>
      </c>
      <c r="F233" s="96" t="s">
        <v>72</v>
      </c>
      <c r="G233" s="9">
        <f>12157.7-1.2</f>
        <v>12156.5</v>
      </c>
      <c r="H233" s="9">
        <v>1802.8</v>
      </c>
      <c r="I233" s="9">
        <v>1000</v>
      </c>
    </row>
    <row r="234" spans="1:9" ht="31.5">
      <c r="A234" s="95" t="s">
        <v>594</v>
      </c>
      <c r="B234" s="22"/>
      <c r="C234" s="96" t="s">
        <v>11</v>
      </c>
      <c r="D234" s="96" t="s">
        <v>22</v>
      </c>
      <c r="E234" s="31" t="s">
        <v>951</v>
      </c>
      <c r="F234" s="31"/>
      <c r="G234" s="9">
        <f>SUM(G235)</f>
        <v>149.19999999999999</v>
      </c>
      <c r="H234" s="9">
        <f>SUM(H235)</f>
        <v>0</v>
      </c>
      <c r="I234" s="9">
        <f>SUM(I235)</f>
        <v>0</v>
      </c>
    </row>
    <row r="235" spans="1:9" ht="31.5">
      <c r="A235" s="95" t="s">
        <v>43</v>
      </c>
      <c r="B235" s="22"/>
      <c r="C235" s="96" t="s">
        <v>11</v>
      </c>
      <c r="D235" s="96" t="s">
        <v>22</v>
      </c>
      <c r="E235" s="31" t="s">
        <v>951</v>
      </c>
      <c r="F235" s="31">
        <v>200</v>
      </c>
      <c r="G235" s="9">
        <f>149.2</f>
        <v>149.19999999999999</v>
      </c>
      <c r="H235" s="9"/>
      <c r="I235" s="9"/>
    </row>
    <row r="236" spans="1:9" ht="31.5">
      <c r="A236" s="148" t="s">
        <v>967</v>
      </c>
      <c r="B236" s="22"/>
      <c r="C236" s="149" t="s">
        <v>11</v>
      </c>
      <c r="D236" s="149" t="s">
        <v>22</v>
      </c>
      <c r="E236" s="31" t="s">
        <v>966</v>
      </c>
      <c r="F236" s="31"/>
      <c r="G236" s="9">
        <f>SUM(G237)</f>
        <v>1181.2</v>
      </c>
      <c r="H236" s="9"/>
      <c r="I236" s="9"/>
    </row>
    <row r="237" spans="1:9" ht="31.5">
      <c r="A237" s="148" t="s">
        <v>43</v>
      </c>
      <c r="B237" s="22"/>
      <c r="C237" s="149" t="s">
        <v>11</v>
      </c>
      <c r="D237" s="149" t="s">
        <v>22</v>
      </c>
      <c r="E237" s="31" t="s">
        <v>966</v>
      </c>
      <c r="F237" s="31">
        <v>200</v>
      </c>
      <c r="G237" s="9">
        <f>1180+1.2</f>
        <v>1181.2</v>
      </c>
      <c r="H237" s="9"/>
      <c r="I237" s="9"/>
    </row>
    <row r="238" spans="1:9" ht="31.5">
      <c r="A238" s="34" t="s">
        <v>780</v>
      </c>
      <c r="B238" s="22"/>
      <c r="C238" s="96" t="s">
        <v>11</v>
      </c>
      <c r="D238" s="96" t="s">
        <v>22</v>
      </c>
      <c r="E238" s="31" t="s">
        <v>609</v>
      </c>
      <c r="F238" s="96"/>
      <c r="G238" s="9">
        <f>SUM(G239)</f>
        <v>500</v>
      </c>
      <c r="H238" s="9">
        <f t="shared" ref="H238:I239" si="54">SUM(H239)</f>
        <v>0</v>
      </c>
      <c r="I238" s="9">
        <f t="shared" si="54"/>
        <v>0</v>
      </c>
    </row>
    <row r="239" spans="1:9">
      <c r="A239" s="2" t="s">
        <v>29</v>
      </c>
      <c r="B239" s="22"/>
      <c r="C239" s="96" t="s">
        <v>11</v>
      </c>
      <c r="D239" s="96" t="s">
        <v>22</v>
      </c>
      <c r="E239" s="31" t="s">
        <v>610</v>
      </c>
      <c r="F239" s="96"/>
      <c r="G239" s="9">
        <f>SUM(G240)</f>
        <v>500</v>
      </c>
      <c r="H239" s="9">
        <f t="shared" si="54"/>
        <v>0</v>
      </c>
      <c r="I239" s="9">
        <f t="shared" si="54"/>
        <v>0</v>
      </c>
    </row>
    <row r="240" spans="1:9" ht="31.5">
      <c r="A240" s="2" t="s">
        <v>43</v>
      </c>
      <c r="B240" s="22"/>
      <c r="C240" s="96" t="s">
        <v>11</v>
      </c>
      <c r="D240" s="96" t="s">
        <v>22</v>
      </c>
      <c r="E240" s="31" t="s">
        <v>610</v>
      </c>
      <c r="F240" s="96" t="s">
        <v>72</v>
      </c>
      <c r="G240" s="9">
        <v>500</v>
      </c>
      <c r="H240" s="9"/>
      <c r="I240" s="9"/>
    </row>
    <row r="241" spans="1:9" ht="47.25">
      <c r="A241" s="95" t="s">
        <v>541</v>
      </c>
      <c r="B241" s="22"/>
      <c r="C241" s="96" t="s">
        <v>11</v>
      </c>
      <c r="D241" s="96" t="s">
        <v>22</v>
      </c>
      <c r="E241" s="31" t="s">
        <v>473</v>
      </c>
      <c r="F241" s="96"/>
      <c r="G241" s="9">
        <f>SUM(G242)</f>
        <v>1445.9</v>
      </c>
      <c r="H241" s="9">
        <f t="shared" ref="H241:I241" si="55">SUM(H242)</f>
        <v>1045.9000000000001</v>
      </c>
      <c r="I241" s="9">
        <f t="shared" si="55"/>
        <v>1045.9000000000001</v>
      </c>
    </row>
    <row r="242" spans="1:9" ht="36.75" customHeight="1">
      <c r="A242" s="95" t="s">
        <v>542</v>
      </c>
      <c r="B242" s="22"/>
      <c r="C242" s="96" t="s">
        <v>11</v>
      </c>
      <c r="D242" s="96" t="s">
        <v>22</v>
      </c>
      <c r="E242" s="31" t="s">
        <v>804</v>
      </c>
      <c r="F242" s="96"/>
      <c r="G242" s="9">
        <f t="shared" ref="G242:I242" si="56">SUM(G243)</f>
        <v>1445.9</v>
      </c>
      <c r="H242" s="9">
        <f t="shared" si="56"/>
        <v>1045.9000000000001</v>
      </c>
      <c r="I242" s="9">
        <f t="shared" si="56"/>
        <v>1045.9000000000001</v>
      </c>
    </row>
    <row r="243" spans="1:9" ht="31.5">
      <c r="A243" s="34" t="s">
        <v>192</v>
      </c>
      <c r="B243" s="22"/>
      <c r="C243" s="96" t="s">
        <v>11</v>
      </c>
      <c r="D243" s="96" t="s">
        <v>22</v>
      </c>
      <c r="E243" s="31" t="s">
        <v>804</v>
      </c>
      <c r="F243" s="96" t="s">
        <v>98</v>
      </c>
      <c r="G243" s="9">
        <v>1445.9</v>
      </c>
      <c r="H243" s="9">
        <v>1045.9000000000001</v>
      </c>
      <c r="I243" s="9">
        <v>1045.9000000000001</v>
      </c>
    </row>
    <row r="244" spans="1:9">
      <c r="A244" s="95" t="s">
        <v>199</v>
      </c>
      <c r="B244" s="22"/>
      <c r="C244" s="96" t="s">
        <v>139</v>
      </c>
      <c r="D244" s="96"/>
      <c r="E244" s="31"/>
      <c r="F244" s="96"/>
      <c r="G244" s="9">
        <f>SUM(G245+G260+G307+G382)</f>
        <v>873499.39999999991</v>
      </c>
      <c r="H244" s="9">
        <f>SUM(H245+H260+H307+H382)</f>
        <v>523637.3</v>
      </c>
      <c r="I244" s="9">
        <f>SUM(I245+I260+I307+I382)</f>
        <v>374967.70000000007</v>
      </c>
    </row>
    <row r="245" spans="1:9">
      <c r="A245" s="95" t="s">
        <v>144</v>
      </c>
      <c r="B245" s="22"/>
      <c r="C245" s="96" t="s">
        <v>139</v>
      </c>
      <c r="D245" s="96" t="s">
        <v>28</v>
      </c>
      <c r="E245" s="31"/>
      <c r="F245" s="96"/>
      <c r="G245" s="9">
        <f>SUM(G246)</f>
        <v>25</v>
      </c>
      <c r="H245" s="9">
        <f>SUM(H246)</f>
        <v>0</v>
      </c>
      <c r="I245" s="9">
        <f>SUM(I246)</f>
        <v>0</v>
      </c>
    </row>
    <row r="246" spans="1:9" ht="31.5">
      <c r="A246" s="95" t="s">
        <v>601</v>
      </c>
      <c r="B246" s="22"/>
      <c r="C246" s="96" t="s">
        <v>139</v>
      </c>
      <c r="D246" s="96" t="s">
        <v>28</v>
      </c>
      <c r="E246" s="31" t="s">
        <v>200</v>
      </c>
      <c r="F246" s="96"/>
      <c r="G246" s="9">
        <f>SUM(G247)</f>
        <v>25</v>
      </c>
      <c r="H246" s="9">
        <f t="shared" ref="H246:I246" si="57">SUM(H247)</f>
        <v>0</v>
      </c>
      <c r="I246" s="9">
        <f t="shared" si="57"/>
        <v>0</v>
      </c>
    </row>
    <row r="247" spans="1:9" ht="31.5">
      <c r="A247" s="95" t="s">
        <v>299</v>
      </c>
      <c r="B247" s="22"/>
      <c r="C247" s="96" t="s">
        <v>201</v>
      </c>
      <c r="D247" s="96" t="s">
        <v>28</v>
      </c>
      <c r="E247" s="31" t="s">
        <v>202</v>
      </c>
      <c r="F247" s="96"/>
      <c r="G247" s="9">
        <f>SUM(G250)+G248</f>
        <v>25</v>
      </c>
      <c r="H247" s="9">
        <f t="shared" ref="H247:I247" si="58">SUM(H250)+H248</f>
        <v>0</v>
      </c>
      <c r="I247" s="9">
        <f t="shared" si="58"/>
        <v>0</v>
      </c>
    </row>
    <row r="248" spans="1:9" hidden="1">
      <c r="A248" s="2" t="s">
        <v>29</v>
      </c>
      <c r="B248" s="22"/>
      <c r="C248" s="96" t="s">
        <v>201</v>
      </c>
      <c r="D248" s="96" t="s">
        <v>28</v>
      </c>
      <c r="E248" s="31" t="s">
        <v>472</v>
      </c>
      <c r="F248" s="96"/>
      <c r="G248" s="9">
        <f>SUM(G249)</f>
        <v>0</v>
      </c>
      <c r="H248" s="9">
        <f t="shared" ref="H248:I248" si="59">SUM(H249)</f>
        <v>0</v>
      </c>
      <c r="I248" s="9">
        <f t="shared" si="59"/>
        <v>0</v>
      </c>
    </row>
    <row r="249" spans="1:9" hidden="1">
      <c r="A249" s="2" t="s">
        <v>20</v>
      </c>
      <c r="B249" s="22"/>
      <c r="C249" s="96" t="s">
        <v>201</v>
      </c>
      <c r="D249" s="96" t="s">
        <v>28</v>
      </c>
      <c r="E249" s="31" t="s">
        <v>472</v>
      </c>
      <c r="F249" s="96" t="s">
        <v>77</v>
      </c>
      <c r="G249" s="9"/>
      <c r="H249" s="9"/>
      <c r="I249" s="9"/>
    </row>
    <row r="250" spans="1:9" ht="31.5">
      <c r="A250" s="95" t="s">
        <v>654</v>
      </c>
      <c r="B250" s="22"/>
      <c r="C250" s="96" t="s">
        <v>201</v>
      </c>
      <c r="D250" s="96" t="s">
        <v>28</v>
      </c>
      <c r="E250" s="31" t="s">
        <v>529</v>
      </c>
      <c r="F250" s="96"/>
      <c r="G250" s="9">
        <f>SUM(G254)+G257+G251</f>
        <v>25</v>
      </c>
      <c r="H250" s="9">
        <f t="shared" ref="H250:I250" si="60">SUM(H254)+H257+H251</f>
        <v>0</v>
      </c>
      <c r="I250" s="9">
        <f t="shared" si="60"/>
        <v>0</v>
      </c>
    </row>
    <row r="251" spans="1:9" ht="47.25" hidden="1">
      <c r="A251" s="95" t="s">
        <v>531</v>
      </c>
      <c r="B251" s="22"/>
      <c r="C251" s="96" t="s">
        <v>201</v>
      </c>
      <c r="D251" s="96" t="s">
        <v>28</v>
      </c>
      <c r="E251" s="31" t="s">
        <v>530</v>
      </c>
      <c r="F251" s="96"/>
      <c r="G251" s="9">
        <f>SUM(G252:G253)</f>
        <v>0</v>
      </c>
      <c r="H251" s="9">
        <f t="shared" ref="H251:I251" si="61">SUM(H252)</f>
        <v>0</v>
      </c>
      <c r="I251" s="9">
        <f t="shared" si="61"/>
        <v>0</v>
      </c>
    </row>
    <row r="252" spans="1:9" ht="31.5" hidden="1">
      <c r="A252" s="2" t="s">
        <v>228</v>
      </c>
      <c r="B252" s="22"/>
      <c r="C252" s="96" t="s">
        <v>201</v>
      </c>
      <c r="D252" s="96" t="s">
        <v>28</v>
      </c>
      <c r="E252" s="31" t="s">
        <v>530</v>
      </c>
      <c r="F252" s="96" t="s">
        <v>209</v>
      </c>
      <c r="G252" s="9"/>
      <c r="H252" s="9"/>
      <c r="I252" s="9"/>
    </row>
    <row r="253" spans="1:9" hidden="1">
      <c r="A253" s="2" t="s">
        <v>20</v>
      </c>
      <c r="B253" s="22"/>
      <c r="C253" s="96" t="s">
        <v>201</v>
      </c>
      <c r="D253" s="96" t="s">
        <v>28</v>
      </c>
      <c r="E253" s="31" t="s">
        <v>530</v>
      </c>
      <c r="F253" s="96" t="s">
        <v>77</v>
      </c>
      <c r="G253" s="9"/>
      <c r="H253" s="9"/>
      <c r="I253" s="9"/>
    </row>
    <row r="254" spans="1:9" ht="31.5" hidden="1">
      <c r="A254" s="95" t="s">
        <v>707</v>
      </c>
      <c r="B254" s="22"/>
      <c r="C254" s="96" t="s">
        <v>201</v>
      </c>
      <c r="D254" s="96" t="s">
        <v>28</v>
      </c>
      <c r="E254" s="31" t="s">
        <v>528</v>
      </c>
      <c r="F254" s="96"/>
      <c r="G254" s="9">
        <f>SUM(G255:G256)</f>
        <v>0</v>
      </c>
      <c r="H254" s="9">
        <f t="shared" ref="H254:I254" si="62">SUM(H255)</f>
        <v>0</v>
      </c>
      <c r="I254" s="9">
        <f t="shared" si="62"/>
        <v>0</v>
      </c>
    </row>
    <row r="255" spans="1:9" ht="31.5" hidden="1">
      <c r="A255" s="2" t="s">
        <v>228</v>
      </c>
      <c r="B255" s="22"/>
      <c r="C255" s="96" t="s">
        <v>201</v>
      </c>
      <c r="D255" s="96" t="s">
        <v>28</v>
      </c>
      <c r="E255" s="31" t="s">
        <v>528</v>
      </c>
      <c r="F255" s="96" t="s">
        <v>209</v>
      </c>
      <c r="G255" s="9"/>
      <c r="H255" s="9"/>
      <c r="I255" s="9"/>
    </row>
    <row r="256" spans="1:9" hidden="1">
      <c r="A256" s="2" t="s">
        <v>20</v>
      </c>
      <c r="B256" s="22"/>
      <c r="C256" s="96" t="s">
        <v>201</v>
      </c>
      <c r="D256" s="96" t="s">
        <v>28</v>
      </c>
      <c r="E256" s="31" t="s">
        <v>528</v>
      </c>
      <c r="F256" s="96" t="s">
        <v>77</v>
      </c>
      <c r="G256" s="9"/>
      <c r="H256" s="9"/>
      <c r="I256" s="9"/>
    </row>
    <row r="257" spans="1:9" ht="31.5">
      <c r="A257" s="95" t="s">
        <v>711</v>
      </c>
      <c r="B257" s="22"/>
      <c r="C257" s="96" t="s">
        <v>201</v>
      </c>
      <c r="D257" s="96" t="s">
        <v>28</v>
      </c>
      <c r="E257" s="31" t="s">
        <v>543</v>
      </c>
      <c r="F257" s="96"/>
      <c r="G257" s="9">
        <f>SUM(G258:G259)</f>
        <v>25</v>
      </c>
      <c r="H257" s="9">
        <f t="shared" ref="H257:I257" si="63">SUM(H258:H259)</f>
        <v>0</v>
      </c>
      <c r="I257" s="9">
        <f t="shared" si="63"/>
        <v>0</v>
      </c>
    </row>
    <row r="258" spans="1:9" ht="31.5">
      <c r="A258" s="2" t="s">
        <v>228</v>
      </c>
      <c r="B258" s="22"/>
      <c r="C258" s="96" t="s">
        <v>201</v>
      </c>
      <c r="D258" s="96" t="s">
        <v>28</v>
      </c>
      <c r="E258" s="31" t="s">
        <v>543</v>
      </c>
      <c r="F258" s="96" t="s">
        <v>209</v>
      </c>
      <c r="G258" s="9">
        <v>25</v>
      </c>
      <c r="H258" s="9"/>
      <c r="I258" s="9"/>
    </row>
    <row r="259" spans="1:9" hidden="1">
      <c r="A259" s="2" t="s">
        <v>20</v>
      </c>
      <c r="B259" s="22"/>
      <c r="C259" s="96" t="s">
        <v>201</v>
      </c>
      <c r="D259" s="96" t="s">
        <v>28</v>
      </c>
      <c r="E259" s="31" t="s">
        <v>543</v>
      </c>
      <c r="F259" s="96" t="s">
        <v>77</v>
      </c>
      <c r="G259" s="9"/>
      <c r="H259" s="9"/>
      <c r="I259" s="9"/>
    </row>
    <row r="260" spans="1:9">
      <c r="A260" s="2" t="s">
        <v>145</v>
      </c>
      <c r="B260" s="4"/>
      <c r="C260" s="4" t="s">
        <v>139</v>
      </c>
      <c r="D260" s="4" t="s">
        <v>35</v>
      </c>
      <c r="E260" s="4"/>
      <c r="F260" s="4"/>
      <c r="G260" s="7">
        <f>SUM(G261+G265+G268+G290+G299+G304)</f>
        <v>92727.7</v>
      </c>
      <c r="H260" s="7">
        <f>SUM(H261+H265+H268+H290+H299+H304)</f>
        <v>29158</v>
      </c>
      <c r="I260" s="7">
        <f>SUM(I261+I265+I268+I290+I299+I304)</f>
        <v>35651.100000000006</v>
      </c>
    </row>
    <row r="261" spans="1:9" ht="31.5" hidden="1">
      <c r="A261" s="2" t="s">
        <v>428</v>
      </c>
      <c r="B261" s="4"/>
      <c r="C261" s="4" t="s">
        <v>139</v>
      </c>
      <c r="D261" s="4" t="s">
        <v>35</v>
      </c>
      <c r="E261" s="4" t="s">
        <v>250</v>
      </c>
      <c r="F261" s="4"/>
      <c r="G261" s="7">
        <f t="shared" ref="G261:I262" si="64">SUM(G262)</f>
        <v>0</v>
      </c>
      <c r="H261" s="7">
        <f t="shared" si="64"/>
        <v>0</v>
      </c>
      <c r="I261" s="7">
        <f t="shared" si="64"/>
        <v>0</v>
      </c>
    </row>
    <row r="262" spans="1:9" hidden="1">
      <c r="A262" s="2" t="s">
        <v>29</v>
      </c>
      <c r="B262" s="4"/>
      <c r="C262" s="4" t="s">
        <v>139</v>
      </c>
      <c r="D262" s="4" t="s">
        <v>35</v>
      </c>
      <c r="E262" s="4" t="s">
        <v>251</v>
      </c>
      <c r="F262" s="4"/>
      <c r="G262" s="7">
        <f>SUM(G263:G264)</f>
        <v>0</v>
      </c>
      <c r="H262" s="7">
        <f t="shared" si="64"/>
        <v>0</v>
      </c>
      <c r="I262" s="7">
        <f t="shared" si="64"/>
        <v>0</v>
      </c>
    </row>
    <row r="263" spans="1:9" ht="30.75" hidden="1" customHeight="1">
      <c r="A263" s="2" t="s">
        <v>43</v>
      </c>
      <c r="B263" s="4"/>
      <c r="C263" s="4" t="s">
        <v>139</v>
      </c>
      <c r="D263" s="4" t="s">
        <v>35</v>
      </c>
      <c r="E263" s="4" t="s">
        <v>251</v>
      </c>
      <c r="F263" s="4" t="s">
        <v>72</v>
      </c>
      <c r="G263" s="7"/>
      <c r="H263" s="7"/>
      <c r="I263" s="7"/>
    </row>
    <row r="264" spans="1:9" ht="21" hidden="1" customHeight="1">
      <c r="A264" s="2" t="s">
        <v>20</v>
      </c>
      <c r="B264" s="4"/>
      <c r="C264" s="4" t="s">
        <v>139</v>
      </c>
      <c r="D264" s="4" t="s">
        <v>35</v>
      </c>
      <c r="E264" s="4" t="s">
        <v>251</v>
      </c>
      <c r="F264" s="4" t="s">
        <v>77</v>
      </c>
      <c r="G264" s="7"/>
      <c r="H264" s="7"/>
      <c r="I264" s="7"/>
    </row>
    <row r="265" spans="1:9" ht="31.5">
      <c r="A265" s="2" t="s">
        <v>429</v>
      </c>
      <c r="B265" s="4"/>
      <c r="C265" s="4" t="s">
        <v>139</v>
      </c>
      <c r="D265" s="4" t="s">
        <v>35</v>
      </c>
      <c r="E265" s="4" t="s">
        <v>252</v>
      </c>
      <c r="F265" s="4"/>
      <c r="G265" s="7">
        <f t="shared" ref="G265:I266" si="65">SUM(G266)</f>
        <v>1900</v>
      </c>
      <c r="H265" s="7">
        <f t="shared" si="65"/>
        <v>1900</v>
      </c>
      <c r="I265" s="7">
        <f t="shared" si="65"/>
        <v>1900</v>
      </c>
    </row>
    <row r="266" spans="1:9">
      <c r="A266" s="2" t="s">
        <v>29</v>
      </c>
      <c r="B266" s="4"/>
      <c r="C266" s="4" t="s">
        <v>139</v>
      </c>
      <c r="D266" s="4" t="s">
        <v>35</v>
      </c>
      <c r="E266" s="4" t="s">
        <v>253</v>
      </c>
      <c r="F266" s="4"/>
      <c r="G266" s="7">
        <f t="shared" si="65"/>
        <v>1900</v>
      </c>
      <c r="H266" s="7">
        <f t="shared" si="65"/>
        <v>1900</v>
      </c>
      <c r="I266" s="7">
        <f t="shared" si="65"/>
        <v>1900</v>
      </c>
    </row>
    <row r="267" spans="1:9" ht="31.5">
      <c r="A267" s="2" t="s">
        <v>43</v>
      </c>
      <c r="B267" s="4"/>
      <c r="C267" s="4" t="s">
        <v>139</v>
      </c>
      <c r="D267" s="4" t="s">
        <v>35</v>
      </c>
      <c r="E267" s="4" t="s">
        <v>253</v>
      </c>
      <c r="F267" s="4" t="s">
        <v>72</v>
      </c>
      <c r="G267" s="7">
        <v>1900</v>
      </c>
      <c r="H267" s="7">
        <v>1900</v>
      </c>
      <c r="I267" s="7">
        <v>1900</v>
      </c>
    </row>
    <row r="268" spans="1:9" ht="31.5">
      <c r="A268" s="2" t="s">
        <v>523</v>
      </c>
      <c r="B268" s="4"/>
      <c r="C268" s="4" t="s">
        <v>139</v>
      </c>
      <c r="D268" s="4" t="s">
        <v>35</v>
      </c>
      <c r="E268" s="4" t="s">
        <v>206</v>
      </c>
      <c r="F268" s="4"/>
      <c r="G268" s="7">
        <f>SUM(G269)</f>
        <v>76254.399999999994</v>
      </c>
      <c r="H268" s="7">
        <f>SUM(H269)</f>
        <v>18554.7</v>
      </c>
      <c r="I268" s="7">
        <f>SUM(I269)</f>
        <v>20099.900000000001</v>
      </c>
    </row>
    <row r="269" spans="1:9">
      <c r="A269" s="2" t="s">
        <v>229</v>
      </c>
      <c r="B269" s="4"/>
      <c r="C269" s="4" t="s">
        <v>139</v>
      </c>
      <c r="D269" s="4" t="s">
        <v>35</v>
      </c>
      <c r="E269" s="4" t="s">
        <v>256</v>
      </c>
      <c r="F269" s="4"/>
      <c r="G269" s="7">
        <f>SUM(G280)+G270</f>
        <v>76254.399999999994</v>
      </c>
      <c r="H269" s="7">
        <f>SUM(H280)+H270</f>
        <v>18554.7</v>
      </c>
      <c r="I269" s="7">
        <f>SUM(I280)+I270</f>
        <v>20099.900000000001</v>
      </c>
    </row>
    <row r="270" spans="1:9">
      <c r="A270" s="2" t="s">
        <v>29</v>
      </c>
      <c r="B270" s="4"/>
      <c r="C270" s="4" t="s">
        <v>139</v>
      </c>
      <c r="D270" s="4" t="s">
        <v>35</v>
      </c>
      <c r="E270" s="4" t="s">
        <v>345</v>
      </c>
      <c r="F270" s="4"/>
      <c r="G270" s="7">
        <f>SUM(G278)+G271+G272+G274+G276</f>
        <v>36525.300000000003</v>
      </c>
      <c r="H270" s="7">
        <f t="shared" ref="H270:I270" si="66">SUM(H278)+H271+H272+H274+H276</f>
        <v>18554.7</v>
      </c>
      <c r="I270" s="7">
        <f t="shared" si="66"/>
        <v>20099.900000000001</v>
      </c>
    </row>
    <row r="271" spans="1:9" ht="31.5">
      <c r="A271" s="2" t="s">
        <v>43</v>
      </c>
      <c r="B271" s="4"/>
      <c r="C271" s="4" t="s">
        <v>139</v>
      </c>
      <c r="D271" s="4" t="s">
        <v>35</v>
      </c>
      <c r="E271" s="4" t="s">
        <v>345</v>
      </c>
      <c r="F271" s="4" t="s">
        <v>72</v>
      </c>
      <c r="G271" s="7">
        <f>500+35952.5</f>
        <v>36452.5</v>
      </c>
      <c r="H271" s="7"/>
      <c r="I271" s="7"/>
    </row>
    <row r="272" spans="1:9" ht="31.5" hidden="1">
      <c r="A272" s="2" t="s">
        <v>750</v>
      </c>
      <c r="B272" s="4"/>
      <c r="C272" s="4" t="s">
        <v>139</v>
      </c>
      <c r="D272" s="4" t="s">
        <v>35</v>
      </c>
      <c r="E272" s="4" t="s">
        <v>747</v>
      </c>
      <c r="F272" s="4"/>
      <c r="G272" s="7">
        <f>SUM(G273)</f>
        <v>0</v>
      </c>
      <c r="H272" s="7">
        <f t="shared" ref="H272:I272" si="67">SUM(H273)</f>
        <v>0</v>
      </c>
      <c r="I272" s="7">
        <f t="shared" si="67"/>
        <v>0</v>
      </c>
    </row>
    <row r="273" spans="1:9" ht="31.5" hidden="1">
      <c r="A273" s="2" t="s">
        <v>43</v>
      </c>
      <c r="B273" s="4"/>
      <c r="C273" s="4" t="s">
        <v>139</v>
      </c>
      <c r="D273" s="4" t="s">
        <v>35</v>
      </c>
      <c r="E273" s="4" t="s">
        <v>747</v>
      </c>
      <c r="F273" s="4" t="s">
        <v>72</v>
      </c>
      <c r="G273" s="7"/>
      <c r="H273" s="7"/>
      <c r="I273" s="7"/>
    </row>
    <row r="274" spans="1:9" ht="31.5" hidden="1">
      <c r="A274" s="2" t="s">
        <v>751</v>
      </c>
      <c r="B274" s="4"/>
      <c r="C274" s="4" t="s">
        <v>139</v>
      </c>
      <c r="D274" s="4" t="s">
        <v>35</v>
      </c>
      <c r="E274" s="4" t="s">
        <v>748</v>
      </c>
      <c r="F274" s="4"/>
      <c r="G274" s="7">
        <f>SUM(G275)</f>
        <v>0</v>
      </c>
      <c r="H274" s="7">
        <f t="shared" ref="H274:I274" si="68">SUM(H275)</f>
        <v>0</v>
      </c>
      <c r="I274" s="7">
        <f t="shared" si="68"/>
        <v>0</v>
      </c>
    </row>
    <row r="275" spans="1:9" ht="31.5" hidden="1">
      <c r="A275" s="2" t="s">
        <v>43</v>
      </c>
      <c r="B275" s="4"/>
      <c r="C275" s="4" t="s">
        <v>139</v>
      </c>
      <c r="D275" s="4" t="s">
        <v>35</v>
      </c>
      <c r="E275" s="4" t="s">
        <v>748</v>
      </c>
      <c r="F275" s="4" t="s">
        <v>72</v>
      </c>
      <c r="G275" s="7"/>
      <c r="H275" s="7"/>
      <c r="I275" s="7"/>
    </row>
    <row r="276" spans="1:9" ht="31.5" hidden="1">
      <c r="A276" s="2" t="s">
        <v>752</v>
      </c>
      <c r="B276" s="4"/>
      <c r="C276" s="4" t="s">
        <v>139</v>
      </c>
      <c r="D276" s="4" t="s">
        <v>35</v>
      </c>
      <c r="E276" s="4" t="s">
        <v>749</v>
      </c>
      <c r="F276" s="4"/>
      <c r="G276" s="7">
        <f>SUM(G277)</f>
        <v>0</v>
      </c>
      <c r="H276" s="7">
        <f t="shared" ref="H276:I276" si="69">SUM(H277)</f>
        <v>0</v>
      </c>
      <c r="I276" s="7">
        <f t="shared" si="69"/>
        <v>0</v>
      </c>
    </row>
    <row r="277" spans="1:9" ht="31.5" hidden="1">
      <c r="A277" s="2" t="s">
        <v>43</v>
      </c>
      <c r="B277" s="4"/>
      <c r="C277" s="4" t="s">
        <v>139</v>
      </c>
      <c r="D277" s="4" t="s">
        <v>35</v>
      </c>
      <c r="E277" s="4" t="s">
        <v>749</v>
      </c>
      <c r="F277" s="4" t="s">
        <v>72</v>
      </c>
      <c r="G277" s="7"/>
      <c r="H277" s="7"/>
      <c r="I277" s="7"/>
    </row>
    <row r="278" spans="1:9" ht="63">
      <c r="A278" s="35" t="s">
        <v>633</v>
      </c>
      <c r="B278" s="4"/>
      <c r="C278" s="4" t="s">
        <v>139</v>
      </c>
      <c r="D278" s="4" t="s">
        <v>35</v>
      </c>
      <c r="E278" s="4" t="s">
        <v>786</v>
      </c>
      <c r="F278" s="4"/>
      <c r="G278" s="7">
        <f>SUM(G279)</f>
        <v>72.8</v>
      </c>
      <c r="H278" s="7">
        <f>SUM(H279)</f>
        <v>18554.7</v>
      </c>
      <c r="I278" s="7">
        <f>SUM(I279)</f>
        <v>20099.900000000001</v>
      </c>
    </row>
    <row r="279" spans="1:9" ht="31.5">
      <c r="A279" s="2" t="s">
        <v>43</v>
      </c>
      <c r="B279" s="4"/>
      <c r="C279" s="4" t="s">
        <v>139</v>
      </c>
      <c r="D279" s="4" t="s">
        <v>35</v>
      </c>
      <c r="E279" s="4" t="s">
        <v>786</v>
      </c>
      <c r="F279" s="4" t="s">
        <v>72</v>
      </c>
      <c r="G279" s="7">
        <v>72.8</v>
      </c>
      <c r="H279" s="7">
        <f>20099.9-1545.2</f>
        <v>18554.7</v>
      </c>
      <c r="I279" s="7">
        <v>20099.900000000001</v>
      </c>
    </row>
    <row r="280" spans="1:9" ht="31.5">
      <c r="A280" s="2" t="s">
        <v>227</v>
      </c>
      <c r="B280" s="4"/>
      <c r="C280" s="4" t="s">
        <v>139</v>
      </c>
      <c r="D280" s="4" t="s">
        <v>35</v>
      </c>
      <c r="E280" s="4" t="s">
        <v>257</v>
      </c>
      <c r="F280" s="4"/>
      <c r="G280" s="7">
        <f>SUM(G281)+G288+G282+G284+G286</f>
        <v>39729.1</v>
      </c>
      <c r="H280" s="7">
        <f t="shared" ref="H280:I280" si="70">SUM(H281)+H288+H282+H284+H286</f>
        <v>0</v>
      </c>
      <c r="I280" s="7">
        <f t="shared" si="70"/>
        <v>0</v>
      </c>
    </row>
    <row r="281" spans="1:9" ht="31.5">
      <c r="A281" s="2" t="s">
        <v>228</v>
      </c>
      <c r="B281" s="4"/>
      <c r="C281" s="4" t="s">
        <v>139</v>
      </c>
      <c r="D281" s="4" t="s">
        <v>35</v>
      </c>
      <c r="E281" s="4" t="s">
        <v>257</v>
      </c>
      <c r="F281" s="4" t="s">
        <v>209</v>
      </c>
      <c r="G281" s="7">
        <f>1029.1+38700</f>
        <v>39729.1</v>
      </c>
      <c r="H281" s="7"/>
      <c r="I281" s="7"/>
    </row>
    <row r="282" spans="1:9" ht="31.5" hidden="1">
      <c r="A282" s="2" t="s">
        <v>750</v>
      </c>
      <c r="B282" s="4"/>
      <c r="C282" s="4" t="s">
        <v>139</v>
      </c>
      <c r="D282" s="4" t="s">
        <v>35</v>
      </c>
      <c r="E282" s="4" t="s">
        <v>753</v>
      </c>
      <c r="F282" s="4"/>
      <c r="G282" s="7">
        <f>SUM(G283)</f>
        <v>0</v>
      </c>
      <c r="H282" s="7">
        <f t="shared" ref="H282" si="71">SUM(H283)</f>
        <v>0</v>
      </c>
      <c r="I282" s="7">
        <f t="shared" ref="I282" si="72">SUM(I283)</f>
        <v>0</v>
      </c>
    </row>
    <row r="283" spans="1:9" ht="31.5" hidden="1">
      <c r="A283" s="2" t="s">
        <v>228</v>
      </c>
      <c r="B283" s="4"/>
      <c r="C283" s="4" t="s">
        <v>139</v>
      </c>
      <c r="D283" s="4" t="s">
        <v>35</v>
      </c>
      <c r="E283" s="4" t="s">
        <v>753</v>
      </c>
      <c r="F283" s="4" t="s">
        <v>209</v>
      </c>
      <c r="G283" s="7"/>
      <c r="H283" s="7"/>
      <c r="I283" s="7"/>
    </row>
    <row r="284" spans="1:9" ht="31.5" hidden="1">
      <c r="A284" s="2" t="s">
        <v>751</v>
      </c>
      <c r="B284" s="4"/>
      <c r="C284" s="4" t="s">
        <v>139</v>
      </c>
      <c r="D284" s="4" t="s">
        <v>35</v>
      </c>
      <c r="E284" s="4" t="s">
        <v>754</v>
      </c>
      <c r="F284" s="4"/>
      <c r="G284" s="7">
        <f>SUM(G285)</f>
        <v>0</v>
      </c>
      <c r="H284" s="7">
        <f t="shared" ref="H284" si="73">SUM(H285)</f>
        <v>0</v>
      </c>
      <c r="I284" s="7">
        <f t="shared" ref="I284" si="74">SUM(I285)</f>
        <v>0</v>
      </c>
    </row>
    <row r="285" spans="1:9" ht="31.5" hidden="1">
      <c r="A285" s="2" t="s">
        <v>228</v>
      </c>
      <c r="B285" s="4"/>
      <c r="C285" s="4" t="s">
        <v>139</v>
      </c>
      <c r="D285" s="4" t="s">
        <v>35</v>
      </c>
      <c r="E285" s="4" t="s">
        <v>754</v>
      </c>
      <c r="F285" s="4" t="s">
        <v>209</v>
      </c>
      <c r="G285" s="7"/>
      <c r="H285" s="7"/>
      <c r="I285" s="7"/>
    </row>
    <row r="286" spans="1:9" ht="31.5" hidden="1">
      <c r="A286" s="2" t="s">
        <v>752</v>
      </c>
      <c r="B286" s="4"/>
      <c r="C286" s="4" t="s">
        <v>139</v>
      </c>
      <c r="D286" s="4" t="s">
        <v>35</v>
      </c>
      <c r="E286" s="4" t="s">
        <v>755</v>
      </c>
      <c r="F286" s="4"/>
      <c r="G286" s="7">
        <f>SUM(G287)</f>
        <v>0</v>
      </c>
      <c r="H286" s="7">
        <f t="shared" ref="H286" si="75">SUM(H287)</f>
        <v>0</v>
      </c>
      <c r="I286" s="7">
        <f t="shared" ref="I286" si="76">SUM(I287)</f>
        <v>0</v>
      </c>
    </row>
    <row r="287" spans="1:9" ht="31.5" hidden="1">
      <c r="A287" s="2" t="s">
        <v>228</v>
      </c>
      <c r="B287" s="4"/>
      <c r="C287" s="4" t="s">
        <v>139</v>
      </c>
      <c r="D287" s="4" t="s">
        <v>35</v>
      </c>
      <c r="E287" s="4" t="s">
        <v>755</v>
      </c>
      <c r="F287" s="4" t="s">
        <v>209</v>
      </c>
      <c r="G287" s="7"/>
      <c r="H287" s="7"/>
      <c r="I287" s="7"/>
    </row>
    <row r="288" spans="1:9" hidden="1">
      <c r="A288" s="2" t="s">
        <v>633</v>
      </c>
      <c r="B288" s="4"/>
      <c r="C288" s="4" t="s">
        <v>139</v>
      </c>
      <c r="D288" s="4" t="s">
        <v>35</v>
      </c>
      <c r="E288" s="4" t="s">
        <v>805</v>
      </c>
      <c r="F288" s="4"/>
      <c r="G288" s="7">
        <f>SUM(G289)</f>
        <v>0</v>
      </c>
      <c r="H288" s="7">
        <f t="shared" ref="H288:I288" si="77">SUM(H289)</f>
        <v>0</v>
      </c>
      <c r="I288" s="7">
        <f t="shared" si="77"/>
        <v>0</v>
      </c>
    </row>
    <row r="289" spans="1:9" ht="31.5" hidden="1">
      <c r="A289" s="2" t="s">
        <v>228</v>
      </c>
      <c r="B289" s="4"/>
      <c r="C289" s="4" t="s">
        <v>139</v>
      </c>
      <c r="D289" s="4" t="s">
        <v>35</v>
      </c>
      <c r="E289" s="4" t="s">
        <v>805</v>
      </c>
      <c r="F289" s="4" t="s">
        <v>209</v>
      </c>
      <c r="G289" s="7"/>
      <c r="H289" s="7"/>
      <c r="I289" s="7"/>
    </row>
    <row r="290" spans="1:9" ht="31.5" customHeight="1">
      <c r="A290" s="95" t="s">
        <v>407</v>
      </c>
      <c r="B290" s="4"/>
      <c r="C290" s="4" t="s">
        <v>139</v>
      </c>
      <c r="D290" s="4" t="s">
        <v>35</v>
      </c>
      <c r="E290" s="4" t="s">
        <v>184</v>
      </c>
      <c r="F290" s="4"/>
      <c r="G290" s="7">
        <f>SUM(G291)+G296</f>
        <v>9100</v>
      </c>
      <c r="H290" s="7">
        <f>SUM(H291)+H296</f>
        <v>3500</v>
      </c>
      <c r="I290" s="7">
        <f>SUM(I291)+I296</f>
        <v>8447.9</v>
      </c>
    </row>
    <row r="291" spans="1:9" ht="47.25">
      <c r="A291" s="95" t="s">
        <v>408</v>
      </c>
      <c r="B291" s="4"/>
      <c r="C291" s="4" t="s">
        <v>139</v>
      </c>
      <c r="D291" s="4" t="s">
        <v>35</v>
      </c>
      <c r="E291" s="4" t="s">
        <v>185</v>
      </c>
      <c r="F291" s="4"/>
      <c r="G291" s="7">
        <f>SUM(G292)+G294</f>
        <v>9100</v>
      </c>
      <c r="H291" s="7">
        <f t="shared" ref="H291:I291" si="78">SUM(H292)+H294</f>
        <v>3500</v>
      </c>
      <c r="I291" s="7">
        <f t="shared" si="78"/>
        <v>8447.9</v>
      </c>
    </row>
    <row r="292" spans="1:9" ht="31.5">
      <c r="A292" s="95" t="s">
        <v>348</v>
      </c>
      <c r="B292" s="4"/>
      <c r="C292" s="4" t="s">
        <v>139</v>
      </c>
      <c r="D292" s="4" t="s">
        <v>35</v>
      </c>
      <c r="E292" s="4" t="s">
        <v>186</v>
      </c>
      <c r="F292" s="4"/>
      <c r="G292" s="7">
        <f>SUM(G293:G293)</f>
        <v>9100</v>
      </c>
      <c r="H292" s="7">
        <f>SUM(H293:H293)</f>
        <v>3500</v>
      </c>
      <c r="I292" s="7">
        <f>SUM(I293:I293)</f>
        <v>8447.9</v>
      </c>
    </row>
    <row r="293" spans="1:9" ht="31.5">
      <c r="A293" s="2" t="s">
        <v>43</v>
      </c>
      <c r="B293" s="4"/>
      <c r="C293" s="4" t="s">
        <v>139</v>
      </c>
      <c r="D293" s="4" t="s">
        <v>35</v>
      </c>
      <c r="E293" s="4" t="s">
        <v>186</v>
      </c>
      <c r="F293" s="4" t="s">
        <v>72</v>
      </c>
      <c r="G293" s="7">
        <v>9100</v>
      </c>
      <c r="H293" s="7">
        <v>3500</v>
      </c>
      <c r="I293" s="7">
        <v>8447.9</v>
      </c>
    </row>
    <row r="294" spans="1:9" hidden="1">
      <c r="A294" s="2" t="s">
        <v>633</v>
      </c>
      <c r="B294" s="4"/>
      <c r="C294" s="4" t="s">
        <v>139</v>
      </c>
      <c r="D294" s="4" t="s">
        <v>35</v>
      </c>
      <c r="E294" s="4" t="s">
        <v>620</v>
      </c>
      <c r="F294" s="4"/>
      <c r="G294" s="7">
        <f>SUM(G295)</f>
        <v>0</v>
      </c>
      <c r="H294" s="7">
        <f t="shared" ref="H294:I294" si="79">SUM(H295)</f>
        <v>0</v>
      </c>
      <c r="I294" s="7">
        <f t="shared" si="79"/>
        <v>0</v>
      </c>
    </row>
    <row r="295" spans="1:9" ht="31.5" hidden="1">
      <c r="A295" s="2" t="s">
        <v>43</v>
      </c>
      <c r="B295" s="4"/>
      <c r="C295" s="4" t="s">
        <v>139</v>
      </c>
      <c r="D295" s="4" t="s">
        <v>35</v>
      </c>
      <c r="E295" s="4" t="s">
        <v>620</v>
      </c>
      <c r="F295" s="4" t="s">
        <v>72</v>
      </c>
      <c r="G295" s="7"/>
      <c r="H295" s="7">
        <v>0</v>
      </c>
      <c r="I295" s="7">
        <v>0</v>
      </c>
    </row>
    <row r="296" spans="1:9" ht="31.5" hidden="1">
      <c r="A296" s="2" t="s">
        <v>409</v>
      </c>
      <c r="B296" s="4"/>
      <c r="C296" s="4" t="s">
        <v>139</v>
      </c>
      <c r="D296" s="4" t="s">
        <v>35</v>
      </c>
      <c r="E296" s="4" t="s">
        <v>198</v>
      </c>
      <c r="F296" s="4"/>
      <c r="G296" s="7">
        <f>SUM(G297)</f>
        <v>0</v>
      </c>
      <c r="H296" s="7">
        <f t="shared" ref="H296:I296" si="80">SUM(H297)</f>
        <v>0</v>
      </c>
      <c r="I296" s="7">
        <f t="shared" si="80"/>
        <v>0</v>
      </c>
    </row>
    <row r="297" spans="1:9" ht="31.5" hidden="1">
      <c r="A297" s="2" t="s">
        <v>348</v>
      </c>
      <c r="B297" s="4"/>
      <c r="C297" s="4" t="s">
        <v>139</v>
      </c>
      <c r="D297" s="4" t="s">
        <v>35</v>
      </c>
      <c r="E297" s="4" t="s">
        <v>427</v>
      </c>
      <c r="F297" s="4"/>
      <c r="G297" s="7">
        <f>SUM(G298)</f>
        <v>0</v>
      </c>
      <c r="H297" s="7"/>
      <c r="I297" s="7"/>
    </row>
    <row r="298" spans="1:9" hidden="1">
      <c r="A298" s="2" t="s">
        <v>20</v>
      </c>
      <c r="B298" s="4"/>
      <c r="C298" s="4" t="s">
        <v>139</v>
      </c>
      <c r="D298" s="4" t="s">
        <v>35</v>
      </c>
      <c r="E298" s="4" t="s">
        <v>427</v>
      </c>
      <c r="F298" s="4" t="s">
        <v>77</v>
      </c>
      <c r="G298" s="7"/>
      <c r="H298" s="7"/>
      <c r="I298" s="7"/>
    </row>
    <row r="299" spans="1:9" ht="31.5">
      <c r="A299" s="34" t="s">
        <v>452</v>
      </c>
      <c r="B299" s="4"/>
      <c r="C299" s="4" t="s">
        <v>139</v>
      </c>
      <c r="D299" s="4" t="s">
        <v>35</v>
      </c>
      <c r="E299" s="5" t="s">
        <v>448</v>
      </c>
      <c r="F299" s="5"/>
      <c r="G299" s="7">
        <f>SUM(G300)+G302</f>
        <v>2096.5</v>
      </c>
      <c r="H299" s="7">
        <f t="shared" ref="H299:I299" si="81">SUM(H300)+H302</f>
        <v>1826.5</v>
      </c>
      <c r="I299" s="7">
        <f t="shared" si="81"/>
        <v>1826.5</v>
      </c>
    </row>
    <row r="300" spans="1:9">
      <c r="A300" s="34" t="s">
        <v>29</v>
      </c>
      <c r="B300" s="4"/>
      <c r="C300" s="4" t="s">
        <v>139</v>
      </c>
      <c r="D300" s="4" t="s">
        <v>35</v>
      </c>
      <c r="E300" s="5" t="s">
        <v>449</v>
      </c>
      <c r="F300" s="5"/>
      <c r="G300" s="7">
        <f t="shared" ref="G300:I300" si="82">SUM(G301)</f>
        <v>2096.5</v>
      </c>
      <c r="H300" s="7">
        <f t="shared" si="82"/>
        <v>1826.5</v>
      </c>
      <c r="I300" s="7">
        <f t="shared" si="82"/>
        <v>1826.5</v>
      </c>
    </row>
    <row r="301" spans="1:9" ht="31.5">
      <c r="A301" s="34" t="s">
        <v>43</v>
      </c>
      <c r="B301" s="4"/>
      <c r="C301" s="4" t="s">
        <v>139</v>
      </c>
      <c r="D301" s="4" t="s">
        <v>35</v>
      </c>
      <c r="E301" s="5" t="s">
        <v>449</v>
      </c>
      <c r="F301" s="5" t="s">
        <v>72</v>
      </c>
      <c r="G301" s="7">
        <v>2096.5</v>
      </c>
      <c r="H301" s="7">
        <v>1826.5</v>
      </c>
      <c r="I301" s="7">
        <v>1826.5</v>
      </c>
    </row>
    <row r="302" spans="1:9" ht="47.25" hidden="1">
      <c r="A302" s="34" t="s">
        <v>561</v>
      </c>
      <c r="B302" s="4"/>
      <c r="C302" s="4" t="s">
        <v>139</v>
      </c>
      <c r="D302" s="4" t="s">
        <v>35</v>
      </c>
      <c r="E302" s="5" t="s">
        <v>562</v>
      </c>
      <c r="F302" s="5"/>
      <c r="G302" s="7">
        <f>SUM(G303)</f>
        <v>0</v>
      </c>
      <c r="H302" s="7">
        <f t="shared" ref="H302:I302" si="83">SUM(H303)</f>
        <v>0</v>
      </c>
      <c r="I302" s="7">
        <f t="shared" si="83"/>
        <v>0</v>
      </c>
    </row>
    <row r="303" spans="1:9" ht="31.5" hidden="1">
      <c r="A303" s="34" t="s">
        <v>43</v>
      </c>
      <c r="B303" s="4"/>
      <c r="C303" s="4" t="s">
        <v>139</v>
      </c>
      <c r="D303" s="4" t="s">
        <v>35</v>
      </c>
      <c r="E303" s="5" t="s">
        <v>562</v>
      </c>
      <c r="F303" s="5" t="s">
        <v>72</v>
      </c>
      <c r="G303" s="7"/>
      <c r="H303" s="7"/>
      <c r="I303" s="7"/>
    </row>
    <row r="304" spans="1:9" ht="31.5">
      <c r="A304" s="34" t="s">
        <v>453</v>
      </c>
      <c r="B304" s="4"/>
      <c r="C304" s="4" t="s">
        <v>139</v>
      </c>
      <c r="D304" s="4" t="s">
        <v>35</v>
      </c>
      <c r="E304" s="5" t="s">
        <v>450</v>
      </c>
      <c r="F304" s="5"/>
      <c r="G304" s="7">
        <f t="shared" ref="G304:I305" si="84">SUM(G305)</f>
        <v>3376.8</v>
      </c>
      <c r="H304" s="7">
        <f t="shared" si="84"/>
        <v>3376.8</v>
      </c>
      <c r="I304" s="7">
        <f t="shared" si="84"/>
        <v>3376.8</v>
      </c>
    </row>
    <row r="305" spans="1:9">
      <c r="A305" s="34" t="s">
        <v>29</v>
      </c>
      <c r="B305" s="4"/>
      <c r="C305" s="4" t="s">
        <v>139</v>
      </c>
      <c r="D305" s="4" t="s">
        <v>35</v>
      </c>
      <c r="E305" s="5" t="s">
        <v>451</v>
      </c>
      <c r="F305" s="5"/>
      <c r="G305" s="7">
        <f t="shared" si="84"/>
        <v>3376.8</v>
      </c>
      <c r="H305" s="7">
        <f t="shared" si="84"/>
        <v>3376.8</v>
      </c>
      <c r="I305" s="7">
        <f t="shared" si="84"/>
        <v>3376.8</v>
      </c>
    </row>
    <row r="306" spans="1:9" ht="31.5">
      <c r="A306" s="34" t="s">
        <v>43</v>
      </c>
      <c r="B306" s="4"/>
      <c r="C306" s="4" t="s">
        <v>139</v>
      </c>
      <c r="D306" s="4" t="s">
        <v>35</v>
      </c>
      <c r="E306" s="5" t="s">
        <v>451</v>
      </c>
      <c r="F306" s="5" t="s">
        <v>72</v>
      </c>
      <c r="G306" s="7">
        <v>3376.8</v>
      </c>
      <c r="H306" s="7">
        <v>3376.8</v>
      </c>
      <c r="I306" s="7">
        <v>3376.8</v>
      </c>
    </row>
    <row r="307" spans="1:9">
      <c r="A307" s="2" t="s">
        <v>146</v>
      </c>
      <c r="B307" s="4"/>
      <c r="C307" s="4" t="s">
        <v>139</v>
      </c>
      <c r="D307" s="4" t="s">
        <v>45</v>
      </c>
      <c r="E307" s="4"/>
      <c r="F307" s="4"/>
      <c r="G307" s="7">
        <f>SUM(G308+G318+G320+G347+G355+G364+G377)+G344</f>
        <v>648679.5</v>
      </c>
      <c r="H307" s="7">
        <f>SUM(H308+H318+H320+H347+H355+H364+H377)+H344</f>
        <v>494318</v>
      </c>
      <c r="I307" s="7">
        <f>SUM(I308+I318+I320+I347+I355+I364+I377)+I344</f>
        <v>308737.7</v>
      </c>
    </row>
    <row r="308" spans="1:9" ht="31.5">
      <c r="A308" s="35" t="s">
        <v>430</v>
      </c>
      <c r="B308" s="6"/>
      <c r="C308" s="4" t="s">
        <v>139</v>
      </c>
      <c r="D308" s="4" t="s">
        <v>45</v>
      </c>
      <c r="E308" s="4" t="s">
        <v>258</v>
      </c>
      <c r="F308" s="4"/>
      <c r="G308" s="7">
        <f>SUM(G309)+G313+G315</f>
        <v>209377.5</v>
      </c>
      <c r="H308" s="7">
        <f t="shared" ref="H308:I308" si="85">SUM(H309)+H313+H315</f>
        <v>59313.2</v>
      </c>
      <c r="I308" s="7">
        <f t="shared" si="85"/>
        <v>59313.2</v>
      </c>
    </row>
    <row r="309" spans="1:9">
      <c r="A309" s="2" t="s">
        <v>29</v>
      </c>
      <c r="B309" s="4"/>
      <c r="C309" s="4" t="s">
        <v>139</v>
      </c>
      <c r="D309" s="4" t="s">
        <v>45</v>
      </c>
      <c r="E309" s="4" t="s">
        <v>259</v>
      </c>
      <c r="F309" s="4"/>
      <c r="G309" s="7">
        <f>SUM(G310)+G311</f>
        <v>207293.7</v>
      </c>
      <c r="H309" s="7">
        <f t="shared" ref="H309:I309" si="86">SUM(H310)+H311</f>
        <v>57229.399999999994</v>
      </c>
      <c r="I309" s="7">
        <f t="shared" si="86"/>
        <v>57229.399999999994</v>
      </c>
    </row>
    <row r="310" spans="1:9" ht="31.5">
      <c r="A310" s="2" t="s">
        <v>43</v>
      </c>
      <c r="B310" s="4"/>
      <c r="C310" s="4" t="s">
        <v>139</v>
      </c>
      <c r="D310" s="4" t="s">
        <v>45</v>
      </c>
      <c r="E310" s="4" t="s">
        <v>259</v>
      </c>
      <c r="F310" s="4" t="s">
        <v>72</v>
      </c>
      <c r="G310" s="7">
        <f>213299.6-7188.6</f>
        <v>206111</v>
      </c>
      <c r="H310" s="7">
        <v>56046.7</v>
      </c>
      <c r="I310" s="7">
        <v>56046.7</v>
      </c>
    </row>
    <row r="311" spans="1:9" ht="59.25" customHeight="1">
      <c r="A311" s="34" t="s">
        <v>560</v>
      </c>
      <c r="B311" s="4"/>
      <c r="C311" s="4" t="s">
        <v>139</v>
      </c>
      <c r="D311" s="4" t="s">
        <v>45</v>
      </c>
      <c r="E311" s="5" t="s">
        <v>799</v>
      </c>
      <c r="F311" s="4"/>
      <c r="G311" s="7">
        <f>SUM(G312)</f>
        <v>1182.7</v>
      </c>
      <c r="H311" s="7">
        <f>SUM(H312)</f>
        <v>1182.7</v>
      </c>
      <c r="I311" s="7">
        <f>SUM(I312)</f>
        <v>1182.7</v>
      </c>
    </row>
    <row r="312" spans="1:9" ht="31.5">
      <c r="A312" s="2" t="s">
        <v>43</v>
      </c>
      <c r="B312" s="4"/>
      <c r="C312" s="4" t="s">
        <v>139</v>
      </c>
      <c r="D312" s="4" t="s">
        <v>45</v>
      </c>
      <c r="E312" s="5" t="s">
        <v>799</v>
      </c>
      <c r="F312" s="4" t="s">
        <v>72</v>
      </c>
      <c r="G312" s="7">
        <v>1182.7</v>
      </c>
      <c r="H312" s="7">
        <v>1182.7</v>
      </c>
      <c r="I312" s="7">
        <v>1182.7</v>
      </c>
    </row>
    <row r="313" spans="1:9" ht="47.25">
      <c r="A313" s="34" t="s">
        <v>23</v>
      </c>
      <c r="B313" s="4"/>
      <c r="C313" s="4" t="s">
        <v>139</v>
      </c>
      <c r="D313" s="4" t="s">
        <v>45</v>
      </c>
      <c r="E313" s="5" t="s">
        <v>758</v>
      </c>
      <c r="F313" s="4"/>
      <c r="G313" s="7">
        <f>SUM(G314)</f>
        <v>2083.8000000000002</v>
      </c>
      <c r="H313" s="7">
        <f t="shared" ref="H313:I313" si="87">SUM(H314)</f>
        <v>2083.8000000000002</v>
      </c>
      <c r="I313" s="7">
        <f t="shared" si="87"/>
        <v>2083.8000000000002</v>
      </c>
    </row>
    <row r="314" spans="1:9" ht="31.5">
      <c r="A314" s="34" t="s">
        <v>192</v>
      </c>
      <c r="B314" s="4"/>
      <c r="C314" s="4" t="s">
        <v>139</v>
      </c>
      <c r="D314" s="4" t="s">
        <v>45</v>
      </c>
      <c r="E314" s="5" t="s">
        <v>758</v>
      </c>
      <c r="F314" s="4" t="s">
        <v>98</v>
      </c>
      <c r="G314" s="7">
        <v>2083.8000000000002</v>
      </c>
      <c r="H314" s="7">
        <v>2083.8000000000002</v>
      </c>
      <c r="I314" s="7">
        <v>2083.8000000000002</v>
      </c>
    </row>
    <row r="315" spans="1:9" ht="31.5" hidden="1">
      <c r="A315" s="95" t="s">
        <v>221</v>
      </c>
      <c r="B315" s="4"/>
      <c r="C315" s="4" t="s">
        <v>139</v>
      </c>
      <c r="D315" s="4" t="s">
        <v>45</v>
      </c>
      <c r="E315" s="5" t="s">
        <v>759</v>
      </c>
      <c r="F315" s="4"/>
      <c r="G315" s="7">
        <f>SUM(G316)</f>
        <v>0</v>
      </c>
      <c r="H315" s="7"/>
      <c r="I315" s="7"/>
    </row>
    <row r="316" spans="1:9" ht="31.5" hidden="1">
      <c r="A316" s="34" t="s">
        <v>192</v>
      </c>
      <c r="B316" s="4"/>
      <c r="C316" s="4" t="s">
        <v>139</v>
      </c>
      <c r="D316" s="4" t="s">
        <v>45</v>
      </c>
      <c r="E316" s="5" t="s">
        <v>759</v>
      </c>
      <c r="F316" s="4" t="s">
        <v>98</v>
      </c>
      <c r="G316" s="7"/>
      <c r="H316" s="7"/>
      <c r="I316" s="7"/>
    </row>
    <row r="317" spans="1:9" ht="31.5">
      <c r="A317" s="2" t="s">
        <v>429</v>
      </c>
      <c r="B317" s="4"/>
      <c r="C317" s="4" t="s">
        <v>139</v>
      </c>
      <c r="D317" s="4" t="s">
        <v>45</v>
      </c>
      <c r="E317" s="4" t="s">
        <v>252</v>
      </c>
      <c r="F317" s="4"/>
      <c r="G317" s="7">
        <f t="shared" ref="G317:I318" si="88">SUM(G318)</f>
        <v>18600</v>
      </c>
      <c r="H317" s="7">
        <f t="shared" si="88"/>
        <v>15600</v>
      </c>
      <c r="I317" s="7">
        <f t="shared" si="88"/>
        <v>15600</v>
      </c>
    </row>
    <row r="318" spans="1:9">
      <c r="A318" s="2" t="s">
        <v>29</v>
      </c>
      <c r="B318" s="4"/>
      <c r="C318" s="4" t="s">
        <v>139</v>
      </c>
      <c r="D318" s="4" t="s">
        <v>45</v>
      </c>
      <c r="E318" s="4" t="s">
        <v>253</v>
      </c>
      <c r="F318" s="4"/>
      <c r="G318" s="7">
        <f t="shared" si="88"/>
        <v>18600</v>
      </c>
      <c r="H318" s="7">
        <f t="shared" si="88"/>
        <v>15600</v>
      </c>
      <c r="I318" s="7">
        <f t="shared" si="88"/>
        <v>15600</v>
      </c>
    </row>
    <row r="319" spans="1:9" ht="27" customHeight="1">
      <c r="A319" s="2" t="s">
        <v>43</v>
      </c>
      <c r="B319" s="4"/>
      <c r="C319" s="4" t="s">
        <v>139</v>
      </c>
      <c r="D319" s="4" t="s">
        <v>45</v>
      </c>
      <c r="E319" s="4" t="s">
        <v>253</v>
      </c>
      <c r="F319" s="4" t="s">
        <v>72</v>
      </c>
      <c r="G319" s="7">
        <v>18600</v>
      </c>
      <c r="H319" s="7">
        <v>15600</v>
      </c>
      <c r="I319" s="7">
        <v>15600</v>
      </c>
    </row>
    <row r="320" spans="1:9" ht="31.5">
      <c r="A320" s="2" t="s">
        <v>708</v>
      </c>
      <c r="B320" s="4"/>
      <c r="C320" s="4" t="s">
        <v>139</v>
      </c>
      <c r="D320" s="4" t="s">
        <v>45</v>
      </c>
      <c r="E320" s="4" t="s">
        <v>346</v>
      </c>
      <c r="F320" s="4"/>
      <c r="G320" s="7">
        <f>SUM(G339)+G321</f>
        <v>256364.2</v>
      </c>
      <c r="H320" s="7">
        <f>SUM(H339)+H321</f>
        <v>309424.3</v>
      </c>
      <c r="I320" s="7">
        <f>SUM(I339)+I321</f>
        <v>123844</v>
      </c>
    </row>
    <row r="321" spans="1:9">
      <c r="A321" s="2" t="s">
        <v>29</v>
      </c>
      <c r="B321" s="4"/>
      <c r="C321" s="4" t="s">
        <v>139</v>
      </c>
      <c r="D321" s="4" t="s">
        <v>45</v>
      </c>
      <c r="E321" s="4" t="s">
        <v>483</v>
      </c>
      <c r="F321" s="4"/>
      <c r="G321" s="7">
        <f>SUM(G322+G323)+G337</f>
        <v>205051.7</v>
      </c>
      <c r="H321" s="7">
        <f t="shared" ref="H321:I321" si="89">SUM(H322+H323)+H337</f>
        <v>309424.3</v>
      </c>
      <c r="I321" s="7">
        <f t="shared" si="89"/>
        <v>123844</v>
      </c>
    </row>
    <row r="322" spans="1:9" ht="31.5">
      <c r="A322" s="2" t="s">
        <v>43</v>
      </c>
      <c r="B322" s="4"/>
      <c r="C322" s="4" t="s">
        <v>139</v>
      </c>
      <c r="D322" s="4" t="s">
        <v>45</v>
      </c>
      <c r="E322" s="4" t="s">
        <v>483</v>
      </c>
      <c r="F322" s="4" t="s">
        <v>72</v>
      </c>
      <c r="G322" s="7">
        <f>11337.8</f>
        <v>11337.8</v>
      </c>
      <c r="H322" s="7"/>
      <c r="I322" s="7"/>
    </row>
    <row r="323" spans="1:9">
      <c r="A323" s="2" t="s">
        <v>634</v>
      </c>
      <c r="B323" s="4"/>
      <c r="C323" s="4" t="s">
        <v>139</v>
      </c>
      <c r="D323" s="4" t="s">
        <v>45</v>
      </c>
      <c r="E323" s="4" t="s">
        <v>792</v>
      </c>
      <c r="F323" s="4"/>
      <c r="G323" s="7">
        <f>G324+G325+G327+G329+G331+G333+G335</f>
        <v>117570.2</v>
      </c>
      <c r="H323" s="7">
        <f t="shared" ref="H323:I323" si="90">H324+H325+H327+H329+H331+H333+H335</f>
        <v>130724.3</v>
      </c>
      <c r="I323" s="7">
        <f t="shared" si="90"/>
        <v>123844</v>
      </c>
    </row>
    <row r="324" spans="1:9" ht="31.5">
      <c r="A324" s="2" t="s">
        <v>43</v>
      </c>
      <c r="B324" s="4"/>
      <c r="C324" s="4" t="s">
        <v>139</v>
      </c>
      <c r="D324" s="4" t="s">
        <v>45</v>
      </c>
      <c r="E324" s="4" t="s">
        <v>792</v>
      </c>
      <c r="F324" s="4" t="s">
        <v>72</v>
      </c>
      <c r="G324" s="7">
        <f>137604.6-13052.8-73272</f>
        <v>51279.8</v>
      </c>
      <c r="H324" s="7">
        <v>130724.3</v>
      </c>
      <c r="I324" s="7">
        <v>123844</v>
      </c>
    </row>
    <row r="325" spans="1:9" ht="31.5">
      <c r="A325" s="2" t="s">
        <v>971</v>
      </c>
      <c r="B325" s="4"/>
      <c r="C325" s="4" t="s">
        <v>139</v>
      </c>
      <c r="D325" s="4" t="s">
        <v>45</v>
      </c>
      <c r="E325" s="4" t="s">
        <v>973</v>
      </c>
      <c r="F325" s="4"/>
      <c r="G325" s="7">
        <f>SUM(G326)</f>
        <v>2936.2</v>
      </c>
      <c r="H325" s="7">
        <f>SUM(H326)</f>
        <v>0</v>
      </c>
      <c r="I325" s="7">
        <f>SUM(I326)</f>
        <v>0</v>
      </c>
    </row>
    <row r="326" spans="1:9" ht="31.5">
      <c r="A326" s="2" t="s">
        <v>43</v>
      </c>
      <c r="B326" s="4"/>
      <c r="C326" s="4" t="s">
        <v>139</v>
      </c>
      <c r="D326" s="4" t="s">
        <v>45</v>
      </c>
      <c r="E326" s="4" t="s">
        <v>983</v>
      </c>
      <c r="F326" s="4" t="s">
        <v>72</v>
      </c>
      <c r="G326" s="7">
        <v>2936.2</v>
      </c>
      <c r="H326" s="7"/>
      <c r="I326" s="7"/>
    </row>
    <row r="327" spans="1:9" ht="47.25">
      <c r="A327" s="2" t="s">
        <v>975</v>
      </c>
      <c r="B327" s="4"/>
      <c r="C327" s="4" t="s">
        <v>139</v>
      </c>
      <c r="D327" s="4" t="s">
        <v>45</v>
      </c>
      <c r="E327" s="4" t="s">
        <v>976</v>
      </c>
      <c r="F327" s="4"/>
      <c r="G327" s="7">
        <f>SUM(G328)</f>
        <v>60864.5</v>
      </c>
      <c r="H327" s="7">
        <f>SUM(H328)</f>
        <v>0</v>
      </c>
      <c r="I327" s="7">
        <f>SUM(I328)</f>
        <v>0</v>
      </c>
    </row>
    <row r="328" spans="1:9" ht="31.5">
      <c r="A328" s="2" t="s">
        <v>43</v>
      </c>
      <c r="B328" s="4"/>
      <c r="C328" s="4" t="s">
        <v>139</v>
      </c>
      <c r="D328" s="4" t="s">
        <v>45</v>
      </c>
      <c r="E328" s="4" t="s">
        <v>985</v>
      </c>
      <c r="F328" s="4" t="s">
        <v>72</v>
      </c>
      <c r="G328" s="7">
        <v>60864.5</v>
      </c>
      <c r="H328" s="7"/>
      <c r="I328" s="7"/>
    </row>
    <row r="329" spans="1:9" ht="31.5">
      <c r="A329" s="2" t="s">
        <v>992</v>
      </c>
      <c r="B329" s="4"/>
      <c r="C329" s="4" t="s">
        <v>139</v>
      </c>
      <c r="D329" s="4" t="s">
        <v>45</v>
      </c>
      <c r="E329" s="4" t="s">
        <v>991</v>
      </c>
      <c r="F329" s="4"/>
      <c r="G329" s="7">
        <f>SUM(G330)</f>
        <v>902.3</v>
      </c>
      <c r="H329" s="7">
        <f t="shared" ref="H329:I329" si="91">SUM(H330)</f>
        <v>0</v>
      </c>
      <c r="I329" s="7">
        <f t="shared" si="91"/>
        <v>0</v>
      </c>
    </row>
    <row r="330" spans="1:9" ht="31.5">
      <c r="A330" s="2" t="s">
        <v>43</v>
      </c>
      <c r="B330" s="4"/>
      <c r="C330" s="4" t="s">
        <v>139</v>
      </c>
      <c r="D330" s="4" t="s">
        <v>45</v>
      </c>
      <c r="E330" s="4" t="s">
        <v>991</v>
      </c>
      <c r="F330" s="4" t="s">
        <v>72</v>
      </c>
      <c r="G330" s="7">
        <v>902.3</v>
      </c>
      <c r="H330" s="7"/>
      <c r="I330" s="7"/>
    </row>
    <row r="331" spans="1:9" ht="47.25" hidden="1">
      <c r="A331" s="2" t="s">
        <v>977</v>
      </c>
      <c r="B331" s="4"/>
      <c r="C331" s="4" t="s">
        <v>139</v>
      </c>
      <c r="D331" s="4" t="s">
        <v>45</v>
      </c>
      <c r="E331" s="4" t="s">
        <v>978</v>
      </c>
      <c r="F331" s="4"/>
      <c r="G331" s="7">
        <f>SUM(G332)</f>
        <v>0</v>
      </c>
      <c r="H331" s="7">
        <f>SUM(H332)</f>
        <v>0</v>
      </c>
      <c r="I331" s="7">
        <f>SUM(I332)</f>
        <v>0</v>
      </c>
    </row>
    <row r="332" spans="1:9" ht="31.5" hidden="1">
      <c r="A332" s="2" t="s">
        <v>43</v>
      </c>
      <c r="B332" s="4"/>
      <c r="C332" s="4" t="s">
        <v>139</v>
      </c>
      <c r="D332" s="4" t="s">
        <v>45</v>
      </c>
      <c r="E332" s="4" t="s">
        <v>986</v>
      </c>
      <c r="F332" s="4" t="s">
        <v>72</v>
      </c>
      <c r="G332" s="7"/>
      <c r="H332" s="7"/>
      <c r="I332" s="7"/>
    </row>
    <row r="333" spans="1:9" ht="47.25" hidden="1">
      <c r="A333" s="2" t="s">
        <v>979</v>
      </c>
      <c r="B333" s="4"/>
      <c r="C333" s="4" t="s">
        <v>139</v>
      </c>
      <c r="D333" s="4" t="s">
        <v>45</v>
      </c>
      <c r="E333" s="4" t="s">
        <v>980</v>
      </c>
      <c r="F333" s="4"/>
      <c r="G333" s="7">
        <f>SUM(G334)</f>
        <v>0</v>
      </c>
      <c r="H333" s="7">
        <f>SUM(H334)</f>
        <v>0</v>
      </c>
      <c r="I333" s="7">
        <f>SUM(I334)</f>
        <v>0</v>
      </c>
    </row>
    <row r="334" spans="1:9" ht="31.5" hidden="1">
      <c r="A334" s="2" t="s">
        <v>43</v>
      </c>
      <c r="B334" s="4"/>
      <c r="C334" s="4" t="s">
        <v>139</v>
      </c>
      <c r="D334" s="4" t="s">
        <v>45</v>
      </c>
      <c r="E334" s="4" t="s">
        <v>987</v>
      </c>
      <c r="F334" s="4" t="s">
        <v>72</v>
      </c>
      <c r="G334" s="7"/>
      <c r="H334" s="7"/>
      <c r="I334" s="7"/>
    </row>
    <row r="335" spans="1:9" ht="31.5">
      <c r="A335" s="2" t="s">
        <v>981</v>
      </c>
      <c r="B335" s="4"/>
      <c r="C335" s="4" t="s">
        <v>139</v>
      </c>
      <c r="D335" s="4" t="s">
        <v>45</v>
      </c>
      <c r="E335" s="4" t="s">
        <v>982</v>
      </c>
      <c r="F335" s="4"/>
      <c r="G335" s="7">
        <f>SUM(G336)</f>
        <v>1587.4</v>
      </c>
      <c r="H335" s="7">
        <f>SUM(H336)</f>
        <v>0</v>
      </c>
      <c r="I335" s="7">
        <f>SUM(I336)</f>
        <v>0</v>
      </c>
    </row>
    <row r="336" spans="1:9" ht="31.5">
      <c r="A336" s="2" t="s">
        <v>43</v>
      </c>
      <c r="B336" s="4"/>
      <c r="C336" s="4" t="s">
        <v>139</v>
      </c>
      <c r="D336" s="4" t="s">
        <v>45</v>
      </c>
      <c r="E336" s="4" t="s">
        <v>988</v>
      </c>
      <c r="F336" s="4" t="s">
        <v>72</v>
      </c>
      <c r="G336" s="7">
        <v>1587.4</v>
      </c>
      <c r="H336" s="7"/>
      <c r="I336" s="7"/>
    </row>
    <row r="337" spans="1:9" ht="31.5">
      <c r="A337" s="2" t="s">
        <v>794</v>
      </c>
      <c r="B337" s="4"/>
      <c r="C337" s="4" t="s">
        <v>139</v>
      </c>
      <c r="D337" s="4" t="s">
        <v>45</v>
      </c>
      <c r="E337" s="4" t="s">
        <v>793</v>
      </c>
      <c r="F337" s="4"/>
      <c r="G337" s="9">
        <f>SUM(G338)</f>
        <v>76143.700000000012</v>
      </c>
      <c r="H337" s="9">
        <f t="shared" ref="H337:I337" si="92">SUM(H338)</f>
        <v>178700</v>
      </c>
      <c r="I337" s="9">
        <f t="shared" si="92"/>
        <v>0</v>
      </c>
    </row>
    <row r="338" spans="1:9" ht="31.5">
      <c r="A338" s="2" t="s">
        <v>43</v>
      </c>
      <c r="B338" s="4"/>
      <c r="C338" s="4" t="s">
        <v>139</v>
      </c>
      <c r="D338" s="4" t="s">
        <v>45</v>
      </c>
      <c r="E338" s="4" t="s">
        <v>793</v>
      </c>
      <c r="F338" s="4" t="s">
        <v>72</v>
      </c>
      <c r="G338" s="7">
        <f>72336.5+714.1+3093.1</f>
        <v>76143.700000000012</v>
      </c>
      <c r="H338" s="7">
        <f>158200+20500</f>
        <v>178700</v>
      </c>
      <c r="I338" s="9"/>
    </row>
    <row r="339" spans="1:9">
      <c r="A339" s="34" t="s">
        <v>582</v>
      </c>
      <c r="B339" s="4"/>
      <c r="C339" s="4" t="s">
        <v>139</v>
      </c>
      <c r="D339" s="4" t="s">
        <v>45</v>
      </c>
      <c r="E339" s="4" t="s">
        <v>475</v>
      </c>
      <c r="F339" s="4"/>
      <c r="G339" s="7">
        <f>SUM(G341)+G342</f>
        <v>51312.5</v>
      </c>
      <c r="H339" s="7">
        <f t="shared" ref="H339:I339" si="93">SUM(H341)+H342</f>
        <v>0</v>
      </c>
      <c r="I339" s="7">
        <f t="shared" si="93"/>
        <v>0</v>
      </c>
    </row>
    <row r="340" spans="1:9">
      <c r="A340" s="2" t="s">
        <v>383</v>
      </c>
      <c r="B340" s="4"/>
      <c r="C340" s="4" t="s">
        <v>139</v>
      </c>
      <c r="D340" s="4" t="s">
        <v>45</v>
      </c>
      <c r="E340" s="4" t="s">
        <v>476</v>
      </c>
      <c r="F340" s="4"/>
      <c r="G340" s="7">
        <f>SUM(G341)</f>
        <v>51312.5</v>
      </c>
      <c r="H340" s="7">
        <f>SUM(H341)</f>
        <v>0</v>
      </c>
      <c r="I340" s="7">
        <f>SUM(I341)</f>
        <v>0</v>
      </c>
    </row>
    <row r="341" spans="1:9" ht="31.5">
      <c r="A341" s="2" t="s">
        <v>43</v>
      </c>
      <c r="B341" s="4"/>
      <c r="C341" s="4" t="s">
        <v>139</v>
      </c>
      <c r="D341" s="4" t="s">
        <v>45</v>
      </c>
      <c r="E341" s="4" t="s">
        <v>476</v>
      </c>
      <c r="F341" s="4" t="s">
        <v>72</v>
      </c>
      <c r="G341" s="7">
        <f>56024.4-4711.9</f>
        <v>51312.5</v>
      </c>
      <c r="H341" s="7">
        <v>0</v>
      </c>
      <c r="I341" s="7"/>
    </row>
    <row r="342" spans="1:9" ht="31.5" hidden="1">
      <c r="A342" s="2" t="s">
        <v>668</v>
      </c>
      <c r="B342" s="4"/>
      <c r="C342" s="4" t="s">
        <v>139</v>
      </c>
      <c r="D342" s="4" t="s">
        <v>45</v>
      </c>
      <c r="E342" s="4" t="s">
        <v>477</v>
      </c>
      <c r="F342" s="4"/>
      <c r="G342" s="7">
        <f>SUM(G343)</f>
        <v>0</v>
      </c>
      <c r="H342" s="7">
        <f>SUM(H343)</f>
        <v>0</v>
      </c>
      <c r="I342" s="7">
        <f>SUM(I343)</f>
        <v>0</v>
      </c>
    </row>
    <row r="343" spans="1:9" ht="31.5" hidden="1">
      <c r="A343" s="2" t="s">
        <v>43</v>
      </c>
      <c r="B343" s="4"/>
      <c r="C343" s="4" t="s">
        <v>139</v>
      </c>
      <c r="D343" s="4" t="s">
        <v>45</v>
      </c>
      <c r="E343" s="4" t="s">
        <v>477</v>
      </c>
      <c r="F343" s="4" t="s">
        <v>72</v>
      </c>
      <c r="G343" s="7"/>
      <c r="H343" s="7"/>
      <c r="I343" s="7"/>
    </row>
    <row r="344" spans="1:9" ht="31.5" hidden="1">
      <c r="A344" s="2" t="s">
        <v>421</v>
      </c>
      <c r="B344" s="4"/>
      <c r="C344" s="4" t="s">
        <v>139</v>
      </c>
      <c r="D344" s="4" t="s">
        <v>45</v>
      </c>
      <c r="E344" s="4" t="s">
        <v>247</v>
      </c>
      <c r="F344" s="4"/>
      <c r="G344" s="7">
        <f>SUM(G345)</f>
        <v>0</v>
      </c>
      <c r="H344" s="7"/>
      <c r="I344" s="7"/>
    </row>
    <row r="345" spans="1:9" ht="31.5" hidden="1">
      <c r="A345" s="2" t="s">
        <v>227</v>
      </c>
      <c r="B345" s="4"/>
      <c r="C345" s="4" t="s">
        <v>139</v>
      </c>
      <c r="D345" s="4" t="s">
        <v>45</v>
      </c>
      <c r="E345" s="4" t="s">
        <v>260</v>
      </c>
      <c r="F345" s="4"/>
      <c r="G345" s="7">
        <f>SUM(G346)</f>
        <v>0</v>
      </c>
      <c r="H345" s="7"/>
      <c r="I345" s="7"/>
    </row>
    <row r="346" spans="1:9" ht="31.5" hidden="1">
      <c r="A346" s="2" t="s">
        <v>228</v>
      </c>
      <c r="B346" s="4"/>
      <c r="C346" s="4" t="s">
        <v>139</v>
      </c>
      <c r="D346" s="4" t="s">
        <v>45</v>
      </c>
      <c r="E346" s="4" t="s">
        <v>260</v>
      </c>
      <c r="F346" s="4" t="s">
        <v>209</v>
      </c>
      <c r="G346" s="7">
        <v>0</v>
      </c>
      <c r="H346" s="7"/>
      <c r="I346" s="7"/>
    </row>
    <row r="347" spans="1:9" ht="31.5">
      <c r="A347" s="95" t="s">
        <v>407</v>
      </c>
      <c r="B347" s="4"/>
      <c r="C347" s="4" t="s">
        <v>139</v>
      </c>
      <c r="D347" s="4" t="s">
        <v>45</v>
      </c>
      <c r="E347" s="31" t="s">
        <v>184</v>
      </c>
      <c r="F347" s="4"/>
      <c r="G347" s="7">
        <f t="shared" ref="G347:I347" si="94">SUM(G348)</f>
        <v>1884.5</v>
      </c>
      <c r="H347" s="7">
        <f t="shared" si="94"/>
        <v>747.7</v>
      </c>
      <c r="I347" s="7">
        <f t="shared" si="94"/>
        <v>747.7</v>
      </c>
    </row>
    <row r="348" spans="1:9" ht="47.25">
      <c r="A348" s="95" t="s">
        <v>408</v>
      </c>
      <c r="B348" s="4"/>
      <c r="C348" s="4" t="s">
        <v>139</v>
      </c>
      <c r="D348" s="4" t="s">
        <v>45</v>
      </c>
      <c r="E348" s="31" t="s">
        <v>185</v>
      </c>
      <c r="F348" s="4"/>
      <c r="G348" s="7">
        <f>SUM(G349)+G352</f>
        <v>1884.5</v>
      </c>
      <c r="H348" s="7">
        <f t="shared" ref="H348:I348" si="95">SUM(H349)+H352</f>
        <v>747.7</v>
      </c>
      <c r="I348" s="7">
        <f t="shared" si="95"/>
        <v>747.7</v>
      </c>
    </row>
    <row r="349" spans="1:9" ht="31.5">
      <c r="A349" s="95" t="s">
        <v>348</v>
      </c>
      <c r="B349" s="4"/>
      <c r="C349" s="4" t="s">
        <v>139</v>
      </c>
      <c r="D349" s="4" t="s">
        <v>45</v>
      </c>
      <c r="E349" s="31" t="s">
        <v>186</v>
      </c>
      <c r="F349" s="4"/>
      <c r="G349" s="7">
        <f>SUM(G350:G351)</f>
        <v>1884.5</v>
      </c>
      <c r="H349" s="7">
        <f>SUM(H350:H351)</f>
        <v>747.7</v>
      </c>
      <c r="I349" s="7">
        <f>SUM(I350:I351)</f>
        <v>747.7</v>
      </c>
    </row>
    <row r="350" spans="1:9" ht="31.5">
      <c r="A350" s="95" t="s">
        <v>43</v>
      </c>
      <c r="B350" s="4"/>
      <c r="C350" s="4" t="s">
        <v>139</v>
      </c>
      <c r="D350" s="4" t="s">
        <v>45</v>
      </c>
      <c r="E350" s="31" t="s">
        <v>186</v>
      </c>
      <c r="F350" s="4" t="s">
        <v>72</v>
      </c>
      <c r="G350" s="7">
        <v>1884.5</v>
      </c>
      <c r="H350" s="7">
        <v>747.7</v>
      </c>
      <c r="I350" s="7">
        <v>747.7</v>
      </c>
    </row>
    <row r="351" spans="1:9" ht="31.5" hidden="1">
      <c r="A351" s="2" t="s">
        <v>228</v>
      </c>
      <c r="B351" s="4"/>
      <c r="C351" s="4" t="s">
        <v>139</v>
      </c>
      <c r="D351" s="4" t="s">
        <v>45</v>
      </c>
      <c r="E351" s="31" t="s">
        <v>186</v>
      </c>
      <c r="F351" s="4" t="s">
        <v>209</v>
      </c>
      <c r="G351" s="7"/>
      <c r="H351" s="7"/>
      <c r="I351" s="7"/>
    </row>
    <row r="352" spans="1:9" ht="31.5" hidden="1">
      <c r="A352" s="34" t="s">
        <v>655</v>
      </c>
      <c r="B352" s="4"/>
      <c r="C352" s="4" t="s">
        <v>139</v>
      </c>
      <c r="D352" s="4" t="s">
        <v>45</v>
      </c>
      <c r="E352" s="31" t="s">
        <v>916</v>
      </c>
      <c r="F352" s="4"/>
      <c r="G352" s="7">
        <f>SUM(G353)</f>
        <v>0</v>
      </c>
      <c r="H352" s="7"/>
      <c r="I352" s="7"/>
    </row>
    <row r="353" spans="1:9" ht="31.5" hidden="1">
      <c r="A353" s="2" t="s">
        <v>789</v>
      </c>
      <c r="B353" s="4"/>
      <c r="C353" s="4" t="s">
        <v>139</v>
      </c>
      <c r="D353" s="4" t="s">
        <v>45</v>
      </c>
      <c r="E353" s="31" t="s">
        <v>917</v>
      </c>
      <c r="F353" s="4"/>
      <c r="G353" s="7">
        <f>SUM(G354)</f>
        <v>0</v>
      </c>
      <c r="H353" s="7"/>
      <c r="I353" s="7"/>
    </row>
    <row r="354" spans="1:9" ht="31.5" hidden="1">
      <c r="A354" s="95" t="s">
        <v>43</v>
      </c>
      <c r="B354" s="4"/>
      <c r="C354" s="4" t="s">
        <v>139</v>
      </c>
      <c r="D354" s="4" t="s">
        <v>45</v>
      </c>
      <c r="E354" s="31" t="s">
        <v>917</v>
      </c>
      <c r="F354" s="4" t="s">
        <v>72</v>
      </c>
      <c r="G354" s="7"/>
      <c r="H354" s="7"/>
      <c r="I354" s="7"/>
    </row>
    <row r="355" spans="1:9">
      <c r="A355" s="34" t="s">
        <v>456</v>
      </c>
      <c r="B355" s="4"/>
      <c r="C355" s="4" t="s">
        <v>139</v>
      </c>
      <c r="D355" s="4" t="s">
        <v>45</v>
      </c>
      <c r="E355" s="5" t="s">
        <v>454</v>
      </c>
      <c r="F355" s="5"/>
      <c r="G355" s="7">
        <f>SUM(G356)+G358+G360+G362</f>
        <v>8055.8</v>
      </c>
      <c r="H355" s="7">
        <f t="shared" ref="H355:I355" si="96">SUM(H356)+H358+H360+H362</f>
        <v>4555.8</v>
      </c>
      <c r="I355" s="7">
        <f t="shared" si="96"/>
        <v>4555.8</v>
      </c>
    </row>
    <row r="356" spans="1:9">
      <c r="A356" s="34" t="s">
        <v>29</v>
      </c>
      <c r="B356" s="4"/>
      <c r="C356" s="4" t="s">
        <v>139</v>
      </c>
      <c r="D356" s="4" t="s">
        <v>45</v>
      </c>
      <c r="E356" s="5" t="s">
        <v>455</v>
      </c>
      <c r="F356" s="5"/>
      <c r="G356" s="7">
        <f>SUM(G357)</f>
        <v>6500</v>
      </c>
      <c r="H356" s="7">
        <f>SUM(H357)</f>
        <v>3000</v>
      </c>
      <c r="I356" s="7">
        <f>SUM(I357)</f>
        <v>3000</v>
      </c>
    </row>
    <row r="357" spans="1:9" ht="36.75" customHeight="1">
      <c r="A357" s="34" t="s">
        <v>43</v>
      </c>
      <c r="B357" s="4"/>
      <c r="C357" s="4" t="s">
        <v>139</v>
      </c>
      <c r="D357" s="4" t="s">
        <v>45</v>
      </c>
      <c r="E357" s="5" t="s">
        <v>455</v>
      </c>
      <c r="F357" s="5" t="s">
        <v>72</v>
      </c>
      <c r="G357" s="7">
        <v>6500</v>
      </c>
      <c r="H357" s="7">
        <v>3000</v>
      </c>
      <c r="I357" s="7">
        <v>3000</v>
      </c>
    </row>
    <row r="358" spans="1:9" ht="47.25">
      <c r="A358" s="34" t="s">
        <v>23</v>
      </c>
      <c r="B358" s="4"/>
      <c r="C358" s="4" t="s">
        <v>139</v>
      </c>
      <c r="D358" s="4" t="s">
        <v>45</v>
      </c>
      <c r="E358" s="5" t="s">
        <v>463</v>
      </c>
      <c r="F358" s="5"/>
      <c r="G358" s="7">
        <f>SUM(G359)</f>
        <v>1555.8</v>
      </c>
      <c r="H358" s="7">
        <f>SUM(H359)</f>
        <v>1555.8</v>
      </c>
      <c r="I358" s="7">
        <f>SUM(I359)</f>
        <v>1555.8</v>
      </c>
    </row>
    <row r="359" spans="1:9" ht="31.5">
      <c r="A359" s="34" t="s">
        <v>192</v>
      </c>
      <c r="B359" s="4"/>
      <c r="C359" s="4" t="s">
        <v>139</v>
      </c>
      <c r="D359" s="4" t="s">
        <v>45</v>
      </c>
      <c r="E359" s="5" t="s">
        <v>463</v>
      </c>
      <c r="F359" s="5" t="s">
        <v>98</v>
      </c>
      <c r="G359" s="7">
        <v>1555.8</v>
      </c>
      <c r="H359" s="7">
        <v>1555.8</v>
      </c>
      <c r="I359" s="7">
        <v>1555.8</v>
      </c>
    </row>
    <row r="360" spans="1:9" ht="31.5" hidden="1">
      <c r="A360" s="34" t="s">
        <v>221</v>
      </c>
      <c r="B360" s="4"/>
      <c r="C360" s="4" t="s">
        <v>139</v>
      </c>
      <c r="D360" s="4" t="s">
        <v>45</v>
      </c>
      <c r="E360" s="5" t="s">
        <v>470</v>
      </c>
      <c r="F360" s="5"/>
      <c r="G360" s="7">
        <f>SUM(G361)</f>
        <v>0</v>
      </c>
      <c r="H360" s="7">
        <f>SUM(H361)</f>
        <v>0</v>
      </c>
      <c r="I360" s="7">
        <f>SUM(I361)</f>
        <v>0</v>
      </c>
    </row>
    <row r="361" spans="1:9" ht="31.5" hidden="1">
      <c r="A361" s="34" t="s">
        <v>192</v>
      </c>
      <c r="B361" s="4"/>
      <c r="C361" s="4" t="s">
        <v>139</v>
      </c>
      <c r="D361" s="4" t="s">
        <v>45</v>
      </c>
      <c r="E361" s="5" t="s">
        <v>470</v>
      </c>
      <c r="F361" s="5" t="s">
        <v>98</v>
      </c>
      <c r="G361" s="7"/>
      <c r="H361" s="7"/>
      <c r="I361" s="7"/>
    </row>
    <row r="362" spans="1:9" hidden="1">
      <c r="A362" s="95" t="s">
        <v>222</v>
      </c>
      <c r="B362" s="4"/>
      <c r="C362" s="4" t="s">
        <v>139</v>
      </c>
      <c r="D362" s="4" t="s">
        <v>45</v>
      </c>
      <c r="E362" s="5" t="s">
        <v>545</v>
      </c>
      <c r="F362" s="5"/>
      <c r="G362" s="7">
        <f>SUM(G363)</f>
        <v>0</v>
      </c>
      <c r="H362" s="7"/>
      <c r="I362" s="7"/>
    </row>
    <row r="363" spans="1:9" ht="31.5" hidden="1">
      <c r="A363" s="34" t="s">
        <v>192</v>
      </c>
      <c r="B363" s="4"/>
      <c r="C363" s="4" t="s">
        <v>139</v>
      </c>
      <c r="D363" s="4" t="s">
        <v>45</v>
      </c>
      <c r="E363" s="5" t="s">
        <v>545</v>
      </c>
      <c r="F363" s="5" t="s">
        <v>98</v>
      </c>
      <c r="G363" s="7"/>
      <c r="H363" s="7"/>
      <c r="I363" s="7"/>
    </row>
    <row r="364" spans="1:9">
      <c r="A364" s="34" t="s">
        <v>457</v>
      </c>
      <c r="B364" s="4"/>
      <c r="C364" s="4" t="s">
        <v>139</v>
      </c>
      <c r="D364" s="4" t="s">
        <v>45</v>
      </c>
      <c r="E364" s="5" t="s">
        <v>461</v>
      </c>
      <c r="F364" s="5"/>
      <c r="G364" s="7">
        <f>SUM(G365)+G367+G369+G374+G371</f>
        <v>96013.299999999988</v>
      </c>
      <c r="H364" s="7">
        <f t="shared" ref="H364:I364" si="97">SUM(H365)+H367+H369+H374+H371</f>
        <v>51395.8</v>
      </c>
      <c r="I364" s="7">
        <f t="shared" si="97"/>
        <v>51395.8</v>
      </c>
    </row>
    <row r="365" spans="1:9">
      <c r="A365" s="34" t="s">
        <v>29</v>
      </c>
      <c r="B365" s="4"/>
      <c r="C365" s="4" t="s">
        <v>139</v>
      </c>
      <c r="D365" s="4" t="s">
        <v>45</v>
      </c>
      <c r="E365" s="5" t="s">
        <v>462</v>
      </c>
      <c r="F365" s="5"/>
      <c r="G365" s="7">
        <f>SUM(G366)</f>
        <v>34179.5</v>
      </c>
      <c r="H365" s="7">
        <f>SUM(H366)</f>
        <v>34244.400000000001</v>
      </c>
      <c r="I365" s="7">
        <f>SUM(I366)</f>
        <v>34244.400000000001</v>
      </c>
    </row>
    <row r="366" spans="1:9" ht="31.5">
      <c r="A366" s="34" t="s">
        <v>43</v>
      </c>
      <c r="B366" s="4"/>
      <c r="C366" s="4" t="s">
        <v>139</v>
      </c>
      <c r="D366" s="4" t="s">
        <v>45</v>
      </c>
      <c r="E366" s="5" t="s">
        <v>462</v>
      </c>
      <c r="F366" s="5" t="s">
        <v>72</v>
      </c>
      <c r="G366" s="7">
        <f>34202.4-22.9</f>
        <v>34179.5</v>
      </c>
      <c r="H366" s="7">
        <v>34244.400000000001</v>
      </c>
      <c r="I366" s="7">
        <v>34244.400000000001</v>
      </c>
    </row>
    <row r="367" spans="1:9" ht="47.25">
      <c r="A367" s="34" t="s">
        <v>23</v>
      </c>
      <c r="B367" s="4"/>
      <c r="C367" s="4" t="s">
        <v>139</v>
      </c>
      <c r="D367" s="4" t="s">
        <v>45</v>
      </c>
      <c r="E367" s="5" t="s">
        <v>469</v>
      </c>
      <c r="F367" s="5"/>
      <c r="G367" s="7">
        <f>SUM(G368)</f>
        <v>17151.400000000001</v>
      </c>
      <c r="H367" s="7">
        <f>SUM(H368)</f>
        <v>17151.400000000001</v>
      </c>
      <c r="I367" s="7">
        <f>SUM(I368)</f>
        <v>17151.400000000001</v>
      </c>
    </row>
    <row r="368" spans="1:9" ht="31.5">
      <c r="A368" s="34" t="s">
        <v>192</v>
      </c>
      <c r="B368" s="4"/>
      <c r="C368" s="4" t="s">
        <v>139</v>
      </c>
      <c r="D368" s="4" t="s">
        <v>45</v>
      </c>
      <c r="E368" s="5" t="s">
        <v>469</v>
      </c>
      <c r="F368" s="5" t="s">
        <v>98</v>
      </c>
      <c r="G368" s="7">
        <v>17151.400000000001</v>
      </c>
      <c r="H368" s="7">
        <v>17151.400000000001</v>
      </c>
      <c r="I368" s="7">
        <v>17151.400000000001</v>
      </c>
    </row>
    <row r="369" spans="1:13" ht="31.5" hidden="1">
      <c r="A369" s="34" t="s">
        <v>221</v>
      </c>
      <c r="B369" s="4"/>
      <c r="C369" s="4" t="s">
        <v>139</v>
      </c>
      <c r="D369" s="4" t="s">
        <v>45</v>
      </c>
      <c r="E369" s="5" t="s">
        <v>767</v>
      </c>
      <c r="F369" s="5"/>
      <c r="G369" s="7">
        <f>SUM(G370)</f>
        <v>0</v>
      </c>
      <c r="H369" s="7">
        <f t="shared" ref="H369:I369" si="98">SUM(H370)</f>
        <v>0</v>
      </c>
      <c r="I369" s="7">
        <f t="shared" si="98"/>
        <v>0</v>
      </c>
    </row>
    <row r="370" spans="1:13" ht="31.5" hidden="1">
      <c r="A370" s="34" t="s">
        <v>192</v>
      </c>
      <c r="B370" s="4"/>
      <c r="C370" s="4" t="s">
        <v>139</v>
      </c>
      <c r="D370" s="4" t="s">
        <v>45</v>
      </c>
      <c r="E370" s="5" t="s">
        <v>767</v>
      </c>
      <c r="F370" s="5" t="s">
        <v>98</v>
      </c>
      <c r="G370" s="7"/>
      <c r="H370" s="7"/>
      <c r="I370" s="7"/>
    </row>
    <row r="371" spans="1:13">
      <c r="A371" s="34" t="s">
        <v>649</v>
      </c>
      <c r="B371" s="4"/>
      <c r="C371" s="4" t="s">
        <v>139</v>
      </c>
      <c r="D371" s="4" t="s">
        <v>45</v>
      </c>
      <c r="E371" s="5" t="s">
        <v>650</v>
      </c>
      <c r="F371" s="5"/>
      <c r="G371" s="7">
        <f>SUM(G372)</f>
        <v>41224.199999999997</v>
      </c>
      <c r="H371" s="7">
        <f t="shared" ref="H371:I372" si="99">SUM(H372)</f>
        <v>0</v>
      </c>
      <c r="I371" s="7">
        <f t="shared" si="99"/>
        <v>0</v>
      </c>
    </row>
    <row r="372" spans="1:13">
      <c r="A372" s="34" t="s">
        <v>651</v>
      </c>
      <c r="B372" s="4"/>
      <c r="C372" s="4" t="s">
        <v>139</v>
      </c>
      <c r="D372" s="4" t="s">
        <v>45</v>
      </c>
      <c r="E372" s="5" t="s">
        <v>918</v>
      </c>
      <c r="F372" s="5"/>
      <c r="G372" s="7">
        <f>SUM(G373)</f>
        <v>41224.199999999997</v>
      </c>
      <c r="H372" s="7">
        <f t="shared" si="99"/>
        <v>0</v>
      </c>
      <c r="I372" s="7">
        <f t="shared" si="99"/>
        <v>0</v>
      </c>
    </row>
    <row r="373" spans="1:13" ht="31.5">
      <c r="A373" s="34" t="s">
        <v>43</v>
      </c>
      <c r="B373" s="4"/>
      <c r="C373" s="4" t="s">
        <v>139</v>
      </c>
      <c r="D373" s="4" t="s">
        <v>45</v>
      </c>
      <c r="E373" s="5" t="s">
        <v>918</v>
      </c>
      <c r="F373" s="5" t="s">
        <v>72</v>
      </c>
      <c r="G373" s="7">
        <v>41224.199999999997</v>
      </c>
      <c r="H373" s="7">
        <v>0</v>
      </c>
      <c r="I373" s="7">
        <v>0</v>
      </c>
    </row>
    <row r="374" spans="1:13" ht="31.5">
      <c r="A374" s="34" t="s">
        <v>655</v>
      </c>
      <c r="B374" s="4"/>
      <c r="C374" s="4" t="s">
        <v>139</v>
      </c>
      <c r="D374" s="4" t="s">
        <v>45</v>
      </c>
      <c r="E374" s="5" t="s">
        <v>546</v>
      </c>
      <c r="F374" s="5"/>
      <c r="G374" s="7">
        <f>SUM(G375)</f>
        <v>3458.2000000000003</v>
      </c>
      <c r="H374" s="7">
        <f t="shared" ref="H374:I374" si="100">SUM(H375)</f>
        <v>0</v>
      </c>
      <c r="I374" s="7">
        <f t="shared" si="100"/>
        <v>0</v>
      </c>
    </row>
    <row r="375" spans="1:13" ht="31.5">
      <c r="A375" s="34" t="s">
        <v>648</v>
      </c>
      <c r="B375" s="4"/>
      <c r="C375" s="4" t="s">
        <v>139</v>
      </c>
      <c r="D375" s="4" t="s">
        <v>45</v>
      </c>
      <c r="E375" s="5" t="s">
        <v>788</v>
      </c>
      <c r="F375" s="5"/>
      <c r="G375" s="7">
        <f>SUM(G376)</f>
        <v>3458.2000000000003</v>
      </c>
      <c r="H375" s="7">
        <f t="shared" ref="H375:I375" si="101">SUM(H376)</f>
        <v>0</v>
      </c>
      <c r="I375" s="7">
        <f t="shared" si="101"/>
        <v>0</v>
      </c>
    </row>
    <row r="376" spans="1:13" ht="31.5">
      <c r="A376" s="34" t="s">
        <v>43</v>
      </c>
      <c r="B376" s="4"/>
      <c r="C376" s="4" t="s">
        <v>139</v>
      </c>
      <c r="D376" s="4" t="s">
        <v>45</v>
      </c>
      <c r="E376" s="5" t="s">
        <v>788</v>
      </c>
      <c r="F376" s="5" t="s">
        <v>72</v>
      </c>
      <c r="G376" s="7">
        <f>3435.3+22.9</f>
        <v>3458.2000000000003</v>
      </c>
      <c r="H376" s="7"/>
      <c r="I376" s="7"/>
    </row>
    <row r="377" spans="1:13">
      <c r="A377" s="34" t="s">
        <v>458</v>
      </c>
      <c r="B377" s="4"/>
      <c r="C377" s="4" t="s">
        <v>139</v>
      </c>
      <c r="D377" s="4" t="s">
        <v>45</v>
      </c>
      <c r="E377" s="5" t="s">
        <v>459</v>
      </c>
      <c r="F377" s="5"/>
      <c r="G377" s="7">
        <f>SUM(G378)+G380</f>
        <v>58384.2</v>
      </c>
      <c r="H377" s="7">
        <f t="shared" ref="H377:I377" si="102">SUM(H378)+H380</f>
        <v>53281.2</v>
      </c>
      <c r="I377" s="7">
        <f t="shared" si="102"/>
        <v>53281.2</v>
      </c>
    </row>
    <row r="378" spans="1:13">
      <c r="A378" s="34" t="s">
        <v>29</v>
      </c>
      <c r="B378" s="4"/>
      <c r="C378" s="4" t="s">
        <v>139</v>
      </c>
      <c r="D378" s="4" t="s">
        <v>45</v>
      </c>
      <c r="E378" s="5" t="s">
        <v>460</v>
      </c>
      <c r="F378" s="5"/>
      <c r="G378" s="7">
        <f t="shared" ref="G378:I378" si="103">SUM(G379)</f>
        <v>53284.2</v>
      </c>
      <c r="H378" s="7">
        <f t="shared" si="103"/>
        <v>53281.2</v>
      </c>
      <c r="I378" s="7">
        <f t="shared" si="103"/>
        <v>53281.2</v>
      </c>
    </row>
    <row r="379" spans="1:13" ht="31.5">
      <c r="A379" s="34" t="s">
        <v>43</v>
      </c>
      <c r="B379" s="4"/>
      <c r="C379" s="4" t="s">
        <v>139</v>
      </c>
      <c r="D379" s="4" t="s">
        <v>45</v>
      </c>
      <c r="E379" s="5" t="s">
        <v>460</v>
      </c>
      <c r="F379" s="5" t="s">
        <v>72</v>
      </c>
      <c r="G379" s="7">
        <v>53284.2</v>
      </c>
      <c r="H379" s="7">
        <v>53281.2</v>
      </c>
      <c r="I379" s="7">
        <v>53281.2</v>
      </c>
    </row>
    <row r="380" spans="1:13" ht="31.5">
      <c r="A380" s="2" t="s">
        <v>300</v>
      </c>
      <c r="B380" s="4"/>
      <c r="C380" s="4" t="s">
        <v>139</v>
      </c>
      <c r="D380" s="4" t="s">
        <v>45</v>
      </c>
      <c r="E380" s="5" t="s">
        <v>743</v>
      </c>
      <c r="F380" s="5"/>
      <c r="G380" s="7">
        <f>SUM(G381)</f>
        <v>5100</v>
      </c>
      <c r="H380" s="7">
        <f t="shared" ref="H380:I380" si="104">SUM(H381)</f>
        <v>0</v>
      </c>
      <c r="I380" s="7">
        <f t="shared" si="104"/>
        <v>0</v>
      </c>
    </row>
    <row r="381" spans="1:13" ht="31.5">
      <c r="A381" s="2" t="s">
        <v>228</v>
      </c>
      <c r="B381" s="4"/>
      <c r="C381" s="4" t="s">
        <v>139</v>
      </c>
      <c r="D381" s="4" t="s">
        <v>45</v>
      </c>
      <c r="E381" s="5" t="s">
        <v>743</v>
      </c>
      <c r="F381" s="5" t="s">
        <v>209</v>
      </c>
      <c r="G381" s="7">
        <v>5100</v>
      </c>
      <c r="H381" s="7"/>
      <c r="I381" s="7"/>
    </row>
    <row r="382" spans="1:13" ht="18.75" customHeight="1">
      <c r="A382" s="2" t="s">
        <v>147</v>
      </c>
      <c r="B382" s="4"/>
      <c r="C382" s="96" t="s">
        <v>139</v>
      </c>
      <c r="D382" s="96" t="s">
        <v>139</v>
      </c>
      <c r="E382" s="96"/>
      <c r="F382" s="96"/>
      <c r="G382" s="9">
        <f>SUM(G399)+G402+G390+G406+G383+G386</f>
        <v>132067.19999999998</v>
      </c>
      <c r="H382" s="9">
        <f>SUM(H399)+H402+H390+H406+H383+H386</f>
        <v>161.30000000000001</v>
      </c>
      <c r="I382" s="9">
        <f>SUM(I399)+I402+I390+I406+I383+I386</f>
        <v>30578.899999999998</v>
      </c>
    </row>
    <row r="383" spans="1:13" ht="31.5">
      <c r="A383" s="2" t="s">
        <v>669</v>
      </c>
      <c r="B383" s="4"/>
      <c r="C383" s="96" t="s">
        <v>139</v>
      </c>
      <c r="D383" s="96" t="s">
        <v>139</v>
      </c>
      <c r="E383" s="96" t="s">
        <v>612</v>
      </c>
      <c r="F383" s="96"/>
      <c r="G383" s="9">
        <f>SUM(G384)</f>
        <v>6552.5</v>
      </c>
      <c r="H383" s="9">
        <f t="shared" ref="H383:I384" si="105">SUM(H384)</f>
        <v>0</v>
      </c>
      <c r="I383" s="9">
        <f t="shared" si="105"/>
        <v>0</v>
      </c>
      <c r="M383" s="93"/>
    </row>
    <row r="384" spans="1:13" ht="31.5">
      <c r="A384" s="2" t="s">
        <v>300</v>
      </c>
      <c r="B384" s="4"/>
      <c r="C384" s="96" t="s">
        <v>139</v>
      </c>
      <c r="D384" s="96" t="s">
        <v>139</v>
      </c>
      <c r="E384" s="96" t="s">
        <v>622</v>
      </c>
      <c r="F384" s="96"/>
      <c r="G384" s="9">
        <f>SUM(G385)</f>
        <v>6552.5</v>
      </c>
      <c r="H384" s="9">
        <f t="shared" si="105"/>
        <v>0</v>
      </c>
      <c r="I384" s="9">
        <f t="shared" si="105"/>
        <v>0</v>
      </c>
    </row>
    <row r="385" spans="1:9" ht="31.5">
      <c r="A385" s="2" t="s">
        <v>228</v>
      </c>
      <c r="B385" s="4"/>
      <c r="C385" s="96" t="s">
        <v>139</v>
      </c>
      <c r="D385" s="96" t="s">
        <v>139</v>
      </c>
      <c r="E385" s="96" t="s">
        <v>622</v>
      </c>
      <c r="F385" s="96" t="s">
        <v>209</v>
      </c>
      <c r="G385" s="9">
        <v>6552.5</v>
      </c>
      <c r="H385" s="9"/>
      <c r="I385" s="9"/>
    </row>
    <row r="386" spans="1:9" ht="31.5">
      <c r="A386" s="2" t="s">
        <v>708</v>
      </c>
      <c r="B386" s="4"/>
      <c r="C386" s="145" t="s">
        <v>139</v>
      </c>
      <c r="D386" s="145" t="s">
        <v>139</v>
      </c>
      <c r="E386" s="4" t="s">
        <v>346</v>
      </c>
      <c r="F386" s="145"/>
      <c r="G386" s="9">
        <f>G387</f>
        <v>118256.29999999999</v>
      </c>
      <c r="H386" s="9">
        <f t="shared" ref="H386:I386" si="106">H387</f>
        <v>0</v>
      </c>
      <c r="I386" s="9">
        <f t="shared" si="106"/>
        <v>0</v>
      </c>
    </row>
    <row r="387" spans="1:9">
      <c r="A387" s="34" t="s">
        <v>582</v>
      </c>
      <c r="B387" s="4"/>
      <c r="C387" s="4" t="s">
        <v>139</v>
      </c>
      <c r="D387" s="146" t="s">
        <v>139</v>
      </c>
      <c r="E387" s="4" t="s">
        <v>475</v>
      </c>
      <c r="F387" s="4"/>
      <c r="G387" s="7">
        <f>SUM(G388)</f>
        <v>118256.29999999999</v>
      </c>
      <c r="H387" s="7">
        <f t="shared" ref="H387:I387" si="107">SUM(H388)</f>
        <v>0</v>
      </c>
      <c r="I387" s="7">
        <f t="shared" si="107"/>
        <v>0</v>
      </c>
    </row>
    <row r="388" spans="1:9" ht="47.25">
      <c r="A388" s="34" t="s">
        <v>791</v>
      </c>
      <c r="B388" s="4"/>
      <c r="C388" s="4" t="s">
        <v>139</v>
      </c>
      <c r="D388" s="146" t="s">
        <v>139</v>
      </c>
      <c r="E388" s="4" t="s">
        <v>790</v>
      </c>
      <c r="F388" s="4"/>
      <c r="G388" s="7">
        <f>SUM(G389)</f>
        <v>118256.29999999999</v>
      </c>
      <c r="H388" s="7">
        <f t="shared" ref="H388:I388" si="108">SUM(H389)</f>
        <v>0</v>
      </c>
      <c r="I388" s="7">
        <f t="shared" si="108"/>
        <v>0</v>
      </c>
    </row>
    <row r="389" spans="1:9" ht="31.5">
      <c r="A389" s="2" t="s">
        <v>43</v>
      </c>
      <c r="B389" s="4"/>
      <c r="C389" s="4" t="s">
        <v>139</v>
      </c>
      <c r="D389" s="146" t="s">
        <v>139</v>
      </c>
      <c r="E389" s="4" t="s">
        <v>790</v>
      </c>
      <c r="F389" s="4" t="s">
        <v>72</v>
      </c>
      <c r="G389" s="7">
        <f>121349.4-3093.1</f>
        <v>118256.29999999999</v>
      </c>
      <c r="H389" s="7"/>
      <c r="I389" s="7"/>
    </row>
    <row r="390" spans="1:9" ht="31.5">
      <c r="A390" s="2" t="s">
        <v>523</v>
      </c>
      <c r="B390" s="4"/>
      <c r="C390" s="96" t="s">
        <v>139</v>
      </c>
      <c r="D390" s="146" t="s">
        <v>139</v>
      </c>
      <c r="E390" s="4" t="s">
        <v>206</v>
      </c>
      <c r="F390" s="4"/>
      <c r="G390" s="7">
        <f>SUM(G391)+G394</f>
        <v>1573.3</v>
      </c>
      <c r="H390" s="7">
        <f>SUM(H391)+H394</f>
        <v>0</v>
      </c>
      <c r="I390" s="7">
        <f>SUM(I391)+I394</f>
        <v>30417.599999999999</v>
      </c>
    </row>
    <row r="391" spans="1:9" ht="31.5" hidden="1">
      <c r="A391" s="2" t="s">
        <v>226</v>
      </c>
      <c r="B391" s="4"/>
      <c r="C391" s="96" t="s">
        <v>139</v>
      </c>
      <c r="D391" s="96" t="s">
        <v>139</v>
      </c>
      <c r="E391" s="4" t="s">
        <v>254</v>
      </c>
      <c r="F391" s="4"/>
      <c r="G391" s="7">
        <f t="shared" ref="G391:I392" si="109">SUM(G392)</f>
        <v>0</v>
      </c>
      <c r="H391" s="7">
        <f t="shared" si="109"/>
        <v>0</v>
      </c>
      <c r="I391" s="7">
        <f t="shared" si="109"/>
        <v>0</v>
      </c>
    </row>
    <row r="392" spans="1:9" ht="31.5" hidden="1">
      <c r="A392" s="2" t="s">
        <v>227</v>
      </c>
      <c r="B392" s="4"/>
      <c r="C392" s="96" t="s">
        <v>139</v>
      </c>
      <c r="D392" s="96" t="s">
        <v>139</v>
      </c>
      <c r="E392" s="4" t="s">
        <v>255</v>
      </c>
      <c r="F392" s="4"/>
      <c r="G392" s="7">
        <f t="shared" si="109"/>
        <v>0</v>
      </c>
      <c r="H392" s="7">
        <f t="shared" si="109"/>
        <v>0</v>
      </c>
      <c r="I392" s="7">
        <f t="shared" si="109"/>
        <v>0</v>
      </c>
    </row>
    <row r="393" spans="1:9" ht="31.5" hidden="1">
      <c r="A393" s="2" t="s">
        <v>228</v>
      </c>
      <c r="B393" s="4"/>
      <c r="C393" s="96" t="s">
        <v>139</v>
      </c>
      <c r="D393" s="96" t="s">
        <v>139</v>
      </c>
      <c r="E393" s="4" t="s">
        <v>255</v>
      </c>
      <c r="F393" s="4" t="s">
        <v>209</v>
      </c>
      <c r="G393" s="7"/>
      <c r="H393" s="7"/>
      <c r="I393" s="7"/>
    </row>
    <row r="394" spans="1:9">
      <c r="A394" s="2" t="s">
        <v>229</v>
      </c>
      <c r="B394" s="4"/>
      <c r="C394" s="96" t="s">
        <v>139</v>
      </c>
      <c r="D394" s="96" t="s">
        <v>139</v>
      </c>
      <c r="E394" s="4" t="s">
        <v>256</v>
      </c>
      <c r="F394" s="4"/>
      <c r="G394" s="7">
        <f>SUM(G395)</f>
        <v>1573.3</v>
      </c>
      <c r="H394" s="7">
        <f>SUM(H395)</f>
        <v>0</v>
      </c>
      <c r="I394" s="7">
        <f>SUM(I395)</f>
        <v>30417.599999999999</v>
      </c>
    </row>
    <row r="395" spans="1:9" ht="31.5">
      <c r="A395" s="2" t="s">
        <v>227</v>
      </c>
      <c r="B395" s="4"/>
      <c r="C395" s="96" t="s">
        <v>139</v>
      </c>
      <c r="D395" s="96" t="s">
        <v>139</v>
      </c>
      <c r="E395" s="4" t="s">
        <v>257</v>
      </c>
      <c r="F395" s="4"/>
      <c r="G395" s="7">
        <f>SUM(G396)+G397</f>
        <v>1573.3</v>
      </c>
      <c r="H395" s="7">
        <f t="shared" ref="H395:I395" si="110">SUM(H396)+H397</f>
        <v>0</v>
      </c>
      <c r="I395" s="7">
        <f t="shared" si="110"/>
        <v>30417.599999999999</v>
      </c>
    </row>
    <row r="396" spans="1:9" ht="31.5">
      <c r="A396" s="2" t="s">
        <v>228</v>
      </c>
      <c r="B396" s="4"/>
      <c r="C396" s="96" t="s">
        <v>139</v>
      </c>
      <c r="D396" s="96" t="s">
        <v>139</v>
      </c>
      <c r="E396" s="4" t="s">
        <v>257</v>
      </c>
      <c r="F396" s="4" t="s">
        <v>209</v>
      </c>
      <c r="G396" s="7">
        <v>1573.3</v>
      </c>
      <c r="H396" s="7"/>
      <c r="I396" s="7"/>
    </row>
    <row r="397" spans="1:9" ht="31.5">
      <c r="A397" s="2" t="s">
        <v>740</v>
      </c>
      <c r="B397" s="4"/>
      <c r="C397" s="96" t="s">
        <v>139</v>
      </c>
      <c r="D397" s="96" t="s">
        <v>139</v>
      </c>
      <c r="E397" s="4" t="s">
        <v>953</v>
      </c>
      <c r="F397" s="4"/>
      <c r="G397" s="7">
        <f>SUM(G398)</f>
        <v>0</v>
      </c>
      <c r="H397" s="7">
        <f>SUM(H398)</f>
        <v>0</v>
      </c>
      <c r="I397" s="7">
        <f>SUM(I398)</f>
        <v>30417.599999999999</v>
      </c>
    </row>
    <row r="398" spans="1:9" ht="31.5">
      <c r="A398" s="2" t="s">
        <v>228</v>
      </c>
      <c r="B398" s="4"/>
      <c r="C398" s="96" t="s">
        <v>139</v>
      </c>
      <c r="D398" s="96" t="s">
        <v>139</v>
      </c>
      <c r="E398" s="4" t="s">
        <v>953</v>
      </c>
      <c r="F398" s="4" t="s">
        <v>209</v>
      </c>
      <c r="G398" s="7"/>
      <c r="H398" s="7"/>
      <c r="I398" s="7">
        <v>30417.599999999999</v>
      </c>
    </row>
    <row r="399" spans="1:9" ht="31.5">
      <c r="A399" s="2" t="s">
        <v>423</v>
      </c>
      <c r="B399" s="4"/>
      <c r="C399" s="96" t="s">
        <v>139</v>
      </c>
      <c r="D399" s="96" t="s">
        <v>139</v>
      </c>
      <c r="E399" s="96" t="s">
        <v>247</v>
      </c>
      <c r="F399" s="96"/>
      <c r="G399" s="9">
        <f t="shared" ref="G399:I400" si="111">SUM(G400)</f>
        <v>3123.8</v>
      </c>
      <c r="H399" s="9">
        <f t="shared" si="111"/>
        <v>0</v>
      </c>
      <c r="I399" s="9">
        <f t="shared" si="111"/>
        <v>0</v>
      </c>
    </row>
    <row r="400" spans="1:9" ht="31.5">
      <c r="A400" s="2" t="s">
        <v>227</v>
      </c>
      <c r="B400" s="4"/>
      <c r="C400" s="96" t="s">
        <v>139</v>
      </c>
      <c r="D400" s="96" t="s">
        <v>139</v>
      </c>
      <c r="E400" s="96" t="s">
        <v>260</v>
      </c>
      <c r="F400" s="96"/>
      <c r="G400" s="9">
        <f t="shared" si="111"/>
        <v>3123.8</v>
      </c>
      <c r="H400" s="9">
        <f t="shared" si="111"/>
        <v>0</v>
      </c>
      <c r="I400" s="9">
        <f t="shared" si="111"/>
        <v>0</v>
      </c>
    </row>
    <row r="401" spans="1:9" ht="27.75" customHeight="1">
      <c r="A401" s="2" t="s">
        <v>228</v>
      </c>
      <c r="B401" s="4"/>
      <c r="C401" s="96" t="s">
        <v>139</v>
      </c>
      <c r="D401" s="96" t="s">
        <v>139</v>
      </c>
      <c r="E401" s="96" t="s">
        <v>260</v>
      </c>
      <c r="F401" s="96" t="s">
        <v>209</v>
      </c>
      <c r="G401" s="9">
        <v>3123.8</v>
      </c>
      <c r="H401" s="9"/>
      <c r="I401" s="9"/>
    </row>
    <row r="402" spans="1:9" ht="31.5">
      <c r="A402" s="2" t="s">
        <v>670</v>
      </c>
      <c r="B402" s="4"/>
      <c r="C402" s="96" t="s">
        <v>139</v>
      </c>
      <c r="D402" s="96" t="s">
        <v>139</v>
      </c>
      <c r="E402" s="96" t="s">
        <v>200</v>
      </c>
      <c r="F402" s="96"/>
      <c r="G402" s="9">
        <f t="shared" ref="G402:I404" si="112">SUM(G403)</f>
        <v>2400</v>
      </c>
      <c r="H402" s="9">
        <f t="shared" si="112"/>
        <v>0</v>
      </c>
      <c r="I402" s="9">
        <f t="shared" si="112"/>
        <v>0</v>
      </c>
    </row>
    <row r="403" spans="1:9" ht="31.5">
      <c r="A403" s="2" t="s">
        <v>299</v>
      </c>
      <c r="B403" s="4"/>
      <c r="C403" s="96" t="s">
        <v>139</v>
      </c>
      <c r="D403" s="96" t="s">
        <v>139</v>
      </c>
      <c r="E403" s="96" t="s">
        <v>202</v>
      </c>
      <c r="F403" s="96"/>
      <c r="G403" s="9">
        <f t="shared" si="112"/>
        <v>2400</v>
      </c>
      <c r="H403" s="9">
        <f t="shared" si="112"/>
        <v>0</v>
      </c>
      <c r="I403" s="9">
        <f t="shared" si="112"/>
        <v>0</v>
      </c>
    </row>
    <row r="404" spans="1:9">
      <c r="A404" s="34" t="s">
        <v>29</v>
      </c>
      <c r="B404" s="4"/>
      <c r="C404" s="96" t="s">
        <v>139</v>
      </c>
      <c r="D404" s="96" t="s">
        <v>139</v>
      </c>
      <c r="E404" s="96" t="s">
        <v>472</v>
      </c>
      <c r="F404" s="96"/>
      <c r="G404" s="9">
        <f t="shared" si="112"/>
        <v>2400</v>
      </c>
      <c r="H404" s="9">
        <f t="shared" si="112"/>
        <v>0</v>
      </c>
      <c r="I404" s="9">
        <f t="shared" si="112"/>
        <v>0</v>
      </c>
    </row>
    <row r="405" spans="1:9" ht="31.5">
      <c r="A405" s="2" t="s">
        <v>43</v>
      </c>
      <c r="B405" s="4"/>
      <c r="C405" s="96" t="s">
        <v>139</v>
      </c>
      <c r="D405" s="96" t="s">
        <v>139</v>
      </c>
      <c r="E405" s="96" t="s">
        <v>472</v>
      </c>
      <c r="F405" s="96" t="s">
        <v>72</v>
      </c>
      <c r="G405" s="9">
        <v>2400</v>
      </c>
      <c r="H405" s="9"/>
      <c r="I405" s="9"/>
    </row>
    <row r="406" spans="1:9">
      <c r="A406" s="2" t="s">
        <v>160</v>
      </c>
      <c r="B406" s="4"/>
      <c r="C406" s="96" t="s">
        <v>139</v>
      </c>
      <c r="D406" s="96" t="s">
        <v>139</v>
      </c>
      <c r="E406" s="96" t="s">
        <v>161</v>
      </c>
      <c r="F406" s="96"/>
      <c r="G406" s="9">
        <f>SUM(G407)</f>
        <v>161.30000000000001</v>
      </c>
      <c r="H406" s="9">
        <f t="shared" ref="H406:I406" si="113">SUM(H407)</f>
        <v>161.30000000000001</v>
      </c>
      <c r="I406" s="9">
        <f t="shared" si="113"/>
        <v>161.30000000000001</v>
      </c>
    </row>
    <row r="407" spans="1:9" ht="47.25">
      <c r="A407" s="95" t="s">
        <v>293</v>
      </c>
      <c r="B407" s="96"/>
      <c r="C407" s="96" t="s">
        <v>139</v>
      </c>
      <c r="D407" s="96" t="s">
        <v>139</v>
      </c>
      <c r="E407" s="96" t="s">
        <v>803</v>
      </c>
      <c r="F407" s="31"/>
      <c r="G407" s="9">
        <f>SUM(G408:G409)</f>
        <v>161.30000000000001</v>
      </c>
      <c r="H407" s="9">
        <f>SUM(H408:H409)</f>
        <v>161.30000000000001</v>
      </c>
      <c r="I407" s="9">
        <f>SUM(I408:I409)</f>
        <v>161.30000000000001</v>
      </c>
    </row>
    <row r="408" spans="1:9" ht="47.25">
      <c r="A408" s="2" t="s">
        <v>42</v>
      </c>
      <c r="B408" s="96"/>
      <c r="C408" s="96" t="s">
        <v>139</v>
      </c>
      <c r="D408" s="96" t="s">
        <v>139</v>
      </c>
      <c r="E408" s="127" t="s">
        <v>803</v>
      </c>
      <c r="F408" s="96" t="s">
        <v>70</v>
      </c>
      <c r="G408" s="9">
        <v>151.80000000000001</v>
      </c>
      <c r="H408" s="9">
        <v>151.80000000000001</v>
      </c>
      <c r="I408" s="9">
        <v>151.80000000000001</v>
      </c>
    </row>
    <row r="409" spans="1:9" ht="30.75" customHeight="1">
      <c r="A409" s="95" t="s">
        <v>43</v>
      </c>
      <c r="B409" s="96"/>
      <c r="C409" s="96" t="s">
        <v>139</v>
      </c>
      <c r="D409" s="96" t="s">
        <v>139</v>
      </c>
      <c r="E409" s="127" t="s">
        <v>803</v>
      </c>
      <c r="F409" s="96" t="s">
        <v>72</v>
      </c>
      <c r="G409" s="9">
        <v>9.5</v>
      </c>
      <c r="H409" s="9">
        <v>9.5</v>
      </c>
      <c r="I409" s="9">
        <v>9.5</v>
      </c>
    </row>
    <row r="410" spans="1:9">
      <c r="A410" s="95" t="s">
        <v>671</v>
      </c>
      <c r="B410" s="22"/>
      <c r="C410" s="96" t="s">
        <v>60</v>
      </c>
      <c r="D410" s="31"/>
      <c r="E410" s="31"/>
      <c r="F410" s="31"/>
      <c r="G410" s="9">
        <f>SUM(G411+G417)</f>
        <v>35447.700000000004</v>
      </c>
      <c r="H410" s="9">
        <f>SUM(H411+H417)</f>
        <v>30306.600000000002</v>
      </c>
      <c r="I410" s="9">
        <f>SUM(I411+I417)</f>
        <v>30306.600000000002</v>
      </c>
    </row>
    <row r="411" spans="1:9">
      <c r="A411" s="95" t="s">
        <v>203</v>
      </c>
      <c r="B411" s="22"/>
      <c r="C411" s="96" t="s">
        <v>60</v>
      </c>
      <c r="D411" s="96" t="s">
        <v>45</v>
      </c>
      <c r="E411" s="31"/>
      <c r="F411" s="31"/>
      <c r="G411" s="9">
        <f t="shared" ref="G411:I412" si="114">SUM(G412)</f>
        <v>10916.7</v>
      </c>
      <c r="H411" s="9">
        <f t="shared" si="114"/>
        <v>10205.5</v>
      </c>
      <c r="I411" s="9">
        <f t="shared" si="114"/>
        <v>10205.5</v>
      </c>
    </row>
    <row r="412" spans="1:9" ht="31.5">
      <c r="A412" s="95" t="s">
        <v>602</v>
      </c>
      <c r="B412" s="22"/>
      <c r="C412" s="96" t="s">
        <v>60</v>
      </c>
      <c r="D412" s="96" t="s">
        <v>45</v>
      </c>
      <c r="E412" s="31" t="s">
        <v>204</v>
      </c>
      <c r="F412" s="31"/>
      <c r="G412" s="9">
        <f t="shared" si="114"/>
        <v>10916.7</v>
      </c>
      <c r="H412" s="9">
        <f t="shared" si="114"/>
        <v>10205.5</v>
      </c>
      <c r="I412" s="9">
        <f t="shared" si="114"/>
        <v>10205.5</v>
      </c>
    </row>
    <row r="413" spans="1:9" ht="31.5">
      <c r="A413" s="95" t="s">
        <v>36</v>
      </c>
      <c r="B413" s="22"/>
      <c r="C413" s="96" t="s">
        <v>60</v>
      </c>
      <c r="D413" s="96" t="s">
        <v>45</v>
      </c>
      <c r="E413" s="31" t="s">
        <v>205</v>
      </c>
      <c r="F413" s="31"/>
      <c r="G413" s="9">
        <f>SUM(G414:G416)</f>
        <v>10916.7</v>
      </c>
      <c r="H413" s="9">
        <f>SUM(H414:H416)</f>
        <v>10205.5</v>
      </c>
      <c r="I413" s="9">
        <f>SUM(I414:I416)</f>
        <v>10205.5</v>
      </c>
    </row>
    <row r="414" spans="1:9" ht="47.25">
      <c r="A414" s="2" t="s">
        <v>42</v>
      </c>
      <c r="B414" s="22"/>
      <c r="C414" s="96" t="s">
        <v>60</v>
      </c>
      <c r="D414" s="96" t="s">
        <v>45</v>
      </c>
      <c r="E414" s="31" t="s">
        <v>205</v>
      </c>
      <c r="F414" s="96" t="s">
        <v>70</v>
      </c>
      <c r="G414" s="9">
        <f>8534+561.2</f>
        <v>9095.2000000000007</v>
      </c>
      <c r="H414" s="9">
        <v>8534</v>
      </c>
      <c r="I414" s="9">
        <v>8534</v>
      </c>
    </row>
    <row r="415" spans="1:9" ht="31.5">
      <c r="A415" s="95" t="s">
        <v>43</v>
      </c>
      <c r="B415" s="22"/>
      <c r="C415" s="96" t="s">
        <v>60</v>
      </c>
      <c r="D415" s="96" t="s">
        <v>45</v>
      </c>
      <c r="E415" s="31" t="s">
        <v>205</v>
      </c>
      <c r="F415" s="96" t="s">
        <v>72</v>
      </c>
      <c r="G415" s="9">
        <v>1441</v>
      </c>
      <c r="H415" s="9">
        <v>1291</v>
      </c>
      <c r="I415" s="9">
        <v>1291</v>
      </c>
    </row>
    <row r="416" spans="1:9">
      <c r="A416" s="95" t="s">
        <v>20</v>
      </c>
      <c r="B416" s="22"/>
      <c r="C416" s="96" t="s">
        <v>60</v>
      </c>
      <c r="D416" s="96" t="s">
        <v>45</v>
      </c>
      <c r="E416" s="31" t="s">
        <v>205</v>
      </c>
      <c r="F416" s="96" t="s">
        <v>77</v>
      </c>
      <c r="G416" s="9">
        <v>380.5</v>
      </c>
      <c r="H416" s="9">
        <v>380.5</v>
      </c>
      <c r="I416" s="9">
        <v>380.5</v>
      </c>
    </row>
    <row r="417" spans="1:9">
      <c r="A417" s="95" t="s">
        <v>148</v>
      </c>
      <c r="B417" s="22"/>
      <c r="C417" s="96" t="s">
        <v>60</v>
      </c>
      <c r="D417" s="96" t="s">
        <v>139</v>
      </c>
      <c r="E417" s="31"/>
      <c r="F417" s="31"/>
      <c r="G417" s="9">
        <f>SUM(G421)+G418</f>
        <v>24531.000000000004</v>
      </c>
      <c r="H417" s="9">
        <f t="shared" ref="H417:I417" si="115">SUM(H421)+H418</f>
        <v>20101.100000000002</v>
      </c>
      <c r="I417" s="9">
        <f t="shared" si="115"/>
        <v>20101.100000000002</v>
      </c>
    </row>
    <row r="418" spans="1:9" ht="31.5">
      <c r="A418" s="2" t="s">
        <v>429</v>
      </c>
      <c r="B418" s="4"/>
      <c r="C418" s="96" t="s">
        <v>60</v>
      </c>
      <c r="D418" s="96" t="s">
        <v>139</v>
      </c>
      <c r="E418" s="4" t="s">
        <v>252</v>
      </c>
      <c r="F418" s="4"/>
      <c r="G418" s="7">
        <f t="shared" ref="G418:I419" si="116">SUM(G419)</f>
        <v>313.7</v>
      </c>
      <c r="H418" s="7">
        <f t="shared" si="116"/>
        <v>313.7</v>
      </c>
      <c r="I418" s="7">
        <f t="shared" si="116"/>
        <v>313.7</v>
      </c>
    </row>
    <row r="419" spans="1:9">
      <c r="A419" s="2" t="s">
        <v>29</v>
      </c>
      <c r="B419" s="4"/>
      <c r="C419" s="96" t="s">
        <v>60</v>
      </c>
      <c r="D419" s="96" t="s">
        <v>139</v>
      </c>
      <c r="E419" s="4" t="s">
        <v>253</v>
      </c>
      <c r="F419" s="4"/>
      <c r="G419" s="7">
        <f t="shared" si="116"/>
        <v>313.7</v>
      </c>
      <c r="H419" s="7">
        <f t="shared" si="116"/>
        <v>313.7</v>
      </c>
      <c r="I419" s="7">
        <f t="shared" si="116"/>
        <v>313.7</v>
      </c>
    </row>
    <row r="420" spans="1:9" ht="31.5">
      <c r="A420" s="2" t="s">
        <v>43</v>
      </c>
      <c r="B420" s="4"/>
      <c r="C420" s="96" t="s">
        <v>60</v>
      </c>
      <c r="D420" s="96" t="s">
        <v>139</v>
      </c>
      <c r="E420" s="4" t="s">
        <v>253</v>
      </c>
      <c r="F420" s="4" t="s">
        <v>72</v>
      </c>
      <c r="G420" s="7">
        <v>313.7</v>
      </c>
      <c r="H420" s="9">
        <v>313.7</v>
      </c>
      <c r="I420" s="9">
        <v>313.7</v>
      </c>
    </row>
    <row r="421" spans="1:9" ht="31.5">
      <c r="A421" s="95" t="s">
        <v>602</v>
      </c>
      <c r="B421" s="22"/>
      <c r="C421" s="96" t="s">
        <v>60</v>
      </c>
      <c r="D421" s="96" t="s">
        <v>139</v>
      </c>
      <c r="E421" s="31" t="s">
        <v>204</v>
      </c>
      <c r="F421" s="31"/>
      <c r="G421" s="9">
        <f>SUM(G422)+G429</f>
        <v>24217.300000000003</v>
      </c>
      <c r="H421" s="9">
        <f t="shared" ref="H421:I421" si="117">SUM(H422)+H429</f>
        <v>19787.400000000001</v>
      </c>
      <c r="I421" s="9">
        <f t="shared" si="117"/>
        <v>19787.400000000001</v>
      </c>
    </row>
    <row r="422" spans="1:9">
      <c r="A422" s="95" t="s">
        <v>29</v>
      </c>
      <c r="B422" s="22"/>
      <c r="C422" s="96" t="s">
        <v>60</v>
      </c>
      <c r="D422" s="96" t="s">
        <v>139</v>
      </c>
      <c r="E422" s="31" t="s">
        <v>211</v>
      </c>
      <c r="F422" s="31"/>
      <c r="G422" s="9">
        <f>SUM(G423)+G426+G427</f>
        <v>17267.400000000001</v>
      </c>
      <c r="H422" s="9">
        <f t="shared" ref="H422:I422" si="118">SUM(H423)+H426+H427</f>
        <v>19787.400000000001</v>
      </c>
      <c r="I422" s="9">
        <f t="shared" si="118"/>
        <v>19787.400000000001</v>
      </c>
    </row>
    <row r="423" spans="1:9" ht="47.25" hidden="1">
      <c r="A423" s="95" t="s">
        <v>672</v>
      </c>
      <c r="B423" s="22"/>
      <c r="C423" s="96" t="s">
        <v>60</v>
      </c>
      <c r="D423" s="96" t="s">
        <v>139</v>
      </c>
      <c r="E423" s="31" t="s">
        <v>230</v>
      </c>
      <c r="F423" s="31"/>
      <c r="G423" s="9">
        <f>SUM(G424)</f>
        <v>0</v>
      </c>
      <c r="H423" s="9">
        <f>SUM(H424)</f>
        <v>0</v>
      </c>
      <c r="I423" s="9">
        <f>SUM(I424)</f>
        <v>0</v>
      </c>
    </row>
    <row r="424" spans="1:9" hidden="1">
      <c r="A424" s="95" t="s">
        <v>71</v>
      </c>
      <c r="B424" s="22"/>
      <c r="C424" s="96" t="s">
        <v>60</v>
      </c>
      <c r="D424" s="96" t="s">
        <v>139</v>
      </c>
      <c r="E424" s="31" t="s">
        <v>230</v>
      </c>
      <c r="F424" s="96" t="s">
        <v>72</v>
      </c>
      <c r="G424" s="9"/>
      <c r="H424" s="9"/>
      <c r="I424" s="9"/>
    </row>
    <row r="425" spans="1:9" ht="47.25" hidden="1">
      <c r="A425" s="2" t="s">
        <v>42</v>
      </c>
      <c r="B425" s="22"/>
      <c r="C425" s="96" t="s">
        <v>60</v>
      </c>
      <c r="D425" s="96" t="s">
        <v>139</v>
      </c>
      <c r="E425" s="31" t="s">
        <v>230</v>
      </c>
      <c r="F425" s="31">
        <v>100</v>
      </c>
      <c r="G425" s="9"/>
      <c r="H425" s="9"/>
      <c r="I425" s="9"/>
    </row>
    <row r="426" spans="1:9" ht="31.5">
      <c r="A426" s="95" t="s">
        <v>43</v>
      </c>
      <c r="B426" s="22"/>
      <c r="C426" s="96" t="s">
        <v>60</v>
      </c>
      <c r="D426" s="96" t="s">
        <v>139</v>
      </c>
      <c r="E426" s="31" t="s">
        <v>211</v>
      </c>
      <c r="F426" s="96" t="s">
        <v>72</v>
      </c>
      <c r="G426" s="9">
        <f>20734-3520.8</f>
        <v>17213.2</v>
      </c>
      <c r="H426" s="9">
        <v>19733.2</v>
      </c>
      <c r="I426" s="9">
        <v>19733.2</v>
      </c>
    </row>
    <row r="427" spans="1:9" ht="141.75">
      <c r="A427" s="95" t="s">
        <v>940</v>
      </c>
      <c r="B427" s="22"/>
      <c r="C427" s="96" t="s">
        <v>60</v>
      </c>
      <c r="D427" s="96" t="s">
        <v>139</v>
      </c>
      <c r="E427" s="31" t="s">
        <v>798</v>
      </c>
      <c r="F427" s="96"/>
      <c r="G427" s="9">
        <f>SUM(G428)</f>
        <v>54.2</v>
      </c>
      <c r="H427" s="9">
        <f t="shared" ref="H427:I427" si="119">SUM(H428)</f>
        <v>54.2</v>
      </c>
      <c r="I427" s="9">
        <f t="shared" si="119"/>
        <v>54.2</v>
      </c>
    </row>
    <row r="428" spans="1:9" ht="31.5">
      <c r="A428" s="95" t="s">
        <v>43</v>
      </c>
      <c r="B428" s="22"/>
      <c r="C428" s="96" t="s">
        <v>60</v>
      </c>
      <c r="D428" s="96" t="s">
        <v>139</v>
      </c>
      <c r="E428" s="31" t="s">
        <v>798</v>
      </c>
      <c r="F428" s="96" t="s">
        <v>72</v>
      </c>
      <c r="G428" s="9">
        <v>54.2</v>
      </c>
      <c r="H428" s="9">
        <v>54.2</v>
      </c>
      <c r="I428" s="9">
        <v>54.2</v>
      </c>
    </row>
    <row r="429" spans="1:9">
      <c r="A429" s="128" t="s">
        <v>946</v>
      </c>
      <c r="B429" s="22"/>
      <c r="C429" s="129" t="s">
        <v>60</v>
      </c>
      <c r="D429" s="129" t="s">
        <v>139</v>
      </c>
      <c r="E429" s="5" t="s">
        <v>947</v>
      </c>
      <c r="F429" s="129"/>
      <c r="G429" s="9">
        <f>SUM(G430)</f>
        <v>6949.9</v>
      </c>
      <c r="H429" s="9">
        <f t="shared" ref="H429:I429" si="120">SUM(H430)</f>
        <v>0</v>
      </c>
      <c r="I429" s="9">
        <f t="shared" si="120"/>
        <v>0</v>
      </c>
    </row>
    <row r="430" spans="1:9" ht="47.25">
      <c r="A430" s="128" t="s">
        <v>949</v>
      </c>
      <c r="B430" s="22"/>
      <c r="C430" s="129" t="s">
        <v>60</v>
      </c>
      <c r="D430" s="129" t="s">
        <v>139</v>
      </c>
      <c r="E430" s="5" t="s">
        <v>948</v>
      </c>
      <c r="F430" s="129"/>
      <c r="G430" s="9">
        <f>SUM(G431)</f>
        <v>6949.9</v>
      </c>
      <c r="H430" s="9">
        <f t="shared" ref="H430:I430" si="121">SUM(H431)</f>
        <v>0</v>
      </c>
      <c r="I430" s="9">
        <f t="shared" si="121"/>
        <v>0</v>
      </c>
    </row>
    <row r="431" spans="1:9" ht="31.5">
      <c r="A431" s="128" t="s">
        <v>43</v>
      </c>
      <c r="B431" s="22"/>
      <c r="C431" s="129" t="s">
        <v>60</v>
      </c>
      <c r="D431" s="129" t="s">
        <v>139</v>
      </c>
      <c r="E431" s="5" t="s">
        <v>948</v>
      </c>
      <c r="F431" s="129" t="s">
        <v>72</v>
      </c>
      <c r="G431" s="9">
        <f>3429.1+3520.8</f>
        <v>6949.9</v>
      </c>
      <c r="H431" s="9"/>
      <c r="I431" s="9"/>
    </row>
    <row r="432" spans="1:9">
      <c r="A432" s="2" t="s">
        <v>88</v>
      </c>
      <c r="B432" s="22"/>
      <c r="C432" s="96" t="s">
        <v>89</v>
      </c>
      <c r="D432" s="96"/>
      <c r="E432" s="31"/>
      <c r="F432" s="96"/>
      <c r="G432" s="9">
        <f>SUM(G459)+G433</f>
        <v>50</v>
      </c>
      <c r="H432" s="9">
        <f t="shared" ref="H432:I432" si="122">SUM(H459)+H433</f>
        <v>0</v>
      </c>
      <c r="I432" s="9">
        <f t="shared" si="122"/>
        <v>0</v>
      </c>
    </row>
    <row r="433" spans="1:9" hidden="1">
      <c r="A433" s="2" t="s">
        <v>544</v>
      </c>
      <c r="B433" s="22"/>
      <c r="C433" s="96" t="s">
        <v>89</v>
      </c>
      <c r="D433" s="96" t="s">
        <v>139</v>
      </c>
      <c r="E433" s="31"/>
      <c r="F433" s="96"/>
      <c r="G433" s="9">
        <f>SUM(G434+G451)+G437+G440+G448+G444+G454+G457</f>
        <v>0</v>
      </c>
      <c r="H433" s="9">
        <f t="shared" ref="H433:I433" si="123">SUM(H434+H451)+H437+H440+H448+H444+H454+H457</f>
        <v>0</v>
      </c>
      <c r="I433" s="9">
        <f t="shared" si="123"/>
        <v>0</v>
      </c>
    </row>
    <row r="434" spans="1:9" ht="31.5" hidden="1">
      <c r="A434" s="95" t="s">
        <v>524</v>
      </c>
      <c r="B434" s="22"/>
      <c r="C434" s="96" t="s">
        <v>89</v>
      </c>
      <c r="D434" s="96" t="s">
        <v>139</v>
      </c>
      <c r="E434" s="96" t="s">
        <v>180</v>
      </c>
      <c r="F434" s="31"/>
      <c r="G434" s="9">
        <f>SUM(G435)</f>
        <v>0</v>
      </c>
      <c r="H434" s="9">
        <f t="shared" ref="H434:I435" si="124">SUM(H435)</f>
        <v>0</v>
      </c>
      <c r="I434" s="9">
        <f t="shared" si="124"/>
        <v>0</v>
      </c>
    </row>
    <row r="435" spans="1:9" ht="31.5" hidden="1">
      <c r="A435" s="95" t="s">
        <v>79</v>
      </c>
      <c r="B435" s="22"/>
      <c r="C435" s="96" t="s">
        <v>89</v>
      </c>
      <c r="D435" s="96" t="s">
        <v>139</v>
      </c>
      <c r="E435" s="31" t="s">
        <v>443</v>
      </c>
      <c r="F435" s="31"/>
      <c r="G435" s="9">
        <f>SUM(G436)</f>
        <v>0</v>
      </c>
      <c r="H435" s="9">
        <f t="shared" si="124"/>
        <v>0</v>
      </c>
      <c r="I435" s="9">
        <f t="shared" si="124"/>
        <v>0</v>
      </c>
    </row>
    <row r="436" spans="1:9" ht="31.5" hidden="1">
      <c r="A436" s="95" t="s">
        <v>43</v>
      </c>
      <c r="B436" s="22"/>
      <c r="C436" s="96" t="s">
        <v>89</v>
      </c>
      <c r="D436" s="96" t="s">
        <v>139</v>
      </c>
      <c r="E436" s="31" t="s">
        <v>443</v>
      </c>
      <c r="F436" s="31">
        <v>200</v>
      </c>
      <c r="G436" s="9"/>
      <c r="H436" s="9"/>
      <c r="I436" s="9"/>
    </row>
    <row r="437" spans="1:9" ht="31.5" hidden="1">
      <c r="A437" s="95" t="s">
        <v>673</v>
      </c>
      <c r="B437" s="22"/>
      <c r="C437" s="96" t="s">
        <v>89</v>
      </c>
      <c r="D437" s="96" t="s">
        <v>139</v>
      </c>
      <c r="E437" s="31" t="s">
        <v>172</v>
      </c>
      <c r="F437" s="31"/>
      <c r="G437" s="9">
        <f>SUM(G438)</f>
        <v>0</v>
      </c>
      <c r="H437" s="9"/>
      <c r="I437" s="9"/>
    </row>
    <row r="438" spans="1:9" ht="31.5" hidden="1">
      <c r="A438" s="95" t="s">
        <v>79</v>
      </c>
      <c r="B438" s="22"/>
      <c r="C438" s="96" t="s">
        <v>89</v>
      </c>
      <c r="D438" s="96" t="s">
        <v>139</v>
      </c>
      <c r="E438" s="31" t="s">
        <v>183</v>
      </c>
      <c r="F438" s="31"/>
      <c r="G438" s="9">
        <f>SUM(G439)</f>
        <v>0</v>
      </c>
      <c r="H438" s="9"/>
      <c r="I438" s="9"/>
    </row>
    <row r="439" spans="1:9" ht="31.5" hidden="1">
      <c r="A439" s="95" t="s">
        <v>43</v>
      </c>
      <c r="B439" s="22"/>
      <c r="C439" s="96" t="s">
        <v>89</v>
      </c>
      <c r="D439" s="96" t="s">
        <v>139</v>
      </c>
      <c r="E439" s="31" t="s">
        <v>183</v>
      </c>
      <c r="F439" s="31">
        <v>200</v>
      </c>
      <c r="G439" s="9"/>
      <c r="H439" s="9"/>
      <c r="I439" s="9"/>
    </row>
    <row r="440" spans="1:9" ht="31.5" hidden="1">
      <c r="A440" s="2" t="s">
        <v>411</v>
      </c>
      <c r="B440" s="4"/>
      <c r="C440" s="96" t="s">
        <v>89</v>
      </c>
      <c r="D440" s="96" t="s">
        <v>139</v>
      </c>
      <c r="E440" s="4" t="s">
        <v>234</v>
      </c>
      <c r="F440" s="96"/>
      <c r="G440" s="9">
        <f>SUM(G441)</f>
        <v>0</v>
      </c>
      <c r="H440" s="9">
        <f t="shared" ref="H440:I442" si="125">SUM(H441)</f>
        <v>0</v>
      </c>
      <c r="I440" s="9">
        <f t="shared" si="125"/>
        <v>0</v>
      </c>
    </row>
    <row r="441" spans="1:9" ht="31.5" hidden="1">
      <c r="A441" s="2" t="s">
        <v>412</v>
      </c>
      <c r="B441" s="4"/>
      <c r="C441" s="96" t="s">
        <v>89</v>
      </c>
      <c r="D441" s="96" t="s">
        <v>139</v>
      </c>
      <c r="E441" s="4" t="s">
        <v>235</v>
      </c>
      <c r="F441" s="96"/>
      <c r="G441" s="9">
        <f>SUM(G442)</f>
        <v>0</v>
      </c>
      <c r="H441" s="9">
        <f t="shared" si="125"/>
        <v>0</v>
      </c>
      <c r="I441" s="9">
        <f t="shared" si="125"/>
        <v>0</v>
      </c>
    </row>
    <row r="442" spans="1:9" ht="31.5" hidden="1">
      <c r="A442" s="2" t="s">
        <v>36</v>
      </c>
      <c r="B442" s="4"/>
      <c r="C442" s="96" t="s">
        <v>89</v>
      </c>
      <c r="D442" s="96" t="s">
        <v>139</v>
      </c>
      <c r="E442" s="4" t="s">
        <v>239</v>
      </c>
      <c r="F442" s="96"/>
      <c r="G442" s="9">
        <f>SUM(G443)</f>
        <v>0</v>
      </c>
      <c r="H442" s="9">
        <f t="shared" si="125"/>
        <v>0</v>
      </c>
      <c r="I442" s="9">
        <f t="shared" si="125"/>
        <v>0</v>
      </c>
    </row>
    <row r="443" spans="1:9" ht="31.5" hidden="1">
      <c r="A443" s="95" t="s">
        <v>43</v>
      </c>
      <c r="B443" s="22"/>
      <c r="C443" s="96" t="s">
        <v>89</v>
      </c>
      <c r="D443" s="96" t="s">
        <v>139</v>
      </c>
      <c r="E443" s="4" t="s">
        <v>239</v>
      </c>
      <c r="F443" s="96" t="s">
        <v>72</v>
      </c>
      <c r="G443" s="9"/>
      <c r="H443" s="9"/>
      <c r="I443" s="9"/>
    </row>
    <row r="444" spans="1:9" ht="31.5" hidden="1">
      <c r="A444" s="2" t="s">
        <v>421</v>
      </c>
      <c r="B444" s="22"/>
      <c r="C444" s="96" t="s">
        <v>89</v>
      </c>
      <c r="D444" s="96" t="s">
        <v>139</v>
      </c>
      <c r="E444" s="4" t="s">
        <v>247</v>
      </c>
      <c r="F444" s="96"/>
      <c r="G444" s="9">
        <f>SUM(G445)</f>
        <v>0</v>
      </c>
      <c r="H444" s="9">
        <f t="shared" ref="H444:I446" si="126">SUM(H445)</f>
        <v>0</v>
      </c>
      <c r="I444" s="9">
        <f t="shared" si="126"/>
        <v>0</v>
      </c>
    </row>
    <row r="445" spans="1:9" ht="31.5" hidden="1">
      <c r="A445" s="2" t="s">
        <v>422</v>
      </c>
      <c r="B445" s="22"/>
      <c r="C445" s="96" t="s">
        <v>89</v>
      </c>
      <c r="D445" s="96" t="s">
        <v>139</v>
      </c>
      <c r="E445" s="4" t="s">
        <v>248</v>
      </c>
      <c r="F445" s="96"/>
      <c r="G445" s="9">
        <f>SUM(G446)</f>
        <v>0</v>
      </c>
      <c r="H445" s="9">
        <f t="shared" si="126"/>
        <v>0</v>
      </c>
      <c r="I445" s="9">
        <f t="shared" si="126"/>
        <v>0</v>
      </c>
    </row>
    <row r="446" spans="1:9" ht="31.5" hidden="1">
      <c r="A446" s="2" t="s">
        <v>36</v>
      </c>
      <c r="B446" s="22"/>
      <c r="C446" s="96" t="s">
        <v>89</v>
      </c>
      <c r="D446" s="96" t="s">
        <v>139</v>
      </c>
      <c r="E446" s="4" t="s">
        <v>249</v>
      </c>
      <c r="F446" s="96"/>
      <c r="G446" s="9">
        <f>SUM(G447)</f>
        <v>0</v>
      </c>
      <c r="H446" s="9">
        <f t="shared" si="126"/>
        <v>0</v>
      </c>
      <c r="I446" s="9">
        <f t="shared" si="126"/>
        <v>0</v>
      </c>
    </row>
    <row r="447" spans="1:9" ht="31.5" hidden="1">
      <c r="A447" s="95" t="s">
        <v>43</v>
      </c>
      <c r="B447" s="22"/>
      <c r="C447" s="96" t="s">
        <v>89</v>
      </c>
      <c r="D447" s="96" t="s">
        <v>139</v>
      </c>
      <c r="E447" s="4" t="s">
        <v>249</v>
      </c>
      <c r="F447" s="96" t="s">
        <v>72</v>
      </c>
      <c r="G447" s="9"/>
      <c r="H447" s="9"/>
      <c r="I447" s="9"/>
    </row>
    <row r="448" spans="1:9" ht="31.5" hidden="1">
      <c r="A448" s="95" t="s">
        <v>602</v>
      </c>
      <c r="B448" s="22"/>
      <c r="C448" s="96" t="s">
        <v>89</v>
      </c>
      <c r="D448" s="96" t="s">
        <v>139</v>
      </c>
      <c r="E448" s="31" t="s">
        <v>204</v>
      </c>
      <c r="F448" s="96"/>
      <c r="G448" s="9">
        <f>SUM(G449)</f>
        <v>0</v>
      </c>
      <c r="H448" s="9">
        <f t="shared" ref="H448:I449" si="127">SUM(H449)</f>
        <v>0</v>
      </c>
      <c r="I448" s="9">
        <f t="shared" si="127"/>
        <v>0</v>
      </c>
    </row>
    <row r="449" spans="1:9" ht="31.5" hidden="1">
      <c r="A449" s="95" t="s">
        <v>36</v>
      </c>
      <c r="B449" s="22"/>
      <c r="C449" s="96" t="s">
        <v>89</v>
      </c>
      <c r="D449" s="96" t="s">
        <v>139</v>
      </c>
      <c r="E449" s="31" t="s">
        <v>205</v>
      </c>
      <c r="F449" s="96"/>
      <c r="G449" s="9">
        <f>SUM(G450)</f>
        <v>0</v>
      </c>
      <c r="H449" s="9">
        <f t="shared" si="127"/>
        <v>0</v>
      </c>
      <c r="I449" s="9">
        <f t="shared" si="127"/>
        <v>0</v>
      </c>
    </row>
    <row r="450" spans="1:9" ht="31.5" hidden="1">
      <c r="A450" s="95" t="s">
        <v>43</v>
      </c>
      <c r="B450" s="22"/>
      <c r="C450" s="96" t="s">
        <v>89</v>
      </c>
      <c r="D450" s="96" t="s">
        <v>139</v>
      </c>
      <c r="E450" s="31" t="s">
        <v>205</v>
      </c>
      <c r="F450" s="96" t="s">
        <v>72</v>
      </c>
      <c r="G450" s="9"/>
      <c r="H450" s="9"/>
      <c r="I450" s="9"/>
    </row>
    <row r="451" spans="1:9" ht="31.5" hidden="1">
      <c r="A451" s="2" t="s">
        <v>468</v>
      </c>
      <c r="B451" s="22"/>
      <c r="C451" s="96" t="s">
        <v>89</v>
      </c>
      <c r="D451" s="96" t="s">
        <v>139</v>
      </c>
      <c r="E451" s="31" t="s">
        <v>466</v>
      </c>
      <c r="F451" s="31"/>
      <c r="G451" s="9">
        <f>SUM(G452)</f>
        <v>0</v>
      </c>
      <c r="H451" s="9">
        <f t="shared" ref="H451:I452" si="128">SUM(H452)</f>
        <v>0</v>
      </c>
      <c r="I451" s="9">
        <f t="shared" si="128"/>
        <v>0</v>
      </c>
    </row>
    <row r="452" spans="1:9" ht="31.5" hidden="1">
      <c r="A452" s="95" t="s">
        <v>79</v>
      </c>
      <c r="B452" s="22"/>
      <c r="C452" s="96" t="s">
        <v>89</v>
      </c>
      <c r="D452" s="96" t="s">
        <v>139</v>
      </c>
      <c r="E452" s="31" t="s">
        <v>467</v>
      </c>
      <c r="F452" s="96"/>
      <c r="G452" s="9">
        <f>SUM(G453)</f>
        <v>0</v>
      </c>
      <c r="H452" s="9">
        <f t="shared" si="128"/>
        <v>0</v>
      </c>
      <c r="I452" s="9">
        <f t="shared" si="128"/>
        <v>0</v>
      </c>
    </row>
    <row r="453" spans="1:9" ht="31.5" hidden="1">
      <c r="A453" s="95" t="s">
        <v>43</v>
      </c>
      <c r="B453" s="22"/>
      <c r="C453" s="96" t="s">
        <v>89</v>
      </c>
      <c r="D453" s="96" t="s">
        <v>139</v>
      </c>
      <c r="E453" s="31" t="s">
        <v>467</v>
      </c>
      <c r="F453" s="96" t="s">
        <v>72</v>
      </c>
      <c r="G453" s="9"/>
      <c r="H453" s="9"/>
      <c r="I453" s="9"/>
    </row>
    <row r="454" spans="1:9" ht="31.5" hidden="1">
      <c r="A454" s="95" t="s">
        <v>608</v>
      </c>
      <c r="B454" s="22"/>
      <c r="C454" s="96" t="s">
        <v>89</v>
      </c>
      <c r="D454" s="96" t="s">
        <v>139</v>
      </c>
      <c r="E454" s="31" t="s">
        <v>604</v>
      </c>
      <c r="F454" s="96"/>
      <c r="G454" s="9">
        <f>SUM(G455)</f>
        <v>0</v>
      </c>
      <c r="H454" s="9">
        <f t="shared" ref="H454:I455" si="129">SUM(H455)</f>
        <v>0</v>
      </c>
      <c r="I454" s="9">
        <f t="shared" si="129"/>
        <v>0</v>
      </c>
    </row>
    <row r="455" spans="1:9" ht="31.5" hidden="1">
      <c r="A455" s="95" t="s">
        <v>380</v>
      </c>
      <c r="B455" s="22"/>
      <c r="C455" s="96" t="s">
        <v>89</v>
      </c>
      <c r="D455" s="96" t="s">
        <v>139</v>
      </c>
      <c r="E455" s="31" t="s">
        <v>605</v>
      </c>
      <c r="F455" s="96"/>
      <c r="G455" s="9">
        <f>SUM(G456)</f>
        <v>0</v>
      </c>
      <c r="H455" s="9">
        <f t="shared" si="129"/>
        <v>0</v>
      </c>
      <c r="I455" s="9">
        <f t="shared" si="129"/>
        <v>0</v>
      </c>
    </row>
    <row r="456" spans="1:9" ht="31.5" hidden="1">
      <c r="A456" s="95" t="s">
        <v>43</v>
      </c>
      <c r="B456" s="22"/>
      <c r="C456" s="96" t="s">
        <v>89</v>
      </c>
      <c r="D456" s="96" t="s">
        <v>139</v>
      </c>
      <c r="E456" s="31" t="s">
        <v>605</v>
      </c>
      <c r="F456" s="96" t="s">
        <v>72</v>
      </c>
      <c r="G456" s="9"/>
      <c r="H456" s="9"/>
      <c r="I456" s="9"/>
    </row>
    <row r="457" spans="1:9" ht="31.5" hidden="1">
      <c r="A457" s="95" t="s">
        <v>194</v>
      </c>
      <c r="B457" s="22"/>
      <c r="C457" s="96" t="s">
        <v>89</v>
      </c>
      <c r="D457" s="96" t="s">
        <v>139</v>
      </c>
      <c r="E457" s="31" t="s">
        <v>474</v>
      </c>
      <c r="F457" s="96"/>
      <c r="G457" s="9">
        <f>SUM(G458)</f>
        <v>0</v>
      </c>
      <c r="H457" s="9">
        <f t="shared" ref="H457:I457" si="130">SUM(H458)</f>
        <v>0</v>
      </c>
      <c r="I457" s="9">
        <f t="shared" si="130"/>
        <v>0</v>
      </c>
    </row>
    <row r="458" spans="1:9" ht="31.5" hidden="1">
      <c r="A458" s="95" t="s">
        <v>43</v>
      </c>
      <c r="B458" s="22"/>
      <c r="C458" s="96" t="s">
        <v>89</v>
      </c>
      <c r="D458" s="96" t="s">
        <v>139</v>
      </c>
      <c r="E458" s="31" t="s">
        <v>474</v>
      </c>
      <c r="F458" s="96" t="s">
        <v>72</v>
      </c>
      <c r="G458" s="9"/>
      <c r="H458" s="9"/>
      <c r="I458" s="9"/>
    </row>
    <row r="459" spans="1:9">
      <c r="A459" s="95" t="s">
        <v>152</v>
      </c>
      <c r="B459" s="22"/>
      <c r="C459" s="96" t="s">
        <v>89</v>
      </c>
      <c r="D459" s="96" t="s">
        <v>142</v>
      </c>
      <c r="E459" s="31"/>
      <c r="F459" s="96"/>
      <c r="G459" s="9">
        <f t="shared" ref="G459:I461" si="131">SUM(G460)</f>
        <v>50</v>
      </c>
      <c r="H459" s="9">
        <f t="shared" si="131"/>
        <v>0</v>
      </c>
      <c r="I459" s="9">
        <f t="shared" si="131"/>
        <v>0</v>
      </c>
    </row>
    <row r="460" spans="1:9" ht="47.25">
      <c r="A460" s="2" t="s">
        <v>439</v>
      </c>
      <c r="B460" s="22"/>
      <c r="C460" s="96" t="s">
        <v>89</v>
      </c>
      <c r="D460" s="96" t="s">
        <v>142</v>
      </c>
      <c r="E460" s="31" t="s">
        <v>347</v>
      </c>
      <c r="F460" s="96"/>
      <c r="G460" s="9">
        <f>SUM(G461)</f>
        <v>50</v>
      </c>
      <c r="H460" s="9">
        <f>SUM(H461)</f>
        <v>0</v>
      </c>
      <c r="I460" s="9">
        <f>SUM(I461)</f>
        <v>0</v>
      </c>
    </row>
    <row r="461" spans="1:9" ht="31.5">
      <c r="A461" s="2" t="s">
        <v>227</v>
      </c>
      <c r="B461" s="22"/>
      <c r="C461" s="96" t="s">
        <v>89</v>
      </c>
      <c r="D461" s="96" t="s">
        <v>142</v>
      </c>
      <c r="E461" s="31" t="s">
        <v>471</v>
      </c>
      <c r="F461" s="96"/>
      <c r="G461" s="9">
        <f t="shared" si="131"/>
        <v>50</v>
      </c>
      <c r="H461" s="9">
        <f t="shared" si="131"/>
        <v>0</v>
      </c>
      <c r="I461" s="9">
        <f t="shared" si="131"/>
        <v>0</v>
      </c>
    </row>
    <row r="462" spans="1:9" ht="21.75" customHeight="1">
      <c r="A462" s="2" t="s">
        <v>228</v>
      </c>
      <c r="B462" s="22"/>
      <c r="C462" s="96" t="s">
        <v>89</v>
      </c>
      <c r="D462" s="96" t="s">
        <v>142</v>
      </c>
      <c r="E462" s="31" t="s">
        <v>471</v>
      </c>
      <c r="F462" s="96" t="s">
        <v>209</v>
      </c>
      <c r="G462" s="9">
        <v>50</v>
      </c>
      <c r="H462" s="9"/>
      <c r="I462" s="9"/>
    </row>
    <row r="463" spans="1:9">
      <c r="A463" s="2" t="s">
        <v>674</v>
      </c>
      <c r="B463" s="4"/>
      <c r="C463" s="96" t="s">
        <v>13</v>
      </c>
      <c r="D463" s="96"/>
      <c r="E463" s="96"/>
      <c r="F463" s="4"/>
      <c r="G463" s="7">
        <f>SUM(G470)+G464</f>
        <v>17100</v>
      </c>
      <c r="H463" s="7">
        <f>SUM(H470)+H464</f>
        <v>0</v>
      </c>
      <c r="I463" s="7">
        <f>SUM(I470)+I464</f>
        <v>0</v>
      </c>
    </row>
    <row r="464" spans="1:9">
      <c r="A464" s="2" t="s">
        <v>153</v>
      </c>
      <c r="B464" s="4"/>
      <c r="C464" s="96" t="s">
        <v>13</v>
      </c>
      <c r="D464" s="96" t="s">
        <v>28</v>
      </c>
      <c r="E464" s="96"/>
      <c r="F464" s="4"/>
      <c r="G464" s="7">
        <f>SUM(G465)</f>
        <v>17100</v>
      </c>
      <c r="H464" s="7">
        <f t="shared" ref="H464:I464" si="132">SUM(H465)</f>
        <v>0</v>
      </c>
      <c r="I464" s="7">
        <f t="shared" si="132"/>
        <v>0</v>
      </c>
    </row>
    <row r="465" spans="1:9" ht="63">
      <c r="A465" s="2" t="s">
        <v>479</v>
      </c>
      <c r="B465" s="4"/>
      <c r="C465" s="96" t="s">
        <v>13</v>
      </c>
      <c r="D465" s="96" t="s">
        <v>28</v>
      </c>
      <c r="E465" s="96" t="s">
        <v>478</v>
      </c>
      <c r="F465" s="4"/>
      <c r="G465" s="7">
        <f>SUM(G468)+G467</f>
        <v>17100</v>
      </c>
      <c r="H465" s="7">
        <f t="shared" ref="H465:I465" si="133">SUM(H468)+H467</f>
        <v>0</v>
      </c>
      <c r="I465" s="7">
        <f t="shared" si="133"/>
        <v>0</v>
      </c>
    </row>
    <row r="466" spans="1:9">
      <c r="A466" s="95" t="s">
        <v>29</v>
      </c>
      <c r="B466" s="4"/>
      <c r="C466" s="96" t="s">
        <v>13</v>
      </c>
      <c r="D466" s="96" t="s">
        <v>28</v>
      </c>
      <c r="E466" s="96" t="s">
        <v>480</v>
      </c>
      <c r="F466" s="4"/>
      <c r="G466" s="7">
        <f>SUM(G467)</f>
        <v>17100</v>
      </c>
      <c r="H466" s="7">
        <f t="shared" ref="H466:I466" si="134">SUM(H467)</f>
        <v>0</v>
      </c>
      <c r="I466" s="7">
        <f t="shared" si="134"/>
        <v>0</v>
      </c>
    </row>
    <row r="467" spans="1:9" ht="31.5">
      <c r="A467" s="95" t="s">
        <v>43</v>
      </c>
      <c r="B467" s="4"/>
      <c r="C467" s="96" t="s">
        <v>13</v>
      </c>
      <c r="D467" s="96" t="s">
        <v>28</v>
      </c>
      <c r="E467" s="96" t="s">
        <v>480</v>
      </c>
      <c r="F467" s="4" t="s">
        <v>72</v>
      </c>
      <c r="G467" s="7">
        <f>6942.4+13400-3242.4</f>
        <v>17100</v>
      </c>
      <c r="H467" s="7"/>
      <c r="I467" s="7"/>
    </row>
    <row r="468" spans="1:9" ht="31.5" hidden="1">
      <c r="A468" s="2" t="s">
        <v>227</v>
      </c>
      <c r="B468" s="4"/>
      <c r="C468" s="96" t="s">
        <v>13</v>
      </c>
      <c r="D468" s="96" t="s">
        <v>28</v>
      </c>
      <c r="E468" s="96" t="s">
        <v>623</v>
      </c>
      <c r="F468" s="4"/>
      <c r="G468" s="7">
        <f>SUM(G469)</f>
        <v>0</v>
      </c>
      <c r="H468" s="7">
        <f t="shared" ref="H468:I468" si="135">SUM(H469)</f>
        <v>0</v>
      </c>
      <c r="I468" s="7">
        <f t="shared" si="135"/>
        <v>0</v>
      </c>
    </row>
    <row r="469" spans="1:9" ht="31.5" hidden="1">
      <c r="A469" s="2" t="s">
        <v>228</v>
      </c>
      <c r="B469" s="4"/>
      <c r="C469" s="96" t="s">
        <v>13</v>
      </c>
      <c r="D469" s="96" t="s">
        <v>28</v>
      </c>
      <c r="E469" s="96" t="s">
        <v>623</v>
      </c>
      <c r="F469" s="4" t="s">
        <v>209</v>
      </c>
      <c r="G469" s="7"/>
      <c r="H469" s="7"/>
      <c r="I469" s="7"/>
    </row>
    <row r="470" spans="1:9" hidden="1">
      <c r="A470" s="2" t="s">
        <v>675</v>
      </c>
      <c r="B470" s="4"/>
      <c r="C470" s="5" t="s">
        <v>13</v>
      </c>
      <c r="D470" s="5" t="s">
        <v>11</v>
      </c>
      <c r="E470" s="5"/>
      <c r="F470" s="5"/>
      <c r="G470" s="9">
        <f t="shared" ref="G470:I472" si="136">SUM(G471)</f>
        <v>0</v>
      </c>
      <c r="H470" s="9">
        <f t="shared" si="136"/>
        <v>0</v>
      </c>
      <c r="I470" s="9">
        <f t="shared" si="136"/>
        <v>0</v>
      </c>
    </row>
    <row r="471" spans="1:9" ht="31.5" hidden="1">
      <c r="A471" s="2" t="s">
        <v>423</v>
      </c>
      <c r="B471" s="4"/>
      <c r="C471" s="5" t="s">
        <v>13</v>
      </c>
      <c r="D471" s="5" t="s">
        <v>11</v>
      </c>
      <c r="E471" s="96" t="s">
        <v>247</v>
      </c>
      <c r="F471" s="4"/>
      <c r="G471" s="7">
        <f t="shared" si="136"/>
        <v>0</v>
      </c>
      <c r="H471" s="7">
        <f t="shared" si="136"/>
        <v>0</v>
      </c>
      <c r="I471" s="7">
        <f t="shared" si="136"/>
        <v>0</v>
      </c>
    </row>
    <row r="472" spans="1:9" ht="31.5" hidden="1">
      <c r="A472" s="2" t="s">
        <v>227</v>
      </c>
      <c r="B472" s="4"/>
      <c r="C472" s="5" t="s">
        <v>13</v>
      </c>
      <c r="D472" s="5" t="s">
        <v>11</v>
      </c>
      <c r="E472" s="96" t="s">
        <v>260</v>
      </c>
      <c r="F472" s="4"/>
      <c r="G472" s="7">
        <f t="shared" si="136"/>
        <v>0</v>
      </c>
      <c r="H472" s="7">
        <f t="shared" si="136"/>
        <v>0</v>
      </c>
      <c r="I472" s="7">
        <f t="shared" si="136"/>
        <v>0</v>
      </c>
    </row>
    <row r="473" spans="1:9" ht="31.5" hidden="1">
      <c r="A473" s="2" t="s">
        <v>228</v>
      </c>
      <c r="B473" s="4"/>
      <c r="C473" s="5" t="s">
        <v>13</v>
      </c>
      <c r="D473" s="5" t="s">
        <v>11</v>
      </c>
      <c r="E473" s="96" t="s">
        <v>260</v>
      </c>
      <c r="F473" s="4" t="s">
        <v>209</v>
      </c>
      <c r="G473" s="7"/>
      <c r="H473" s="7"/>
      <c r="I473" s="7"/>
    </row>
    <row r="474" spans="1:9">
      <c r="A474" s="95" t="s">
        <v>24</v>
      </c>
      <c r="B474" s="22"/>
      <c r="C474" s="96" t="s">
        <v>25</v>
      </c>
      <c r="D474" s="96"/>
      <c r="E474" s="31"/>
      <c r="F474" s="31"/>
      <c r="G474" s="9">
        <f>SUM(G475)+G486</f>
        <v>98665.200000000012</v>
      </c>
      <c r="H474" s="9">
        <f t="shared" ref="H474:I474" si="137">SUM(H475)+H486</f>
        <v>99328.3</v>
      </c>
      <c r="I474" s="9">
        <f t="shared" si="137"/>
        <v>100006.8</v>
      </c>
    </row>
    <row r="475" spans="1:9">
      <c r="A475" s="95" t="s">
        <v>154</v>
      </c>
      <c r="B475" s="22"/>
      <c r="C475" s="96" t="s">
        <v>25</v>
      </c>
      <c r="D475" s="96" t="s">
        <v>11</v>
      </c>
      <c r="E475" s="96"/>
      <c r="F475" s="96"/>
      <c r="G475" s="9">
        <f>SUM(G480)+G476</f>
        <v>98515.200000000012</v>
      </c>
      <c r="H475" s="9">
        <f>SUM(H480)+H476</f>
        <v>99328.3</v>
      </c>
      <c r="I475" s="9">
        <f>SUM(I480)+I476</f>
        <v>100006.8</v>
      </c>
    </row>
    <row r="476" spans="1:9" ht="31.5">
      <c r="A476" s="95" t="s">
        <v>676</v>
      </c>
      <c r="B476" s="22"/>
      <c r="C476" s="96" t="s">
        <v>25</v>
      </c>
      <c r="D476" s="96" t="s">
        <v>11</v>
      </c>
      <c r="E476" s="31" t="s">
        <v>206</v>
      </c>
      <c r="F476" s="96"/>
      <c r="G476" s="9">
        <f t="shared" ref="G476:I478" si="138">SUM(G477)</f>
        <v>11554.8</v>
      </c>
      <c r="H476" s="9">
        <f t="shared" si="138"/>
        <v>12367.9</v>
      </c>
      <c r="I476" s="9">
        <f t="shared" si="138"/>
        <v>13046.4</v>
      </c>
    </row>
    <row r="477" spans="1:9" ht="31.5">
      <c r="A477" s="95" t="s">
        <v>213</v>
      </c>
      <c r="B477" s="22"/>
      <c r="C477" s="96" t="s">
        <v>25</v>
      </c>
      <c r="D477" s="96" t="s">
        <v>11</v>
      </c>
      <c r="E477" s="31" t="s">
        <v>207</v>
      </c>
      <c r="F477" s="96"/>
      <c r="G477" s="9">
        <f>SUM(G478)</f>
        <v>11554.8</v>
      </c>
      <c r="H477" s="9">
        <f t="shared" si="138"/>
        <v>12367.9</v>
      </c>
      <c r="I477" s="9">
        <f t="shared" si="138"/>
        <v>13046.4</v>
      </c>
    </row>
    <row r="478" spans="1:9" ht="31.5">
      <c r="A478" s="95" t="s">
        <v>576</v>
      </c>
      <c r="B478" s="22"/>
      <c r="C478" s="96" t="s">
        <v>25</v>
      </c>
      <c r="D478" s="96" t="s">
        <v>11</v>
      </c>
      <c r="E478" s="31" t="s">
        <v>575</v>
      </c>
      <c r="F478" s="96"/>
      <c r="G478" s="9">
        <f>SUM(G479)</f>
        <v>11554.8</v>
      </c>
      <c r="H478" s="9">
        <f t="shared" si="138"/>
        <v>12367.9</v>
      </c>
      <c r="I478" s="9">
        <f t="shared" si="138"/>
        <v>13046.4</v>
      </c>
    </row>
    <row r="479" spans="1:9">
      <c r="A479" s="95" t="s">
        <v>34</v>
      </c>
      <c r="B479" s="22"/>
      <c r="C479" s="96" t="s">
        <v>25</v>
      </c>
      <c r="D479" s="96" t="s">
        <v>11</v>
      </c>
      <c r="E479" s="31" t="s">
        <v>575</v>
      </c>
      <c r="F479" s="96" t="s">
        <v>80</v>
      </c>
      <c r="G479" s="9">
        <f>7000-2400+6954.8</f>
        <v>11554.8</v>
      </c>
      <c r="H479" s="9">
        <f>4600+7767.9</f>
        <v>12367.9</v>
      </c>
      <c r="I479" s="9">
        <f>4600+8446.4</f>
        <v>13046.4</v>
      </c>
    </row>
    <row r="480" spans="1:9" ht="31.5">
      <c r="A480" s="95" t="s">
        <v>601</v>
      </c>
      <c r="B480" s="22"/>
      <c r="C480" s="96" t="s">
        <v>25</v>
      </c>
      <c r="D480" s="96" t="s">
        <v>11</v>
      </c>
      <c r="E480" s="31" t="s">
        <v>200</v>
      </c>
      <c r="F480" s="31"/>
      <c r="G480" s="9">
        <f>SUM(G481)</f>
        <v>86960.400000000009</v>
      </c>
      <c r="H480" s="9">
        <f>SUM(H481)</f>
        <v>86960.400000000009</v>
      </c>
      <c r="I480" s="9">
        <f>SUM(I481)</f>
        <v>86960.400000000009</v>
      </c>
    </row>
    <row r="481" spans="1:9" ht="51" customHeight="1">
      <c r="A481" s="95" t="s">
        <v>295</v>
      </c>
      <c r="B481" s="22"/>
      <c r="C481" s="96" t="s">
        <v>25</v>
      </c>
      <c r="D481" s="96" t="s">
        <v>11</v>
      </c>
      <c r="E481" s="31" t="s">
        <v>298</v>
      </c>
      <c r="F481" s="31"/>
      <c r="G481" s="9">
        <f>SUM(G482+G484)</f>
        <v>86960.400000000009</v>
      </c>
      <c r="H481" s="9">
        <f>SUM(H482+H484)</f>
        <v>86960.400000000009</v>
      </c>
      <c r="I481" s="9">
        <f>SUM(I482+I484)</f>
        <v>86960.400000000009</v>
      </c>
    </row>
    <row r="482" spans="1:9" ht="110.25">
      <c r="A482" s="35" t="s">
        <v>797</v>
      </c>
      <c r="B482" s="22"/>
      <c r="C482" s="96" t="s">
        <v>25</v>
      </c>
      <c r="D482" s="96" t="s">
        <v>11</v>
      </c>
      <c r="E482" s="31" t="s">
        <v>796</v>
      </c>
      <c r="F482" s="31"/>
      <c r="G482" s="9">
        <f>SUM(G483)</f>
        <v>76090.3</v>
      </c>
      <c r="H482" s="9">
        <f>SUM(H483)</f>
        <v>76090.3</v>
      </c>
      <c r="I482" s="9">
        <f>SUM(I483)</f>
        <v>76090.3</v>
      </c>
    </row>
    <row r="483" spans="1:9" ht="31.5">
      <c r="A483" s="2" t="s">
        <v>228</v>
      </c>
      <c r="B483" s="22"/>
      <c r="C483" s="96" t="s">
        <v>25</v>
      </c>
      <c r="D483" s="96" t="s">
        <v>11</v>
      </c>
      <c r="E483" s="31" t="s">
        <v>796</v>
      </c>
      <c r="F483" s="31">
        <v>400</v>
      </c>
      <c r="G483" s="9">
        <v>76090.3</v>
      </c>
      <c r="H483" s="9">
        <v>76090.3</v>
      </c>
      <c r="I483" s="9">
        <v>76090.3</v>
      </c>
    </row>
    <row r="484" spans="1:9" ht="47.25">
      <c r="A484" s="95" t="s">
        <v>210</v>
      </c>
      <c r="B484" s="22"/>
      <c r="C484" s="96" t="s">
        <v>25</v>
      </c>
      <c r="D484" s="96" t="s">
        <v>11</v>
      </c>
      <c r="E484" s="96" t="s">
        <v>382</v>
      </c>
      <c r="F484" s="31"/>
      <c r="G484" s="9">
        <f>SUM(G485)</f>
        <v>10870.1</v>
      </c>
      <c r="H484" s="9">
        <f>SUM(H485)</f>
        <v>10870.1</v>
      </c>
      <c r="I484" s="9">
        <f>SUM(I485)</f>
        <v>10870.1</v>
      </c>
    </row>
    <row r="485" spans="1:9" ht="30.75" customHeight="1">
      <c r="A485" s="2" t="s">
        <v>228</v>
      </c>
      <c r="B485" s="22"/>
      <c r="C485" s="96" t="s">
        <v>25</v>
      </c>
      <c r="D485" s="96" t="s">
        <v>11</v>
      </c>
      <c r="E485" s="96" t="s">
        <v>382</v>
      </c>
      <c r="F485" s="96" t="s">
        <v>209</v>
      </c>
      <c r="G485" s="9">
        <v>10870.1</v>
      </c>
      <c r="H485" s="9">
        <v>10870.1</v>
      </c>
      <c r="I485" s="9">
        <v>10870.1</v>
      </c>
    </row>
    <row r="486" spans="1:9" ht="17.25" customHeight="1">
      <c r="A486" s="95" t="s">
        <v>59</v>
      </c>
      <c r="B486" s="22"/>
      <c r="C486" s="96" t="s">
        <v>25</v>
      </c>
      <c r="D486" s="96" t="s">
        <v>60</v>
      </c>
      <c r="E486" s="31"/>
      <c r="F486" s="31"/>
      <c r="G486" s="9">
        <f>G487+G492</f>
        <v>150</v>
      </c>
      <c r="H486" s="9">
        <f t="shared" ref="H486:I486" si="139">H487+H492</f>
        <v>0</v>
      </c>
      <c r="I486" s="9">
        <f t="shared" si="139"/>
        <v>0</v>
      </c>
    </row>
    <row r="487" spans="1:9" ht="31.5" hidden="1">
      <c r="A487" s="95" t="s">
        <v>601</v>
      </c>
      <c r="B487" s="22"/>
      <c r="C487" s="132" t="s">
        <v>25</v>
      </c>
      <c r="D487" s="132" t="s">
        <v>60</v>
      </c>
      <c r="E487" s="31" t="s">
        <v>200</v>
      </c>
      <c r="F487" s="31"/>
      <c r="G487" s="9">
        <f t="shared" ref="G487:I487" si="140">SUM(G488)</f>
        <v>0</v>
      </c>
      <c r="H487" s="9">
        <f t="shared" si="140"/>
        <v>0</v>
      </c>
      <c r="I487" s="9">
        <f t="shared" si="140"/>
        <v>0</v>
      </c>
    </row>
    <row r="488" spans="1:9" ht="126" hidden="1">
      <c r="A488" s="95" t="s">
        <v>656</v>
      </c>
      <c r="B488" s="37"/>
      <c r="C488" s="132" t="s">
        <v>25</v>
      </c>
      <c r="D488" s="132" t="s">
        <v>60</v>
      </c>
      <c r="E488" s="31" t="s">
        <v>208</v>
      </c>
      <c r="F488" s="37"/>
      <c r="G488" s="9">
        <f>SUM(G490)</f>
        <v>0</v>
      </c>
      <c r="H488" s="9">
        <f>SUM(H490)</f>
        <v>0</v>
      </c>
      <c r="I488" s="9">
        <f>SUM(I490)</f>
        <v>0</v>
      </c>
    </row>
    <row r="489" spans="1:9" hidden="1">
      <c r="A489" s="95" t="s">
        <v>29</v>
      </c>
      <c r="B489" s="37"/>
      <c r="C489" s="132" t="s">
        <v>25</v>
      </c>
      <c r="D489" s="132" t="s">
        <v>60</v>
      </c>
      <c r="E489" s="31" t="s">
        <v>593</v>
      </c>
      <c r="F489" s="37"/>
      <c r="G489" s="9">
        <f>SUM(G490)</f>
        <v>0</v>
      </c>
      <c r="H489" s="9"/>
      <c r="I489" s="9"/>
    </row>
    <row r="490" spans="1:9" ht="31.5" hidden="1">
      <c r="A490" s="2" t="s">
        <v>228</v>
      </c>
      <c r="B490" s="37"/>
      <c r="C490" s="132" t="s">
        <v>25</v>
      </c>
      <c r="D490" s="132" t="s">
        <v>60</v>
      </c>
      <c r="E490" s="31" t="s">
        <v>593</v>
      </c>
      <c r="F490" s="31">
        <v>400</v>
      </c>
      <c r="G490" s="9"/>
      <c r="H490" s="9">
        <v>0</v>
      </c>
      <c r="I490" s="9">
        <v>0</v>
      </c>
    </row>
    <row r="491" spans="1:9" ht="31.5">
      <c r="A491" s="131" t="s">
        <v>525</v>
      </c>
      <c r="B491" s="39"/>
      <c r="C491" s="132" t="s">
        <v>25</v>
      </c>
      <c r="D491" s="132" t="s">
        <v>60</v>
      </c>
      <c r="E491" s="31" t="s">
        <v>355</v>
      </c>
      <c r="F491" s="31"/>
      <c r="G491" s="9">
        <f>SUM(G492)</f>
        <v>150</v>
      </c>
      <c r="H491" s="9">
        <f t="shared" ref="H491:I491" si="141">SUM(H492)</f>
        <v>0</v>
      </c>
      <c r="I491" s="9">
        <f t="shared" si="141"/>
        <v>0</v>
      </c>
    </row>
    <row r="492" spans="1:9" ht="31.5">
      <c r="A492" s="104" t="s">
        <v>53</v>
      </c>
      <c r="B492" s="133"/>
      <c r="C492" s="123" t="s">
        <v>25</v>
      </c>
      <c r="D492" s="123" t="s">
        <v>60</v>
      </c>
      <c r="E492" s="121" t="s">
        <v>356</v>
      </c>
      <c r="F492" s="121"/>
      <c r="G492" s="110">
        <f>SUM(G493)</f>
        <v>150</v>
      </c>
      <c r="H492" s="9">
        <f t="shared" ref="H492:I493" si="142">SUM(H493)</f>
        <v>0</v>
      </c>
      <c r="I492" s="9">
        <f t="shared" si="142"/>
        <v>0</v>
      </c>
    </row>
    <row r="493" spans="1:9">
      <c r="A493" s="134" t="s">
        <v>31</v>
      </c>
      <c r="B493" s="135"/>
      <c r="C493" s="123" t="s">
        <v>25</v>
      </c>
      <c r="D493" s="123" t="s">
        <v>60</v>
      </c>
      <c r="E493" s="121" t="s">
        <v>357</v>
      </c>
      <c r="F493" s="121"/>
      <c r="G493" s="110">
        <f>SUM(G494)</f>
        <v>150</v>
      </c>
      <c r="H493" s="9">
        <f t="shared" si="142"/>
        <v>0</v>
      </c>
      <c r="I493" s="9">
        <f t="shared" si="142"/>
        <v>0</v>
      </c>
    </row>
    <row r="494" spans="1:9" ht="31.5">
      <c r="A494" s="136" t="s">
        <v>192</v>
      </c>
      <c r="B494" s="135"/>
      <c r="C494" s="123" t="s">
        <v>25</v>
      </c>
      <c r="D494" s="123" t="s">
        <v>60</v>
      </c>
      <c r="E494" s="121" t="s">
        <v>357</v>
      </c>
      <c r="F494" s="121">
        <v>600</v>
      </c>
      <c r="G494" s="110">
        <v>150</v>
      </c>
      <c r="H494" s="9"/>
      <c r="I494" s="9"/>
    </row>
    <row r="495" spans="1:9" ht="19.5" customHeight="1">
      <c r="A495" s="2" t="s">
        <v>215</v>
      </c>
      <c r="B495" s="4"/>
      <c r="C495" s="96" t="s">
        <v>140</v>
      </c>
      <c r="D495" s="96" t="s">
        <v>26</v>
      </c>
      <c r="E495" s="96"/>
      <c r="F495" s="96"/>
      <c r="G495" s="9">
        <f>SUM(G496)</f>
        <v>164296.79999999999</v>
      </c>
      <c r="H495" s="9">
        <f t="shared" ref="H495:I495" si="143">SUM(H496)</f>
        <v>0</v>
      </c>
      <c r="I495" s="9">
        <f t="shared" si="143"/>
        <v>0</v>
      </c>
    </row>
    <row r="496" spans="1:9">
      <c r="A496" s="2" t="s">
        <v>155</v>
      </c>
      <c r="B496" s="4"/>
      <c r="C496" s="96" t="s">
        <v>140</v>
      </c>
      <c r="D496" s="96" t="s">
        <v>139</v>
      </c>
      <c r="E496" s="96"/>
      <c r="F496" s="96"/>
      <c r="G496" s="9">
        <f>SUM(G497,G504)+G500</f>
        <v>164296.79999999999</v>
      </c>
      <c r="H496" s="9">
        <f>SUM(H497,H504)</f>
        <v>0</v>
      </c>
      <c r="I496" s="9">
        <f>SUM(I497,I504)</f>
        <v>0</v>
      </c>
    </row>
    <row r="497" spans="1:9" ht="31.5" hidden="1">
      <c r="A497" s="2" t="s">
        <v>423</v>
      </c>
      <c r="B497" s="4"/>
      <c r="C497" s="96" t="s">
        <v>140</v>
      </c>
      <c r="D497" s="96" t="s">
        <v>28</v>
      </c>
      <c r="E497" s="96" t="s">
        <v>247</v>
      </c>
      <c r="F497" s="96"/>
      <c r="G497" s="9">
        <f t="shared" ref="G497:I498" si="144">SUM(G498)</f>
        <v>0</v>
      </c>
      <c r="H497" s="9">
        <f t="shared" si="144"/>
        <v>0</v>
      </c>
      <c r="I497" s="9">
        <f t="shared" si="144"/>
        <v>0</v>
      </c>
    </row>
    <row r="498" spans="1:9" ht="31.5" hidden="1">
      <c r="A498" s="2" t="s">
        <v>227</v>
      </c>
      <c r="B498" s="4"/>
      <c r="C498" s="96" t="s">
        <v>140</v>
      </c>
      <c r="D498" s="96" t="s">
        <v>28</v>
      </c>
      <c r="E498" s="96" t="s">
        <v>260</v>
      </c>
      <c r="F498" s="96"/>
      <c r="G498" s="9">
        <f t="shared" si="144"/>
        <v>0</v>
      </c>
      <c r="H498" s="9">
        <f t="shared" si="144"/>
        <v>0</v>
      </c>
      <c r="I498" s="9">
        <f t="shared" si="144"/>
        <v>0</v>
      </c>
    </row>
    <row r="499" spans="1:9" ht="31.5" hidden="1">
      <c r="A499" s="2" t="s">
        <v>228</v>
      </c>
      <c r="B499" s="4"/>
      <c r="C499" s="96" t="s">
        <v>140</v>
      </c>
      <c r="D499" s="96" t="s">
        <v>28</v>
      </c>
      <c r="E499" s="96" t="s">
        <v>260</v>
      </c>
      <c r="F499" s="96" t="s">
        <v>209</v>
      </c>
      <c r="G499" s="9"/>
      <c r="H499" s="9"/>
      <c r="I499" s="9"/>
    </row>
    <row r="500" spans="1:9" ht="31.5" hidden="1">
      <c r="A500" s="95" t="s">
        <v>407</v>
      </c>
      <c r="B500" s="4"/>
      <c r="C500" s="96" t="s">
        <v>140</v>
      </c>
      <c r="D500" s="96" t="s">
        <v>28</v>
      </c>
      <c r="E500" s="4" t="s">
        <v>184</v>
      </c>
      <c r="F500" s="4"/>
      <c r="G500" s="7">
        <f t="shared" ref="G500:G501" si="145">SUM(G501)</f>
        <v>0</v>
      </c>
      <c r="H500" s="9"/>
      <c r="I500" s="9"/>
    </row>
    <row r="501" spans="1:9" ht="47.25" hidden="1">
      <c r="A501" s="95" t="s">
        <v>408</v>
      </c>
      <c r="B501" s="4"/>
      <c r="C501" s="96" t="s">
        <v>140</v>
      </c>
      <c r="D501" s="96" t="s">
        <v>28</v>
      </c>
      <c r="E501" s="4" t="s">
        <v>185</v>
      </c>
      <c r="F501" s="4"/>
      <c r="G501" s="7">
        <f t="shared" si="145"/>
        <v>0</v>
      </c>
      <c r="H501" s="9"/>
      <c r="I501" s="9"/>
    </row>
    <row r="502" spans="1:9" ht="31.5" hidden="1">
      <c r="A502" s="95" t="s">
        <v>348</v>
      </c>
      <c r="B502" s="4"/>
      <c r="C502" s="96" t="s">
        <v>140</v>
      </c>
      <c r="D502" s="96" t="s">
        <v>28</v>
      </c>
      <c r="E502" s="4" t="s">
        <v>186</v>
      </c>
      <c r="F502" s="4"/>
      <c r="G502" s="7">
        <f>SUM(G503:G503)</f>
        <v>0</v>
      </c>
      <c r="H502" s="9"/>
      <c r="I502" s="9"/>
    </row>
    <row r="503" spans="1:9" ht="31.5" hidden="1">
      <c r="A503" s="2" t="s">
        <v>43</v>
      </c>
      <c r="B503" s="4"/>
      <c r="C503" s="96" t="s">
        <v>140</v>
      </c>
      <c r="D503" s="96" t="s">
        <v>28</v>
      </c>
      <c r="E503" s="4" t="s">
        <v>186</v>
      </c>
      <c r="F503" s="4" t="s">
        <v>209</v>
      </c>
      <c r="G503" s="7"/>
      <c r="H503" s="9"/>
      <c r="I503" s="9"/>
    </row>
    <row r="504" spans="1:9" ht="31.5">
      <c r="A504" s="95" t="s">
        <v>435</v>
      </c>
      <c r="B504" s="22"/>
      <c r="C504" s="96" t="s">
        <v>140</v>
      </c>
      <c r="D504" s="96" t="s">
        <v>139</v>
      </c>
      <c r="E504" s="31" t="s">
        <v>216</v>
      </c>
      <c r="F504" s="31"/>
      <c r="G504" s="9">
        <f>SUM(G505)</f>
        <v>164296.79999999999</v>
      </c>
      <c r="H504" s="9">
        <f>SUM(H505)</f>
        <v>0</v>
      </c>
      <c r="I504" s="9">
        <f>SUM(I505)</f>
        <v>0</v>
      </c>
    </row>
    <row r="505" spans="1:9" ht="31.5">
      <c r="A505" s="95" t="s">
        <v>677</v>
      </c>
      <c r="B505" s="22"/>
      <c r="C505" s="96" t="s">
        <v>140</v>
      </c>
      <c r="D505" s="96" t="s">
        <v>139</v>
      </c>
      <c r="E505" s="31" t="s">
        <v>223</v>
      </c>
      <c r="F505" s="31"/>
      <c r="G505" s="9">
        <f>SUM(G506)</f>
        <v>164296.79999999999</v>
      </c>
      <c r="H505" s="9">
        <f t="shared" ref="H505:I505" si="146">SUM(H506)</f>
        <v>0</v>
      </c>
      <c r="I505" s="9">
        <f t="shared" si="146"/>
        <v>0</v>
      </c>
    </row>
    <row r="506" spans="1:9" ht="31.5">
      <c r="A506" s="2" t="s">
        <v>300</v>
      </c>
      <c r="B506" s="4"/>
      <c r="C506" s="96" t="s">
        <v>140</v>
      </c>
      <c r="D506" s="96" t="s">
        <v>139</v>
      </c>
      <c r="E506" s="31" t="s">
        <v>261</v>
      </c>
      <c r="F506" s="31"/>
      <c r="G506" s="9">
        <f>SUM(G508)+G507</f>
        <v>164296.79999999999</v>
      </c>
      <c r="H506" s="9">
        <f t="shared" ref="H506:I506" si="147">SUM(H508)+H507</f>
        <v>0</v>
      </c>
      <c r="I506" s="9">
        <f t="shared" si="147"/>
        <v>0</v>
      </c>
    </row>
    <row r="507" spans="1:9" ht="31.5">
      <c r="A507" s="2" t="s">
        <v>228</v>
      </c>
      <c r="B507" s="4"/>
      <c r="C507" s="96" t="s">
        <v>140</v>
      </c>
      <c r="D507" s="96" t="s">
        <v>139</v>
      </c>
      <c r="E507" s="31" t="s">
        <v>261</v>
      </c>
      <c r="F507" s="31">
        <v>400</v>
      </c>
      <c r="G507" s="9">
        <v>61954.1</v>
      </c>
      <c r="H507" s="9"/>
      <c r="I507" s="9"/>
    </row>
    <row r="508" spans="1:9" ht="31.5">
      <c r="A508" s="2" t="s">
        <v>950</v>
      </c>
      <c r="B508" s="4"/>
      <c r="C508" s="96" t="s">
        <v>140</v>
      </c>
      <c r="D508" s="96" t="s">
        <v>139</v>
      </c>
      <c r="E508" s="31" t="s">
        <v>787</v>
      </c>
      <c r="F508" s="31"/>
      <c r="G508" s="9">
        <f>SUM(G509)</f>
        <v>102342.7</v>
      </c>
      <c r="H508" s="9">
        <f t="shared" ref="H508:I508" si="148">SUM(H509)</f>
        <v>0</v>
      </c>
      <c r="I508" s="9">
        <f t="shared" si="148"/>
        <v>0</v>
      </c>
    </row>
    <row r="509" spans="1:9" ht="31.5">
      <c r="A509" s="2" t="s">
        <v>228</v>
      </c>
      <c r="B509" s="4"/>
      <c r="C509" s="96" t="s">
        <v>140</v>
      </c>
      <c r="D509" s="96" t="s">
        <v>139</v>
      </c>
      <c r="E509" s="31" t="s">
        <v>787</v>
      </c>
      <c r="F509" s="31">
        <v>400</v>
      </c>
      <c r="G509" s="9">
        <v>102342.7</v>
      </c>
      <c r="H509" s="9"/>
      <c r="I509" s="9"/>
    </row>
    <row r="510" spans="1:9">
      <c r="A510" s="23" t="s">
        <v>678</v>
      </c>
      <c r="B510" s="24" t="s">
        <v>170</v>
      </c>
      <c r="C510" s="24"/>
      <c r="D510" s="24"/>
      <c r="E510" s="24"/>
      <c r="F510" s="24"/>
      <c r="G510" s="26">
        <f>SUM(G511+G544)+G540+G549+G534</f>
        <v>102044.29999999999</v>
      </c>
      <c r="H510" s="26">
        <f t="shared" ref="H510:I510" si="149">SUM(H511+H544)+H540+H549+H534</f>
        <v>74703.600000000006</v>
      </c>
      <c r="I510" s="26">
        <f t="shared" si="149"/>
        <v>177734.2</v>
      </c>
    </row>
    <row r="511" spans="1:9">
      <c r="A511" s="95" t="s">
        <v>68</v>
      </c>
      <c r="B511" s="4"/>
      <c r="C511" s="96" t="s">
        <v>28</v>
      </c>
      <c r="D511" s="96"/>
      <c r="E511" s="96"/>
      <c r="F511" s="31"/>
      <c r="G511" s="9">
        <f>SUM(G512+G517+G521)</f>
        <v>62052.800000000003</v>
      </c>
      <c r="H511" s="9">
        <f>SUM(H512+H517+H521)</f>
        <v>51594</v>
      </c>
      <c r="I511" s="9">
        <f>SUM(I512+I517+I521)</f>
        <v>51594</v>
      </c>
    </row>
    <row r="512" spans="1:9" ht="31.5">
      <c r="A512" s="95" t="s">
        <v>81</v>
      </c>
      <c r="B512" s="4"/>
      <c r="C512" s="96" t="s">
        <v>28</v>
      </c>
      <c r="D512" s="96" t="s">
        <v>60</v>
      </c>
      <c r="E512" s="31"/>
      <c r="F512" s="31"/>
      <c r="G512" s="9">
        <f t="shared" ref="G512:I512" si="150">SUM(G513)</f>
        <v>46315.5</v>
      </c>
      <c r="H512" s="9">
        <f t="shared" si="150"/>
        <v>40723.800000000003</v>
      </c>
      <c r="I512" s="9">
        <f t="shared" si="150"/>
        <v>40723.800000000003</v>
      </c>
    </row>
    <row r="513" spans="1:9" ht="31.5">
      <c r="A513" s="95" t="s">
        <v>406</v>
      </c>
      <c r="B513" s="4"/>
      <c r="C513" s="96" t="s">
        <v>28</v>
      </c>
      <c r="D513" s="96" t="s">
        <v>60</v>
      </c>
      <c r="E513" s="31" t="s">
        <v>162</v>
      </c>
      <c r="F513" s="31"/>
      <c r="G513" s="9">
        <f>SUM(G514)</f>
        <v>46315.5</v>
      </c>
      <c r="H513" s="9">
        <f>SUM(H514)</f>
        <v>40723.800000000003</v>
      </c>
      <c r="I513" s="9">
        <f>SUM(I514)</f>
        <v>40723.800000000003</v>
      </c>
    </row>
    <row r="514" spans="1:9">
      <c r="A514" s="95" t="s">
        <v>62</v>
      </c>
      <c r="B514" s="4"/>
      <c r="C514" s="96" t="s">
        <v>28</v>
      </c>
      <c r="D514" s="96" t="s">
        <v>60</v>
      </c>
      <c r="E514" s="96" t="s">
        <v>163</v>
      </c>
      <c r="F514" s="96"/>
      <c r="G514" s="9">
        <f>SUM(G515:G516)</f>
        <v>46315.5</v>
      </c>
      <c r="H514" s="9">
        <f>SUM(H515:H516)</f>
        <v>40723.800000000003</v>
      </c>
      <c r="I514" s="9">
        <f>SUM(I515:I516)</f>
        <v>40723.800000000003</v>
      </c>
    </row>
    <row r="515" spans="1:9" ht="47.25">
      <c r="A515" s="2" t="s">
        <v>42</v>
      </c>
      <c r="B515" s="4"/>
      <c r="C515" s="96" t="s">
        <v>28</v>
      </c>
      <c r="D515" s="96" t="s">
        <v>60</v>
      </c>
      <c r="E515" s="96" t="s">
        <v>163</v>
      </c>
      <c r="F515" s="96" t="s">
        <v>70</v>
      </c>
      <c r="G515" s="9">
        <f>40707.5+5591.7</f>
        <v>46299.199999999997</v>
      </c>
      <c r="H515" s="9">
        <v>40707.5</v>
      </c>
      <c r="I515" s="9">
        <v>40707.5</v>
      </c>
    </row>
    <row r="516" spans="1:9" ht="31.5">
      <c r="A516" s="95" t="s">
        <v>43</v>
      </c>
      <c r="B516" s="4"/>
      <c r="C516" s="96" t="s">
        <v>28</v>
      </c>
      <c r="D516" s="96" t="s">
        <v>60</v>
      </c>
      <c r="E516" s="96" t="s">
        <v>163</v>
      </c>
      <c r="F516" s="96" t="s">
        <v>72</v>
      </c>
      <c r="G516" s="9">
        <v>16.3</v>
      </c>
      <c r="H516" s="9">
        <v>16.3</v>
      </c>
      <c r="I516" s="9">
        <v>16.3</v>
      </c>
    </row>
    <row r="517" spans="1:9">
      <c r="A517" s="95" t="s">
        <v>117</v>
      </c>
      <c r="B517" s="4"/>
      <c r="C517" s="96" t="s">
        <v>28</v>
      </c>
      <c r="D517" s="96" t="s">
        <v>140</v>
      </c>
      <c r="E517" s="96"/>
      <c r="F517" s="31"/>
      <c r="G517" s="9">
        <f t="shared" ref="G517:I519" si="151">SUM(G518)</f>
        <v>2500</v>
      </c>
      <c r="H517" s="9">
        <f t="shared" si="151"/>
        <v>0</v>
      </c>
      <c r="I517" s="9">
        <f t="shared" si="151"/>
        <v>0</v>
      </c>
    </row>
    <row r="518" spans="1:9">
      <c r="A518" s="95" t="s">
        <v>679</v>
      </c>
      <c r="B518" s="4"/>
      <c r="C518" s="96" t="s">
        <v>28</v>
      </c>
      <c r="D518" s="96" t="s">
        <v>140</v>
      </c>
      <c r="E518" s="96" t="s">
        <v>161</v>
      </c>
      <c r="F518" s="31"/>
      <c r="G518" s="9">
        <f t="shared" si="151"/>
        <v>2500</v>
      </c>
      <c r="H518" s="9">
        <f t="shared" si="151"/>
        <v>0</v>
      </c>
      <c r="I518" s="9">
        <f t="shared" si="151"/>
        <v>0</v>
      </c>
    </row>
    <row r="519" spans="1:9">
      <c r="A519" s="95" t="s">
        <v>635</v>
      </c>
      <c r="B519" s="4"/>
      <c r="C519" s="96" t="s">
        <v>28</v>
      </c>
      <c r="D519" s="96" t="s">
        <v>140</v>
      </c>
      <c r="E519" s="96" t="s">
        <v>164</v>
      </c>
      <c r="F519" s="31"/>
      <c r="G519" s="9">
        <f t="shared" si="151"/>
        <v>2500</v>
      </c>
      <c r="H519" s="9">
        <f t="shared" si="151"/>
        <v>0</v>
      </c>
      <c r="I519" s="9">
        <f t="shared" si="151"/>
        <v>0</v>
      </c>
    </row>
    <row r="520" spans="1:9">
      <c r="A520" s="95" t="s">
        <v>20</v>
      </c>
      <c r="B520" s="4"/>
      <c r="C520" s="96" t="s">
        <v>28</v>
      </c>
      <c r="D520" s="96" t="s">
        <v>140</v>
      </c>
      <c r="E520" s="96" t="s">
        <v>164</v>
      </c>
      <c r="F520" s="31">
        <v>800</v>
      </c>
      <c r="G520" s="9">
        <v>2500</v>
      </c>
      <c r="H520" s="9"/>
      <c r="I520" s="9"/>
    </row>
    <row r="521" spans="1:9">
      <c r="A521" s="95" t="s">
        <v>74</v>
      </c>
      <c r="B521" s="4"/>
      <c r="C521" s="96" t="s">
        <v>28</v>
      </c>
      <c r="D521" s="96" t="s">
        <v>75</v>
      </c>
      <c r="E521" s="96"/>
      <c r="F521" s="31"/>
      <c r="G521" s="9">
        <f>SUM(G522)+G531</f>
        <v>13237.3</v>
      </c>
      <c r="H521" s="9">
        <f t="shared" ref="H521:I521" si="152">SUM(H522)+H531</f>
        <v>10870.199999999999</v>
      </c>
      <c r="I521" s="9">
        <f t="shared" si="152"/>
        <v>10870.199999999999</v>
      </c>
    </row>
    <row r="522" spans="1:9" ht="31.5">
      <c r="A522" s="95" t="s">
        <v>406</v>
      </c>
      <c r="B522" s="4"/>
      <c r="C522" s="96" t="s">
        <v>28</v>
      </c>
      <c r="D522" s="96" t="s">
        <v>75</v>
      </c>
      <c r="E522" s="31" t="s">
        <v>162</v>
      </c>
      <c r="F522" s="31"/>
      <c r="G522" s="9">
        <f>SUM(G523+G526+G528)</f>
        <v>10470.199999999999</v>
      </c>
      <c r="H522" s="9">
        <f>SUM(H523+H526+H528)</f>
        <v>10870.199999999999</v>
      </c>
      <c r="I522" s="9">
        <f>SUM(I523+I526+I528)</f>
        <v>10870.199999999999</v>
      </c>
    </row>
    <row r="523" spans="1:9">
      <c r="A523" s="95" t="s">
        <v>76</v>
      </c>
      <c r="B523" s="4"/>
      <c r="C523" s="96" t="s">
        <v>28</v>
      </c>
      <c r="D523" s="96" t="s">
        <v>75</v>
      </c>
      <c r="E523" s="31" t="s">
        <v>165</v>
      </c>
      <c r="F523" s="31"/>
      <c r="G523" s="9">
        <f>SUM(G524:G525)</f>
        <v>224.3</v>
      </c>
      <c r="H523" s="9">
        <f>SUM(H524:H525)</f>
        <v>224.3</v>
      </c>
      <c r="I523" s="9">
        <f>SUM(I524:I525)</f>
        <v>224.3</v>
      </c>
    </row>
    <row r="524" spans="1:9" ht="31.5">
      <c r="A524" s="95" t="s">
        <v>43</v>
      </c>
      <c r="B524" s="4"/>
      <c r="C524" s="96" t="s">
        <v>28</v>
      </c>
      <c r="D524" s="96" t="s">
        <v>75</v>
      </c>
      <c r="E524" s="31" t="s">
        <v>165</v>
      </c>
      <c r="F524" s="31">
        <v>200</v>
      </c>
      <c r="G524" s="9">
        <v>222.9</v>
      </c>
      <c r="H524" s="9">
        <v>222.9</v>
      </c>
      <c r="I524" s="9">
        <v>222.9</v>
      </c>
    </row>
    <row r="525" spans="1:9" ht="13.5" customHeight="1">
      <c r="A525" s="95" t="s">
        <v>20</v>
      </c>
      <c r="B525" s="4"/>
      <c r="C525" s="96" t="s">
        <v>28</v>
      </c>
      <c r="D525" s="96" t="s">
        <v>75</v>
      </c>
      <c r="E525" s="31" t="s">
        <v>165</v>
      </c>
      <c r="F525" s="31">
        <v>800</v>
      </c>
      <c r="G525" s="9">
        <v>1.4</v>
      </c>
      <c r="H525" s="9">
        <v>1.4</v>
      </c>
      <c r="I525" s="9">
        <v>1.4</v>
      </c>
    </row>
    <row r="526" spans="1:9" ht="31.5">
      <c r="A526" s="95" t="s">
        <v>78</v>
      </c>
      <c r="B526" s="4"/>
      <c r="C526" s="96" t="s">
        <v>28</v>
      </c>
      <c r="D526" s="96" t="s">
        <v>75</v>
      </c>
      <c r="E526" s="31" t="s">
        <v>166</v>
      </c>
      <c r="F526" s="31"/>
      <c r="G526" s="9">
        <f>SUM(G527)</f>
        <v>276.60000000000002</v>
      </c>
      <c r="H526" s="9">
        <f>SUM(H527)</f>
        <v>276.60000000000002</v>
      </c>
      <c r="I526" s="9">
        <f>SUM(I527)</f>
        <v>276.60000000000002</v>
      </c>
    </row>
    <row r="527" spans="1:9" ht="31.5">
      <c r="A527" s="95" t="s">
        <v>43</v>
      </c>
      <c r="B527" s="4"/>
      <c r="C527" s="96" t="s">
        <v>28</v>
      </c>
      <c r="D527" s="96" t="s">
        <v>75</v>
      </c>
      <c r="E527" s="31" t="s">
        <v>166</v>
      </c>
      <c r="F527" s="31">
        <v>200</v>
      </c>
      <c r="G527" s="9">
        <v>276.60000000000002</v>
      </c>
      <c r="H527" s="9">
        <v>276.60000000000002</v>
      </c>
      <c r="I527" s="9">
        <v>276.60000000000002</v>
      </c>
    </row>
    <row r="528" spans="1:9" ht="31.5">
      <c r="A528" s="95" t="s">
        <v>79</v>
      </c>
      <c r="B528" s="4"/>
      <c r="C528" s="96" t="s">
        <v>28</v>
      </c>
      <c r="D528" s="96" t="s">
        <v>75</v>
      </c>
      <c r="E528" s="31" t="s">
        <v>167</v>
      </c>
      <c r="F528" s="31"/>
      <c r="G528" s="9">
        <f>SUM(G529:G530)</f>
        <v>9969.2999999999993</v>
      </c>
      <c r="H528" s="9">
        <f>SUM(H529:H530)</f>
        <v>10369.299999999999</v>
      </c>
      <c r="I528" s="9">
        <f>SUM(I529:I530)</f>
        <v>10369.299999999999</v>
      </c>
    </row>
    <row r="529" spans="1:9" ht="31.5">
      <c r="A529" s="95" t="s">
        <v>43</v>
      </c>
      <c r="B529" s="4"/>
      <c r="C529" s="96" t="s">
        <v>28</v>
      </c>
      <c r="D529" s="96" t="s">
        <v>75</v>
      </c>
      <c r="E529" s="31" t="s">
        <v>167</v>
      </c>
      <c r="F529" s="31">
        <v>200</v>
      </c>
      <c r="G529" s="9">
        <f>10369.3-400</f>
        <v>9969.2999999999993</v>
      </c>
      <c r="H529" s="9">
        <v>10369.299999999999</v>
      </c>
      <c r="I529" s="9">
        <v>10369.299999999999</v>
      </c>
    </row>
    <row r="530" spans="1:9" ht="21.75" hidden="1" customHeight="1">
      <c r="A530" s="95" t="s">
        <v>20</v>
      </c>
      <c r="B530" s="4"/>
      <c r="C530" s="96" t="s">
        <v>28</v>
      </c>
      <c r="D530" s="96" t="s">
        <v>75</v>
      </c>
      <c r="E530" s="31" t="s">
        <v>167</v>
      </c>
      <c r="F530" s="31">
        <v>800</v>
      </c>
      <c r="G530" s="9"/>
      <c r="H530" s="9"/>
      <c r="I530" s="9"/>
    </row>
    <row r="531" spans="1:9">
      <c r="A531" s="95" t="s">
        <v>679</v>
      </c>
      <c r="B531" s="4"/>
      <c r="C531" s="96" t="s">
        <v>28</v>
      </c>
      <c r="D531" s="96" t="s">
        <v>75</v>
      </c>
      <c r="E531" s="96" t="s">
        <v>161</v>
      </c>
      <c r="F531" s="31"/>
      <c r="G531" s="9">
        <f t="shared" ref="G531:I532" si="153">SUM(G532)</f>
        <v>2767.1</v>
      </c>
      <c r="H531" s="9">
        <f t="shared" si="153"/>
        <v>0</v>
      </c>
      <c r="I531" s="9">
        <f t="shared" si="153"/>
        <v>0</v>
      </c>
    </row>
    <row r="532" spans="1:9" ht="47.25">
      <c r="A532" s="95" t="s">
        <v>615</v>
      </c>
      <c r="B532" s="4"/>
      <c r="C532" s="96" t="s">
        <v>28</v>
      </c>
      <c r="D532" s="96" t="s">
        <v>75</v>
      </c>
      <c r="E532" s="96" t="s">
        <v>168</v>
      </c>
      <c r="F532" s="31"/>
      <c r="G532" s="9">
        <f t="shared" si="153"/>
        <v>2767.1</v>
      </c>
      <c r="H532" s="9">
        <f t="shared" si="153"/>
        <v>0</v>
      </c>
      <c r="I532" s="9">
        <f t="shared" si="153"/>
        <v>0</v>
      </c>
    </row>
    <row r="533" spans="1:9">
      <c r="A533" s="95" t="s">
        <v>20</v>
      </c>
      <c r="B533" s="4"/>
      <c r="C533" s="96" t="s">
        <v>28</v>
      </c>
      <c r="D533" s="96" t="s">
        <v>75</v>
      </c>
      <c r="E533" s="96" t="s">
        <v>168</v>
      </c>
      <c r="F533" s="31">
        <v>800</v>
      </c>
      <c r="G533" s="9">
        <f>2500+267.1</f>
        <v>2767.1</v>
      </c>
      <c r="H533" s="9"/>
      <c r="I533" s="9"/>
    </row>
    <row r="534" spans="1:9">
      <c r="A534" s="95" t="s">
        <v>671</v>
      </c>
      <c r="B534" s="22"/>
      <c r="C534" s="96" t="s">
        <v>60</v>
      </c>
      <c r="D534" s="96"/>
      <c r="E534" s="96"/>
      <c r="F534" s="31"/>
      <c r="G534" s="9">
        <f>SUM(G535)</f>
        <v>1386.4</v>
      </c>
      <c r="H534" s="9">
        <f t="shared" ref="H534:I534" si="154">SUM(H535)</f>
        <v>0</v>
      </c>
      <c r="I534" s="9">
        <f t="shared" si="154"/>
        <v>0</v>
      </c>
    </row>
    <row r="535" spans="1:9">
      <c r="A535" s="95" t="s">
        <v>148</v>
      </c>
      <c r="B535" s="22"/>
      <c r="C535" s="96" t="s">
        <v>60</v>
      </c>
      <c r="D535" s="96" t="s">
        <v>139</v>
      </c>
      <c r="E535" s="96"/>
      <c r="F535" s="31"/>
      <c r="G535" s="9">
        <f>SUM(G536)</f>
        <v>1386.4</v>
      </c>
      <c r="H535" s="9">
        <f t="shared" ref="H535:I535" si="155">SUM(H536)</f>
        <v>0</v>
      </c>
      <c r="I535" s="9">
        <f t="shared" si="155"/>
        <v>0</v>
      </c>
    </row>
    <row r="536" spans="1:9">
      <c r="A536" s="95" t="s">
        <v>679</v>
      </c>
      <c r="B536" s="22"/>
      <c r="C536" s="96" t="s">
        <v>60</v>
      </c>
      <c r="D536" s="96" t="s">
        <v>139</v>
      </c>
      <c r="E536" s="96" t="s">
        <v>161</v>
      </c>
      <c r="F536" s="31"/>
      <c r="G536" s="9">
        <f>SUM(G537)</f>
        <v>1386.4</v>
      </c>
      <c r="H536" s="9">
        <f t="shared" ref="H536:I536" si="156">SUM(H537)</f>
        <v>0</v>
      </c>
      <c r="I536" s="9">
        <f t="shared" si="156"/>
        <v>0</v>
      </c>
    </row>
    <row r="537" spans="1:9">
      <c r="A537" s="95" t="s">
        <v>757</v>
      </c>
      <c r="B537" s="22"/>
      <c r="C537" s="96" t="s">
        <v>60</v>
      </c>
      <c r="D537" s="96" t="s">
        <v>139</v>
      </c>
      <c r="E537" s="96" t="s">
        <v>756</v>
      </c>
      <c r="F537" s="31"/>
      <c r="G537" s="9">
        <f>SUM(G538)</f>
        <v>1386.4</v>
      </c>
      <c r="H537" s="9">
        <f t="shared" ref="H537:I537" si="157">SUM(H538)</f>
        <v>0</v>
      </c>
      <c r="I537" s="9">
        <f t="shared" si="157"/>
        <v>0</v>
      </c>
    </row>
    <row r="538" spans="1:9">
      <c r="A538" s="95" t="s">
        <v>20</v>
      </c>
      <c r="B538" s="22"/>
      <c r="C538" s="96" t="s">
        <v>60</v>
      </c>
      <c r="D538" s="96" t="s">
        <v>139</v>
      </c>
      <c r="E538" s="96" t="s">
        <v>756</v>
      </c>
      <c r="F538" s="31">
        <v>800</v>
      </c>
      <c r="G538" s="9">
        <f>1317.7+68.7</f>
        <v>1386.4</v>
      </c>
      <c r="H538" s="9"/>
      <c r="I538" s="9"/>
    </row>
    <row r="539" spans="1:9">
      <c r="A539" s="95" t="s">
        <v>88</v>
      </c>
      <c r="B539" s="22"/>
      <c r="C539" s="96" t="s">
        <v>89</v>
      </c>
      <c r="D539" s="96"/>
      <c r="E539" s="96"/>
      <c r="F539" s="31"/>
      <c r="G539" s="9">
        <f>SUM(G540)</f>
        <v>117.5</v>
      </c>
      <c r="H539" s="9"/>
      <c r="I539" s="9"/>
    </row>
    <row r="540" spans="1:9">
      <c r="A540" s="2" t="s">
        <v>680</v>
      </c>
      <c r="B540" s="22"/>
      <c r="C540" s="96" t="s">
        <v>89</v>
      </c>
      <c r="D540" s="96" t="s">
        <v>139</v>
      </c>
      <c r="E540" s="96"/>
      <c r="F540" s="31"/>
      <c r="G540" s="9">
        <f>SUM(G541)</f>
        <v>117.5</v>
      </c>
      <c r="H540" s="9">
        <f t="shared" ref="H540:I542" si="158">SUM(H541)</f>
        <v>117.5</v>
      </c>
      <c r="I540" s="9">
        <f t="shared" si="158"/>
        <v>117.5</v>
      </c>
    </row>
    <row r="541" spans="1:9" ht="31.5">
      <c r="A541" s="95" t="s">
        <v>406</v>
      </c>
      <c r="B541" s="22"/>
      <c r="C541" s="96" t="s">
        <v>89</v>
      </c>
      <c r="D541" s="96" t="s">
        <v>139</v>
      </c>
      <c r="E541" s="31" t="s">
        <v>162</v>
      </c>
      <c r="F541" s="31"/>
      <c r="G541" s="9">
        <f>SUM(G542)</f>
        <v>117.5</v>
      </c>
      <c r="H541" s="9">
        <f t="shared" si="158"/>
        <v>117.5</v>
      </c>
      <c r="I541" s="9">
        <f t="shared" si="158"/>
        <v>117.5</v>
      </c>
    </row>
    <row r="542" spans="1:9" ht="31.5">
      <c r="A542" s="95" t="s">
        <v>79</v>
      </c>
      <c r="B542" s="22"/>
      <c r="C542" s="96" t="s">
        <v>89</v>
      </c>
      <c r="D542" s="96" t="s">
        <v>139</v>
      </c>
      <c r="E542" s="31" t="s">
        <v>167</v>
      </c>
      <c r="F542" s="31"/>
      <c r="G542" s="9">
        <f>SUM(G543)</f>
        <v>117.5</v>
      </c>
      <c r="H542" s="9">
        <f t="shared" si="158"/>
        <v>117.5</v>
      </c>
      <c r="I542" s="9">
        <f t="shared" si="158"/>
        <v>117.5</v>
      </c>
    </row>
    <row r="543" spans="1:9" ht="31.5">
      <c r="A543" s="95" t="s">
        <v>43</v>
      </c>
      <c r="B543" s="22"/>
      <c r="C543" s="96" t="s">
        <v>89</v>
      </c>
      <c r="D543" s="96" t="s">
        <v>139</v>
      </c>
      <c r="E543" s="31" t="s">
        <v>167</v>
      </c>
      <c r="F543" s="31">
        <v>200</v>
      </c>
      <c r="G543" s="9">
        <v>117.5</v>
      </c>
      <c r="H543" s="9">
        <v>117.5</v>
      </c>
      <c r="I543" s="9">
        <v>117.5</v>
      </c>
    </row>
    <row r="544" spans="1:9">
      <c r="A544" s="95" t="s">
        <v>24</v>
      </c>
      <c r="B544" s="4"/>
      <c r="C544" s="96" t="s">
        <v>25</v>
      </c>
      <c r="D544" s="96"/>
      <c r="E544" s="31"/>
      <c r="F544" s="31"/>
      <c r="G544" s="9">
        <f t="shared" ref="G544:I547" si="159">SUM(G545)</f>
        <v>38487.599999999991</v>
      </c>
      <c r="H544" s="9">
        <f t="shared" si="159"/>
        <v>22992.1</v>
      </c>
      <c r="I544" s="9">
        <f t="shared" si="159"/>
        <v>126022.7</v>
      </c>
    </row>
    <row r="545" spans="1:9">
      <c r="A545" s="95" t="s">
        <v>59</v>
      </c>
      <c r="B545" s="4"/>
      <c r="C545" s="96" t="s">
        <v>25</v>
      </c>
      <c r="D545" s="96" t="s">
        <v>60</v>
      </c>
      <c r="E545" s="31"/>
      <c r="F545" s="31"/>
      <c r="G545" s="9">
        <f t="shared" si="159"/>
        <v>38487.599999999991</v>
      </c>
      <c r="H545" s="9">
        <f t="shared" si="159"/>
        <v>22992.1</v>
      </c>
      <c r="I545" s="9">
        <f t="shared" si="159"/>
        <v>126022.7</v>
      </c>
    </row>
    <row r="546" spans="1:9">
      <c r="A546" s="95" t="s">
        <v>679</v>
      </c>
      <c r="B546" s="4"/>
      <c r="C546" s="96" t="s">
        <v>25</v>
      </c>
      <c r="D546" s="96" t="s">
        <v>60</v>
      </c>
      <c r="E546" s="96" t="s">
        <v>161</v>
      </c>
      <c r="F546" s="31"/>
      <c r="G546" s="9">
        <f t="shared" si="159"/>
        <v>38487.599999999991</v>
      </c>
      <c r="H546" s="9">
        <f t="shared" si="159"/>
        <v>22992.1</v>
      </c>
      <c r="I546" s="9">
        <f t="shared" si="159"/>
        <v>126022.7</v>
      </c>
    </row>
    <row r="547" spans="1:9" ht="31.5">
      <c r="A547" s="95" t="s">
        <v>614</v>
      </c>
      <c r="B547" s="4"/>
      <c r="C547" s="96" t="s">
        <v>25</v>
      </c>
      <c r="D547" s="96" t="s">
        <v>60</v>
      </c>
      <c r="E547" s="31" t="s">
        <v>169</v>
      </c>
      <c r="F547" s="31"/>
      <c r="G547" s="9">
        <f t="shared" si="159"/>
        <v>38487.599999999991</v>
      </c>
      <c r="H547" s="9">
        <f t="shared" si="159"/>
        <v>22992.1</v>
      </c>
      <c r="I547" s="9">
        <f t="shared" si="159"/>
        <v>126022.7</v>
      </c>
    </row>
    <row r="548" spans="1:9" ht="21.75" customHeight="1">
      <c r="A548" s="95" t="s">
        <v>20</v>
      </c>
      <c r="B548" s="4"/>
      <c r="C548" s="96" t="s">
        <v>25</v>
      </c>
      <c r="D548" s="96" t="s">
        <v>60</v>
      </c>
      <c r="E548" s="31" t="s">
        <v>169</v>
      </c>
      <c r="F548" s="31">
        <v>800</v>
      </c>
      <c r="G548" s="9">
        <f>119542.9-81055.3</f>
        <v>38487.599999999991</v>
      </c>
      <c r="H548" s="9">
        <v>22992.1</v>
      </c>
      <c r="I548" s="9">
        <v>126022.7</v>
      </c>
    </row>
    <row r="549" spans="1:9" hidden="1">
      <c r="A549" s="95" t="s">
        <v>555</v>
      </c>
      <c r="B549" s="4"/>
      <c r="C549" s="96" t="s">
        <v>75</v>
      </c>
      <c r="D549" s="96"/>
      <c r="E549" s="31"/>
      <c r="F549" s="31"/>
      <c r="G549" s="9">
        <f>SUM(G550)</f>
        <v>0</v>
      </c>
      <c r="H549" s="9">
        <f t="shared" ref="H549:I552" si="160">SUM(H550)</f>
        <v>0</v>
      </c>
      <c r="I549" s="9">
        <f t="shared" si="160"/>
        <v>0</v>
      </c>
    </row>
    <row r="550" spans="1:9" hidden="1">
      <c r="A550" s="95" t="s">
        <v>681</v>
      </c>
      <c r="B550" s="4"/>
      <c r="C550" s="96" t="s">
        <v>75</v>
      </c>
      <c r="D550" s="96" t="s">
        <v>28</v>
      </c>
      <c r="E550" s="31"/>
      <c r="F550" s="31"/>
      <c r="G550" s="9">
        <f>SUM(G551)</f>
        <v>0</v>
      </c>
      <c r="H550" s="9">
        <f t="shared" si="160"/>
        <v>0</v>
      </c>
      <c r="I550" s="9">
        <f t="shared" si="160"/>
        <v>0</v>
      </c>
    </row>
    <row r="551" spans="1:9" ht="31.5" hidden="1">
      <c r="A551" s="95" t="s">
        <v>682</v>
      </c>
      <c r="B551" s="4"/>
      <c r="C551" s="96" t="s">
        <v>75</v>
      </c>
      <c r="D551" s="96" t="s">
        <v>28</v>
      </c>
      <c r="E551" s="31" t="s">
        <v>162</v>
      </c>
      <c r="F551" s="31"/>
      <c r="G551" s="9">
        <f>SUM(G552)</f>
        <v>0</v>
      </c>
      <c r="H551" s="9">
        <f t="shared" si="160"/>
        <v>0</v>
      </c>
      <c r="I551" s="9">
        <f t="shared" si="160"/>
        <v>0</v>
      </c>
    </row>
    <row r="552" spans="1:9" hidden="1">
      <c r="A552" s="95" t="s">
        <v>556</v>
      </c>
      <c r="B552" s="4"/>
      <c r="C552" s="96" t="s">
        <v>75</v>
      </c>
      <c r="D552" s="96" t="s">
        <v>28</v>
      </c>
      <c r="E552" s="31" t="s">
        <v>557</v>
      </c>
      <c r="F552" s="31"/>
      <c r="G552" s="9">
        <f>SUM(G553)</f>
        <v>0</v>
      </c>
      <c r="H552" s="9">
        <f t="shared" si="160"/>
        <v>0</v>
      </c>
      <c r="I552" s="9">
        <f t="shared" si="160"/>
        <v>0</v>
      </c>
    </row>
    <row r="553" spans="1:9" hidden="1">
      <c r="A553" s="95" t="s">
        <v>558</v>
      </c>
      <c r="B553" s="4"/>
      <c r="C553" s="96" t="s">
        <v>75</v>
      </c>
      <c r="D553" s="96" t="s">
        <v>28</v>
      </c>
      <c r="E553" s="31" t="s">
        <v>557</v>
      </c>
      <c r="F553" s="31">
        <v>700</v>
      </c>
      <c r="G553" s="9"/>
      <c r="H553" s="9"/>
      <c r="I553" s="9"/>
    </row>
    <row r="554" spans="1:9" ht="31.5">
      <c r="A554" s="23" t="s">
        <v>683</v>
      </c>
      <c r="B554" s="38" t="s">
        <v>9</v>
      </c>
      <c r="C554" s="29"/>
      <c r="D554" s="29"/>
      <c r="E554" s="29"/>
      <c r="F554" s="29"/>
      <c r="G554" s="10">
        <f>SUM(G555+G578)</f>
        <v>1027682.3999999999</v>
      </c>
      <c r="H554" s="10">
        <f>SUM(H555+H578)</f>
        <v>1082731.7</v>
      </c>
      <c r="I554" s="10">
        <f>SUM(I555+I578)</f>
        <v>1131228</v>
      </c>
    </row>
    <row r="555" spans="1:9">
      <c r="A555" s="95" t="s">
        <v>88</v>
      </c>
      <c r="B555" s="4"/>
      <c r="C555" s="4" t="s">
        <v>89</v>
      </c>
      <c r="D555" s="4"/>
      <c r="E555" s="4"/>
      <c r="F555" s="4"/>
      <c r="G555" s="7">
        <f>SUM(G571)+G556</f>
        <v>40</v>
      </c>
      <c r="H555" s="7">
        <f>SUM(H571)+H556</f>
        <v>40</v>
      </c>
      <c r="I555" s="7">
        <f>SUM(I571)+I556</f>
        <v>40</v>
      </c>
    </row>
    <row r="556" spans="1:9">
      <c r="A556" s="2" t="s">
        <v>544</v>
      </c>
      <c r="B556" s="22"/>
      <c r="C556" s="96" t="s">
        <v>89</v>
      </c>
      <c r="D556" s="96" t="s">
        <v>139</v>
      </c>
      <c r="E556" s="4"/>
      <c r="F556" s="4"/>
      <c r="G556" s="7">
        <f>SUM(G557+G562)</f>
        <v>40</v>
      </c>
      <c r="H556" s="7">
        <f t="shared" ref="H556:I556" si="161">SUM(H557+H562)</f>
        <v>40</v>
      </c>
      <c r="I556" s="7">
        <f t="shared" si="161"/>
        <v>40</v>
      </c>
    </row>
    <row r="557" spans="1:9" ht="31.5">
      <c r="A557" s="95" t="s">
        <v>354</v>
      </c>
      <c r="B557" s="96"/>
      <c r="C557" s="96" t="s">
        <v>89</v>
      </c>
      <c r="D557" s="96" t="s">
        <v>139</v>
      </c>
      <c r="E557" s="96" t="s">
        <v>296</v>
      </c>
      <c r="F557" s="4"/>
      <c r="G557" s="7">
        <f>SUM(G558)</f>
        <v>40</v>
      </c>
      <c r="H557" s="7">
        <f t="shared" ref="H557:I558" si="162">SUM(H558)</f>
        <v>40</v>
      </c>
      <c r="I557" s="7">
        <f t="shared" si="162"/>
        <v>40</v>
      </c>
    </row>
    <row r="558" spans="1:9">
      <c r="A558" s="99" t="s">
        <v>806</v>
      </c>
      <c r="B558" s="96"/>
      <c r="C558" s="96" t="s">
        <v>89</v>
      </c>
      <c r="D558" s="96" t="s">
        <v>139</v>
      </c>
      <c r="E558" s="96" t="s">
        <v>301</v>
      </c>
      <c r="F558" s="4"/>
      <c r="G558" s="7">
        <f>SUM(G559)</f>
        <v>40</v>
      </c>
      <c r="H558" s="7">
        <f t="shared" si="162"/>
        <v>40</v>
      </c>
      <c r="I558" s="7">
        <f t="shared" si="162"/>
        <v>40</v>
      </c>
    </row>
    <row r="559" spans="1:9" ht="31.5">
      <c r="A559" s="99" t="s">
        <v>892</v>
      </c>
      <c r="B559" s="100"/>
      <c r="C559" s="100" t="s">
        <v>89</v>
      </c>
      <c r="D559" s="100" t="s">
        <v>139</v>
      </c>
      <c r="E559" s="31" t="s">
        <v>844</v>
      </c>
      <c r="F559" s="4"/>
      <c r="G559" s="7">
        <f>SUM(G560)</f>
        <v>40</v>
      </c>
      <c r="H559" s="7">
        <f t="shared" ref="H559:I559" si="163">SUM(H560)</f>
        <v>40</v>
      </c>
      <c r="I559" s="7">
        <f t="shared" si="163"/>
        <v>40</v>
      </c>
    </row>
    <row r="560" spans="1:9" ht="31.5">
      <c r="A560" s="95" t="s">
        <v>302</v>
      </c>
      <c r="B560" s="96"/>
      <c r="C560" s="96" t="s">
        <v>89</v>
      </c>
      <c r="D560" s="96" t="s">
        <v>139</v>
      </c>
      <c r="E560" s="31" t="s">
        <v>844</v>
      </c>
      <c r="F560" s="4"/>
      <c r="G560" s="7">
        <f>SUM(G561)</f>
        <v>40</v>
      </c>
      <c r="H560" s="7">
        <f t="shared" ref="H560:I560" si="164">SUM(H561)</f>
        <v>40</v>
      </c>
      <c r="I560" s="7">
        <f t="shared" si="164"/>
        <v>40</v>
      </c>
    </row>
    <row r="561" spans="1:9" ht="31.5">
      <c r="A561" s="95" t="s">
        <v>43</v>
      </c>
      <c r="B561" s="4"/>
      <c r="C561" s="96" t="s">
        <v>89</v>
      </c>
      <c r="D561" s="96" t="s">
        <v>139</v>
      </c>
      <c r="E561" s="31" t="s">
        <v>844</v>
      </c>
      <c r="F561" s="4" t="s">
        <v>72</v>
      </c>
      <c r="G561" s="7">
        <v>40</v>
      </c>
      <c r="H561" s="7">
        <v>40</v>
      </c>
      <c r="I561" s="7">
        <v>40</v>
      </c>
    </row>
    <row r="562" spans="1:9" ht="31.5" hidden="1">
      <c r="A562" s="95" t="s">
        <v>434</v>
      </c>
      <c r="B562" s="96"/>
      <c r="C562" s="96" t="s">
        <v>89</v>
      </c>
      <c r="D562" s="96" t="s">
        <v>139</v>
      </c>
      <c r="E562" s="96" t="s">
        <v>14</v>
      </c>
      <c r="F562" s="31"/>
      <c r="G562" s="7">
        <f>SUM(G568)+G563</f>
        <v>0</v>
      </c>
      <c r="H562" s="7">
        <f t="shared" ref="H562:I562" si="165">SUM(H568)+H563</f>
        <v>0</v>
      </c>
      <c r="I562" s="7">
        <f t="shared" si="165"/>
        <v>0</v>
      </c>
    </row>
    <row r="563" spans="1:9" ht="31.5" hidden="1">
      <c r="A563" s="95" t="s">
        <v>64</v>
      </c>
      <c r="B563" s="96"/>
      <c r="C563" s="96" t="s">
        <v>89</v>
      </c>
      <c r="D563" s="96" t="s">
        <v>139</v>
      </c>
      <c r="E563" s="31" t="s">
        <v>15</v>
      </c>
      <c r="F563" s="31"/>
      <c r="G563" s="7">
        <f>SUM(G564)</f>
        <v>0</v>
      </c>
      <c r="H563" s="7">
        <f t="shared" ref="H563:I566" si="166">SUM(H564)</f>
        <v>0</v>
      </c>
      <c r="I563" s="7">
        <f t="shared" si="166"/>
        <v>0</v>
      </c>
    </row>
    <row r="564" spans="1:9" ht="31.5" hidden="1">
      <c r="A564" s="95" t="s">
        <v>36</v>
      </c>
      <c r="B564" s="96"/>
      <c r="C564" s="96" t="s">
        <v>89</v>
      </c>
      <c r="D564" s="96" t="s">
        <v>139</v>
      </c>
      <c r="E564" s="31" t="s">
        <v>37</v>
      </c>
      <c r="F564" s="31"/>
      <c r="G564" s="7">
        <f>SUM(G565)</f>
        <v>0</v>
      </c>
      <c r="H564" s="7">
        <f t="shared" si="166"/>
        <v>0</v>
      </c>
      <c r="I564" s="7">
        <f t="shared" si="166"/>
        <v>0</v>
      </c>
    </row>
    <row r="565" spans="1:9" hidden="1">
      <c r="A565" s="95" t="s">
        <v>38</v>
      </c>
      <c r="B565" s="96"/>
      <c r="C565" s="96" t="s">
        <v>89</v>
      </c>
      <c r="D565" s="96" t="s">
        <v>139</v>
      </c>
      <c r="E565" s="31" t="s">
        <v>39</v>
      </c>
      <c r="F565" s="31"/>
      <c r="G565" s="7">
        <f>SUM(G566)</f>
        <v>0</v>
      </c>
      <c r="H565" s="7">
        <f t="shared" si="166"/>
        <v>0</v>
      </c>
      <c r="I565" s="7">
        <f t="shared" si="166"/>
        <v>0</v>
      </c>
    </row>
    <row r="566" spans="1:9" ht="31.5" hidden="1">
      <c r="A566" s="95" t="s">
        <v>40</v>
      </c>
      <c r="B566" s="96"/>
      <c r="C566" s="96" t="s">
        <v>89</v>
      </c>
      <c r="D566" s="96" t="s">
        <v>139</v>
      </c>
      <c r="E566" s="31" t="s">
        <v>41</v>
      </c>
      <c r="F566" s="31"/>
      <c r="G566" s="7">
        <f>SUM(G567)</f>
        <v>0</v>
      </c>
      <c r="H566" s="7">
        <f t="shared" si="166"/>
        <v>0</v>
      </c>
      <c r="I566" s="7">
        <f t="shared" si="166"/>
        <v>0</v>
      </c>
    </row>
    <row r="567" spans="1:9" ht="31.5" hidden="1">
      <c r="A567" s="95" t="s">
        <v>43</v>
      </c>
      <c r="B567" s="96"/>
      <c r="C567" s="96" t="s">
        <v>89</v>
      </c>
      <c r="D567" s="96" t="s">
        <v>139</v>
      </c>
      <c r="E567" s="31" t="s">
        <v>41</v>
      </c>
      <c r="F567" s="31">
        <v>200</v>
      </c>
      <c r="G567" s="7"/>
      <c r="H567" s="7"/>
      <c r="I567" s="7"/>
    </row>
    <row r="568" spans="1:9" ht="31.5" hidden="1">
      <c r="A568" s="95" t="s">
        <v>685</v>
      </c>
      <c r="B568" s="96"/>
      <c r="C568" s="96" t="s">
        <v>89</v>
      </c>
      <c r="D568" s="96" t="s">
        <v>139</v>
      </c>
      <c r="E568" s="96" t="s">
        <v>61</v>
      </c>
      <c r="F568" s="31"/>
      <c r="G568" s="7">
        <f>SUM(G569)</f>
        <v>0</v>
      </c>
      <c r="H568" s="7">
        <f t="shared" ref="H568:I569" si="167">SUM(H569)</f>
        <v>0</v>
      </c>
      <c r="I568" s="7">
        <f t="shared" si="167"/>
        <v>0</v>
      </c>
    </row>
    <row r="569" spans="1:9" ht="31.5" hidden="1">
      <c r="A569" s="95" t="s">
        <v>79</v>
      </c>
      <c r="B569" s="39"/>
      <c r="C569" s="96" t="s">
        <v>89</v>
      </c>
      <c r="D569" s="96" t="s">
        <v>139</v>
      </c>
      <c r="E569" s="31" t="s">
        <v>360</v>
      </c>
      <c r="F569" s="31"/>
      <c r="G569" s="7">
        <f>SUM(G570)</f>
        <v>0</v>
      </c>
      <c r="H569" s="7">
        <f t="shared" si="167"/>
        <v>0</v>
      </c>
      <c r="I569" s="7">
        <f t="shared" si="167"/>
        <v>0</v>
      </c>
    </row>
    <row r="570" spans="1:9" ht="31.5" hidden="1">
      <c r="A570" s="95" t="s">
        <v>43</v>
      </c>
      <c r="B570" s="39"/>
      <c r="C570" s="96" t="s">
        <v>89</v>
      </c>
      <c r="D570" s="96" t="s">
        <v>139</v>
      </c>
      <c r="E570" s="31" t="s">
        <v>360</v>
      </c>
      <c r="F570" s="31">
        <v>200</v>
      </c>
      <c r="G570" s="7"/>
      <c r="H570" s="7"/>
      <c r="I570" s="7"/>
    </row>
    <row r="571" spans="1:9" hidden="1">
      <c r="A571" s="95" t="s">
        <v>686</v>
      </c>
      <c r="B571" s="4"/>
      <c r="C571" s="4" t="s">
        <v>89</v>
      </c>
      <c r="D571" s="4" t="s">
        <v>89</v>
      </c>
      <c r="E571" s="31"/>
      <c r="F571" s="31"/>
      <c r="G571" s="7">
        <f t="shared" ref="G571:I574" si="168">SUM(G572)</f>
        <v>0</v>
      </c>
      <c r="H571" s="7">
        <f t="shared" si="168"/>
        <v>0</v>
      </c>
      <c r="I571" s="7">
        <f t="shared" si="168"/>
        <v>0</v>
      </c>
    </row>
    <row r="572" spans="1:9" ht="31.5" hidden="1">
      <c r="A572" s="95" t="s">
        <v>436</v>
      </c>
      <c r="B572" s="96"/>
      <c r="C572" s="96" t="s">
        <v>89</v>
      </c>
      <c r="D572" s="96" t="s">
        <v>89</v>
      </c>
      <c r="E572" s="31" t="s">
        <v>274</v>
      </c>
      <c r="F572" s="31"/>
      <c r="G572" s="7">
        <f t="shared" si="168"/>
        <v>0</v>
      </c>
      <c r="H572" s="7">
        <f t="shared" si="168"/>
        <v>0</v>
      </c>
      <c r="I572" s="7">
        <f t="shared" si="168"/>
        <v>0</v>
      </c>
    </row>
    <row r="573" spans="1:9" ht="31.5" hidden="1">
      <c r="A573" s="95" t="s">
        <v>368</v>
      </c>
      <c r="B573" s="4"/>
      <c r="C573" s="4" t="s">
        <v>89</v>
      </c>
      <c r="D573" s="4" t="s">
        <v>89</v>
      </c>
      <c r="E573" s="4" t="s">
        <v>284</v>
      </c>
      <c r="F573" s="4"/>
      <c r="G573" s="7">
        <f t="shared" si="168"/>
        <v>0</v>
      </c>
      <c r="H573" s="7">
        <f t="shared" si="168"/>
        <v>0</v>
      </c>
      <c r="I573" s="7">
        <f t="shared" si="168"/>
        <v>0</v>
      </c>
    </row>
    <row r="574" spans="1:9" hidden="1">
      <c r="A574" s="95" t="s">
        <v>29</v>
      </c>
      <c r="B574" s="4"/>
      <c r="C574" s="4" t="s">
        <v>89</v>
      </c>
      <c r="D574" s="4" t="s">
        <v>89</v>
      </c>
      <c r="E574" s="4" t="s">
        <v>285</v>
      </c>
      <c r="F574" s="4"/>
      <c r="G574" s="7">
        <f t="shared" si="168"/>
        <v>0</v>
      </c>
      <c r="H574" s="7">
        <f t="shared" si="168"/>
        <v>0</v>
      </c>
      <c r="I574" s="7">
        <f t="shared" si="168"/>
        <v>0</v>
      </c>
    </row>
    <row r="575" spans="1:9" ht="31.5" hidden="1">
      <c r="A575" s="95" t="s">
        <v>286</v>
      </c>
      <c r="B575" s="31"/>
      <c r="C575" s="4" t="s">
        <v>89</v>
      </c>
      <c r="D575" s="4" t="s">
        <v>89</v>
      </c>
      <c r="E575" s="4" t="s">
        <v>287</v>
      </c>
      <c r="F575" s="4"/>
      <c r="G575" s="7">
        <f>SUM(G576:G577)</f>
        <v>0</v>
      </c>
      <c r="H575" s="7">
        <f>SUM(H576:H577)</f>
        <v>0</v>
      </c>
      <c r="I575" s="7">
        <f>SUM(I576:I577)</f>
        <v>0</v>
      </c>
    </row>
    <row r="576" spans="1:9" ht="47.25" hidden="1">
      <c r="A576" s="95" t="s">
        <v>42</v>
      </c>
      <c r="B576" s="31"/>
      <c r="C576" s="4" t="s">
        <v>89</v>
      </c>
      <c r="D576" s="4" t="s">
        <v>89</v>
      </c>
      <c r="E576" s="4" t="s">
        <v>287</v>
      </c>
      <c r="F576" s="4" t="s">
        <v>70</v>
      </c>
      <c r="G576" s="7"/>
      <c r="H576" s="7"/>
      <c r="I576" s="7"/>
    </row>
    <row r="577" spans="1:11" ht="31.5" hidden="1">
      <c r="A577" s="95" t="s">
        <v>43</v>
      </c>
      <c r="B577" s="4"/>
      <c r="C577" s="4" t="s">
        <v>89</v>
      </c>
      <c r="D577" s="4" t="s">
        <v>89</v>
      </c>
      <c r="E577" s="4" t="s">
        <v>287</v>
      </c>
      <c r="F577" s="22">
        <v>200</v>
      </c>
      <c r="G577" s="7"/>
      <c r="H577" s="7"/>
      <c r="I577" s="7"/>
    </row>
    <row r="578" spans="1:11">
      <c r="A578" s="95" t="s">
        <v>24</v>
      </c>
      <c r="B578" s="96"/>
      <c r="C578" s="96" t="s">
        <v>25</v>
      </c>
      <c r="D578" s="96" t="s">
        <v>26</v>
      </c>
      <c r="E578" s="31"/>
      <c r="F578" s="31"/>
      <c r="G578" s="9">
        <f>G579+G590+G690+G665</f>
        <v>1027642.3999999999</v>
      </c>
      <c r="H578" s="9">
        <f>H579+H590+H690+H665</f>
        <v>1082691.7</v>
      </c>
      <c r="I578" s="9">
        <f>I579+I590+I690+I665</f>
        <v>1131188</v>
      </c>
    </row>
    <row r="579" spans="1:11">
      <c r="A579" s="95" t="s">
        <v>27</v>
      </c>
      <c r="B579" s="96"/>
      <c r="C579" s="96" t="s">
        <v>25</v>
      </c>
      <c r="D579" s="96" t="s">
        <v>28</v>
      </c>
      <c r="E579" s="31"/>
      <c r="F579" s="31"/>
      <c r="G579" s="9">
        <f t="shared" ref="G579:I581" si="169">G580</f>
        <v>18824.5</v>
      </c>
      <c r="H579" s="9">
        <f t="shared" si="169"/>
        <v>18824.5</v>
      </c>
      <c r="I579" s="9">
        <f t="shared" si="169"/>
        <v>18824.5</v>
      </c>
    </row>
    <row r="580" spans="1:11" ht="31.5">
      <c r="A580" s="95" t="s">
        <v>434</v>
      </c>
      <c r="B580" s="96"/>
      <c r="C580" s="96" t="s">
        <v>25</v>
      </c>
      <c r="D580" s="96" t="s">
        <v>28</v>
      </c>
      <c r="E580" s="31" t="s">
        <v>14</v>
      </c>
      <c r="F580" s="31"/>
      <c r="G580" s="9">
        <f t="shared" si="169"/>
        <v>18824.5</v>
      </c>
      <c r="H580" s="9">
        <f t="shared" si="169"/>
        <v>18824.5</v>
      </c>
      <c r="I580" s="9">
        <f t="shared" si="169"/>
        <v>18824.5</v>
      </c>
      <c r="K580" s="93"/>
    </row>
    <row r="581" spans="1:11" ht="31.5">
      <c r="A581" s="95" t="s">
        <v>64</v>
      </c>
      <c r="B581" s="96"/>
      <c r="C581" s="96" t="s">
        <v>25</v>
      </c>
      <c r="D581" s="96" t="s">
        <v>28</v>
      </c>
      <c r="E581" s="31" t="s">
        <v>15</v>
      </c>
      <c r="F581" s="31"/>
      <c r="G581" s="9">
        <f t="shared" si="169"/>
        <v>18824.5</v>
      </c>
      <c r="H581" s="9">
        <f t="shared" si="169"/>
        <v>18824.5</v>
      </c>
      <c r="I581" s="9">
        <f t="shared" si="169"/>
        <v>18824.5</v>
      </c>
    </row>
    <row r="582" spans="1:11">
      <c r="A582" s="95" t="s">
        <v>29</v>
      </c>
      <c r="B582" s="96"/>
      <c r="C582" s="96" t="s">
        <v>25</v>
      </c>
      <c r="D582" s="96" t="s">
        <v>28</v>
      </c>
      <c r="E582" s="31" t="s">
        <v>30</v>
      </c>
      <c r="F582" s="31"/>
      <c r="G582" s="9">
        <f>SUM(G583)</f>
        <v>18824.5</v>
      </c>
      <c r="H582" s="9">
        <f t="shared" ref="H582:I582" si="170">SUM(H583)</f>
        <v>18824.5</v>
      </c>
      <c r="I582" s="9">
        <f t="shared" si="170"/>
        <v>18824.5</v>
      </c>
    </row>
    <row r="583" spans="1:11" ht="31.5">
      <c r="A583" s="95" t="s">
        <v>32</v>
      </c>
      <c r="B583" s="96"/>
      <c r="C583" s="96" t="s">
        <v>25</v>
      </c>
      <c r="D583" s="96" t="s">
        <v>28</v>
      </c>
      <c r="E583" s="31" t="s">
        <v>33</v>
      </c>
      <c r="F583" s="31"/>
      <c r="G583" s="9">
        <f t="shared" ref="G583:I583" si="171">G584</f>
        <v>18824.5</v>
      </c>
      <c r="H583" s="9">
        <f t="shared" si="171"/>
        <v>18824.5</v>
      </c>
      <c r="I583" s="9">
        <f t="shared" si="171"/>
        <v>18824.5</v>
      </c>
    </row>
    <row r="584" spans="1:11">
      <c r="A584" s="95" t="s">
        <v>34</v>
      </c>
      <c r="B584" s="96"/>
      <c r="C584" s="96" t="s">
        <v>25</v>
      </c>
      <c r="D584" s="96" t="s">
        <v>28</v>
      </c>
      <c r="E584" s="31" t="s">
        <v>33</v>
      </c>
      <c r="F584" s="31">
        <v>300</v>
      </c>
      <c r="G584" s="9">
        <v>18824.5</v>
      </c>
      <c r="H584" s="9">
        <v>18824.5</v>
      </c>
      <c r="I584" s="9">
        <v>18824.5</v>
      </c>
    </row>
    <row r="585" spans="1:11" hidden="1">
      <c r="A585" s="95" t="s">
        <v>20</v>
      </c>
      <c r="B585" s="96"/>
      <c r="C585" s="96" t="s">
        <v>25</v>
      </c>
      <c r="D585" s="96" t="s">
        <v>35</v>
      </c>
      <c r="E585" s="31" t="s">
        <v>41</v>
      </c>
      <c r="F585" s="31">
        <v>800</v>
      </c>
      <c r="G585" s="9"/>
      <c r="H585" s="9"/>
      <c r="I585" s="9"/>
    </row>
    <row r="586" spans="1:11" hidden="1">
      <c r="A586" s="95" t="s">
        <v>65</v>
      </c>
      <c r="B586" s="40"/>
      <c r="C586" s="96" t="s">
        <v>25</v>
      </c>
      <c r="D586" s="96" t="s">
        <v>35</v>
      </c>
      <c r="E586" s="31" t="s">
        <v>52</v>
      </c>
      <c r="F586" s="31"/>
      <c r="G586" s="9">
        <f t="shared" ref="G586:I588" si="172">G587</f>
        <v>0</v>
      </c>
      <c r="H586" s="9">
        <f t="shared" si="172"/>
        <v>0</v>
      </c>
      <c r="I586" s="9">
        <f t="shared" si="172"/>
        <v>0</v>
      </c>
    </row>
    <row r="587" spans="1:11" hidden="1">
      <c r="A587" s="95" t="s">
        <v>29</v>
      </c>
      <c r="B587" s="40"/>
      <c r="C587" s="96" t="s">
        <v>25</v>
      </c>
      <c r="D587" s="96" t="s">
        <v>35</v>
      </c>
      <c r="E587" s="31" t="s">
        <v>324</v>
      </c>
      <c r="F587" s="31"/>
      <c r="G587" s="9">
        <f t="shared" si="172"/>
        <v>0</v>
      </c>
      <c r="H587" s="9">
        <f t="shared" si="172"/>
        <v>0</v>
      </c>
      <c r="I587" s="9">
        <f t="shared" si="172"/>
        <v>0</v>
      </c>
    </row>
    <row r="588" spans="1:11" hidden="1">
      <c r="A588" s="95" t="s">
        <v>31</v>
      </c>
      <c r="B588" s="40"/>
      <c r="C588" s="96" t="s">
        <v>25</v>
      </c>
      <c r="D588" s="96" t="s">
        <v>35</v>
      </c>
      <c r="E588" s="31" t="s">
        <v>325</v>
      </c>
      <c r="F588" s="31"/>
      <c r="G588" s="9">
        <f t="shared" si="172"/>
        <v>0</v>
      </c>
      <c r="H588" s="9">
        <f t="shared" si="172"/>
        <v>0</v>
      </c>
      <c r="I588" s="9">
        <f t="shared" si="172"/>
        <v>0</v>
      </c>
    </row>
    <row r="589" spans="1:11" ht="31.5" hidden="1">
      <c r="A589" s="95" t="s">
        <v>43</v>
      </c>
      <c r="B589" s="40"/>
      <c r="C589" s="96" t="s">
        <v>25</v>
      </c>
      <c r="D589" s="96" t="s">
        <v>35</v>
      </c>
      <c r="E589" s="31" t="s">
        <v>325</v>
      </c>
      <c r="F589" s="31">
        <v>200</v>
      </c>
      <c r="G589" s="9"/>
      <c r="H589" s="9"/>
      <c r="I589" s="9"/>
    </row>
    <row r="590" spans="1:11">
      <c r="A590" s="95" t="s">
        <v>44</v>
      </c>
      <c r="B590" s="96"/>
      <c r="C590" s="96" t="s">
        <v>25</v>
      </c>
      <c r="D590" s="96" t="s">
        <v>45</v>
      </c>
      <c r="E590" s="31"/>
      <c r="F590" s="31"/>
      <c r="G590" s="9">
        <f>G635+G653+G591+G657+G661</f>
        <v>747626.7</v>
      </c>
      <c r="H590" s="9">
        <f>H635+H653+H591+H657+H661</f>
        <v>802516.4</v>
      </c>
      <c r="I590" s="9">
        <f>I635+I653+I591+I657+I661</f>
        <v>841638.9</v>
      </c>
    </row>
    <row r="591" spans="1:11" ht="31.5">
      <c r="A591" s="95" t="s">
        <v>354</v>
      </c>
      <c r="B591" s="96"/>
      <c r="C591" s="96" t="s">
        <v>25</v>
      </c>
      <c r="D591" s="96" t="s">
        <v>45</v>
      </c>
      <c r="E591" s="96" t="s">
        <v>296</v>
      </c>
      <c r="F591" s="31"/>
      <c r="G591" s="9">
        <f>SUM(G592)</f>
        <v>733539.1</v>
      </c>
      <c r="H591" s="9">
        <f t="shared" ref="H591:I592" si="173">SUM(H592)</f>
        <v>788467.9</v>
      </c>
      <c r="I591" s="9">
        <f t="shared" si="173"/>
        <v>827590.4</v>
      </c>
    </row>
    <row r="592" spans="1:11">
      <c r="A592" s="95" t="s">
        <v>806</v>
      </c>
      <c r="B592" s="96"/>
      <c r="C592" s="96" t="s">
        <v>25</v>
      </c>
      <c r="D592" s="96" t="s">
        <v>45</v>
      </c>
      <c r="E592" s="96" t="s">
        <v>301</v>
      </c>
      <c r="F592" s="31"/>
      <c r="G592" s="9">
        <f>SUM(G593)</f>
        <v>733539.1</v>
      </c>
      <c r="H592" s="9">
        <f t="shared" si="173"/>
        <v>788467.9</v>
      </c>
      <c r="I592" s="9">
        <f t="shared" si="173"/>
        <v>827590.4</v>
      </c>
    </row>
    <row r="593" spans="1:9" ht="31.5">
      <c r="A593" s="95" t="s">
        <v>892</v>
      </c>
      <c r="B593" s="96"/>
      <c r="C593" s="96" t="s">
        <v>25</v>
      </c>
      <c r="D593" s="96" t="s">
        <v>45</v>
      </c>
      <c r="E593" s="96" t="s">
        <v>807</v>
      </c>
      <c r="F593" s="31"/>
      <c r="G593" s="9">
        <f>G594+G597+G600+G603+G606+G609+G612+G615+G618+G621+G624+G627+G630+G633</f>
        <v>733539.1</v>
      </c>
      <c r="H593" s="9">
        <f t="shared" ref="H593:I593" si="174">H594+H597+H600+H603+H606+H609+H612+H615+H618+H621+H624+H627+H630+H633</f>
        <v>788467.9</v>
      </c>
      <c r="I593" s="9">
        <f t="shared" si="174"/>
        <v>827590.4</v>
      </c>
    </row>
    <row r="594" spans="1:9" ht="47.25">
      <c r="A594" s="95" t="s">
        <v>893</v>
      </c>
      <c r="B594" s="96"/>
      <c r="C594" s="96" t="s">
        <v>25</v>
      </c>
      <c r="D594" s="96" t="s">
        <v>45</v>
      </c>
      <c r="E594" s="96" t="s">
        <v>832</v>
      </c>
      <c r="F594" s="31"/>
      <c r="G594" s="9">
        <f>G595+G596</f>
        <v>178289</v>
      </c>
      <c r="H594" s="9">
        <f>H595+H596</f>
        <v>185420.5</v>
      </c>
      <c r="I594" s="9">
        <f>I595+I596</f>
        <v>192837.30000000002</v>
      </c>
    </row>
    <row r="595" spans="1:9" ht="31.5">
      <c r="A595" s="95" t="s">
        <v>43</v>
      </c>
      <c r="B595" s="96"/>
      <c r="C595" s="96" t="s">
        <v>25</v>
      </c>
      <c r="D595" s="96" t="s">
        <v>45</v>
      </c>
      <c r="E595" s="96" t="s">
        <v>832</v>
      </c>
      <c r="F595" s="31">
        <v>200</v>
      </c>
      <c r="G595" s="9">
        <v>2658.4</v>
      </c>
      <c r="H595" s="9">
        <v>2764.7</v>
      </c>
      <c r="I595" s="9">
        <v>2875.2</v>
      </c>
    </row>
    <row r="596" spans="1:9">
      <c r="A596" s="95" t="s">
        <v>34</v>
      </c>
      <c r="B596" s="96"/>
      <c r="C596" s="96" t="s">
        <v>25</v>
      </c>
      <c r="D596" s="96" t="s">
        <v>45</v>
      </c>
      <c r="E596" s="96" t="s">
        <v>832</v>
      </c>
      <c r="F596" s="31">
        <v>300</v>
      </c>
      <c r="G596" s="9">
        <v>175630.6</v>
      </c>
      <c r="H596" s="9">
        <v>182655.8</v>
      </c>
      <c r="I596" s="9">
        <v>189962.1</v>
      </c>
    </row>
    <row r="597" spans="1:9" ht="47.25">
      <c r="A597" s="95" t="s">
        <v>894</v>
      </c>
      <c r="B597" s="96"/>
      <c r="C597" s="96" t="s">
        <v>25</v>
      </c>
      <c r="D597" s="96" t="s">
        <v>45</v>
      </c>
      <c r="E597" s="96" t="s">
        <v>833</v>
      </c>
      <c r="F597" s="96"/>
      <c r="G597" s="9">
        <f>G598+G599</f>
        <v>9998.9</v>
      </c>
      <c r="H597" s="9">
        <f>H598+H599</f>
        <v>10380.200000000001</v>
      </c>
      <c r="I597" s="9">
        <f>I598+I599</f>
        <v>10776.9</v>
      </c>
    </row>
    <row r="598" spans="1:9" ht="31.5">
      <c r="A598" s="95" t="s">
        <v>43</v>
      </c>
      <c r="B598" s="96"/>
      <c r="C598" s="96" t="s">
        <v>25</v>
      </c>
      <c r="D598" s="96" t="s">
        <v>45</v>
      </c>
      <c r="E598" s="96" t="s">
        <v>833</v>
      </c>
      <c r="F598" s="96">
        <v>200</v>
      </c>
      <c r="G598" s="9">
        <v>149.5</v>
      </c>
      <c r="H598" s="9">
        <v>155.19999999999999</v>
      </c>
      <c r="I598" s="9">
        <v>161.1</v>
      </c>
    </row>
    <row r="599" spans="1:9">
      <c r="A599" s="95" t="s">
        <v>34</v>
      </c>
      <c r="B599" s="96"/>
      <c r="C599" s="96" t="s">
        <v>25</v>
      </c>
      <c r="D599" s="96" t="s">
        <v>45</v>
      </c>
      <c r="E599" s="96" t="s">
        <v>833</v>
      </c>
      <c r="F599" s="96">
        <v>300</v>
      </c>
      <c r="G599" s="9">
        <v>9849.4</v>
      </c>
      <c r="H599" s="9">
        <v>10225</v>
      </c>
      <c r="I599" s="9">
        <v>10615.8</v>
      </c>
    </row>
    <row r="600" spans="1:9" ht="47.25">
      <c r="A600" s="95" t="s">
        <v>895</v>
      </c>
      <c r="B600" s="96"/>
      <c r="C600" s="96" t="s">
        <v>25</v>
      </c>
      <c r="D600" s="96" t="s">
        <v>45</v>
      </c>
      <c r="E600" s="96" t="s">
        <v>834</v>
      </c>
      <c r="F600" s="96"/>
      <c r="G600" s="9">
        <f>G601+G602</f>
        <v>131086.39999999999</v>
      </c>
      <c r="H600" s="9">
        <f>H601+H602</f>
        <v>136329.9</v>
      </c>
      <c r="I600" s="9">
        <f>I601+I602</f>
        <v>141783.09999999998</v>
      </c>
    </row>
    <row r="601" spans="1:9" ht="31.5">
      <c r="A601" s="95" t="s">
        <v>43</v>
      </c>
      <c r="B601" s="96"/>
      <c r="C601" s="96" t="s">
        <v>25</v>
      </c>
      <c r="D601" s="96" t="s">
        <v>45</v>
      </c>
      <c r="E601" s="96" t="s">
        <v>834</v>
      </c>
      <c r="F601" s="96">
        <v>200</v>
      </c>
      <c r="G601" s="9">
        <v>1946.6</v>
      </c>
      <c r="H601" s="9">
        <v>2024.6</v>
      </c>
      <c r="I601" s="9">
        <v>2105.3000000000002</v>
      </c>
    </row>
    <row r="602" spans="1:9">
      <c r="A602" s="95" t="s">
        <v>34</v>
      </c>
      <c r="B602" s="96"/>
      <c r="C602" s="96" t="s">
        <v>25</v>
      </c>
      <c r="D602" s="96" t="s">
        <v>45</v>
      </c>
      <c r="E602" s="96" t="s">
        <v>834</v>
      </c>
      <c r="F602" s="96">
        <v>300</v>
      </c>
      <c r="G602" s="9">
        <v>129139.8</v>
      </c>
      <c r="H602" s="9">
        <v>134305.29999999999</v>
      </c>
      <c r="I602" s="9">
        <v>139677.79999999999</v>
      </c>
    </row>
    <row r="603" spans="1:9" ht="63">
      <c r="A603" s="95" t="s">
        <v>896</v>
      </c>
      <c r="B603" s="96"/>
      <c r="C603" s="96" t="s">
        <v>25</v>
      </c>
      <c r="D603" s="96" t="s">
        <v>45</v>
      </c>
      <c r="E603" s="96" t="s">
        <v>809</v>
      </c>
      <c r="F603" s="96"/>
      <c r="G603" s="9">
        <f>G604+G605</f>
        <v>298.60000000000002</v>
      </c>
      <c r="H603" s="9">
        <f>H604+H605</f>
        <v>314.39999999999998</v>
      </c>
      <c r="I603" s="9">
        <f>I604+I605</f>
        <v>331.1</v>
      </c>
    </row>
    <row r="604" spans="1:9" ht="31.5">
      <c r="A604" s="95" t="s">
        <v>43</v>
      </c>
      <c r="B604" s="96"/>
      <c r="C604" s="96" t="s">
        <v>25</v>
      </c>
      <c r="D604" s="96" t="s">
        <v>45</v>
      </c>
      <c r="E604" s="96" t="s">
        <v>809</v>
      </c>
      <c r="F604" s="96">
        <v>200</v>
      </c>
      <c r="G604" s="9">
        <v>4.5999999999999996</v>
      </c>
      <c r="H604" s="9">
        <v>4.9000000000000004</v>
      </c>
      <c r="I604" s="9">
        <v>5.0999999999999996</v>
      </c>
    </row>
    <row r="605" spans="1:9">
      <c r="A605" s="95" t="s">
        <v>34</v>
      </c>
      <c r="B605" s="96"/>
      <c r="C605" s="96" t="s">
        <v>25</v>
      </c>
      <c r="D605" s="96" t="s">
        <v>45</v>
      </c>
      <c r="E605" s="96" t="s">
        <v>809</v>
      </c>
      <c r="F605" s="96">
        <v>300</v>
      </c>
      <c r="G605" s="9">
        <v>294</v>
      </c>
      <c r="H605" s="9">
        <v>309.5</v>
      </c>
      <c r="I605" s="9">
        <v>326</v>
      </c>
    </row>
    <row r="606" spans="1:9" ht="63">
      <c r="A606" s="95" t="s">
        <v>897</v>
      </c>
      <c r="B606" s="96"/>
      <c r="C606" s="96" t="s">
        <v>25</v>
      </c>
      <c r="D606" s="96" t="s">
        <v>45</v>
      </c>
      <c r="E606" s="96" t="s">
        <v>835</v>
      </c>
      <c r="F606" s="96"/>
      <c r="G606" s="9">
        <f>G607+G608</f>
        <v>18.100000000000001</v>
      </c>
      <c r="H606" s="9">
        <f>H607+H608</f>
        <v>18.100000000000001</v>
      </c>
      <c r="I606" s="9">
        <f>I607+I608</f>
        <v>18.100000000000001</v>
      </c>
    </row>
    <row r="607" spans="1:9" ht="31.5">
      <c r="A607" s="95" t="s">
        <v>43</v>
      </c>
      <c r="B607" s="96"/>
      <c r="C607" s="96" t="s">
        <v>25</v>
      </c>
      <c r="D607" s="96" t="s">
        <v>45</v>
      </c>
      <c r="E607" s="96" t="s">
        <v>835</v>
      </c>
      <c r="F607" s="96">
        <v>200</v>
      </c>
      <c r="G607" s="9">
        <v>0.3</v>
      </c>
      <c r="H607" s="9">
        <v>0.3</v>
      </c>
      <c r="I607" s="9">
        <v>0.3</v>
      </c>
    </row>
    <row r="608" spans="1:9">
      <c r="A608" s="95" t="s">
        <v>34</v>
      </c>
      <c r="B608" s="96"/>
      <c r="C608" s="96" t="s">
        <v>25</v>
      </c>
      <c r="D608" s="96" t="s">
        <v>45</v>
      </c>
      <c r="E608" s="96" t="s">
        <v>835</v>
      </c>
      <c r="F608" s="96">
        <v>300</v>
      </c>
      <c r="G608" s="9">
        <v>17.8</v>
      </c>
      <c r="H608" s="9">
        <v>17.8</v>
      </c>
      <c r="I608" s="9">
        <v>17.8</v>
      </c>
    </row>
    <row r="609" spans="1:9" ht="63">
      <c r="A609" s="95" t="s">
        <v>898</v>
      </c>
      <c r="B609" s="96"/>
      <c r="C609" s="96" t="s">
        <v>25</v>
      </c>
      <c r="D609" s="96" t="s">
        <v>45</v>
      </c>
      <c r="E609" s="96" t="s">
        <v>836</v>
      </c>
      <c r="F609" s="96"/>
      <c r="G609" s="9">
        <f>G610+G611</f>
        <v>18366.3</v>
      </c>
      <c r="H609" s="9">
        <f>H610+H611</f>
        <v>21148</v>
      </c>
      <c r="I609" s="9">
        <f>I610+I611</f>
        <v>23900.3</v>
      </c>
    </row>
    <row r="610" spans="1:9" ht="31.5">
      <c r="A610" s="95" t="s">
        <v>43</v>
      </c>
      <c r="B610" s="96"/>
      <c r="C610" s="96" t="s">
        <v>25</v>
      </c>
      <c r="D610" s="96" t="s">
        <v>45</v>
      </c>
      <c r="E610" s="96" t="s">
        <v>836</v>
      </c>
      <c r="F610" s="96">
        <v>200</v>
      </c>
      <c r="G610" s="9">
        <v>1023.7</v>
      </c>
      <c r="H610" s="9">
        <v>1098.5</v>
      </c>
      <c r="I610" s="9">
        <v>1213.7</v>
      </c>
    </row>
    <row r="611" spans="1:9">
      <c r="A611" s="95" t="s">
        <v>34</v>
      </c>
      <c r="B611" s="96"/>
      <c r="C611" s="96" t="s">
        <v>25</v>
      </c>
      <c r="D611" s="96" t="s">
        <v>45</v>
      </c>
      <c r="E611" s="96" t="s">
        <v>836</v>
      </c>
      <c r="F611" s="96">
        <v>300</v>
      </c>
      <c r="G611" s="9">
        <v>17342.599999999999</v>
      </c>
      <c r="H611" s="9">
        <v>20049.5</v>
      </c>
      <c r="I611" s="9">
        <v>22686.6</v>
      </c>
    </row>
    <row r="612" spans="1:9" ht="31.5">
      <c r="A612" s="95" t="s">
        <v>841</v>
      </c>
      <c r="B612" s="96"/>
      <c r="C612" s="96" t="s">
        <v>25</v>
      </c>
      <c r="D612" s="96" t="s">
        <v>45</v>
      </c>
      <c r="E612" s="96" t="s">
        <v>837</v>
      </c>
      <c r="F612" s="96"/>
      <c r="G612" s="9">
        <f>G613+G614</f>
        <v>242034</v>
      </c>
      <c r="H612" s="9">
        <f>H613+H614</f>
        <v>278468.5</v>
      </c>
      <c r="I612" s="9">
        <f>I613+I614</f>
        <v>300703.2</v>
      </c>
    </row>
    <row r="613" spans="1:9" ht="31.5">
      <c r="A613" s="95" t="s">
        <v>43</v>
      </c>
      <c r="B613" s="96"/>
      <c r="C613" s="96" t="s">
        <v>25</v>
      </c>
      <c r="D613" s="96" t="s">
        <v>45</v>
      </c>
      <c r="E613" s="96" t="s">
        <v>837</v>
      </c>
      <c r="F613" s="96" t="s">
        <v>72</v>
      </c>
      <c r="G613" s="9">
        <v>3595.8</v>
      </c>
      <c r="H613" s="9">
        <v>4137</v>
      </c>
      <c r="I613" s="9">
        <v>4467.3</v>
      </c>
    </row>
    <row r="614" spans="1:9">
      <c r="A614" s="95" t="s">
        <v>34</v>
      </c>
      <c r="B614" s="96"/>
      <c r="C614" s="96" t="s">
        <v>25</v>
      </c>
      <c r="D614" s="96" t="s">
        <v>45</v>
      </c>
      <c r="E614" s="96" t="s">
        <v>837</v>
      </c>
      <c r="F614" s="96" t="s">
        <v>80</v>
      </c>
      <c r="G614" s="9">
        <v>238438.2</v>
      </c>
      <c r="H614" s="9">
        <v>274331.5</v>
      </c>
      <c r="I614" s="9">
        <v>296235.90000000002</v>
      </c>
    </row>
    <row r="615" spans="1:9" ht="47.25">
      <c r="A615" s="95" t="s">
        <v>842</v>
      </c>
      <c r="B615" s="96"/>
      <c r="C615" s="96" t="s">
        <v>25</v>
      </c>
      <c r="D615" s="96" t="s">
        <v>45</v>
      </c>
      <c r="E615" s="96" t="s">
        <v>808</v>
      </c>
      <c r="F615" s="96"/>
      <c r="G615" s="9">
        <f>G616+G617</f>
        <v>5091.8</v>
      </c>
      <c r="H615" s="9">
        <f>H616+H617</f>
        <v>5693.3</v>
      </c>
      <c r="I615" s="9">
        <f>I616+I617</f>
        <v>6326</v>
      </c>
    </row>
    <row r="616" spans="1:9" ht="31.5">
      <c r="A616" s="95" t="s">
        <v>43</v>
      </c>
      <c r="B616" s="96"/>
      <c r="C616" s="96" t="s">
        <v>25</v>
      </c>
      <c r="D616" s="96" t="s">
        <v>45</v>
      </c>
      <c r="E616" s="96" t="s">
        <v>808</v>
      </c>
      <c r="F616" s="96" t="s">
        <v>72</v>
      </c>
      <c r="G616" s="9">
        <v>79.599999999999994</v>
      </c>
      <c r="H616" s="9">
        <v>89</v>
      </c>
      <c r="I616" s="9">
        <v>98.9</v>
      </c>
    </row>
    <row r="617" spans="1:9">
      <c r="A617" s="95" t="s">
        <v>34</v>
      </c>
      <c r="B617" s="96"/>
      <c r="C617" s="96" t="s">
        <v>25</v>
      </c>
      <c r="D617" s="96" t="s">
        <v>45</v>
      </c>
      <c r="E617" s="96" t="s">
        <v>808</v>
      </c>
      <c r="F617" s="96" t="s">
        <v>80</v>
      </c>
      <c r="G617" s="9">
        <v>5012.2</v>
      </c>
      <c r="H617" s="9">
        <v>5604.3</v>
      </c>
      <c r="I617" s="9">
        <v>6227.1</v>
      </c>
    </row>
    <row r="618" spans="1:9" ht="63">
      <c r="A618" s="95" t="s">
        <v>899</v>
      </c>
      <c r="B618" s="96"/>
      <c r="C618" s="96" t="s">
        <v>25</v>
      </c>
      <c r="D618" s="96" t="s">
        <v>45</v>
      </c>
      <c r="E618" s="96" t="s">
        <v>838</v>
      </c>
      <c r="F618" s="96"/>
      <c r="G618" s="9">
        <f>G619+G620</f>
        <v>2704.3</v>
      </c>
      <c r="H618" s="9">
        <f>H619+H620</f>
        <v>2704.3</v>
      </c>
      <c r="I618" s="9">
        <f>I619+I620</f>
        <v>2704.3</v>
      </c>
    </row>
    <row r="619" spans="1:9" ht="31.5">
      <c r="A619" s="95" t="s">
        <v>43</v>
      </c>
      <c r="B619" s="96"/>
      <c r="C619" s="96" t="s">
        <v>25</v>
      </c>
      <c r="D619" s="96" t="s">
        <v>45</v>
      </c>
      <c r="E619" s="96" t="s">
        <v>838</v>
      </c>
      <c r="F619" s="96" t="s">
        <v>72</v>
      </c>
      <c r="G619" s="9">
        <v>47.9</v>
      </c>
      <c r="H619" s="9">
        <v>47.9</v>
      </c>
      <c r="I619" s="9">
        <v>47.9</v>
      </c>
    </row>
    <row r="620" spans="1:9">
      <c r="A620" s="95" t="s">
        <v>34</v>
      </c>
      <c r="B620" s="96"/>
      <c r="C620" s="96" t="s">
        <v>25</v>
      </c>
      <c r="D620" s="96" t="s">
        <v>45</v>
      </c>
      <c r="E620" s="96" t="s">
        <v>838</v>
      </c>
      <c r="F620" s="96" t="s">
        <v>80</v>
      </c>
      <c r="G620" s="9">
        <v>2656.4</v>
      </c>
      <c r="H620" s="9">
        <v>2656.4</v>
      </c>
      <c r="I620" s="9">
        <v>2656.4</v>
      </c>
    </row>
    <row r="621" spans="1:9">
      <c r="A621" s="95" t="s">
        <v>303</v>
      </c>
      <c r="B621" s="96"/>
      <c r="C621" s="96" t="s">
        <v>25</v>
      </c>
      <c r="D621" s="96" t="s">
        <v>45</v>
      </c>
      <c r="E621" s="96" t="s">
        <v>839</v>
      </c>
      <c r="F621" s="96"/>
      <c r="G621" s="9">
        <f>SUM(G622:G623)</f>
        <v>0.6</v>
      </c>
      <c r="H621" s="9">
        <f t="shared" ref="H621:I621" si="175">SUM(H622:H623)</f>
        <v>0.6</v>
      </c>
      <c r="I621" s="9">
        <f t="shared" si="175"/>
        <v>0.6</v>
      </c>
    </row>
    <row r="622" spans="1:9" ht="31.5">
      <c r="A622" s="99" t="s">
        <v>43</v>
      </c>
      <c r="B622" s="100"/>
      <c r="C622" s="100" t="s">
        <v>25</v>
      </c>
      <c r="D622" s="100" t="s">
        <v>45</v>
      </c>
      <c r="E622" s="100" t="s">
        <v>839</v>
      </c>
      <c r="F622" s="100" t="s">
        <v>72</v>
      </c>
      <c r="G622" s="9">
        <v>0.1</v>
      </c>
      <c r="H622" s="9">
        <v>0.1</v>
      </c>
      <c r="I622" s="9">
        <v>0.1</v>
      </c>
    </row>
    <row r="623" spans="1:9">
      <c r="A623" s="95" t="s">
        <v>34</v>
      </c>
      <c r="B623" s="96"/>
      <c r="C623" s="96" t="s">
        <v>25</v>
      </c>
      <c r="D623" s="96" t="s">
        <v>45</v>
      </c>
      <c r="E623" s="96" t="s">
        <v>839</v>
      </c>
      <c r="F623" s="96" t="s">
        <v>80</v>
      </c>
      <c r="G623" s="9">
        <v>0.5</v>
      </c>
      <c r="H623" s="9">
        <v>0.5</v>
      </c>
      <c r="I623" s="9">
        <v>0.5</v>
      </c>
    </row>
    <row r="624" spans="1:9" ht="78.75">
      <c r="A624" s="95" t="s">
        <v>900</v>
      </c>
      <c r="B624" s="96"/>
      <c r="C624" s="96" t="s">
        <v>25</v>
      </c>
      <c r="D624" s="96" t="s">
        <v>45</v>
      </c>
      <c r="E624" s="96" t="s">
        <v>840</v>
      </c>
      <c r="F624" s="96"/>
      <c r="G624" s="9">
        <f>G625+G626</f>
        <v>18350.899999999998</v>
      </c>
      <c r="H624" s="9">
        <f>H625+H626</f>
        <v>19081.900000000001</v>
      </c>
      <c r="I624" s="9">
        <f>I625+I626</f>
        <v>19842.099999999999</v>
      </c>
    </row>
    <row r="625" spans="1:9" ht="31.5">
      <c r="A625" s="95" t="s">
        <v>43</v>
      </c>
      <c r="B625" s="96"/>
      <c r="C625" s="96" t="s">
        <v>25</v>
      </c>
      <c r="D625" s="96" t="s">
        <v>45</v>
      </c>
      <c r="E625" s="96" t="s">
        <v>840</v>
      </c>
      <c r="F625" s="96" t="s">
        <v>72</v>
      </c>
      <c r="G625" s="9">
        <v>202.6</v>
      </c>
      <c r="H625" s="9">
        <v>210.7</v>
      </c>
      <c r="I625" s="9">
        <v>219.1</v>
      </c>
    </row>
    <row r="626" spans="1:9">
      <c r="A626" s="95" t="s">
        <v>34</v>
      </c>
      <c r="B626" s="96"/>
      <c r="C626" s="96" t="s">
        <v>25</v>
      </c>
      <c r="D626" s="96" t="s">
        <v>45</v>
      </c>
      <c r="E626" s="96" t="s">
        <v>840</v>
      </c>
      <c r="F626" s="96" t="s">
        <v>80</v>
      </c>
      <c r="G626" s="9">
        <v>18148.3</v>
      </c>
      <c r="H626" s="9">
        <v>18871.2</v>
      </c>
      <c r="I626" s="9">
        <v>19623</v>
      </c>
    </row>
    <row r="627" spans="1:9" ht="47.25">
      <c r="A627" s="95" t="s">
        <v>901</v>
      </c>
      <c r="B627" s="96"/>
      <c r="C627" s="96" t="s">
        <v>25</v>
      </c>
      <c r="D627" s="96" t="s">
        <v>45</v>
      </c>
      <c r="E627" s="96" t="s">
        <v>843</v>
      </c>
      <c r="F627" s="96"/>
      <c r="G627" s="9">
        <f>G628+G629</f>
        <v>17619.100000000002</v>
      </c>
      <c r="H627" s="9">
        <f>H628+H629</f>
        <v>18323.899999999998</v>
      </c>
      <c r="I627" s="9">
        <f>I628+I629</f>
        <v>19056.900000000001</v>
      </c>
    </row>
    <row r="628" spans="1:9" ht="31.5">
      <c r="A628" s="95" t="s">
        <v>43</v>
      </c>
      <c r="B628" s="96"/>
      <c r="C628" s="96" t="s">
        <v>25</v>
      </c>
      <c r="D628" s="96" t="s">
        <v>45</v>
      </c>
      <c r="E628" s="96" t="s">
        <v>843</v>
      </c>
      <c r="F628" s="96" t="s">
        <v>72</v>
      </c>
      <c r="G628" s="9">
        <v>260.39999999999998</v>
      </c>
      <c r="H628" s="9">
        <v>270.8</v>
      </c>
      <c r="I628" s="9">
        <v>281.7</v>
      </c>
    </row>
    <row r="629" spans="1:9">
      <c r="A629" s="95" t="s">
        <v>34</v>
      </c>
      <c r="B629" s="96"/>
      <c r="C629" s="96" t="s">
        <v>25</v>
      </c>
      <c r="D629" s="96" t="s">
        <v>45</v>
      </c>
      <c r="E629" s="96" t="s">
        <v>843</v>
      </c>
      <c r="F629" s="96" t="s">
        <v>80</v>
      </c>
      <c r="G629" s="9">
        <v>17358.7</v>
      </c>
      <c r="H629" s="9">
        <v>18053.099999999999</v>
      </c>
      <c r="I629" s="9">
        <v>18775.2</v>
      </c>
    </row>
    <row r="630" spans="1:9" ht="31.5">
      <c r="A630" s="95" t="s">
        <v>302</v>
      </c>
      <c r="B630" s="96"/>
      <c r="C630" s="96" t="s">
        <v>25</v>
      </c>
      <c r="D630" s="96" t="s">
        <v>45</v>
      </c>
      <c r="E630" s="96" t="s">
        <v>844</v>
      </c>
      <c r="F630" s="96"/>
      <c r="G630" s="9">
        <f>G631+G632</f>
        <v>93043</v>
      </c>
      <c r="H630" s="9">
        <f>H631+H632</f>
        <v>94155.7</v>
      </c>
      <c r="I630" s="9">
        <f>I631+I632</f>
        <v>91710.5</v>
      </c>
    </row>
    <row r="631" spans="1:9" ht="31.5">
      <c r="A631" s="95" t="s">
        <v>43</v>
      </c>
      <c r="B631" s="96"/>
      <c r="C631" s="96" t="s">
        <v>25</v>
      </c>
      <c r="D631" s="96" t="s">
        <v>45</v>
      </c>
      <c r="E631" s="96" t="s">
        <v>844</v>
      </c>
      <c r="F631" s="96" t="s">
        <v>72</v>
      </c>
      <c r="G631" s="9">
        <v>1872.4</v>
      </c>
      <c r="H631" s="9">
        <v>1895.2</v>
      </c>
      <c r="I631" s="9">
        <v>1845</v>
      </c>
    </row>
    <row r="632" spans="1:9">
      <c r="A632" s="95" t="s">
        <v>34</v>
      </c>
      <c r="B632" s="96"/>
      <c r="C632" s="96" t="s">
        <v>25</v>
      </c>
      <c r="D632" s="96" t="s">
        <v>45</v>
      </c>
      <c r="E632" s="96" t="s">
        <v>844</v>
      </c>
      <c r="F632" s="96" t="s">
        <v>80</v>
      </c>
      <c r="G632" s="9">
        <v>91170.6</v>
      </c>
      <c r="H632" s="9">
        <v>92260.5</v>
      </c>
      <c r="I632" s="9">
        <v>89865.5</v>
      </c>
    </row>
    <row r="633" spans="1:9" ht="31.5">
      <c r="A633" s="95" t="s">
        <v>377</v>
      </c>
      <c r="B633" s="96"/>
      <c r="C633" s="96" t="s">
        <v>25</v>
      </c>
      <c r="D633" s="96" t="s">
        <v>45</v>
      </c>
      <c r="E633" s="96" t="s">
        <v>845</v>
      </c>
      <c r="F633" s="96"/>
      <c r="G633" s="9">
        <f>SUM(G634:G634)</f>
        <v>16638.099999999999</v>
      </c>
      <c r="H633" s="9">
        <f>SUM(H634:H634)</f>
        <v>16428.599999999999</v>
      </c>
      <c r="I633" s="9">
        <f>SUM(I634:I634)</f>
        <v>17600</v>
      </c>
    </row>
    <row r="634" spans="1:9">
      <c r="A634" s="95" t="s">
        <v>34</v>
      </c>
      <c r="B634" s="96"/>
      <c r="C634" s="96" t="s">
        <v>25</v>
      </c>
      <c r="D634" s="96" t="s">
        <v>45</v>
      </c>
      <c r="E634" s="96" t="s">
        <v>845</v>
      </c>
      <c r="F634" s="96" t="s">
        <v>80</v>
      </c>
      <c r="G634" s="9">
        <v>16638.099999999999</v>
      </c>
      <c r="H634" s="9">
        <v>16428.599999999999</v>
      </c>
      <c r="I634" s="9">
        <v>17600</v>
      </c>
    </row>
    <row r="635" spans="1:9" ht="31.5">
      <c r="A635" s="95" t="s">
        <v>434</v>
      </c>
      <c r="B635" s="96"/>
      <c r="C635" s="96" t="s">
        <v>25</v>
      </c>
      <c r="D635" s="96" t="s">
        <v>45</v>
      </c>
      <c r="E635" s="31" t="s">
        <v>14</v>
      </c>
      <c r="F635" s="31"/>
      <c r="G635" s="9">
        <f>G636+G649</f>
        <v>6042.5</v>
      </c>
      <c r="H635" s="9">
        <f t="shared" ref="H635:I635" si="176">H636+H649</f>
        <v>6003.4</v>
      </c>
      <c r="I635" s="9">
        <f t="shared" si="176"/>
        <v>6003.4</v>
      </c>
    </row>
    <row r="636" spans="1:9" ht="31.5">
      <c r="A636" s="95" t="s">
        <v>64</v>
      </c>
      <c r="B636" s="96"/>
      <c r="C636" s="96" t="s">
        <v>25</v>
      </c>
      <c r="D636" s="96" t="s">
        <v>45</v>
      </c>
      <c r="E636" s="31" t="s">
        <v>15</v>
      </c>
      <c r="F636" s="31"/>
      <c r="G636" s="9">
        <f>G637</f>
        <v>5984.7</v>
      </c>
      <c r="H636" s="9">
        <f>H637</f>
        <v>6003.4</v>
      </c>
      <c r="I636" s="9">
        <f>I637</f>
        <v>6003.4</v>
      </c>
    </row>
    <row r="637" spans="1:9">
      <c r="A637" s="95" t="s">
        <v>29</v>
      </c>
      <c r="B637" s="96"/>
      <c r="C637" s="96" t="s">
        <v>25</v>
      </c>
      <c r="D637" s="96" t="s">
        <v>45</v>
      </c>
      <c r="E637" s="31" t="s">
        <v>30</v>
      </c>
      <c r="F637" s="31"/>
      <c r="G637" s="9">
        <f>SUM(G638+G640+G642+G644+G646)</f>
        <v>5984.7</v>
      </c>
      <c r="H637" s="9">
        <f t="shared" ref="H637:I637" si="177">SUM(H638+H640+H642+H644+H646)</f>
        <v>6003.4</v>
      </c>
      <c r="I637" s="9">
        <f t="shared" si="177"/>
        <v>6003.4</v>
      </c>
    </row>
    <row r="638" spans="1:9">
      <c r="A638" s="95" t="s">
        <v>46</v>
      </c>
      <c r="B638" s="96"/>
      <c r="C638" s="96" t="s">
        <v>25</v>
      </c>
      <c r="D638" s="96" t="s">
        <v>45</v>
      </c>
      <c r="E638" s="31" t="s">
        <v>47</v>
      </c>
      <c r="F638" s="31"/>
      <c r="G638" s="9">
        <f>G639</f>
        <v>1000</v>
      </c>
      <c r="H638" s="9">
        <f>H639</f>
        <v>849.8</v>
      </c>
      <c r="I638" s="9">
        <f>I639</f>
        <v>671.1</v>
      </c>
    </row>
    <row r="639" spans="1:9">
      <c r="A639" s="95" t="s">
        <v>34</v>
      </c>
      <c r="B639" s="96"/>
      <c r="C639" s="96" t="s">
        <v>25</v>
      </c>
      <c r="D639" s="96" t="s">
        <v>45</v>
      </c>
      <c r="E639" s="31" t="s">
        <v>47</v>
      </c>
      <c r="F639" s="31">
        <v>300</v>
      </c>
      <c r="G639" s="9">
        <v>1000</v>
      </c>
      <c r="H639" s="9">
        <v>849.8</v>
      </c>
      <c r="I639" s="9">
        <v>671.1</v>
      </c>
    </row>
    <row r="640" spans="1:9" ht="31.5">
      <c r="A640" s="95" t="s">
        <v>48</v>
      </c>
      <c r="B640" s="96"/>
      <c r="C640" s="96" t="s">
        <v>25</v>
      </c>
      <c r="D640" s="96" t="s">
        <v>45</v>
      </c>
      <c r="E640" s="31" t="s">
        <v>49</v>
      </c>
      <c r="F640" s="31"/>
      <c r="G640" s="9">
        <f>G641</f>
        <v>2237.6999999999998</v>
      </c>
      <c r="H640" s="9">
        <f>H641</f>
        <v>2406.6</v>
      </c>
      <c r="I640" s="9">
        <f>I641</f>
        <v>2585.3000000000002</v>
      </c>
    </row>
    <row r="641" spans="1:9">
      <c r="A641" s="95" t="s">
        <v>34</v>
      </c>
      <c r="B641" s="96"/>
      <c r="C641" s="96" t="s">
        <v>25</v>
      </c>
      <c r="D641" s="96" t="s">
        <v>45</v>
      </c>
      <c r="E641" s="31" t="s">
        <v>49</v>
      </c>
      <c r="F641" s="31">
        <v>300</v>
      </c>
      <c r="G641" s="9">
        <v>2237.6999999999998</v>
      </c>
      <c r="H641" s="9">
        <v>2406.6</v>
      </c>
      <c r="I641" s="9">
        <v>2585.3000000000002</v>
      </c>
    </row>
    <row r="642" spans="1:9" ht="29.25" customHeight="1">
      <c r="A642" s="95" t="s">
        <v>337</v>
      </c>
      <c r="B642" s="4"/>
      <c r="C642" s="96" t="s">
        <v>25</v>
      </c>
      <c r="D642" s="96" t="s">
        <v>45</v>
      </c>
      <c r="E642" s="4" t="s">
        <v>338</v>
      </c>
      <c r="F642" s="4"/>
      <c r="G642" s="7">
        <f>SUM(G643)</f>
        <v>880</v>
      </c>
      <c r="H642" s="7">
        <f>SUM(H643)</f>
        <v>880</v>
      </c>
      <c r="I642" s="7">
        <f>SUM(I643)</f>
        <v>880</v>
      </c>
    </row>
    <row r="643" spans="1:9" ht="15" customHeight="1">
      <c r="A643" s="95" t="s">
        <v>34</v>
      </c>
      <c r="B643" s="4"/>
      <c r="C643" s="96" t="s">
        <v>25</v>
      </c>
      <c r="D643" s="96" t="s">
        <v>45</v>
      </c>
      <c r="E643" s="4" t="s">
        <v>338</v>
      </c>
      <c r="F643" s="4" t="s">
        <v>80</v>
      </c>
      <c r="G643" s="7">
        <v>880</v>
      </c>
      <c r="H643" s="7">
        <v>880</v>
      </c>
      <c r="I643" s="7">
        <v>880</v>
      </c>
    </row>
    <row r="644" spans="1:9" ht="47.25">
      <c r="A644" s="95" t="s">
        <v>710</v>
      </c>
      <c r="B644" s="4"/>
      <c r="C644" s="102" t="s">
        <v>25</v>
      </c>
      <c r="D644" s="102" t="s">
        <v>45</v>
      </c>
      <c r="E644" s="4" t="s">
        <v>709</v>
      </c>
      <c r="F644" s="4"/>
      <c r="G644" s="7">
        <f>SUM(G645)</f>
        <v>850</v>
      </c>
      <c r="H644" s="7">
        <f t="shared" ref="H644:I644" si="178">SUM(H645)</f>
        <v>850</v>
      </c>
      <c r="I644" s="7">
        <f t="shared" si="178"/>
        <v>850</v>
      </c>
    </row>
    <row r="645" spans="1:9" ht="15" customHeight="1">
      <c r="A645" s="95" t="s">
        <v>43</v>
      </c>
      <c r="B645" s="4"/>
      <c r="C645" s="102" t="s">
        <v>25</v>
      </c>
      <c r="D645" s="102" t="s">
        <v>45</v>
      </c>
      <c r="E645" s="4" t="s">
        <v>709</v>
      </c>
      <c r="F645" s="4" t="s">
        <v>72</v>
      </c>
      <c r="G645" s="7">
        <v>850</v>
      </c>
      <c r="H645" s="7">
        <v>850</v>
      </c>
      <c r="I645" s="7">
        <v>850</v>
      </c>
    </row>
    <row r="646" spans="1:9">
      <c r="A646" s="95" t="s">
        <v>50</v>
      </c>
      <c r="B646" s="102"/>
      <c r="C646" s="102" t="s">
        <v>25</v>
      </c>
      <c r="D646" s="102" t="s">
        <v>45</v>
      </c>
      <c r="E646" s="31" t="s">
        <v>51</v>
      </c>
      <c r="F646" s="31"/>
      <c r="G646" s="9">
        <f>G647+G648</f>
        <v>1017</v>
      </c>
      <c r="H646" s="9">
        <f>H647+H648</f>
        <v>1017</v>
      </c>
      <c r="I646" s="9">
        <f>I647+I648</f>
        <v>1017</v>
      </c>
    </row>
    <row r="647" spans="1:9" ht="31.5">
      <c r="A647" s="95" t="s">
        <v>43</v>
      </c>
      <c r="B647" s="102"/>
      <c r="C647" s="102" t="s">
        <v>25</v>
      </c>
      <c r="D647" s="102" t="s">
        <v>45</v>
      </c>
      <c r="E647" s="31" t="s">
        <v>51</v>
      </c>
      <c r="F647" s="31">
        <v>200</v>
      </c>
      <c r="G647" s="9">
        <v>413</v>
      </c>
      <c r="H647" s="9">
        <v>413</v>
      </c>
      <c r="I647" s="9">
        <v>413</v>
      </c>
    </row>
    <row r="648" spans="1:9">
      <c r="A648" s="95" t="s">
        <v>34</v>
      </c>
      <c r="B648" s="102"/>
      <c r="C648" s="102" t="s">
        <v>25</v>
      </c>
      <c r="D648" s="102" t="s">
        <v>45</v>
      </c>
      <c r="E648" s="31" t="s">
        <v>51</v>
      </c>
      <c r="F648" s="31">
        <v>300</v>
      </c>
      <c r="G648" s="9">
        <v>604</v>
      </c>
      <c r="H648" s="9">
        <v>604</v>
      </c>
      <c r="I648" s="9">
        <v>604</v>
      </c>
    </row>
    <row r="649" spans="1:9">
      <c r="A649" s="98" t="s">
        <v>931</v>
      </c>
      <c r="B649" s="113"/>
      <c r="C649" s="117" t="s">
        <v>25</v>
      </c>
      <c r="D649" s="115" t="s">
        <v>45</v>
      </c>
      <c r="E649" s="116" t="s">
        <v>932</v>
      </c>
      <c r="F649" s="114"/>
      <c r="G649" s="82">
        <f t="shared" ref="G649:I651" si="179">G650</f>
        <v>57.8</v>
      </c>
      <c r="H649" s="82">
        <f>H650</f>
        <v>0</v>
      </c>
      <c r="I649" s="82">
        <f t="shared" si="179"/>
        <v>0</v>
      </c>
    </row>
    <row r="650" spans="1:9">
      <c r="A650" s="98" t="s">
        <v>29</v>
      </c>
      <c r="B650" s="115"/>
      <c r="C650" s="115" t="s">
        <v>25</v>
      </c>
      <c r="D650" s="115" t="s">
        <v>45</v>
      </c>
      <c r="E650" s="116" t="s">
        <v>933</v>
      </c>
      <c r="F650" s="116"/>
      <c r="G650" s="82">
        <f t="shared" si="179"/>
        <v>57.8</v>
      </c>
      <c r="H650" s="82">
        <f>H651</f>
        <v>0</v>
      </c>
      <c r="I650" s="82">
        <f t="shared" si="179"/>
        <v>0</v>
      </c>
    </row>
    <row r="651" spans="1:9">
      <c r="A651" s="98" t="s">
        <v>31</v>
      </c>
      <c r="B651" s="115"/>
      <c r="C651" s="115" t="s">
        <v>25</v>
      </c>
      <c r="D651" s="115" t="s">
        <v>45</v>
      </c>
      <c r="E651" s="116" t="s">
        <v>934</v>
      </c>
      <c r="F651" s="116"/>
      <c r="G651" s="82">
        <f>G652</f>
        <v>57.8</v>
      </c>
      <c r="H651" s="82">
        <f>H652</f>
        <v>0</v>
      </c>
      <c r="I651" s="82">
        <f t="shared" si="179"/>
        <v>0</v>
      </c>
    </row>
    <row r="652" spans="1:9">
      <c r="A652" s="147" t="s">
        <v>34</v>
      </c>
      <c r="B652" s="115"/>
      <c r="C652" s="115" t="s">
        <v>25</v>
      </c>
      <c r="D652" s="115" t="s">
        <v>45</v>
      </c>
      <c r="E652" s="116" t="s">
        <v>934</v>
      </c>
      <c r="F652" s="116">
        <v>300</v>
      </c>
      <c r="G652" s="82">
        <v>57.8</v>
      </c>
      <c r="H652" s="82">
        <v>0</v>
      </c>
      <c r="I652" s="82">
        <v>0</v>
      </c>
    </row>
    <row r="653" spans="1:9" ht="47.25">
      <c r="A653" s="95" t="s">
        <v>437</v>
      </c>
      <c r="B653" s="102"/>
      <c r="C653" s="102" t="s">
        <v>25</v>
      </c>
      <c r="D653" s="102" t="s">
        <v>45</v>
      </c>
      <c r="E653" s="31" t="s">
        <v>55</v>
      </c>
      <c r="F653" s="31"/>
      <c r="G653" s="9">
        <f>G654</f>
        <v>3850</v>
      </c>
      <c r="H653" s="9">
        <f>H654</f>
        <v>3850</v>
      </c>
      <c r="I653" s="9">
        <f>I654</f>
        <v>3850</v>
      </c>
    </row>
    <row r="654" spans="1:9">
      <c r="A654" s="95" t="s">
        <v>29</v>
      </c>
      <c r="B654" s="96"/>
      <c r="C654" s="96" t="s">
        <v>25</v>
      </c>
      <c r="D654" s="96" t="s">
        <v>45</v>
      </c>
      <c r="E654" s="31" t="s">
        <v>56</v>
      </c>
      <c r="F654" s="31"/>
      <c r="G654" s="9">
        <f>SUM(G655)</f>
        <v>3850</v>
      </c>
      <c r="H654" s="9">
        <f>SUM(H655)</f>
        <v>3850</v>
      </c>
      <c r="I654" s="9">
        <f>SUM(I655)</f>
        <v>3850</v>
      </c>
    </row>
    <row r="655" spans="1:9" ht="31.5">
      <c r="A655" s="95" t="s">
        <v>57</v>
      </c>
      <c r="B655" s="96"/>
      <c r="C655" s="96" t="s">
        <v>25</v>
      </c>
      <c r="D655" s="96" t="s">
        <v>45</v>
      </c>
      <c r="E655" s="31" t="s">
        <v>58</v>
      </c>
      <c r="F655" s="31"/>
      <c r="G655" s="9">
        <f>G656</f>
        <v>3850</v>
      </c>
      <c r="H655" s="9">
        <f>H656</f>
        <v>3850</v>
      </c>
      <c r="I655" s="9">
        <f>I656</f>
        <v>3850</v>
      </c>
    </row>
    <row r="656" spans="1:9" ht="31.5">
      <c r="A656" s="95" t="s">
        <v>43</v>
      </c>
      <c r="B656" s="96"/>
      <c r="C656" s="96" t="s">
        <v>25</v>
      </c>
      <c r="D656" s="96" t="s">
        <v>45</v>
      </c>
      <c r="E656" s="31" t="s">
        <v>58</v>
      </c>
      <c r="F656" s="31">
        <v>200</v>
      </c>
      <c r="G656" s="9">
        <v>3850</v>
      </c>
      <c r="H656" s="9">
        <v>3850</v>
      </c>
      <c r="I656" s="9">
        <v>3850</v>
      </c>
    </row>
    <row r="657" spans="1:9" ht="31.5">
      <c r="A657" s="95" t="s">
        <v>433</v>
      </c>
      <c r="B657" s="96"/>
      <c r="C657" s="96" t="s">
        <v>25</v>
      </c>
      <c r="D657" s="96" t="s">
        <v>45</v>
      </c>
      <c r="E657" s="31" t="s">
        <v>330</v>
      </c>
      <c r="F657" s="31"/>
      <c r="G657" s="9">
        <f t="shared" ref="G657:I659" si="180">SUM(G658)</f>
        <v>3000</v>
      </c>
      <c r="H657" s="9">
        <f t="shared" si="180"/>
        <v>3000</v>
      </c>
      <c r="I657" s="9">
        <f t="shared" si="180"/>
        <v>3000</v>
      </c>
    </row>
    <row r="658" spans="1:9">
      <c r="A658" s="95" t="s">
        <v>29</v>
      </c>
      <c r="B658" s="96"/>
      <c r="C658" s="96" t="s">
        <v>25</v>
      </c>
      <c r="D658" s="96" t="s">
        <v>45</v>
      </c>
      <c r="E658" s="31" t="s">
        <v>331</v>
      </c>
      <c r="F658" s="31"/>
      <c r="G658" s="9">
        <f>SUM(G659)</f>
        <v>3000</v>
      </c>
      <c r="H658" s="9">
        <f t="shared" si="180"/>
        <v>3000</v>
      </c>
      <c r="I658" s="9">
        <f t="shared" si="180"/>
        <v>3000</v>
      </c>
    </row>
    <row r="659" spans="1:9" ht="47.25">
      <c r="A659" s="95" t="s">
        <v>613</v>
      </c>
      <c r="B659" s="96"/>
      <c r="C659" s="96" t="s">
        <v>25</v>
      </c>
      <c r="D659" s="96" t="s">
        <v>45</v>
      </c>
      <c r="E659" s="31" t="s">
        <v>332</v>
      </c>
      <c r="F659" s="31"/>
      <c r="G659" s="9">
        <f t="shared" si="180"/>
        <v>3000</v>
      </c>
      <c r="H659" s="9">
        <f t="shared" si="180"/>
        <v>3000</v>
      </c>
      <c r="I659" s="9">
        <f t="shared" si="180"/>
        <v>3000</v>
      </c>
    </row>
    <row r="660" spans="1:9">
      <c r="A660" s="95" t="s">
        <v>34</v>
      </c>
      <c r="B660" s="96"/>
      <c r="C660" s="96" t="s">
        <v>25</v>
      </c>
      <c r="D660" s="96" t="s">
        <v>45</v>
      </c>
      <c r="E660" s="31" t="s">
        <v>332</v>
      </c>
      <c r="F660" s="31">
        <v>300</v>
      </c>
      <c r="G660" s="9">
        <v>3000</v>
      </c>
      <c r="H660" s="9">
        <v>3000</v>
      </c>
      <c r="I660" s="9">
        <v>3000</v>
      </c>
    </row>
    <row r="661" spans="1:9" ht="31.5">
      <c r="A661" s="95" t="s">
        <v>525</v>
      </c>
      <c r="B661" s="39"/>
      <c r="C661" s="96" t="s">
        <v>25</v>
      </c>
      <c r="D661" s="96" t="s">
        <v>45</v>
      </c>
      <c r="E661" s="31" t="s">
        <v>355</v>
      </c>
      <c r="F661" s="31"/>
      <c r="G661" s="9">
        <f t="shared" ref="G661:I663" si="181">G662</f>
        <v>1195.0999999999999</v>
      </c>
      <c r="H661" s="9">
        <f t="shared" si="181"/>
        <v>1195.0999999999999</v>
      </c>
      <c r="I661" s="9">
        <f t="shared" si="181"/>
        <v>1195.0999999999999</v>
      </c>
    </row>
    <row r="662" spans="1:9" ht="31.5">
      <c r="A662" s="95" t="s">
        <v>53</v>
      </c>
      <c r="B662" s="39"/>
      <c r="C662" s="96" t="s">
        <v>25</v>
      </c>
      <c r="D662" s="96" t="s">
        <v>45</v>
      </c>
      <c r="E662" s="31" t="s">
        <v>356</v>
      </c>
      <c r="F662" s="31"/>
      <c r="G662" s="9">
        <f>G663</f>
        <v>1195.0999999999999</v>
      </c>
      <c r="H662" s="9">
        <f t="shared" si="181"/>
        <v>1195.0999999999999</v>
      </c>
      <c r="I662" s="9">
        <f t="shared" si="181"/>
        <v>1195.0999999999999</v>
      </c>
    </row>
    <row r="663" spans="1:9">
      <c r="A663" s="95" t="s">
        <v>31</v>
      </c>
      <c r="B663" s="39"/>
      <c r="C663" s="96" t="s">
        <v>25</v>
      </c>
      <c r="D663" s="96" t="s">
        <v>45</v>
      </c>
      <c r="E663" s="31" t="s">
        <v>357</v>
      </c>
      <c r="F663" s="31"/>
      <c r="G663" s="9">
        <f t="shared" si="181"/>
        <v>1195.0999999999999</v>
      </c>
      <c r="H663" s="9">
        <f t="shared" si="181"/>
        <v>1195.0999999999999</v>
      </c>
      <c r="I663" s="9">
        <f t="shared" si="181"/>
        <v>1195.0999999999999</v>
      </c>
    </row>
    <row r="664" spans="1:9" ht="31.5">
      <c r="A664" s="95" t="s">
        <v>192</v>
      </c>
      <c r="B664" s="39"/>
      <c r="C664" s="96" t="s">
        <v>25</v>
      </c>
      <c r="D664" s="96" t="s">
        <v>45</v>
      </c>
      <c r="E664" s="31" t="s">
        <v>357</v>
      </c>
      <c r="F664" s="31">
        <v>600</v>
      </c>
      <c r="G664" s="9">
        <v>1195.0999999999999</v>
      </c>
      <c r="H664" s="9">
        <v>1195.0999999999999</v>
      </c>
      <c r="I664" s="9">
        <v>1195.0999999999999</v>
      </c>
    </row>
    <row r="665" spans="1:9">
      <c r="A665" s="95" t="s">
        <v>154</v>
      </c>
      <c r="B665" s="96"/>
      <c r="C665" s="96" t="s">
        <v>25</v>
      </c>
      <c r="D665" s="96" t="s">
        <v>11</v>
      </c>
      <c r="E665" s="31"/>
      <c r="F665" s="31"/>
      <c r="G665" s="9">
        <f>G666+G684</f>
        <v>203533.6</v>
      </c>
      <c r="H665" s="9">
        <f>H666+H684</f>
        <v>209218.09999999998</v>
      </c>
      <c r="I665" s="9">
        <f>I666+I684</f>
        <v>218546.30000000002</v>
      </c>
    </row>
    <row r="666" spans="1:9" ht="36.75" customHeight="1">
      <c r="A666" s="95" t="s">
        <v>354</v>
      </c>
      <c r="B666" s="96"/>
      <c r="C666" s="96" t="s">
        <v>25</v>
      </c>
      <c r="D666" s="96" t="s">
        <v>11</v>
      </c>
      <c r="E666" s="96" t="s">
        <v>296</v>
      </c>
      <c r="F666" s="31"/>
      <c r="G666" s="9">
        <f>SUM(G667+G672)</f>
        <v>203533.6</v>
      </c>
      <c r="H666" s="9">
        <f t="shared" ref="H666:I666" si="182">SUM(H667+H672)</f>
        <v>209218.09999999998</v>
      </c>
      <c r="I666" s="9">
        <f t="shared" si="182"/>
        <v>218546.30000000002</v>
      </c>
    </row>
    <row r="667" spans="1:9">
      <c r="A667" s="95" t="s">
        <v>684</v>
      </c>
      <c r="B667" s="96"/>
      <c r="C667" s="96" t="s">
        <v>25</v>
      </c>
      <c r="D667" s="96" t="s">
        <v>11</v>
      </c>
      <c r="E667" s="96" t="s">
        <v>297</v>
      </c>
      <c r="F667" s="31"/>
      <c r="G667" s="9">
        <f>SUM(G668)</f>
        <v>6429.1</v>
      </c>
      <c r="H667" s="9">
        <f t="shared" ref="H667:I667" si="183">SUM(H668)</f>
        <v>6687.3</v>
      </c>
      <c r="I667" s="9">
        <f t="shared" si="183"/>
        <v>6953.7000000000007</v>
      </c>
    </row>
    <row r="668" spans="1:9">
      <c r="A668" s="95" t="s">
        <v>846</v>
      </c>
      <c r="B668" s="96"/>
      <c r="C668" s="96" t="s">
        <v>25</v>
      </c>
      <c r="D668" s="96" t="s">
        <v>11</v>
      </c>
      <c r="E668" s="31" t="s">
        <v>847</v>
      </c>
      <c r="F668" s="31"/>
      <c r="G668" s="9">
        <f>SUM(G669)</f>
        <v>6429.1</v>
      </c>
      <c r="H668" s="9">
        <f>SUM(H669)</f>
        <v>6687.3</v>
      </c>
      <c r="I668" s="9">
        <f>SUM(I669)</f>
        <v>6953.7000000000007</v>
      </c>
    </row>
    <row r="669" spans="1:9">
      <c r="A669" s="95" t="s">
        <v>902</v>
      </c>
      <c r="B669" s="96"/>
      <c r="C669" s="96" t="s">
        <v>25</v>
      </c>
      <c r="D669" s="96" t="s">
        <v>11</v>
      </c>
      <c r="E669" s="31" t="s">
        <v>848</v>
      </c>
      <c r="F669" s="31"/>
      <c r="G669" s="9">
        <f>SUM(G670:G671)</f>
        <v>6429.1</v>
      </c>
      <c r="H669" s="9">
        <f>SUM(H670:H671)</f>
        <v>6687.3</v>
      </c>
      <c r="I669" s="9">
        <f>SUM(I670:I671)</f>
        <v>6953.7000000000007</v>
      </c>
    </row>
    <row r="670" spans="1:9" ht="47.25">
      <c r="A670" s="95" t="s">
        <v>903</v>
      </c>
      <c r="B670" s="96"/>
      <c r="C670" s="96" t="s">
        <v>25</v>
      </c>
      <c r="D670" s="96" t="s">
        <v>11</v>
      </c>
      <c r="E670" s="31" t="s">
        <v>848</v>
      </c>
      <c r="F670" s="31">
        <v>200</v>
      </c>
      <c r="G670" s="9">
        <v>94.5</v>
      </c>
      <c r="H670" s="9">
        <v>98.6</v>
      </c>
      <c r="I670" s="9">
        <v>101.1</v>
      </c>
    </row>
    <row r="671" spans="1:9" ht="33.75" customHeight="1">
      <c r="A671" s="95" t="s">
        <v>43</v>
      </c>
      <c r="B671" s="96"/>
      <c r="C671" s="96" t="s">
        <v>25</v>
      </c>
      <c r="D671" s="96" t="s">
        <v>11</v>
      </c>
      <c r="E671" s="31" t="s">
        <v>848</v>
      </c>
      <c r="F671" s="31">
        <v>300</v>
      </c>
      <c r="G671" s="9">
        <v>6334.6</v>
      </c>
      <c r="H671" s="9">
        <v>6588.7</v>
      </c>
      <c r="I671" s="9">
        <v>6852.6</v>
      </c>
    </row>
    <row r="672" spans="1:9">
      <c r="A672" s="95" t="s">
        <v>806</v>
      </c>
      <c r="B672" s="96"/>
      <c r="C672" s="96" t="s">
        <v>25</v>
      </c>
      <c r="D672" s="96" t="s">
        <v>11</v>
      </c>
      <c r="E672" s="31" t="s">
        <v>301</v>
      </c>
      <c r="F672" s="31"/>
      <c r="G672" s="9">
        <f>SUM(G673+G680)</f>
        <v>197104.5</v>
      </c>
      <c r="H672" s="9">
        <f t="shared" ref="H672:I672" si="184">SUM(H673+H680)</f>
        <v>202530.8</v>
      </c>
      <c r="I672" s="9">
        <f t="shared" si="184"/>
        <v>211592.6</v>
      </c>
    </row>
    <row r="673" spans="1:9" ht="31.5">
      <c r="A673" s="95" t="s">
        <v>904</v>
      </c>
      <c r="B673" s="96"/>
      <c r="C673" s="96" t="s">
        <v>25</v>
      </c>
      <c r="D673" s="96" t="s">
        <v>11</v>
      </c>
      <c r="E673" s="31" t="s">
        <v>851</v>
      </c>
      <c r="F673" s="31"/>
      <c r="G673" s="9">
        <f>SUM(G674+G677)</f>
        <v>92318.6</v>
      </c>
      <c r="H673" s="9">
        <f t="shared" ref="H673:I673" si="185">SUM(H674+H677)</f>
        <v>93447.6</v>
      </c>
      <c r="I673" s="9">
        <f t="shared" si="185"/>
        <v>98064.400000000009</v>
      </c>
    </row>
    <row r="674" spans="1:9" ht="31.5">
      <c r="A674" s="95" t="s">
        <v>905</v>
      </c>
      <c r="B674" s="96"/>
      <c r="C674" s="96" t="s">
        <v>25</v>
      </c>
      <c r="D674" s="96" t="s">
        <v>11</v>
      </c>
      <c r="E674" s="31" t="s">
        <v>849</v>
      </c>
      <c r="F674" s="31"/>
      <c r="G674" s="9">
        <f>G675+G676</f>
        <v>64094.1</v>
      </c>
      <c r="H674" s="9">
        <f>H675+H676</f>
        <v>64094.1</v>
      </c>
      <c r="I674" s="9">
        <f>I675+I676</f>
        <v>67536.800000000003</v>
      </c>
    </row>
    <row r="675" spans="1:9" ht="31.5">
      <c r="A675" s="95" t="s">
        <v>43</v>
      </c>
      <c r="B675" s="96"/>
      <c r="C675" s="96" t="s">
        <v>25</v>
      </c>
      <c r="D675" s="96" t="s">
        <v>11</v>
      </c>
      <c r="E675" s="31" t="s">
        <v>849</v>
      </c>
      <c r="F675" s="31">
        <v>200</v>
      </c>
      <c r="G675" s="9">
        <v>953.7</v>
      </c>
      <c r="H675" s="9">
        <v>953.7</v>
      </c>
      <c r="I675" s="9">
        <v>1008.7</v>
      </c>
    </row>
    <row r="676" spans="1:9">
      <c r="A676" s="95" t="s">
        <v>34</v>
      </c>
      <c r="B676" s="96"/>
      <c r="C676" s="96" t="s">
        <v>25</v>
      </c>
      <c r="D676" s="96" t="s">
        <v>11</v>
      </c>
      <c r="E676" s="31" t="s">
        <v>849</v>
      </c>
      <c r="F676" s="31">
        <v>300</v>
      </c>
      <c r="G676" s="9">
        <v>63140.4</v>
      </c>
      <c r="H676" s="9">
        <v>63140.4</v>
      </c>
      <c r="I676" s="9">
        <v>66528.100000000006</v>
      </c>
    </row>
    <row r="677" spans="1:9" ht="63">
      <c r="A677" s="95" t="s">
        <v>906</v>
      </c>
      <c r="B677" s="96"/>
      <c r="C677" s="96" t="s">
        <v>25</v>
      </c>
      <c r="D677" s="96" t="s">
        <v>11</v>
      </c>
      <c r="E677" s="31" t="s">
        <v>850</v>
      </c>
      <c r="F677" s="31"/>
      <c r="G677" s="9">
        <f>G678+G679</f>
        <v>28224.5</v>
      </c>
      <c r="H677" s="9">
        <f>H678+H679</f>
        <v>29353.5</v>
      </c>
      <c r="I677" s="9">
        <f>I678+I679</f>
        <v>30527.600000000002</v>
      </c>
    </row>
    <row r="678" spans="1:9" ht="31.5">
      <c r="A678" s="95" t="s">
        <v>43</v>
      </c>
      <c r="B678" s="96"/>
      <c r="C678" s="96" t="s">
        <v>25</v>
      </c>
      <c r="D678" s="96" t="s">
        <v>11</v>
      </c>
      <c r="E678" s="31" t="s">
        <v>850</v>
      </c>
      <c r="F678" s="31">
        <v>200</v>
      </c>
      <c r="G678" s="9">
        <v>419.9</v>
      </c>
      <c r="H678" s="9">
        <v>436.8</v>
      </c>
      <c r="I678" s="9">
        <v>454.2</v>
      </c>
    </row>
    <row r="679" spans="1:9">
      <c r="A679" s="95" t="s">
        <v>34</v>
      </c>
      <c r="B679" s="96"/>
      <c r="C679" s="96" t="s">
        <v>25</v>
      </c>
      <c r="D679" s="96" t="s">
        <v>11</v>
      </c>
      <c r="E679" s="31" t="s">
        <v>850</v>
      </c>
      <c r="F679" s="31">
        <v>300</v>
      </c>
      <c r="G679" s="9">
        <v>27804.6</v>
      </c>
      <c r="H679" s="9">
        <v>28916.7</v>
      </c>
      <c r="I679" s="9">
        <v>30073.4</v>
      </c>
    </row>
    <row r="680" spans="1:9" ht="31.5">
      <c r="A680" s="95" t="s">
        <v>907</v>
      </c>
      <c r="B680" s="39"/>
      <c r="C680" s="96" t="s">
        <v>25</v>
      </c>
      <c r="D680" s="96" t="s">
        <v>11</v>
      </c>
      <c r="E680" s="31" t="s">
        <v>853</v>
      </c>
      <c r="F680" s="37"/>
      <c r="G680" s="9">
        <f>SUM(G681)</f>
        <v>104785.9</v>
      </c>
      <c r="H680" s="9">
        <f t="shared" ref="H680:I680" si="186">SUM(H681)</f>
        <v>109083.2</v>
      </c>
      <c r="I680" s="9">
        <f t="shared" si="186"/>
        <v>113528.2</v>
      </c>
    </row>
    <row r="681" spans="1:9" ht="94.5">
      <c r="A681" s="95" t="s">
        <v>908</v>
      </c>
      <c r="B681" s="96"/>
      <c r="C681" s="96" t="s">
        <v>25</v>
      </c>
      <c r="D681" s="96" t="s">
        <v>11</v>
      </c>
      <c r="E681" s="31" t="s">
        <v>852</v>
      </c>
      <c r="F681" s="31"/>
      <c r="G681" s="9">
        <f>G682+G683</f>
        <v>104785.9</v>
      </c>
      <c r="H681" s="9">
        <f>H682+H683</f>
        <v>109083.2</v>
      </c>
      <c r="I681" s="9">
        <f>I682+I683</f>
        <v>113528.2</v>
      </c>
    </row>
    <row r="682" spans="1:9" ht="31.5">
      <c r="A682" s="95" t="s">
        <v>43</v>
      </c>
      <c r="B682" s="96"/>
      <c r="C682" s="96" t="s">
        <v>25</v>
      </c>
      <c r="D682" s="96" t="s">
        <v>11</v>
      </c>
      <c r="E682" s="31" t="s">
        <v>852</v>
      </c>
      <c r="F682" s="31">
        <v>200</v>
      </c>
      <c r="G682" s="9">
        <v>1548.7</v>
      </c>
      <c r="H682" s="9">
        <v>1612.2</v>
      </c>
      <c r="I682" s="9">
        <v>1678</v>
      </c>
    </row>
    <row r="683" spans="1:9">
      <c r="A683" s="95" t="s">
        <v>34</v>
      </c>
      <c r="B683" s="96"/>
      <c r="C683" s="96" t="s">
        <v>25</v>
      </c>
      <c r="D683" s="96" t="s">
        <v>11</v>
      </c>
      <c r="E683" s="31" t="s">
        <v>852</v>
      </c>
      <c r="F683" s="31">
        <v>300</v>
      </c>
      <c r="G683" s="9">
        <v>103237.2</v>
      </c>
      <c r="H683" s="9">
        <v>107471</v>
      </c>
      <c r="I683" s="9">
        <v>111850.2</v>
      </c>
    </row>
    <row r="684" spans="1:9" ht="31.5" hidden="1">
      <c r="A684" s="95" t="s">
        <v>434</v>
      </c>
      <c r="B684" s="96"/>
      <c r="C684" s="96" t="s">
        <v>25</v>
      </c>
      <c r="D684" s="96" t="s">
        <v>11</v>
      </c>
      <c r="E684" s="31" t="s">
        <v>14</v>
      </c>
      <c r="F684" s="31"/>
      <c r="G684" s="9">
        <f>SUM(G685)</f>
        <v>0</v>
      </c>
      <c r="H684" s="9">
        <f>SUM(H685)</f>
        <v>0</v>
      </c>
      <c r="I684" s="9">
        <f>SUM(I685)</f>
        <v>0</v>
      </c>
    </row>
    <row r="685" spans="1:9" ht="31.5" hidden="1">
      <c r="A685" s="95" t="s">
        <v>64</v>
      </c>
      <c r="B685" s="40"/>
      <c r="C685" s="96" t="s">
        <v>25</v>
      </c>
      <c r="D685" s="96" t="s">
        <v>11</v>
      </c>
      <c r="E685" s="31" t="s">
        <v>15</v>
      </c>
      <c r="F685" s="31"/>
      <c r="G685" s="9">
        <f t="shared" ref="G685:I686" si="187">G686</f>
        <v>0</v>
      </c>
      <c r="H685" s="9">
        <f t="shared" si="187"/>
        <v>0</v>
      </c>
      <c r="I685" s="9">
        <f t="shared" si="187"/>
        <v>0</v>
      </c>
    </row>
    <row r="686" spans="1:9" ht="31.5" hidden="1">
      <c r="A686" s="95" t="s">
        <v>36</v>
      </c>
      <c r="B686" s="40"/>
      <c r="C686" s="96" t="s">
        <v>25</v>
      </c>
      <c r="D686" s="96" t="s">
        <v>11</v>
      </c>
      <c r="E686" s="31" t="s">
        <v>37</v>
      </c>
      <c r="F686" s="31"/>
      <c r="G686" s="9">
        <f t="shared" si="187"/>
        <v>0</v>
      </c>
      <c r="H686" s="9">
        <f t="shared" si="187"/>
        <v>0</v>
      </c>
      <c r="I686" s="9">
        <f t="shared" si="187"/>
        <v>0</v>
      </c>
    </row>
    <row r="687" spans="1:9" hidden="1">
      <c r="A687" s="95" t="s">
        <v>395</v>
      </c>
      <c r="B687" s="40"/>
      <c r="C687" s="96" t="s">
        <v>25</v>
      </c>
      <c r="D687" s="96" t="s">
        <v>11</v>
      </c>
      <c r="E687" s="31" t="s">
        <v>394</v>
      </c>
      <c r="F687" s="31"/>
      <c r="G687" s="9">
        <f t="shared" ref="G687:I688" si="188">SUM(G688)</f>
        <v>0</v>
      </c>
      <c r="H687" s="9">
        <f t="shared" si="188"/>
        <v>0</v>
      </c>
      <c r="I687" s="9">
        <f t="shared" si="188"/>
        <v>0</v>
      </c>
    </row>
    <row r="688" spans="1:9" ht="47.25" hidden="1">
      <c r="A688" s="95" t="s">
        <v>402</v>
      </c>
      <c r="B688" s="40"/>
      <c r="C688" s="96" t="s">
        <v>25</v>
      </c>
      <c r="D688" s="96" t="s">
        <v>11</v>
      </c>
      <c r="E688" s="31" t="s">
        <v>401</v>
      </c>
      <c r="F688" s="31"/>
      <c r="G688" s="9">
        <f t="shared" si="188"/>
        <v>0</v>
      </c>
      <c r="H688" s="9">
        <f t="shared" si="188"/>
        <v>0</v>
      </c>
      <c r="I688" s="9">
        <f t="shared" si="188"/>
        <v>0</v>
      </c>
    </row>
    <row r="689" spans="1:9" ht="31.5" hidden="1">
      <c r="A689" s="95" t="s">
        <v>43</v>
      </c>
      <c r="B689" s="40"/>
      <c r="C689" s="96" t="s">
        <v>25</v>
      </c>
      <c r="D689" s="96" t="s">
        <v>11</v>
      </c>
      <c r="E689" s="31" t="s">
        <v>401</v>
      </c>
      <c r="F689" s="31">
        <v>200</v>
      </c>
      <c r="G689" s="9"/>
      <c r="H689" s="9"/>
      <c r="I689" s="9"/>
    </row>
    <row r="690" spans="1:9">
      <c r="A690" s="95" t="s">
        <v>59</v>
      </c>
      <c r="B690" s="96"/>
      <c r="C690" s="96" t="s">
        <v>25</v>
      </c>
      <c r="D690" s="96" t="s">
        <v>60</v>
      </c>
      <c r="E690" s="31"/>
      <c r="F690" s="31"/>
      <c r="G690" s="9">
        <f>G717+G691</f>
        <v>57657.599999999999</v>
      </c>
      <c r="H690" s="9">
        <f>H717+H691</f>
        <v>52132.700000000004</v>
      </c>
      <c r="I690" s="9">
        <f>I717+I691</f>
        <v>52178.3</v>
      </c>
    </row>
    <row r="691" spans="1:9" ht="31.5">
      <c r="A691" s="95" t="s">
        <v>354</v>
      </c>
      <c r="B691" s="96"/>
      <c r="C691" s="96" t="s">
        <v>25</v>
      </c>
      <c r="D691" s="96" t="s">
        <v>60</v>
      </c>
      <c r="E691" s="96" t="s">
        <v>296</v>
      </c>
      <c r="F691" s="31"/>
      <c r="G691" s="9">
        <f>SUM(G692)</f>
        <v>42286.5</v>
      </c>
      <c r="H691" s="9">
        <f t="shared" ref="H691:I691" si="189">SUM(H692)</f>
        <v>42440.9</v>
      </c>
      <c r="I691" s="9">
        <f t="shared" si="189"/>
        <v>42486.5</v>
      </c>
    </row>
    <row r="692" spans="1:9">
      <c r="A692" s="95" t="s">
        <v>806</v>
      </c>
      <c r="B692" s="96"/>
      <c r="C692" s="96" t="s">
        <v>25</v>
      </c>
      <c r="D692" s="96" t="s">
        <v>60</v>
      </c>
      <c r="E692" s="96" t="s">
        <v>301</v>
      </c>
      <c r="F692" s="31"/>
      <c r="G692" s="9">
        <f>SUM(G693+G697+G701)+G714</f>
        <v>42286.5</v>
      </c>
      <c r="H692" s="9">
        <f t="shared" ref="H692:I692" si="190">SUM(H693+H697+H701)+H714</f>
        <v>42440.9</v>
      </c>
      <c r="I692" s="9">
        <f t="shared" si="190"/>
        <v>42486.5</v>
      </c>
    </row>
    <row r="693" spans="1:9" ht="31.5">
      <c r="A693" s="95" t="s">
        <v>904</v>
      </c>
      <c r="B693" s="96"/>
      <c r="C693" s="96" t="s">
        <v>25</v>
      </c>
      <c r="D693" s="96" t="s">
        <v>60</v>
      </c>
      <c r="E693" s="96" t="s">
        <v>851</v>
      </c>
      <c r="F693" s="31"/>
      <c r="G693" s="9">
        <f>SUM(G694)</f>
        <v>1096.4000000000001</v>
      </c>
      <c r="H693" s="9">
        <f t="shared" ref="H693:I693" si="191">SUM(H694)</f>
        <v>1140.3</v>
      </c>
      <c r="I693" s="9">
        <f t="shared" si="191"/>
        <v>1185.9000000000001</v>
      </c>
    </row>
    <row r="694" spans="1:9" ht="126">
      <c r="A694" s="95" t="s">
        <v>855</v>
      </c>
      <c r="B694" s="96"/>
      <c r="C694" s="96" t="s">
        <v>25</v>
      </c>
      <c r="D694" s="96" t="s">
        <v>60</v>
      </c>
      <c r="E694" s="96" t="s">
        <v>856</v>
      </c>
      <c r="F694" s="31"/>
      <c r="G694" s="9">
        <f>SUM(G695:G696)</f>
        <v>1096.4000000000001</v>
      </c>
      <c r="H694" s="9">
        <f t="shared" ref="H694:I694" si="192">SUM(H695:H696)</f>
        <v>1140.3</v>
      </c>
      <c r="I694" s="9">
        <f t="shared" si="192"/>
        <v>1185.9000000000001</v>
      </c>
    </row>
    <row r="695" spans="1:9" ht="47.25">
      <c r="A695" s="95" t="s">
        <v>42</v>
      </c>
      <c r="B695" s="96"/>
      <c r="C695" s="96" t="s">
        <v>25</v>
      </c>
      <c r="D695" s="96" t="s">
        <v>60</v>
      </c>
      <c r="E695" s="96" t="s">
        <v>856</v>
      </c>
      <c r="F695" s="31">
        <v>100</v>
      </c>
      <c r="G695" s="9">
        <v>896.4</v>
      </c>
      <c r="H695" s="9">
        <v>940.3</v>
      </c>
      <c r="I695" s="9">
        <v>985.9</v>
      </c>
    </row>
    <row r="696" spans="1:9" ht="31.5">
      <c r="A696" s="95" t="s">
        <v>43</v>
      </c>
      <c r="B696" s="96"/>
      <c r="C696" s="96" t="s">
        <v>25</v>
      </c>
      <c r="D696" s="96" t="s">
        <v>60</v>
      </c>
      <c r="E696" s="96" t="s">
        <v>856</v>
      </c>
      <c r="F696" s="31">
        <v>200</v>
      </c>
      <c r="G696" s="9">
        <v>200</v>
      </c>
      <c r="H696" s="9">
        <v>200</v>
      </c>
      <c r="I696" s="9">
        <v>200</v>
      </c>
    </row>
    <row r="697" spans="1:9" ht="31.5">
      <c r="A697" s="95" t="s">
        <v>907</v>
      </c>
      <c r="B697" s="96"/>
      <c r="C697" s="96" t="s">
        <v>25</v>
      </c>
      <c r="D697" s="96" t="s">
        <v>60</v>
      </c>
      <c r="E697" s="96" t="s">
        <v>853</v>
      </c>
      <c r="F697" s="31"/>
      <c r="G697" s="9">
        <f>SUM(G698)</f>
        <v>7745.1</v>
      </c>
      <c r="H697" s="9">
        <f t="shared" ref="H697:I697" si="193">SUM(H698)</f>
        <v>7745.1</v>
      </c>
      <c r="I697" s="9">
        <f t="shared" si="193"/>
        <v>7745.1</v>
      </c>
    </row>
    <row r="698" spans="1:9">
      <c r="A698" s="95" t="s">
        <v>304</v>
      </c>
      <c r="B698" s="96"/>
      <c r="C698" s="96" t="s">
        <v>25</v>
      </c>
      <c r="D698" s="96" t="s">
        <v>60</v>
      </c>
      <c r="E698" s="31" t="s">
        <v>854</v>
      </c>
      <c r="F698" s="31"/>
      <c r="G698" s="9">
        <f>G699+G700</f>
        <v>7745.1</v>
      </c>
      <c r="H698" s="9">
        <f>H699+H700</f>
        <v>7745.1</v>
      </c>
      <c r="I698" s="9">
        <f>I699+I700</f>
        <v>7745.1</v>
      </c>
    </row>
    <row r="699" spans="1:9" ht="47.25">
      <c r="A699" s="95" t="s">
        <v>42</v>
      </c>
      <c r="B699" s="96"/>
      <c r="C699" s="96" t="s">
        <v>25</v>
      </c>
      <c r="D699" s="96" t="s">
        <v>60</v>
      </c>
      <c r="E699" s="31" t="s">
        <v>854</v>
      </c>
      <c r="F699" s="31">
        <v>100</v>
      </c>
      <c r="G699" s="9">
        <v>7745.1</v>
      </c>
      <c r="H699" s="9">
        <v>7745.1</v>
      </c>
      <c r="I699" s="9">
        <v>7745.1</v>
      </c>
    </row>
    <row r="700" spans="1:9" ht="31.5" hidden="1">
      <c r="A700" s="95" t="s">
        <v>43</v>
      </c>
      <c r="B700" s="96"/>
      <c r="C700" s="96" t="s">
        <v>25</v>
      </c>
      <c r="D700" s="96" t="s">
        <v>60</v>
      </c>
      <c r="E700" s="31" t="s">
        <v>854</v>
      </c>
      <c r="F700" s="31">
        <v>200</v>
      </c>
      <c r="G700" s="9"/>
      <c r="H700" s="9"/>
      <c r="I700" s="9"/>
    </row>
    <row r="701" spans="1:9" ht="31.5">
      <c r="A701" s="95" t="s">
        <v>892</v>
      </c>
      <c r="B701" s="39"/>
      <c r="C701" s="96" t="s">
        <v>25</v>
      </c>
      <c r="D701" s="96" t="s">
        <v>60</v>
      </c>
      <c r="E701" s="31" t="s">
        <v>807</v>
      </c>
      <c r="F701" s="31"/>
      <c r="G701" s="9">
        <f>SUM(G702+G705+G707+G709+G711)</f>
        <v>33445</v>
      </c>
      <c r="H701" s="9">
        <f t="shared" ref="H701:I701" si="194">SUM(H702+H705+H707+H709+H711)</f>
        <v>33445</v>
      </c>
      <c r="I701" s="9">
        <f t="shared" si="194"/>
        <v>33445</v>
      </c>
    </row>
    <row r="702" spans="1:9" ht="31.5">
      <c r="A702" s="95" t="s">
        <v>305</v>
      </c>
      <c r="B702" s="96"/>
      <c r="C702" s="96" t="s">
        <v>25</v>
      </c>
      <c r="D702" s="96" t="s">
        <v>60</v>
      </c>
      <c r="E702" s="31" t="s">
        <v>831</v>
      </c>
      <c r="F702" s="31"/>
      <c r="G702" s="9">
        <f>G703+G704</f>
        <v>24846</v>
      </c>
      <c r="H702" s="9">
        <f t="shared" ref="H702:I702" si="195">H703+H704</f>
        <v>24846</v>
      </c>
      <c r="I702" s="9">
        <f t="shared" si="195"/>
        <v>24846</v>
      </c>
    </row>
    <row r="703" spans="1:9" ht="47.25">
      <c r="A703" s="95" t="s">
        <v>42</v>
      </c>
      <c r="B703" s="96"/>
      <c r="C703" s="96" t="s">
        <v>25</v>
      </c>
      <c r="D703" s="96" t="s">
        <v>60</v>
      </c>
      <c r="E703" s="31" t="s">
        <v>831</v>
      </c>
      <c r="F703" s="31">
        <v>100</v>
      </c>
      <c r="G703" s="9">
        <v>24585.3</v>
      </c>
      <c r="H703" s="9">
        <v>24585.3</v>
      </c>
      <c r="I703" s="9">
        <v>24585.3</v>
      </c>
    </row>
    <row r="704" spans="1:9" ht="30" customHeight="1">
      <c r="A704" s="95" t="s">
        <v>43</v>
      </c>
      <c r="B704" s="96"/>
      <c r="C704" s="96" t="s">
        <v>25</v>
      </c>
      <c r="D704" s="96" t="s">
        <v>60</v>
      </c>
      <c r="E704" s="31" t="s">
        <v>831</v>
      </c>
      <c r="F704" s="31">
        <v>200</v>
      </c>
      <c r="G704" s="9">
        <v>260.7</v>
      </c>
      <c r="H704" s="9">
        <v>260.7</v>
      </c>
      <c r="I704" s="9">
        <v>260.7</v>
      </c>
    </row>
    <row r="705" spans="1:9" ht="31.5">
      <c r="A705" s="95" t="s">
        <v>687</v>
      </c>
      <c r="B705" s="96"/>
      <c r="C705" s="96" t="s">
        <v>25</v>
      </c>
      <c r="D705" s="96" t="s">
        <v>60</v>
      </c>
      <c r="E705" s="31" t="s">
        <v>837</v>
      </c>
      <c r="F705" s="31"/>
      <c r="G705" s="9">
        <f>G706</f>
        <v>6097.9</v>
      </c>
      <c r="H705" s="9">
        <f t="shared" ref="H705:I705" si="196">H706</f>
        <v>6097.9</v>
      </c>
      <c r="I705" s="9">
        <f t="shared" si="196"/>
        <v>6097.9</v>
      </c>
    </row>
    <row r="706" spans="1:9" ht="47.25">
      <c r="A706" s="95" t="s">
        <v>42</v>
      </c>
      <c r="B706" s="96"/>
      <c r="C706" s="96" t="s">
        <v>25</v>
      </c>
      <c r="D706" s="96" t="s">
        <v>60</v>
      </c>
      <c r="E706" s="31" t="s">
        <v>837</v>
      </c>
      <c r="F706" s="31">
        <v>100</v>
      </c>
      <c r="G706" s="9">
        <v>6097.9</v>
      </c>
      <c r="H706" s="9">
        <v>6097.9</v>
      </c>
      <c r="I706" s="9">
        <v>6097.9</v>
      </c>
    </row>
    <row r="707" spans="1:9" ht="63">
      <c r="A707" s="11" t="s">
        <v>580</v>
      </c>
      <c r="B707" s="96"/>
      <c r="C707" s="96" t="s">
        <v>25</v>
      </c>
      <c r="D707" s="96" t="s">
        <v>60</v>
      </c>
      <c r="E707" s="96" t="s">
        <v>857</v>
      </c>
      <c r="F707" s="96"/>
      <c r="G707" s="9">
        <f>G708</f>
        <v>65.099999999999994</v>
      </c>
      <c r="H707" s="9">
        <f t="shared" ref="H707:I707" si="197">H708</f>
        <v>65.099999999999994</v>
      </c>
      <c r="I707" s="9">
        <f t="shared" si="197"/>
        <v>65.099999999999994</v>
      </c>
    </row>
    <row r="708" spans="1:9" ht="31.5">
      <c r="A708" s="95" t="s">
        <v>43</v>
      </c>
      <c r="B708" s="96"/>
      <c r="C708" s="96" t="s">
        <v>25</v>
      </c>
      <c r="D708" s="96" t="s">
        <v>60</v>
      </c>
      <c r="E708" s="96" t="s">
        <v>857</v>
      </c>
      <c r="F708" s="96">
        <v>200</v>
      </c>
      <c r="G708" s="9">
        <v>65.099999999999994</v>
      </c>
      <c r="H708" s="9">
        <v>65.099999999999994</v>
      </c>
      <c r="I708" s="9">
        <v>65.099999999999994</v>
      </c>
    </row>
    <row r="709" spans="1:9" ht="94.5">
      <c r="A709" s="95" t="s">
        <v>642</v>
      </c>
      <c r="B709" s="96"/>
      <c r="C709" s="96" t="s">
        <v>25</v>
      </c>
      <c r="D709" s="96" t="s">
        <v>60</v>
      </c>
      <c r="E709" s="31" t="s">
        <v>858</v>
      </c>
      <c r="F709" s="31"/>
      <c r="G709" s="9">
        <f>SUM(G710)</f>
        <v>336</v>
      </c>
      <c r="H709" s="9">
        <f t="shared" ref="H709:I709" si="198">SUM(H710)</f>
        <v>336</v>
      </c>
      <c r="I709" s="9">
        <f t="shared" si="198"/>
        <v>336</v>
      </c>
    </row>
    <row r="710" spans="1:9" ht="31.5">
      <c r="A710" s="95" t="s">
        <v>43</v>
      </c>
      <c r="B710" s="96"/>
      <c r="C710" s="96" t="s">
        <v>25</v>
      </c>
      <c r="D710" s="96" t="s">
        <v>60</v>
      </c>
      <c r="E710" s="31" t="s">
        <v>858</v>
      </c>
      <c r="F710" s="31">
        <v>200</v>
      </c>
      <c r="G710" s="9">
        <v>336</v>
      </c>
      <c r="H710" s="9">
        <v>336</v>
      </c>
      <c r="I710" s="9">
        <v>336</v>
      </c>
    </row>
    <row r="711" spans="1:9" ht="110.25">
      <c r="A711" s="11" t="s">
        <v>965</v>
      </c>
      <c r="B711" s="96"/>
      <c r="C711" s="96" t="s">
        <v>25</v>
      </c>
      <c r="D711" s="96" t="s">
        <v>60</v>
      </c>
      <c r="E711" s="96" t="s">
        <v>859</v>
      </c>
      <c r="F711" s="31"/>
      <c r="G711" s="9">
        <f>SUM(G712:G713)</f>
        <v>2100</v>
      </c>
      <c r="H711" s="9">
        <f t="shared" ref="H711:I711" si="199">SUM(H712:H713)</f>
        <v>2100</v>
      </c>
      <c r="I711" s="9">
        <f t="shared" si="199"/>
        <v>2100</v>
      </c>
    </row>
    <row r="712" spans="1:9" ht="47.25">
      <c r="A712" s="99" t="s">
        <v>42</v>
      </c>
      <c r="B712" s="100"/>
      <c r="C712" s="100" t="s">
        <v>25</v>
      </c>
      <c r="D712" s="100" t="s">
        <v>60</v>
      </c>
      <c r="E712" s="100" t="s">
        <v>859</v>
      </c>
      <c r="F712" s="31">
        <v>100</v>
      </c>
      <c r="G712" s="9">
        <v>2000</v>
      </c>
      <c r="H712" s="9">
        <v>2000</v>
      </c>
      <c r="I712" s="9">
        <v>2000</v>
      </c>
    </row>
    <row r="713" spans="1:9" ht="31.5">
      <c r="A713" s="95" t="s">
        <v>43</v>
      </c>
      <c r="B713" s="96"/>
      <c r="C713" s="96" t="s">
        <v>25</v>
      </c>
      <c r="D713" s="96" t="s">
        <v>60</v>
      </c>
      <c r="E713" s="96" t="s">
        <v>859</v>
      </c>
      <c r="F713" s="31">
        <v>200</v>
      </c>
      <c r="G713" s="9">
        <v>100</v>
      </c>
      <c r="H713" s="9">
        <v>100</v>
      </c>
      <c r="I713" s="9">
        <v>100</v>
      </c>
    </row>
    <row r="714" spans="1:9">
      <c r="A714" s="95" t="s">
        <v>909</v>
      </c>
      <c r="B714" s="96"/>
      <c r="C714" s="96" t="s">
        <v>25</v>
      </c>
      <c r="D714" s="96" t="s">
        <v>60</v>
      </c>
      <c r="E714" s="96" t="s">
        <v>860</v>
      </c>
      <c r="F714" s="31"/>
      <c r="G714" s="9">
        <f>SUM(G715)</f>
        <v>0</v>
      </c>
      <c r="H714" s="9">
        <f t="shared" ref="H714:I715" si="200">SUM(H715)</f>
        <v>110.5</v>
      </c>
      <c r="I714" s="9">
        <f t="shared" si="200"/>
        <v>110.5</v>
      </c>
    </row>
    <row r="715" spans="1:9" ht="31.5">
      <c r="A715" s="95" t="s">
        <v>862</v>
      </c>
      <c r="B715" s="96"/>
      <c r="C715" s="96" t="s">
        <v>25</v>
      </c>
      <c r="D715" s="96" t="s">
        <v>60</v>
      </c>
      <c r="E715" s="96" t="s">
        <v>861</v>
      </c>
      <c r="F715" s="31"/>
      <c r="G715" s="9">
        <f>SUM(G716)</f>
        <v>0</v>
      </c>
      <c r="H715" s="9">
        <f t="shared" si="200"/>
        <v>110.5</v>
      </c>
      <c r="I715" s="9">
        <f t="shared" si="200"/>
        <v>110.5</v>
      </c>
    </row>
    <row r="716" spans="1:9" ht="31.5">
      <c r="A716" s="95" t="s">
        <v>43</v>
      </c>
      <c r="B716" s="96"/>
      <c r="C716" s="96" t="s">
        <v>25</v>
      </c>
      <c r="D716" s="96" t="s">
        <v>60</v>
      </c>
      <c r="E716" s="96" t="s">
        <v>861</v>
      </c>
      <c r="F716" s="31">
        <v>200</v>
      </c>
      <c r="G716" s="9">
        <v>0</v>
      </c>
      <c r="H716" s="9">
        <v>110.5</v>
      </c>
      <c r="I716" s="9">
        <v>110.5</v>
      </c>
    </row>
    <row r="717" spans="1:9" ht="31.5">
      <c r="A717" s="95" t="s">
        <v>434</v>
      </c>
      <c r="B717" s="96"/>
      <c r="C717" s="96" t="s">
        <v>25</v>
      </c>
      <c r="D717" s="96" t="s">
        <v>60</v>
      </c>
      <c r="E717" s="31" t="s">
        <v>14</v>
      </c>
      <c r="F717" s="31"/>
      <c r="G717" s="9">
        <f>G718</f>
        <v>15371.1</v>
      </c>
      <c r="H717" s="9">
        <f t="shared" ref="H717:I717" si="201">H718</f>
        <v>9691.8000000000011</v>
      </c>
      <c r="I717" s="9">
        <f t="shared" si="201"/>
        <v>9691.8000000000011</v>
      </c>
    </row>
    <row r="718" spans="1:9" ht="31.5">
      <c r="A718" s="95" t="s">
        <v>685</v>
      </c>
      <c r="B718" s="96"/>
      <c r="C718" s="96" t="s">
        <v>25</v>
      </c>
      <c r="D718" s="96" t="s">
        <v>60</v>
      </c>
      <c r="E718" s="31" t="s">
        <v>61</v>
      </c>
      <c r="F718" s="31"/>
      <c r="G718" s="9">
        <f>SUM(G719+G722+G724+G726)+G729</f>
        <v>15371.1</v>
      </c>
      <c r="H718" s="9">
        <f>SUM(H719+H722+H724+H726)+H729</f>
        <v>9691.8000000000011</v>
      </c>
      <c r="I718" s="9">
        <f>SUM(I719+I722+I724+I726)+I729</f>
        <v>9691.8000000000011</v>
      </c>
    </row>
    <row r="719" spans="1:9">
      <c r="A719" s="95" t="s">
        <v>62</v>
      </c>
      <c r="B719" s="96"/>
      <c r="C719" s="96" t="s">
        <v>25</v>
      </c>
      <c r="D719" s="96" t="s">
        <v>60</v>
      </c>
      <c r="E719" s="31" t="s">
        <v>63</v>
      </c>
      <c r="F719" s="31"/>
      <c r="G719" s="9">
        <f>G720+G721</f>
        <v>7531.2000000000007</v>
      </c>
      <c r="H719" s="9">
        <f>H720+H721</f>
        <v>6973.9000000000005</v>
      </c>
      <c r="I719" s="9">
        <f>I720+I721</f>
        <v>6973.9000000000005</v>
      </c>
    </row>
    <row r="720" spans="1:9" ht="47.25">
      <c r="A720" s="95" t="s">
        <v>42</v>
      </c>
      <c r="B720" s="96"/>
      <c r="C720" s="96" t="s">
        <v>25</v>
      </c>
      <c r="D720" s="96" t="s">
        <v>60</v>
      </c>
      <c r="E720" s="31" t="s">
        <v>63</v>
      </c>
      <c r="F720" s="31">
        <v>100</v>
      </c>
      <c r="G720" s="9">
        <v>7516.6</v>
      </c>
      <c r="H720" s="9">
        <f>6991.8-24.9</f>
        <v>6966.9000000000005</v>
      </c>
      <c r="I720" s="9">
        <f>6991.8-24.9</f>
        <v>6966.9000000000005</v>
      </c>
    </row>
    <row r="721" spans="1:9" ht="31.5">
      <c r="A721" s="95" t="s">
        <v>43</v>
      </c>
      <c r="B721" s="96"/>
      <c r="C721" s="96" t="s">
        <v>25</v>
      </c>
      <c r="D721" s="96" t="s">
        <v>60</v>
      </c>
      <c r="E721" s="31" t="s">
        <v>63</v>
      </c>
      <c r="F721" s="31">
        <v>200</v>
      </c>
      <c r="G721" s="9">
        <v>14.6</v>
      </c>
      <c r="H721" s="9">
        <v>7</v>
      </c>
      <c r="I721" s="9">
        <v>7</v>
      </c>
    </row>
    <row r="722" spans="1:9">
      <c r="A722" s="95" t="s">
        <v>76</v>
      </c>
      <c r="B722" s="39"/>
      <c r="C722" s="96" t="s">
        <v>25</v>
      </c>
      <c r="D722" s="96" t="s">
        <v>60</v>
      </c>
      <c r="E722" s="31" t="s">
        <v>358</v>
      </c>
      <c r="F722" s="31"/>
      <c r="G722" s="9">
        <f>G723</f>
        <v>696.1</v>
      </c>
      <c r="H722" s="9">
        <f>H723</f>
        <v>535</v>
      </c>
      <c r="I722" s="9">
        <f>I723</f>
        <v>535</v>
      </c>
    </row>
    <row r="723" spans="1:9" ht="31.5">
      <c r="A723" s="95" t="s">
        <v>43</v>
      </c>
      <c r="B723" s="39"/>
      <c r="C723" s="96" t="s">
        <v>25</v>
      </c>
      <c r="D723" s="96" t="s">
        <v>60</v>
      </c>
      <c r="E723" s="31" t="s">
        <v>358</v>
      </c>
      <c r="F723" s="31">
        <v>200</v>
      </c>
      <c r="G723" s="9">
        <v>696.1</v>
      </c>
      <c r="H723" s="9">
        <v>535</v>
      </c>
      <c r="I723" s="9">
        <v>535</v>
      </c>
    </row>
    <row r="724" spans="1:9" ht="31.5">
      <c r="A724" s="95" t="s">
        <v>78</v>
      </c>
      <c r="B724" s="39"/>
      <c r="C724" s="96" t="s">
        <v>25</v>
      </c>
      <c r="D724" s="96" t="s">
        <v>60</v>
      </c>
      <c r="E724" s="31" t="s">
        <v>359</v>
      </c>
      <c r="F724" s="31"/>
      <c r="G724" s="9">
        <f>G725</f>
        <v>6139.7</v>
      </c>
      <c r="H724" s="9">
        <f>H725</f>
        <v>1121</v>
      </c>
      <c r="I724" s="9">
        <f>I725</f>
        <v>1121</v>
      </c>
    </row>
    <row r="725" spans="1:9" ht="31.5">
      <c r="A725" s="95" t="s">
        <v>43</v>
      </c>
      <c r="B725" s="39"/>
      <c r="C725" s="96" t="s">
        <v>25</v>
      </c>
      <c r="D725" s="96" t="s">
        <v>60</v>
      </c>
      <c r="E725" s="31" t="s">
        <v>359</v>
      </c>
      <c r="F725" s="31">
        <v>200</v>
      </c>
      <c r="G725" s="9">
        <v>6139.7</v>
      </c>
      <c r="H725" s="9">
        <v>1121</v>
      </c>
      <c r="I725" s="9">
        <v>1121</v>
      </c>
    </row>
    <row r="726" spans="1:9" ht="31.5">
      <c r="A726" s="95" t="s">
        <v>79</v>
      </c>
      <c r="B726" s="39"/>
      <c r="C726" s="96" t="s">
        <v>25</v>
      </c>
      <c r="D726" s="96" t="s">
        <v>60</v>
      </c>
      <c r="E726" s="31" t="s">
        <v>360</v>
      </c>
      <c r="F726" s="31"/>
      <c r="G726" s="9">
        <f>G727+G728</f>
        <v>979.2</v>
      </c>
      <c r="H726" s="9">
        <f>H727+H728</f>
        <v>1037</v>
      </c>
      <c r="I726" s="9">
        <f>I727+I728</f>
        <v>1037</v>
      </c>
    </row>
    <row r="727" spans="1:9" ht="31.5">
      <c r="A727" s="95" t="s">
        <v>43</v>
      </c>
      <c r="B727" s="39"/>
      <c r="C727" s="96" t="s">
        <v>25</v>
      </c>
      <c r="D727" s="96" t="s">
        <v>60</v>
      </c>
      <c r="E727" s="31" t="s">
        <v>360</v>
      </c>
      <c r="F727" s="31">
        <v>200</v>
      </c>
      <c r="G727" s="9">
        <v>877.40000000000009</v>
      </c>
      <c r="H727" s="9">
        <v>936.9</v>
      </c>
      <c r="I727" s="9">
        <v>938.7</v>
      </c>
    </row>
    <row r="728" spans="1:9">
      <c r="A728" s="95" t="s">
        <v>20</v>
      </c>
      <c r="B728" s="39"/>
      <c r="C728" s="96" t="s">
        <v>25</v>
      </c>
      <c r="D728" s="96" t="s">
        <v>60</v>
      </c>
      <c r="E728" s="31" t="s">
        <v>360</v>
      </c>
      <c r="F728" s="31">
        <v>800</v>
      </c>
      <c r="G728" s="9">
        <v>101.8</v>
      </c>
      <c r="H728" s="9">
        <v>100.1</v>
      </c>
      <c r="I728" s="9">
        <v>98.3</v>
      </c>
    </row>
    <row r="729" spans="1:9" ht="31.5">
      <c r="A729" s="95" t="s">
        <v>744</v>
      </c>
      <c r="B729" s="39"/>
      <c r="C729" s="96" t="s">
        <v>25</v>
      </c>
      <c r="D729" s="96" t="s">
        <v>60</v>
      </c>
      <c r="E729" s="31" t="s">
        <v>830</v>
      </c>
      <c r="F729" s="31"/>
      <c r="G729" s="9">
        <f>SUM(G730)</f>
        <v>24.9</v>
      </c>
      <c r="H729" s="9">
        <f t="shared" ref="H729:I729" si="202">SUM(H730)</f>
        <v>24.9</v>
      </c>
      <c r="I729" s="9">
        <f t="shared" si="202"/>
        <v>24.9</v>
      </c>
    </row>
    <row r="730" spans="1:9" ht="47.25">
      <c r="A730" s="95" t="s">
        <v>42</v>
      </c>
      <c r="B730" s="39"/>
      <c r="C730" s="96" t="s">
        <v>25</v>
      </c>
      <c r="D730" s="96" t="s">
        <v>60</v>
      </c>
      <c r="E730" s="31" t="s">
        <v>830</v>
      </c>
      <c r="F730" s="31">
        <v>100</v>
      </c>
      <c r="G730" s="9">
        <v>24.9</v>
      </c>
      <c r="H730" s="9">
        <v>24.9</v>
      </c>
      <c r="I730" s="9">
        <v>24.9</v>
      </c>
    </row>
    <row r="731" spans="1:9" ht="31.5">
      <c r="A731" s="88" t="s">
        <v>688</v>
      </c>
      <c r="B731" s="24" t="s">
        <v>214</v>
      </c>
      <c r="C731" s="25"/>
      <c r="D731" s="25"/>
      <c r="E731" s="25"/>
      <c r="F731" s="25"/>
      <c r="G731" s="26">
        <f>G745+G732+G739</f>
        <v>352016.2</v>
      </c>
      <c r="H731" s="26">
        <f>H745+H732+H739</f>
        <v>294696.8</v>
      </c>
      <c r="I731" s="26">
        <f>I745+I732+I739</f>
        <v>305363</v>
      </c>
    </row>
    <row r="732" spans="1:9" hidden="1">
      <c r="A732" s="95" t="s">
        <v>88</v>
      </c>
      <c r="B732" s="4"/>
      <c r="C732" s="4" t="s">
        <v>89</v>
      </c>
      <c r="D732" s="4"/>
      <c r="E732" s="4"/>
      <c r="F732" s="4"/>
      <c r="G732" s="7">
        <f t="shared" ref="G732:I737" si="203">SUM(G733)</f>
        <v>0</v>
      </c>
      <c r="H732" s="7">
        <f t="shared" si="203"/>
        <v>0</v>
      </c>
      <c r="I732" s="7">
        <f t="shared" si="203"/>
        <v>0</v>
      </c>
    </row>
    <row r="733" spans="1:9" hidden="1">
      <c r="A733" s="95" t="s">
        <v>686</v>
      </c>
      <c r="B733" s="4"/>
      <c r="C733" s="4" t="s">
        <v>89</v>
      </c>
      <c r="D733" s="4" t="s">
        <v>89</v>
      </c>
      <c r="E733" s="31"/>
      <c r="F733" s="31"/>
      <c r="G733" s="7">
        <f t="shared" si="203"/>
        <v>0</v>
      </c>
      <c r="H733" s="7">
        <f t="shared" si="203"/>
        <v>0</v>
      </c>
      <c r="I733" s="7">
        <f t="shared" si="203"/>
        <v>0</v>
      </c>
    </row>
    <row r="734" spans="1:9" ht="31.5" hidden="1">
      <c r="A734" s="95" t="s">
        <v>436</v>
      </c>
      <c r="B734" s="96"/>
      <c r="C734" s="96" t="s">
        <v>89</v>
      </c>
      <c r="D734" s="96" t="s">
        <v>89</v>
      </c>
      <c r="E734" s="31" t="s">
        <v>274</v>
      </c>
      <c r="F734" s="31"/>
      <c r="G734" s="7">
        <f t="shared" si="203"/>
        <v>0</v>
      </c>
      <c r="H734" s="7">
        <f t="shared" si="203"/>
        <v>0</v>
      </c>
      <c r="I734" s="7">
        <f t="shared" si="203"/>
        <v>0</v>
      </c>
    </row>
    <row r="735" spans="1:9" ht="31.5" hidden="1">
      <c r="A735" s="95" t="s">
        <v>368</v>
      </c>
      <c r="B735" s="4"/>
      <c r="C735" s="4" t="s">
        <v>89</v>
      </c>
      <c r="D735" s="4" t="s">
        <v>89</v>
      </c>
      <c r="E735" s="4" t="s">
        <v>284</v>
      </c>
      <c r="F735" s="4"/>
      <c r="G735" s="7">
        <f t="shared" si="203"/>
        <v>0</v>
      </c>
      <c r="H735" s="7">
        <f t="shared" si="203"/>
        <v>0</v>
      </c>
      <c r="I735" s="7">
        <f t="shared" si="203"/>
        <v>0</v>
      </c>
    </row>
    <row r="736" spans="1:9" hidden="1">
      <c r="A736" s="95" t="s">
        <v>29</v>
      </c>
      <c r="B736" s="4"/>
      <c r="C736" s="4" t="s">
        <v>89</v>
      </c>
      <c r="D736" s="4" t="s">
        <v>89</v>
      </c>
      <c r="E736" s="4" t="s">
        <v>285</v>
      </c>
      <c r="F736" s="4"/>
      <c r="G736" s="7">
        <f t="shared" si="203"/>
        <v>0</v>
      </c>
      <c r="H736" s="7">
        <f t="shared" si="203"/>
        <v>0</v>
      </c>
      <c r="I736" s="7">
        <f t="shared" si="203"/>
        <v>0</v>
      </c>
    </row>
    <row r="737" spans="1:9" ht="30.75" hidden="1" customHeight="1">
      <c r="A737" s="95" t="s">
        <v>286</v>
      </c>
      <c r="B737" s="31"/>
      <c r="C737" s="4" t="s">
        <v>89</v>
      </c>
      <c r="D737" s="4" t="s">
        <v>89</v>
      </c>
      <c r="E737" s="4" t="s">
        <v>287</v>
      </c>
      <c r="F737" s="4"/>
      <c r="G737" s="7">
        <f t="shared" si="203"/>
        <v>0</v>
      </c>
      <c r="H737" s="7">
        <f t="shared" si="203"/>
        <v>0</v>
      </c>
      <c r="I737" s="7">
        <f t="shared" si="203"/>
        <v>0</v>
      </c>
    </row>
    <row r="738" spans="1:9" ht="31.5" hidden="1">
      <c r="A738" s="95" t="s">
        <v>192</v>
      </c>
      <c r="B738" s="4"/>
      <c r="C738" s="4" t="s">
        <v>89</v>
      </c>
      <c r="D738" s="4" t="s">
        <v>89</v>
      </c>
      <c r="E738" s="4" t="s">
        <v>287</v>
      </c>
      <c r="F738" s="22">
        <v>600</v>
      </c>
      <c r="G738" s="7"/>
      <c r="H738" s="7"/>
      <c r="I738" s="7"/>
    </row>
    <row r="739" spans="1:9">
      <c r="A739" s="95" t="s">
        <v>24</v>
      </c>
      <c r="B739" s="96"/>
      <c r="C739" s="96" t="s">
        <v>25</v>
      </c>
      <c r="D739" s="96" t="s">
        <v>26</v>
      </c>
      <c r="E739" s="31"/>
      <c r="F739" s="31"/>
      <c r="G739" s="9">
        <f t="shared" ref="G739:I743" si="204">SUM(G740)</f>
        <v>300</v>
      </c>
      <c r="H739" s="9">
        <f t="shared" si="204"/>
        <v>300</v>
      </c>
      <c r="I739" s="9">
        <f t="shared" si="204"/>
        <v>300</v>
      </c>
    </row>
    <row r="740" spans="1:9">
      <c r="A740" s="95" t="s">
        <v>44</v>
      </c>
      <c r="B740" s="40"/>
      <c r="C740" s="96" t="s">
        <v>25</v>
      </c>
      <c r="D740" s="96" t="s">
        <v>45</v>
      </c>
      <c r="E740" s="96"/>
      <c r="F740" s="31"/>
      <c r="G740" s="9">
        <f t="shared" si="204"/>
        <v>300</v>
      </c>
      <c r="H740" s="9">
        <f t="shared" si="204"/>
        <v>300</v>
      </c>
      <c r="I740" s="9">
        <f t="shared" si="204"/>
        <v>300</v>
      </c>
    </row>
    <row r="741" spans="1:9" ht="31.5">
      <c r="A741" s="95" t="s">
        <v>525</v>
      </c>
      <c r="B741" s="40"/>
      <c r="C741" s="96" t="s">
        <v>25</v>
      </c>
      <c r="D741" s="96" t="s">
        <v>45</v>
      </c>
      <c r="E741" s="96" t="s">
        <v>355</v>
      </c>
      <c r="F741" s="31"/>
      <c r="G741" s="9">
        <f t="shared" si="204"/>
        <v>300</v>
      </c>
      <c r="H741" s="9">
        <f t="shared" si="204"/>
        <v>300</v>
      </c>
      <c r="I741" s="9">
        <f t="shared" si="204"/>
        <v>300</v>
      </c>
    </row>
    <row r="742" spans="1:9" ht="31.5">
      <c r="A742" s="95" t="s">
        <v>53</v>
      </c>
      <c r="B742" s="40"/>
      <c r="C742" s="96" t="s">
        <v>25</v>
      </c>
      <c r="D742" s="96" t="s">
        <v>45</v>
      </c>
      <c r="E742" s="96" t="s">
        <v>356</v>
      </c>
      <c r="F742" s="31"/>
      <c r="G742" s="9">
        <f t="shared" si="204"/>
        <v>300</v>
      </c>
      <c r="H742" s="9">
        <f t="shared" si="204"/>
        <v>300</v>
      </c>
      <c r="I742" s="9">
        <f t="shared" si="204"/>
        <v>300</v>
      </c>
    </row>
    <row r="743" spans="1:9">
      <c r="A743" s="95" t="s">
        <v>31</v>
      </c>
      <c r="B743" s="40"/>
      <c r="C743" s="96" t="s">
        <v>25</v>
      </c>
      <c r="D743" s="96" t="s">
        <v>45</v>
      </c>
      <c r="E743" s="96" t="s">
        <v>357</v>
      </c>
      <c r="F743" s="31"/>
      <c r="G743" s="9">
        <f>SUM(G744)</f>
        <v>300</v>
      </c>
      <c r="H743" s="9">
        <f t="shared" si="204"/>
        <v>300</v>
      </c>
      <c r="I743" s="9">
        <f t="shared" si="204"/>
        <v>300</v>
      </c>
    </row>
    <row r="744" spans="1:9" ht="31.5">
      <c r="A744" s="95" t="s">
        <v>97</v>
      </c>
      <c r="B744" s="40"/>
      <c r="C744" s="96" t="s">
        <v>25</v>
      </c>
      <c r="D744" s="96" t="s">
        <v>45</v>
      </c>
      <c r="E744" s="96" t="s">
        <v>357</v>
      </c>
      <c r="F744" s="31">
        <v>600</v>
      </c>
      <c r="G744" s="9">
        <v>300</v>
      </c>
      <c r="H744" s="9">
        <v>300</v>
      </c>
      <c r="I744" s="9">
        <v>300</v>
      </c>
    </row>
    <row r="745" spans="1:9">
      <c r="A745" s="95" t="s">
        <v>215</v>
      </c>
      <c r="B745" s="4"/>
      <c r="C745" s="4" t="s">
        <v>140</v>
      </c>
      <c r="D745" s="4"/>
      <c r="E745" s="4"/>
      <c r="F745" s="4"/>
      <c r="G745" s="7">
        <f>G746+G790+G826+G841</f>
        <v>351716.2</v>
      </c>
      <c r="H745" s="7">
        <f>H746+H790+H826+H841</f>
        <v>294396.79999999999</v>
      </c>
      <c r="I745" s="7">
        <f>I746+I790+I826+I841</f>
        <v>305063</v>
      </c>
    </row>
    <row r="746" spans="1:9">
      <c r="A746" s="95" t="s">
        <v>689</v>
      </c>
      <c r="B746" s="4"/>
      <c r="C746" s="4" t="s">
        <v>140</v>
      </c>
      <c r="D746" s="4" t="s">
        <v>28</v>
      </c>
      <c r="E746" s="4"/>
      <c r="F746" s="4"/>
      <c r="G746" s="7">
        <f>+G752+G747</f>
        <v>294893.5</v>
      </c>
      <c r="H746" s="7">
        <f t="shared" ref="H746:I746" si="205">+H752+H747</f>
        <v>260214.40000000002</v>
      </c>
      <c r="I746" s="7">
        <f t="shared" si="205"/>
        <v>260203.7</v>
      </c>
    </row>
    <row r="747" spans="1:9" ht="31.5">
      <c r="A747" s="95" t="s">
        <v>436</v>
      </c>
      <c r="B747" s="4"/>
      <c r="C747" s="4" t="s">
        <v>140</v>
      </c>
      <c r="D747" s="4" t="s">
        <v>28</v>
      </c>
      <c r="E747" s="31" t="s">
        <v>274</v>
      </c>
      <c r="F747" s="4"/>
      <c r="G747" s="7">
        <f>SUM(G748)</f>
        <v>562.20000000000005</v>
      </c>
      <c r="H747" s="7">
        <f t="shared" ref="H747:I750" si="206">SUM(H748)</f>
        <v>562.20000000000005</v>
      </c>
      <c r="I747" s="7">
        <f t="shared" si="206"/>
        <v>562.20000000000005</v>
      </c>
    </row>
    <row r="748" spans="1:9" ht="31.5">
      <c r="A748" s="95" t="s">
        <v>533</v>
      </c>
      <c r="B748" s="4"/>
      <c r="C748" s="4" t="s">
        <v>140</v>
      </c>
      <c r="D748" s="4" t="s">
        <v>28</v>
      </c>
      <c r="E748" s="31" t="s">
        <v>484</v>
      </c>
      <c r="F748" s="4"/>
      <c r="G748" s="7">
        <f>SUM(G749)</f>
        <v>562.20000000000005</v>
      </c>
      <c r="H748" s="7">
        <f t="shared" si="206"/>
        <v>562.20000000000005</v>
      </c>
      <c r="I748" s="7">
        <f t="shared" si="206"/>
        <v>562.20000000000005</v>
      </c>
    </row>
    <row r="749" spans="1:9" ht="78.75">
      <c r="A749" s="95" t="s">
        <v>771</v>
      </c>
      <c r="B749" s="4"/>
      <c r="C749" s="4" t="s">
        <v>140</v>
      </c>
      <c r="D749" s="4" t="s">
        <v>28</v>
      </c>
      <c r="E749" s="31" t="s">
        <v>769</v>
      </c>
      <c r="F749" s="4"/>
      <c r="G749" s="7">
        <f>SUM(G750)</f>
        <v>562.20000000000005</v>
      </c>
      <c r="H749" s="7">
        <f t="shared" si="206"/>
        <v>562.20000000000005</v>
      </c>
      <c r="I749" s="7">
        <f t="shared" si="206"/>
        <v>562.20000000000005</v>
      </c>
    </row>
    <row r="750" spans="1:9">
      <c r="A750" s="95" t="s">
        <v>218</v>
      </c>
      <c r="B750" s="4"/>
      <c r="C750" s="4" t="s">
        <v>140</v>
      </c>
      <c r="D750" s="4" t="s">
        <v>28</v>
      </c>
      <c r="E750" s="31" t="s">
        <v>770</v>
      </c>
      <c r="F750" s="4"/>
      <c r="G750" s="7">
        <f>SUM(G751)</f>
        <v>562.20000000000005</v>
      </c>
      <c r="H750" s="7">
        <f t="shared" si="206"/>
        <v>562.20000000000005</v>
      </c>
      <c r="I750" s="7">
        <f t="shared" si="206"/>
        <v>562.20000000000005</v>
      </c>
    </row>
    <row r="751" spans="1:9">
      <c r="A751" s="95" t="s">
        <v>20</v>
      </c>
      <c r="B751" s="4"/>
      <c r="C751" s="4" t="s">
        <v>140</v>
      </c>
      <c r="D751" s="4" t="s">
        <v>28</v>
      </c>
      <c r="E751" s="31" t="s">
        <v>770</v>
      </c>
      <c r="F751" s="4" t="s">
        <v>77</v>
      </c>
      <c r="G751" s="7">
        <v>562.20000000000005</v>
      </c>
      <c r="H751" s="7">
        <v>562.20000000000005</v>
      </c>
      <c r="I751" s="7">
        <v>562.20000000000005</v>
      </c>
    </row>
    <row r="752" spans="1:9" ht="31.5">
      <c r="A752" s="95" t="s">
        <v>435</v>
      </c>
      <c r="B752" s="4"/>
      <c r="C752" s="4" t="s">
        <v>140</v>
      </c>
      <c r="D752" s="4" t="s">
        <v>28</v>
      </c>
      <c r="E752" s="4" t="s">
        <v>216</v>
      </c>
      <c r="F752" s="4"/>
      <c r="G752" s="7">
        <f>SUM(G753+G774)</f>
        <v>294331.3</v>
      </c>
      <c r="H752" s="7">
        <f>SUM(H753+H774)</f>
        <v>259652.2</v>
      </c>
      <c r="I752" s="7">
        <f>SUM(I753+I774)</f>
        <v>259641.5</v>
      </c>
    </row>
    <row r="753" spans="1:9" ht="78.75">
      <c r="A753" s="95" t="s">
        <v>657</v>
      </c>
      <c r="B753" s="4"/>
      <c r="C753" s="4" t="s">
        <v>140</v>
      </c>
      <c r="D753" s="4" t="s">
        <v>28</v>
      </c>
      <c r="E753" s="22" t="s">
        <v>219</v>
      </c>
      <c r="F753" s="4"/>
      <c r="G753" s="7">
        <f>SUM(G754+G760+G769)+G763+G766</f>
        <v>269210.59999999998</v>
      </c>
      <c r="H753" s="7">
        <f t="shared" ref="H753:I753" si="207">SUM(H754+H760+H769)+H763+H766</f>
        <v>259652.2</v>
      </c>
      <c r="I753" s="7">
        <f t="shared" si="207"/>
        <v>259641.5</v>
      </c>
    </row>
    <row r="754" spans="1:9">
      <c r="A754" s="95" t="s">
        <v>29</v>
      </c>
      <c r="B754" s="4"/>
      <c r="C754" s="4" t="s">
        <v>140</v>
      </c>
      <c r="D754" s="4" t="s">
        <v>28</v>
      </c>
      <c r="E754" s="4" t="s">
        <v>514</v>
      </c>
      <c r="F754" s="4"/>
      <c r="G754" s="7">
        <f>SUM(G755)</f>
        <v>19526</v>
      </c>
      <c r="H754" s="7">
        <f>SUM(H755)</f>
        <v>15876</v>
      </c>
      <c r="I754" s="7">
        <f>SUM(I755)</f>
        <v>15876</v>
      </c>
    </row>
    <row r="755" spans="1:9">
      <c r="A755" s="95" t="s">
        <v>218</v>
      </c>
      <c r="B755" s="4"/>
      <c r="C755" s="4" t="s">
        <v>140</v>
      </c>
      <c r="D755" s="4" t="s">
        <v>28</v>
      </c>
      <c r="E755" s="4" t="s">
        <v>515</v>
      </c>
      <c r="F755" s="4"/>
      <c r="G755" s="7">
        <f>SUM(G756+G757+G758+G759)</f>
        <v>19526</v>
      </c>
      <c r="H755" s="7">
        <f t="shared" ref="H755:I755" si="208">SUM(H756+H757+H758+H759)</f>
        <v>15876</v>
      </c>
      <c r="I755" s="7">
        <f t="shared" si="208"/>
        <v>15876</v>
      </c>
    </row>
    <row r="756" spans="1:9" ht="47.25">
      <c r="A756" s="95" t="s">
        <v>42</v>
      </c>
      <c r="B756" s="4"/>
      <c r="C756" s="4" t="s">
        <v>140</v>
      </c>
      <c r="D756" s="4" t="s">
        <v>28</v>
      </c>
      <c r="E756" s="4" t="s">
        <v>515</v>
      </c>
      <c r="F756" s="4" t="s">
        <v>70</v>
      </c>
      <c r="G756" s="7">
        <v>8575</v>
      </c>
      <c r="H756" s="7">
        <v>8575</v>
      </c>
      <c r="I756" s="7">
        <v>8575</v>
      </c>
    </row>
    <row r="757" spans="1:9" ht="31.5">
      <c r="A757" s="95" t="s">
        <v>43</v>
      </c>
      <c r="B757" s="4"/>
      <c r="C757" s="4" t="s">
        <v>140</v>
      </c>
      <c r="D757" s="4" t="s">
        <v>28</v>
      </c>
      <c r="E757" s="4" t="s">
        <v>515</v>
      </c>
      <c r="F757" s="4" t="s">
        <v>72</v>
      </c>
      <c r="G757" s="7">
        <v>5561</v>
      </c>
      <c r="H757" s="7">
        <v>5561</v>
      </c>
      <c r="I757" s="7">
        <v>5561</v>
      </c>
    </row>
    <row r="758" spans="1:9">
      <c r="A758" s="95" t="s">
        <v>34</v>
      </c>
      <c r="B758" s="4"/>
      <c r="C758" s="4" t="s">
        <v>140</v>
      </c>
      <c r="D758" s="4" t="s">
        <v>28</v>
      </c>
      <c r="E758" s="4" t="s">
        <v>515</v>
      </c>
      <c r="F758" s="4" t="s">
        <v>80</v>
      </c>
      <c r="G758" s="7">
        <v>240</v>
      </c>
      <c r="H758" s="7">
        <v>240</v>
      </c>
      <c r="I758" s="7">
        <v>240</v>
      </c>
    </row>
    <row r="759" spans="1:9" ht="31.5">
      <c r="A759" s="95" t="s">
        <v>192</v>
      </c>
      <c r="B759" s="4"/>
      <c r="C759" s="4" t="s">
        <v>140</v>
      </c>
      <c r="D759" s="4" t="s">
        <v>28</v>
      </c>
      <c r="E759" s="4" t="s">
        <v>515</v>
      </c>
      <c r="F759" s="4" t="s">
        <v>98</v>
      </c>
      <c r="G759" s="7">
        <v>5150</v>
      </c>
      <c r="H759" s="7">
        <v>1500</v>
      </c>
      <c r="I759" s="7">
        <v>1500</v>
      </c>
    </row>
    <row r="760" spans="1:9" ht="47.25">
      <c r="A760" s="95" t="s">
        <v>23</v>
      </c>
      <c r="B760" s="4"/>
      <c r="C760" s="4" t="s">
        <v>140</v>
      </c>
      <c r="D760" s="4" t="s">
        <v>28</v>
      </c>
      <c r="E760" s="22" t="s">
        <v>265</v>
      </c>
      <c r="F760" s="4"/>
      <c r="G760" s="7">
        <f t="shared" ref="G760:I761" si="209">G761</f>
        <v>231284.9</v>
      </c>
      <c r="H760" s="7">
        <f t="shared" si="209"/>
        <v>229332</v>
      </c>
      <c r="I760" s="7">
        <f t="shared" si="209"/>
        <v>229321.3</v>
      </c>
    </row>
    <row r="761" spans="1:9">
      <c r="A761" s="95" t="s">
        <v>218</v>
      </c>
      <c r="B761" s="4"/>
      <c r="C761" s="4" t="s">
        <v>140</v>
      </c>
      <c r="D761" s="4" t="s">
        <v>28</v>
      </c>
      <c r="E761" s="22" t="s">
        <v>266</v>
      </c>
      <c r="F761" s="4"/>
      <c r="G761" s="7">
        <f t="shared" si="209"/>
        <v>231284.9</v>
      </c>
      <c r="H761" s="7">
        <f t="shared" si="209"/>
        <v>229332</v>
      </c>
      <c r="I761" s="7">
        <f t="shared" si="209"/>
        <v>229321.3</v>
      </c>
    </row>
    <row r="762" spans="1:9" ht="31.5">
      <c r="A762" s="95" t="s">
        <v>192</v>
      </c>
      <c r="B762" s="4"/>
      <c r="C762" s="4" t="s">
        <v>140</v>
      </c>
      <c r="D762" s="4" t="s">
        <v>28</v>
      </c>
      <c r="E762" s="22" t="s">
        <v>266</v>
      </c>
      <c r="F762" s="4" t="s">
        <v>98</v>
      </c>
      <c r="G762" s="7">
        <v>231284.9</v>
      </c>
      <c r="H762" s="7">
        <v>229332</v>
      </c>
      <c r="I762" s="7">
        <v>229321.3</v>
      </c>
    </row>
    <row r="763" spans="1:9" ht="31.5">
      <c r="A763" s="95" t="s">
        <v>221</v>
      </c>
      <c r="B763" s="4"/>
      <c r="C763" s="4" t="s">
        <v>140</v>
      </c>
      <c r="D763" s="4" t="s">
        <v>28</v>
      </c>
      <c r="E763" s="22" t="s">
        <v>339</v>
      </c>
      <c r="F763" s="4"/>
      <c r="G763" s="7">
        <f t="shared" ref="G763:I764" si="210">G764</f>
        <v>677.3</v>
      </c>
      <c r="H763" s="7">
        <f t="shared" si="210"/>
        <v>0</v>
      </c>
      <c r="I763" s="7">
        <f t="shared" si="210"/>
        <v>0</v>
      </c>
    </row>
    <row r="764" spans="1:9">
      <c r="A764" s="95" t="s">
        <v>218</v>
      </c>
      <c r="B764" s="4"/>
      <c r="C764" s="4" t="s">
        <v>140</v>
      </c>
      <c r="D764" s="4" t="s">
        <v>28</v>
      </c>
      <c r="E764" s="22" t="s">
        <v>340</v>
      </c>
      <c r="F764" s="4"/>
      <c r="G764" s="7">
        <f t="shared" si="210"/>
        <v>677.3</v>
      </c>
      <c r="H764" s="7">
        <f t="shared" si="210"/>
        <v>0</v>
      </c>
      <c r="I764" s="7">
        <f t="shared" si="210"/>
        <v>0</v>
      </c>
    </row>
    <row r="765" spans="1:9" ht="31.5">
      <c r="A765" s="95" t="s">
        <v>192</v>
      </c>
      <c r="B765" s="4"/>
      <c r="C765" s="4" t="s">
        <v>140</v>
      </c>
      <c r="D765" s="4" t="s">
        <v>28</v>
      </c>
      <c r="E765" s="22" t="s">
        <v>340</v>
      </c>
      <c r="F765" s="4" t="s">
        <v>98</v>
      </c>
      <c r="G765" s="7">
        <v>677.3</v>
      </c>
      <c r="H765" s="7"/>
      <c r="I765" s="7"/>
    </row>
    <row r="766" spans="1:9">
      <c r="A766" s="95" t="s">
        <v>222</v>
      </c>
      <c r="B766" s="4"/>
      <c r="C766" s="4" t="s">
        <v>140</v>
      </c>
      <c r="D766" s="4" t="s">
        <v>28</v>
      </c>
      <c r="E766" s="4" t="s">
        <v>349</v>
      </c>
      <c r="F766" s="4"/>
      <c r="G766" s="7">
        <f t="shared" ref="G766:I767" si="211">G767</f>
        <v>2837</v>
      </c>
      <c r="H766" s="7">
        <f t="shared" si="211"/>
        <v>0</v>
      </c>
      <c r="I766" s="7">
        <f t="shared" si="211"/>
        <v>0</v>
      </c>
    </row>
    <row r="767" spans="1:9">
      <c r="A767" s="95" t="s">
        <v>218</v>
      </c>
      <c r="B767" s="4"/>
      <c r="C767" s="4" t="s">
        <v>140</v>
      </c>
      <c r="D767" s="4" t="s">
        <v>28</v>
      </c>
      <c r="E767" s="4" t="s">
        <v>350</v>
      </c>
      <c r="F767" s="4"/>
      <c r="G767" s="7">
        <f t="shared" si="211"/>
        <v>2837</v>
      </c>
      <c r="H767" s="7">
        <f t="shared" si="211"/>
        <v>0</v>
      </c>
      <c r="I767" s="7">
        <f t="shared" si="211"/>
        <v>0</v>
      </c>
    </row>
    <row r="768" spans="1:9" ht="31.5">
      <c r="A768" s="95" t="s">
        <v>54</v>
      </c>
      <c r="B768" s="4"/>
      <c r="C768" s="4" t="s">
        <v>140</v>
      </c>
      <c r="D768" s="4" t="s">
        <v>28</v>
      </c>
      <c r="E768" s="4" t="s">
        <v>350</v>
      </c>
      <c r="F768" s="4" t="s">
        <v>98</v>
      </c>
      <c r="G768" s="7">
        <v>2837</v>
      </c>
      <c r="H768" s="7"/>
      <c r="I768" s="7"/>
    </row>
    <row r="769" spans="1:9" ht="31.5">
      <c r="A769" s="95" t="s">
        <v>36</v>
      </c>
      <c r="B769" s="4"/>
      <c r="C769" s="4" t="s">
        <v>140</v>
      </c>
      <c r="D769" s="4" t="s">
        <v>28</v>
      </c>
      <c r="E769" s="4" t="s">
        <v>516</v>
      </c>
      <c r="F769" s="4"/>
      <c r="G769" s="7">
        <f>G770</f>
        <v>14885.4</v>
      </c>
      <c r="H769" s="7">
        <f>H770</f>
        <v>14444.2</v>
      </c>
      <c r="I769" s="7">
        <f>I770</f>
        <v>14444.2</v>
      </c>
    </row>
    <row r="770" spans="1:9">
      <c r="A770" s="95" t="s">
        <v>218</v>
      </c>
      <c r="B770" s="4"/>
      <c r="C770" s="4" t="s">
        <v>140</v>
      </c>
      <c r="D770" s="4" t="s">
        <v>28</v>
      </c>
      <c r="E770" s="4" t="s">
        <v>517</v>
      </c>
      <c r="F770" s="4"/>
      <c r="G770" s="7">
        <f>SUM(G771:G773)</f>
        <v>14885.4</v>
      </c>
      <c r="H770" s="7">
        <f t="shared" ref="H770:I770" si="212">SUM(H771:H773)</f>
        <v>14444.2</v>
      </c>
      <c r="I770" s="7">
        <f t="shared" si="212"/>
        <v>14444.2</v>
      </c>
    </row>
    <row r="771" spans="1:9" ht="47.25">
      <c r="A771" s="95" t="s">
        <v>42</v>
      </c>
      <c r="B771" s="4"/>
      <c r="C771" s="4" t="s">
        <v>140</v>
      </c>
      <c r="D771" s="4" t="s">
        <v>28</v>
      </c>
      <c r="E771" s="4" t="s">
        <v>517</v>
      </c>
      <c r="F771" s="4" t="s">
        <v>70</v>
      </c>
      <c r="G771" s="7">
        <v>13507.9</v>
      </c>
      <c r="H771" s="7">
        <v>13066.7</v>
      </c>
      <c r="I771" s="7">
        <v>13066.7</v>
      </c>
    </row>
    <row r="772" spans="1:9" ht="31.5">
      <c r="A772" s="95" t="s">
        <v>43</v>
      </c>
      <c r="B772" s="4"/>
      <c r="C772" s="4" t="s">
        <v>140</v>
      </c>
      <c r="D772" s="4" t="s">
        <v>28</v>
      </c>
      <c r="E772" s="4" t="s">
        <v>517</v>
      </c>
      <c r="F772" s="4" t="s">
        <v>72</v>
      </c>
      <c r="G772" s="7">
        <v>1311.3</v>
      </c>
      <c r="H772" s="7">
        <v>1311.3</v>
      </c>
      <c r="I772" s="7">
        <v>1311.3</v>
      </c>
    </row>
    <row r="773" spans="1:9">
      <c r="A773" s="95" t="s">
        <v>20</v>
      </c>
      <c r="B773" s="4"/>
      <c r="C773" s="4" t="s">
        <v>140</v>
      </c>
      <c r="D773" s="4" t="s">
        <v>28</v>
      </c>
      <c r="E773" s="4" t="s">
        <v>517</v>
      </c>
      <c r="F773" s="4" t="s">
        <v>77</v>
      </c>
      <c r="G773" s="7">
        <v>66.2</v>
      </c>
      <c r="H773" s="7">
        <v>66.2</v>
      </c>
      <c r="I773" s="7">
        <v>66.2</v>
      </c>
    </row>
    <row r="774" spans="1:9" ht="31.5" hidden="1">
      <c r="A774" s="95" t="s">
        <v>224</v>
      </c>
      <c r="B774" s="4"/>
      <c r="C774" s="4" t="s">
        <v>140</v>
      </c>
      <c r="D774" s="4" t="s">
        <v>28</v>
      </c>
      <c r="E774" s="4" t="s">
        <v>223</v>
      </c>
      <c r="F774" s="4"/>
      <c r="G774" s="7">
        <f>SUM(G775+G781+G784+G787)+G778</f>
        <v>25120.699999999997</v>
      </c>
      <c r="H774" s="7">
        <f t="shared" ref="H774:I774" si="213">SUM(H775+H781+H784+H787)+H778</f>
        <v>0</v>
      </c>
      <c r="I774" s="7">
        <f t="shared" si="213"/>
        <v>0</v>
      </c>
    </row>
    <row r="775" spans="1:9" hidden="1">
      <c r="A775" s="95" t="s">
        <v>29</v>
      </c>
      <c r="B775" s="4"/>
      <c r="C775" s="4" t="s">
        <v>140</v>
      </c>
      <c r="D775" s="4" t="s">
        <v>28</v>
      </c>
      <c r="E775" s="4" t="s">
        <v>518</v>
      </c>
      <c r="F775" s="4"/>
      <c r="G775" s="7">
        <f t="shared" ref="G775:I776" si="214">G776</f>
        <v>0</v>
      </c>
      <c r="H775" s="7">
        <f t="shared" si="214"/>
        <v>0</v>
      </c>
      <c r="I775" s="7">
        <f t="shared" si="214"/>
        <v>0</v>
      </c>
    </row>
    <row r="776" spans="1:9" hidden="1">
      <c r="A776" s="95" t="s">
        <v>218</v>
      </c>
      <c r="B776" s="4"/>
      <c r="C776" s="4" t="s">
        <v>140</v>
      </c>
      <c r="D776" s="4" t="s">
        <v>28</v>
      </c>
      <c r="E776" s="4" t="s">
        <v>519</v>
      </c>
      <c r="F776" s="4"/>
      <c r="G776" s="7">
        <f t="shared" si="214"/>
        <v>0</v>
      </c>
      <c r="H776" s="7">
        <f t="shared" si="214"/>
        <v>0</v>
      </c>
      <c r="I776" s="7">
        <f t="shared" si="214"/>
        <v>0</v>
      </c>
    </row>
    <row r="777" spans="1:9" ht="31.5" hidden="1">
      <c r="A777" s="95" t="s">
        <v>43</v>
      </c>
      <c r="B777" s="4"/>
      <c r="C777" s="4" t="s">
        <v>140</v>
      </c>
      <c r="D777" s="4" t="s">
        <v>28</v>
      </c>
      <c r="E777" s="4" t="s">
        <v>519</v>
      </c>
      <c r="F777" s="4" t="s">
        <v>72</v>
      </c>
      <c r="G777" s="7"/>
      <c r="H777" s="7"/>
      <c r="I777" s="7"/>
    </row>
    <row r="778" spans="1:9" ht="31.5">
      <c r="A778" s="95" t="s">
        <v>694</v>
      </c>
      <c r="B778" s="4"/>
      <c r="C778" s="4" t="s">
        <v>140</v>
      </c>
      <c r="D778" s="4" t="s">
        <v>28</v>
      </c>
      <c r="E778" s="4" t="s">
        <v>762</v>
      </c>
      <c r="F778" s="4"/>
      <c r="G778" s="7">
        <f>G779</f>
        <v>5185.1000000000004</v>
      </c>
      <c r="H778" s="7">
        <f t="shared" ref="H778:I779" si="215">H779</f>
        <v>0</v>
      </c>
      <c r="I778" s="7">
        <f t="shared" si="215"/>
        <v>0</v>
      </c>
    </row>
    <row r="779" spans="1:9">
      <c r="A779" s="95" t="s">
        <v>218</v>
      </c>
      <c r="B779" s="4"/>
      <c r="C779" s="4" t="s">
        <v>140</v>
      </c>
      <c r="D779" s="4" t="s">
        <v>28</v>
      </c>
      <c r="E779" s="4" t="s">
        <v>763</v>
      </c>
      <c r="F779" s="4"/>
      <c r="G779" s="7">
        <f>G780</f>
        <v>5185.1000000000004</v>
      </c>
      <c r="H779" s="7">
        <f t="shared" si="215"/>
        <v>0</v>
      </c>
      <c r="I779" s="7">
        <f t="shared" si="215"/>
        <v>0</v>
      </c>
    </row>
    <row r="780" spans="1:9" ht="31.5">
      <c r="A780" s="95" t="s">
        <v>192</v>
      </c>
      <c r="B780" s="4"/>
      <c r="C780" s="4" t="s">
        <v>140</v>
      </c>
      <c r="D780" s="4" t="s">
        <v>28</v>
      </c>
      <c r="E780" s="4" t="s">
        <v>763</v>
      </c>
      <c r="F780" s="4" t="s">
        <v>98</v>
      </c>
      <c r="G780" s="7">
        <v>5185.1000000000004</v>
      </c>
      <c r="H780" s="9">
        <v>0</v>
      </c>
      <c r="I780" s="9">
        <v>0</v>
      </c>
    </row>
    <row r="781" spans="1:9" ht="31.5" hidden="1">
      <c r="A781" s="95" t="s">
        <v>927</v>
      </c>
      <c r="B781" s="4"/>
      <c r="C781" s="4" t="s">
        <v>140</v>
      </c>
      <c r="D781" s="4" t="s">
        <v>28</v>
      </c>
      <c r="E781" s="4" t="s">
        <v>267</v>
      </c>
      <c r="F781" s="4"/>
      <c r="G781" s="7">
        <f t="shared" ref="G781:I782" si="216">G782</f>
        <v>0</v>
      </c>
      <c r="H781" s="7">
        <f t="shared" si="216"/>
        <v>0</v>
      </c>
      <c r="I781" s="7">
        <f t="shared" si="216"/>
        <v>0</v>
      </c>
    </row>
    <row r="782" spans="1:9" hidden="1">
      <c r="A782" s="95" t="s">
        <v>218</v>
      </c>
      <c r="B782" s="4"/>
      <c r="C782" s="4" t="s">
        <v>140</v>
      </c>
      <c r="D782" s="4" t="s">
        <v>28</v>
      </c>
      <c r="E782" s="4" t="s">
        <v>268</v>
      </c>
      <c r="F782" s="4"/>
      <c r="G782" s="7">
        <f t="shared" si="216"/>
        <v>0</v>
      </c>
      <c r="H782" s="7">
        <f t="shared" si="216"/>
        <v>0</v>
      </c>
      <c r="I782" s="7">
        <f t="shared" si="216"/>
        <v>0</v>
      </c>
    </row>
    <row r="783" spans="1:9" ht="31.5" hidden="1">
      <c r="A783" s="95" t="s">
        <v>192</v>
      </c>
      <c r="B783" s="4"/>
      <c r="C783" s="4" t="s">
        <v>140</v>
      </c>
      <c r="D783" s="4" t="s">
        <v>28</v>
      </c>
      <c r="E783" s="4" t="s">
        <v>268</v>
      </c>
      <c r="F783" s="4" t="s">
        <v>98</v>
      </c>
      <c r="G783" s="7"/>
      <c r="H783" s="7"/>
      <c r="I783" s="7"/>
    </row>
    <row r="784" spans="1:9" ht="31.5">
      <c r="A784" s="95" t="s">
        <v>221</v>
      </c>
      <c r="B784" s="4"/>
      <c r="C784" s="4" t="s">
        <v>140</v>
      </c>
      <c r="D784" s="4" t="s">
        <v>28</v>
      </c>
      <c r="E784" s="4" t="s">
        <v>269</v>
      </c>
      <c r="F784" s="4"/>
      <c r="G784" s="7">
        <f t="shared" ref="G784:I785" si="217">G785</f>
        <v>19100</v>
      </c>
      <c r="H784" s="7">
        <f t="shared" si="217"/>
        <v>0</v>
      </c>
      <c r="I784" s="7">
        <f t="shared" si="217"/>
        <v>0</v>
      </c>
    </row>
    <row r="785" spans="1:9">
      <c r="A785" s="95" t="s">
        <v>218</v>
      </c>
      <c r="B785" s="4"/>
      <c r="C785" s="4" t="s">
        <v>140</v>
      </c>
      <c r="D785" s="4" t="s">
        <v>28</v>
      </c>
      <c r="E785" s="4" t="s">
        <v>270</v>
      </c>
      <c r="F785" s="4"/>
      <c r="G785" s="7">
        <f t="shared" si="217"/>
        <v>19100</v>
      </c>
      <c r="H785" s="7">
        <f t="shared" si="217"/>
        <v>0</v>
      </c>
      <c r="I785" s="7">
        <f t="shared" si="217"/>
        <v>0</v>
      </c>
    </row>
    <row r="786" spans="1:9" ht="31.5">
      <c r="A786" s="95" t="s">
        <v>192</v>
      </c>
      <c r="B786" s="4"/>
      <c r="C786" s="4" t="s">
        <v>140</v>
      </c>
      <c r="D786" s="4" t="s">
        <v>28</v>
      </c>
      <c r="E786" s="4" t="s">
        <v>270</v>
      </c>
      <c r="F786" s="4" t="s">
        <v>98</v>
      </c>
      <c r="G786" s="7">
        <v>19100</v>
      </c>
      <c r="H786" s="7"/>
      <c r="I786" s="7"/>
    </row>
    <row r="787" spans="1:9">
      <c r="A787" s="95" t="s">
        <v>222</v>
      </c>
      <c r="B787" s="4"/>
      <c r="C787" s="4" t="s">
        <v>140</v>
      </c>
      <c r="D787" s="4" t="s">
        <v>28</v>
      </c>
      <c r="E787" s="4" t="s">
        <v>271</v>
      </c>
      <c r="F787" s="4"/>
      <c r="G787" s="7">
        <f t="shared" ref="G787:I788" si="218">G788</f>
        <v>835.6</v>
      </c>
      <c r="H787" s="7">
        <f t="shared" si="218"/>
        <v>0</v>
      </c>
      <c r="I787" s="7">
        <f t="shared" si="218"/>
        <v>0</v>
      </c>
    </row>
    <row r="788" spans="1:9">
      <c r="A788" s="95" t="s">
        <v>218</v>
      </c>
      <c r="B788" s="4"/>
      <c r="C788" s="4" t="s">
        <v>140</v>
      </c>
      <c r="D788" s="4" t="s">
        <v>28</v>
      </c>
      <c r="E788" s="4" t="s">
        <v>272</v>
      </c>
      <c r="F788" s="4"/>
      <c r="G788" s="7">
        <f t="shared" si="218"/>
        <v>835.6</v>
      </c>
      <c r="H788" s="7">
        <f t="shared" si="218"/>
        <v>0</v>
      </c>
      <c r="I788" s="7">
        <f t="shared" si="218"/>
        <v>0</v>
      </c>
    </row>
    <row r="789" spans="1:9" ht="31.5">
      <c r="A789" s="95" t="s">
        <v>192</v>
      </c>
      <c r="B789" s="4"/>
      <c r="C789" s="4" t="s">
        <v>140</v>
      </c>
      <c r="D789" s="4" t="s">
        <v>28</v>
      </c>
      <c r="E789" s="4" t="s">
        <v>272</v>
      </c>
      <c r="F789" s="4" t="s">
        <v>98</v>
      </c>
      <c r="G789" s="7">
        <v>835.6</v>
      </c>
      <c r="H789" s="7"/>
      <c r="I789" s="7"/>
    </row>
    <row r="790" spans="1:9">
      <c r="A790" s="95" t="s">
        <v>156</v>
      </c>
      <c r="B790" s="4"/>
      <c r="C790" s="4" t="s">
        <v>140</v>
      </c>
      <c r="D790" s="4" t="s">
        <v>35</v>
      </c>
      <c r="E790" s="4"/>
      <c r="F790" s="4"/>
      <c r="G790" s="7">
        <f>SUM(G791)+G821</f>
        <v>30910.699999999997</v>
      </c>
      <c r="H790" s="7">
        <f t="shared" ref="H790:I790" si="219">SUM(H791)+H821</f>
        <v>17628</v>
      </c>
      <c r="I790" s="7">
        <f t="shared" si="219"/>
        <v>28304.899999999998</v>
      </c>
    </row>
    <row r="791" spans="1:9" ht="31.5">
      <c r="A791" s="95" t="s">
        <v>435</v>
      </c>
      <c r="B791" s="4"/>
      <c r="C791" s="4" t="s">
        <v>140</v>
      </c>
      <c r="D791" s="4" t="s">
        <v>35</v>
      </c>
      <c r="E791" s="4" t="s">
        <v>216</v>
      </c>
      <c r="F791" s="4"/>
      <c r="G791" s="7">
        <f>SUM(G792)+G811</f>
        <v>30419.499999999996</v>
      </c>
      <c r="H791" s="7">
        <f>SUM(H792)+H811</f>
        <v>17137.900000000001</v>
      </c>
      <c r="I791" s="7">
        <f>SUM(I792)+I811</f>
        <v>27814.799999999999</v>
      </c>
    </row>
    <row r="792" spans="1:9" ht="78.75">
      <c r="A792" s="95" t="s">
        <v>657</v>
      </c>
      <c r="B792" s="4"/>
      <c r="C792" s="4" t="s">
        <v>140</v>
      </c>
      <c r="D792" s="4" t="s">
        <v>35</v>
      </c>
      <c r="E792" s="4" t="s">
        <v>219</v>
      </c>
      <c r="F792" s="4"/>
      <c r="G792" s="7">
        <f>G793</f>
        <v>11798.8</v>
      </c>
      <c r="H792" s="7">
        <f t="shared" ref="H792:I792" si="220">H793</f>
        <v>11798.8</v>
      </c>
      <c r="I792" s="7">
        <f t="shared" si="220"/>
        <v>11798.8</v>
      </c>
    </row>
    <row r="793" spans="1:9">
      <c r="A793" s="95" t="s">
        <v>29</v>
      </c>
      <c r="B793" s="4"/>
      <c r="C793" s="4" t="s">
        <v>140</v>
      </c>
      <c r="D793" s="4" t="s">
        <v>35</v>
      </c>
      <c r="E793" s="4" t="s">
        <v>514</v>
      </c>
      <c r="F793" s="4"/>
      <c r="G793" s="7">
        <f>SUM(G797+G800+G802+G804+G806+G794)+G809</f>
        <v>11798.8</v>
      </c>
      <c r="H793" s="7">
        <f>SUM(H797+H800+H802+H804+H806+H794)+H809</f>
        <v>11798.8</v>
      </c>
      <c r="I793" s="7">
        <f>SUM(I797+I800+I802+I804+I806+I794)+I809</f>
        <v>11798.8</v>
      </c>
    </row>
    <row r="794" spans="1:9" ht="31.5">
      <c r="A794" s="95" t="s">
        <v>745</v>
      </c>
      <c r="B794" s="4"/>
      <c r="C794" s="4" t="s">
        <v>140</v>
      </c>
      <c r="D794" s="4" t="s">
        <v>35</v>
      </c>
      <c r="E794" s="4" t="s">
        <v>827</v>
      </c>
      <c r="F794" s="4"/>
      <c r="G794" s="7">
        <f>SUM(G795:G796)</f>
        <v>1291.9000000000001</v>
      </c>
      <c r="H794" s="7">
        <f t="shared" ref="H794:I794" si="221">SUM(H795:H796)</f>
        <v>1291.9000000000001</v>
      </c>
      <c r="I794" s="7">
        <f t="shared" si="221"/>
        <v>1291.9000000000001</v>
      </c>
    </row>
    <row r="795" spans="1:9" ht="31.5" hidden="1">
      <c r="A795" s="95" t="s">
        <v>43</v>
      </c>
      <c r="B795" s="4"/>
      <c r="C795" s="4" t="s">
        <v>140</v>
      </c>
      <c r="D795" s="4" t="s">
        <v>35</v>
      </c>
      <c r="E795" s="4" t="s">
        <v>827</v>
      </c>
      <c r="F795" s="4" t="s">
        <v>72</v>
      </c>
      <c r="G795" s="7"/>
      <c r="H795" s="7"/>
      <c r="I795" s="7"/>
    </row>
    <row r="796" spans="1:9" ht="31.5">
      <c r="A796" s="95" t="s">
        <v>192</v>
      </c>
      <c r="B796" s="4"/>
      <c r="C796" s="4" t="s">
        <v>140</v>
      </c>
      <c r="D796" s="4" t="s">
        <v>35</v>
      </c>
      <c r="E796" s="4" t="s">
        <v>827</v>
      </c>
      <c r="F796" s="4" t="s">
        <v>98</v>
      </c>
      <c r="G796" s="7">
        <v>1291.9000000000001</v>
      </c>
      <c r="H796" s="7">
        <v>1291.9000000000001</v>
      </c>
      <c r="I796" s="7">
        <v>1291.9000000000001</v>
      </c>
    </row>
    <row r="797" spans="1:9" ht="31.5">
      <c r="A797" s="95" t="s">
        <v>722</v>
      </c>
      <c r="B797" s="4"/>
      <c r="C797" s="4" t="s">
        <v>140</v>
      </c>
      <c r="D797" s="4" t="s">
        <v>35</v>
      </c>
      <c r="E797" s="4" t="s">
        <v>820</v>
      </c>
      <c r="F797" s="4"/>
      <c r="G797" s="7">
        <f>SUM(G798:G799)</f>
        <v>4872</v>
      </c>
      <c r="H797" s="7">
        <f t="shared" ref="H797:I797" si="222">SUM(H798:H799)</f>
        <v>4872</v>
      </c>
      <c r="I797" s="7">
        <f t="shared" si="222"/>
        <v>4872</v>
      </c>
    </row>
    <row r="798" spans="1:9" ht="31.5" hidden="1">
      <c r="A798" s="95" t="s">
        <v>43</v>
      </c>
      <c r="B798" s="4"/>
      <c r="C798" s="4" t="s">
        <v>140</v>
      </c>
      <c r="D798" s="4" t="s">
        <v>35</v>
      </c>
      <c r="E798" s="4" t="s">
        <v>820</v>
      </c>
      <c r="F798" s="4" t="s">
        <v>72</v>
      </c>
      <c r="G798" s="7"/>
      <c r="H798" s="7"/>
      <c r="I798" s="7"/>
    </row>
    <row r="799" spans="1:9" ht="31.5">
      <c r="A799" s="95" t="s">
        <v>192</v>
      </c>
      <c r="B799" s="4"/>
      <c r="C799" s="4" t="s">
        <v>140</v>
      </c>
      <c r="D799" s="4" t="s">
        <v>35</v>
      </c>
      <c r="E799" s="4" t="s">
        <v>820</v>
      </c>
      <c r="F799" s="4" t="s">
        <v>98</v>
      </c>
      <c r="G799" s="7">
        <v>4872</v>
      </c>
      <c r="H799" s="7">
        <v>4872</v>
      </c>
      <c r="I799" s="7">
        <v>4872</v>
      </c>
    </row>
    <row r="800" spans="1:9" ht="31.5">
      <c r="A800" s="95" t="s">
        <v>723</v>
      </c>
      <c r="B800" s="4"/>
      <c r="C800" s="4" t="s">
        <v>140</v>
      </c>
      <c r="D800" s="4" t="s">
        <v>35</v>
      </c>
      <c r="E800" s="4" t="s">
        <v>821</v>
      </c>
      <c r="F800" s="4"/>
      <c r="G800" s="7">
        <f>SUM(G801)</f>
        <v>2583.6999999999998</v>
      </c>
      <c r="H800" s="7">
        <f t="shared" ref="H800:I800" si="223">SUM(H801)</f>
        <v>2583.6999999999998</v>
      </c>
      <c r="I800" s="7">
        <f t="shared" si="223"/>
        <v>2583.6999999999998</v>
      </c>
    </row>
    <row r="801" spans="1:9" ht="31.5">
      <c r="A801" s="95" t="s">
        <v>192</v>
      </c>
      <c r="B801" s="4"/>
      <c r="C801" s="4" t="s">
        <v>140</v>
      </c>
      <c r="D801" s="4" t="s">
        <v>35</v>
      </c>
      <c r="E801" s="4" t="s">
        <v>821</v>
      </c>
      <c r="F801" s="4" t="s">
        <v>98</v>
      </c>
      <c r="G801" s="7">
        <v>2583.6999999999998</v>
      </c>
      <c r="H801" s="7">
        <v>2583.6999999999998</v>
      </c>
      <c r="I801" s="7">
        <v>2583.6999999999998</v>
      </c>
    </row>
    <row r="802" spans="1:9" ht="47.25">
      <c r="A802" s="95" t="s">
        <v>690</v>
      </c>
      <c r="B802" s="4"/>
      <c r="C802" s="4" t="s">
        <v>140</v>
      </c>
      <c r="D802" s="4" t="s">
        <v>35</v>
      </c>
      <c r="E802" s="4" t="s">
        <v>822</v>
      </c>
      <c r="F802" s="4"/>
      <c r="G802" s="7">
        <f>SUM(G803)</f>
        <v>1291.9000000000001</v>
      </c>
      <c r="H802" s="7">
        <f t="shared" ref="H802:I802" si="224">SUM(H803)</f>
        <v>1291.9000000000001</v>
      </c>
      <c r="I802" s="7">
        <f t="shared" si="224"/>
        <v>1291.9000000000001</v>
      </c>
    </row>
    <row r="803" spans="1:9" ht="31.5">
      <c r="A803" s="95" t="s">
        <v>43</v>
      </c>
      <c r="B803" s="4"/>
      <c r="C803" s="4" t="s">
        <v>140</v>
      </c>
      <c r="D803" s="4" t="s">
        <v>35</v>
      </c>
      <c r="E803" s="4" t="s">
        <v>822</v>
      </c>
      <c r="F803" s="4" t="s">
        <v>72</v>
      </c>
      <c r="G803" s="7">
        <v>1291.9000000000001</v>
      </c>
      <c r="H803" s="7">
        <v>1291.9000000000001</v>
      </c>
      <c r="I803" s="7">
        <v>1291.9000000000001</v>
      </c>
    </row>
    <row r="804" spans="1:9" ht="31.5" hidden="1">
      <c r="A804" s="95" t="s">
        <v>691</v>
      </c>
      <c r="B804" s="4"/>
      <c r="C804" s="4" t="s">
        <v>140</v>
      </c>
      <c r="D804" s="4" t="s">
        <v>35</v>
      </c>
      <c r="E804" s="4" t="s">
        <v>568</v>
      </c>
      <c r="F804" s="4"/>
      <c r="G804" s="7">
        <f>SUM(G805)</f>
        <v>0</v>
      </c>
      <c r="H804" s="7">
        <f t="shared" ref="H804:I804" si="225">SUM(H805)</f>
        <v>0</v>
      </c>
      <c r="I804" s="7">
        <f t="shared" si="225"/>
        <v>0</v>
      </c>
    </row>
    <row r="805" spans="1:9" ht="31.5" hidden="1">
      <c r="A805" s="95" t="s">
        <v>43</v>
      </c>
      <c r="B805" s="4"/>
      <c r="C805" s="4" t="s">
        <v>140</v>
      </c>
      <c r="D805" s="4" t="s">
        <v>35</v>
      </c>
      <c r="E805" s="4" t="s">
        <v>568</v>
      </c>
      <c r="F805" s="4" t="s">
        <v>72</v>
      </c>
      <c r="G805" s="7"/>
      <c r="H805" s="9"/>
      <c r="I805" s="9"/>
    </row>
    <row r="806" spans="1:9" ht="31.5">
      <c r="A806" s="95" t="s">
        <v>746</v>
      </c>
      <c r="B806" s="4"/>
      <c r="C806" s="4" t="s">
        <v>140</v>
      </c>
      <c r="D806" s="4" t="s">
        <v>35</v>
      </c>
      <c r="E806" s="4" t="s">
        <v>826</v>
      </c>
      <c r="F806" s="4"/>
      <c r="G806" s="7">
        <f>SUM(G807:G808)</f>
        <v>1291.9000000000001</v>
      </c>
      <c r="H806" s="7">
        <f t="shared" ref="H806:I806" si="226">SUM(H807:H808)</f>
        <v>1291.9000000000001</v>
      </c>
      <c r="I806" s="7">
        <f t="shared" si="226"/>
        <v>1291.9000000000001</v>
      </c>
    </row>
    <row r="807" spans="1:9" ht="31.5" hidden="1">
      <c r="A807" s="95" t="s">
        <v>43</v>
      </c>
      <c r="B807" s="4"/>
      <c r="C807" s="4" t="s">
        <v>140</v>
      </c>
      <c r="D807" s="4" t="s">
        <v>35</v>
      </c>
      <c r="E807" s="4" t="s">
        <v>826</v>
      </c>
      <c r="F807" s="4" t="s">
        <v>72</v>
      </c>
      <c r="G807" s="7"/>
      <c r="H807" s="7"/>
      <c r="I807" s="7"/>
    </row>
    <row r="808" spans="1:9" ht="31.5">
      <c r="A808" s="95" t="s">
        <v>192</v>
      </c>
      <c r="B808" s="4"/>
      <c r="C808" s="4" t="s">
        <v>140</v>
      </c>
      <c r="D808" s="4" t="s">
        <v>35</v>
      </c>
      <c r="E808" s="4" t="s">
        <v>826</v>
      </c>
      <c r="F808" s="4" t="s">
        <v>98</v>
      </c>
      <c r="G808" s="7">
        <v>1291.9000000000001</v>
      </c>
      <c r="H808" s="7">
        <v>1291.9000000000001</v>
      </c>
      <c r="I808" s="7">
        <v>1291.9000000000001</v>
      </c>
    </row>
    <row r="809" spans="1:9" ht="31.5">
      <c r="A809" s="95" t="s">
        <v>910</v>
      </c>
      <c r="B809" s="4"/>
      <c r="C809" s="4" t="s">
        <v>140</v>
      </c>
      <c r="D809" s="4" t="s">
        <v>35</v>
      </c>
      <c r="E809" s="4" t="s">
        <v>828</v>
      </c>
      <c r="F809" s="4"/>
      <c r="G809" s="7">
        <f>SUM(G810)</f>
        <v>467.4</v>
      </c>
      <c r="H809" s="7">
        <f t="shared" ref="H809:I809" si="227">SUM(H810)</f>
        <v>467.4</v>
      </c>
      <c r="I809" s="7">
        <f t="shared" si="227"/>
        <v>467.4</v>
      </c>
    </row>
    <row r="810" spans="1:9" ht="31.5">
      <c r="A810" s="95" t="s">
        <v>192</v>
      </c>
      <c r="B810" s="4"/>
      <c r="C810" s="4" t="s">
        <v>140</v>
      </c>
      <c r="D810" s="4" t="s">
        <v>35</v>
      </c>
      <c r="E810" s="4" t="s">
        <v>828</v>
      </c>
      <c r="F810" s="4" t="s">
        <v>98</v>
      </c>
      <c r="G810" s="7">
        <v>467.4</v>
      </c>
      <c r="H810" s="7">
        <v>467.4</v>
      </c>
      <c r="I810" s="7">
        <v>467.4</v>
      </c>
    </row>
    <row r="811" spans="1:9" ht="31.5">
      <c r="A811" s="95" t="s">
        <v>224</v>
      </c>
      <c r="B811" s="4"/>
      <c r="C811" s="4" t="s">
        <v>140</v>
      </c>
      <c r="D811" s="4" t="s">
        <v>35</v>
      </c>
      <c r="E811" s="4" t="s">
        <v>223</v>
      </c>
      <c r="F811" s="4"/>
      <c r="G811" s="7">
        <f>SUM(G812)</f>
        <v>18620.699999999997</v>
      </c>
      <c r="H811" s="7">
        <f t="shared" ref="H811:I811" si="228">SUM(H812)</f>
        <v>5339.1</v>
      </c>
      <c r="I811" s="7">
        <f t="shared" si="228"/>
        <v>16016</v>
      </c>
    </row>
    <row r="812" spans="1:9">
      <c r="A812" s="95" t="s">
        <v>29</v>
      </c>
      <c r="B812" s="4"/>
      <c r="C812" s="4" t="s">
        <v>140</v>
      </c>
      <c r="D812" s="4" t="s">
        <v>35</v>
      </c>
      <c r="E812" s="4" t="s">
        <v>518</v>
      </c>
      <c r="F812" s="4"/>
      <c r="G812" s="7">
        <f>SUM(G817)+G813+G815+G819</f>
        <v>18620.699999999997</v>
      </c>
      <c r="H812" s="7">
        <f t="shared" ref="H812:I812" si="229">SUM(H817)+H813+H815+H819</f>
        <v>5339.1</v>
      </c>
      <c r="I812" s="7">
        <f t="shared" si="229"/>
        <v>16016</v>
      </c>
    </row>
    <row r="813" spans="1:9" hidden="1">
      <c r="A813" s="95" t="s">
        <v>218</v>
      </c>
      <c r="B813" s="4"/>
      <c r="C813" s="4" t="s">
        <v>140</v>
      </c>
      <c r="D813" s="4" t="s">
        <v>35</v>
      </c>
      <c r="E813" s="4" t="s">
        <v>519</v>
      </c>
      <c r="F813" s="4"/>
      <c r="G813" s="7">
        <f>SUM(G814)</f>
        <v>0</v>
      </c>
      <c r="H813" s="7">
        <f t="shared" ref="H813:I813" si="230">SUM(H814)</f>
        <v>0</v>
      </c>
      <c r="I813" s="7">
        <f t="shared" si="230"/>
        <v>0</v>
      </c>
    </row>
    <row r="814" spans="1:9" ht="31.5" hidden="1">
      <c r="A814" s="95" t="s">
        <v>192</v>
      </c>
      <c r="B814" s="4"/>
      <c r="C814" s="4" t="s">
        <v>140</v>
      </c>
      <c r="D814" s="4" t="s">
        <v>35</v>
      </c>
      <c r="E814" s="4" t="s">
        <v>519</v>
      </c>
      <c r="F814" s="4" t="s">
        <v>98</v>
      </c>
      <c r="G814" s="7"/>
      <c r="H814" s="7"/>
      <c r="I814" s="7"/>
    </row>
    <row r="815" spans="1:9">
      <c r="A815" s="104" t="s">
        <v>928</v>
      </c>
      <c r="B815" s="4"/>
      <c r="C815" s="4" t="s">
        <v>140</v>
      </c>
      <c r="D815" s="4" t="s">
        <v>35</v>
      </c>
      <c r="E815" s="4" t="s">
        <v>929</v>
      </c>
      <c r="F815" s="4"/>
      <c r="G815" s="108">
        <f>G816</f>
        <v>0</v>
      </c>
      <c r="H815" s="108">
        <f t="shared" ref="H815:I815" si="231">H816</f>
        <v>0</v>
      </c>
      <c r="I815" s="108">
        <f t="shared" si="231"/>
        <v>16016</v>
      </c>
    </row>
    <row r="816" spans="1:9" ht="31.5">
      <c r="A816" s="104" t="s">
        <v>192</v>
      </c>
      <c r="B816" s="4"/>
      <c r="C816" s="4" t="s">
        <v>140</v>
      </c>
      <c r="D816" s="4" t="s">
        <v>35</v>
      </c>
      <c r="E816" s="4" t="s">
        <v>929</v>
      </c>
      <c r="F816" s="4" t="s">
        <v>98</v>
      </c>
      <c r="G816" s="108">
        <v>0</v>
      </c>
      <c r="H816" s="7">
        <v>0</v>
      </c>
      <c r="I816" s="108">
        <v>16016</v>
      </c>
    </row>
    <row r="817" spans="1:9" ht="47.25">
      <c r="A817" s="95" t="s">
        <v>825</v>
      </c>
      <c r="B817" s="4"/>
      <c r="C817" s="4" t="s">
        <v>140</v>
      </c>
      <c r="D817" s="4" t="s">
        <v>35</v>
      </c>
      <c r="E817" s="4" t="s">
        <v>824</v>
      </c>
      <c r="F817" s="4"/>
      <c r="G817" s="7">
        <f>SUM(G818)</f>
        <v>9367.9</v>
      </c>
      <c r="H817" s="7">
        <f t="shared" ref="H817:I817" si="232">SUM(H818)</f>
        <v>5339.1</v>
      </c>
      <c r="I817" s="7">
        <f t="shared" si="232"/>
        <v>0</v>
      </c>
    </row>
    <row r="818" spans="1:9" ht="31.5">
      <c r="A818" s="95" t="s">
        <v>192</v>
      </c>
      <c r="B818" s="4"/>
      <c r="C818" s="4" t="s">
        <v>140</v>
      </c>
      <c r="D818" s="4" t="s">
        <v>35</v>
      </c>
      <c r="E818" s="4" t="s">
        <v>824</v>
      </c>
      <c r="F818" s="4" t="s">
        <v>98</v>
      </c>
      <c r="G818" s="7">
        <v>9367.9</v>
      </c>
      <c r="H818" s="7">
        <v>5339.1</v>
      </c>
      <c r="I818" s="7"/>
    </row>
    <row r="819" spans="1:9" ht="31.5">
      <c r="A819" s="150" t="s">
        <v>970</v>
      </c>
      <c r="B819" s="4"/>
      <c r="C819" s="4" t="s">
        <v>140</v>
      </c>
      <c r="D819" s="4" t="s">
        <v>35</v>
      </c>
      <c r="E819" s="4" t="s">
        <v>969</v>
      </c>
      <c r="F819" s="4"/>
      <c r="G819" s="7">
        <f>SUM(G820)</f>
        <v>9252.7999999999993</v>
      </c>
      <c r="H819" s="7">
        <f t="shared" ref="H819:I819" si="233">SUM(H820)</f>
        <v>0</v>
      </c>
      <c r="I819" s="7">
        <f t="shared" si="233"/>
        <v>0</v>
      </c>
    </row>
    <row r="820" spans="1:9" ht="31.5">
      <c r="A820" s="150" t="s">
        <v>192</v>
      </c>
      <c r="B820" s="4"/>
      <c r="C820" s="4" t="s">
        <v>140</v>
      </c>
      <c r="D820" s="4" t="s">
        <v>35</v>
      </c>
      <c r="E820" s="4" t="s">
        <v>969</v>
      </c>
      <c r="F820" s="4" t="s">
        <v>98</v>
      </c>
      <c r="G820" s="7">
        <v>9252.7999999999993</v>
      </c>
      <c r="H820" s="7"/>
      <c r="I820" s="7"/>
    </row>
    <row r="821" spans="1:9" ht="31.5">
      <c r="A821" s="104" t="s">
        <v>434</v>
      </c>
      <c r="B821" s="4"/>
      <c r="C821" s="4" t="s">
        <v>140</v>
      </c>
      <c r="D821" s="4" t="s">
        <v>35</v>
      </c>
      <c r="E821" s="4" t="s">
        <v>14</v>
      </c>
      <c r="F821" s="4"/>
      <c r="G821" s="108">
        <f>G822</f>
        <v>491.2</v>
      </c>
      <c r="H821" s="7">
        <f t="shared" ref="H821:I824" si="234">H822</f>
        <v>490.1</v>
      </c>
      <c r="I821" s="7">
        <f t="shared" si="234"/>
        <v>490.1</v>
      </c>
    </row>
    <row r="822" spans="1:9">
      <c r="A822" s="104" t="s">
        <v>65</v>
      </c>
      <c r="B822" s="4"/>
      <c r="C822" s="4" t="s">
        <v>140</v>
      </c>
      <c r="D822" s="4" t="s">
        <v>35</v>
      </c>
      <c r="E822" s="4" t="s">
        <v>52</v>
      </c>
      <c r="F822" s="4"/>
      <c r="G822" s="108">
        <f>G823</f>
        <v>491.2</v>
      </c>
      <c r="H822" s="7">
        <f t="shared" si="234"/>
        <v>490.1</v>
      </c>
      <c r="I822" s="7">
        <f t="shared" si="234"/>
        <v>490.1</v>
      </c>
    </row>
    <row r="823" spans="1:9">
      <c r="A823" s="104" t="s">
        <v>29</v>
      </c>
      <c r="B823" s="4"/>
      <c r="C823" s="4" t="s">
        <v>140</v>
      </c>
      <c r="D823" s="4" t="s">
        <v>35</v>
      </c>
      <c r="E823" s="4" t="s">
        <v>324</v>
      </c>
      <c r="F823" s="4"/>
      <c r="G823" s="108">
        <f>G824</f>
        <v>491.2</v>
      </c>
      <c r="H823" s="7">
        <f t="shared" si="234"/>
        <v>490.1</v>
      </c>
      <c r="I823" s="7">
        <f t="shared" si="234"/>
        <v>490.1</v>
      </c>
    </row>
    <row r="824" spans="1:9" ht="31.5">
      <c r="A824" s="104" t="s">
        <v>963</v>
      </c>
      <c r="B824" s="4"/>
      <c r="C824" s="4" t="s">
        <v>140</v>
      </c>
      <c r="D824" s="4" t="s">
        <v>35</v>
      </c>
      <c r="E824" s="4" t="s">
        <v>930</v>
      </c>
      <c r="F824" s="4"/>
      <c r="G824" s="108">
        <f>G825</f>
        <v>491.2</v>
      </c>
      <c r="H824" s="7">
        <f t="shared" si="234"/>
        <v>490.1</v>
      </c>
      <c r="I824" s="7">
        <f t="shared" si="234"/>
        <v>490.1</v>
      </c>
    </row>
    <row r="825" spans="1:9" ht="31.5">
      <c r="A825" s="104" t="s">
        <v>192</v>
      </c>
      <c r="B825" s="4"/>
      <c r="C825" s="4" t="s">
        <v>140</v>
      </c>
      <c r="D825" s="4" t="s">
        <v>35</v>
      </c>
      <c r="E825" s="4" t="s">
        <v>930</v>
      </c>
      <c r="F825" s="4" t="s">
        <v>98</v>
      </c>
      <c r="G825" s="7">
        <v>491.2</v>
      </c>
      <c r="H825" s="7">
        <v>490.1</v>
      </c>
      <c r="I825" s="7">
        <v>490.1</v>
      </c>
    </row>
    <row r="826" spans="1:9">
      <c r="A826" s="95" t="s">
        <v>157</v>
      </c>
      <c r="B826" s="4"/>
      <c r="C826" s="4" t="s">
        <v>140</v>
      </c>
      <c r="D826" s="4" t="s">
        <v>45</v>
      </c>
      <c r="E826" s="4"/>
      <c r="F826" s="4"/>
      <c r="G826" s="7">
        <f>SUM(G827)</f>
        <v>13339</v>
      </c>
      <c r="H826" s="7">
        <f t="shared" ref="H826:I826" si="235">SUM(H827)</f>
        <v>5423.3</v>
      </c>
      <c r="I826" s="7">
        <f t="shared" si="235"/>
        <v>5423.3</v>
      </c>
    </row>
    <row r="827" spans="1:9" ht="31.5">
      <c r="A827" s="95" t="s">
        <v>435</v>
      </c>
      <c r="B827" s="4"/>
      <c r="C827" s="4" t="s">
        <v>140</v>
      </c>
      <c r="D827" s="4" t="s">
        <v>45</v>
      </c>
      <c r="E827" s="4" t="s">
        <v>216</v>
      </c>
      <c r="F827" s="4"/>
      <c r="G827" s="7">
        <f>G828</f>
        <v>13339</v>
      </c>
      <c r="H827" s="7">
        <f t="shared" ref="H827:I827" si="236">H828</f>
        <v>5423.3</v>
      </c>
      <c r="I827" s="7">
        <f t="shared" si="236"/>
        <v>5423.3</v>
      </c>
    </row>
    <row r="828" spans="1:9" ht="78.75">
      <c r="A828" s="95" t="s">
        <v>657</v>
      </c>
      <c r="B828" s="4"/>
      <c r="C828" s="4" t="s">
        <v>140</v>
      </c>
      <c r="D828" s="4" t="s">
        <v>45</v>
      </c>
      <c r="E828" s="4" t="s">
        <v>219</v>
      </c>
      <c r="F828" s="4"/>
      <c r="G828" s="7">
        <f>G829+G835</f>
        <v>13339</v>
      </c>
      <c r="H828" s="7">
        <f>H829+H835</f>
        <v>5423.3</v>
      </c>
      <c r="I828" s="7">
        <f>I829+I835</f>
        <v>5423.3</v>
      </c>
    </row>
    <row r="829" spans="1:9">
      <c r="A829" s="95" t="s">
        <v>29</v>
      </c>
      <c r="B829" s="4"/>
      <c r="C829" s="4" t="s">
        <v>140</v>
      </c>
      <c r="D829" s="4" t="s">
        <v>45</v>
      </c>
      <c r="E829" s="4" t="s">
        <v>514</v>
      </c>
      <c r="F829" s="4"/>
      <c r="G829" s="7">
        <f>SUM(G830)+G833</f>
        <v>5423.3</v>
      </c>
      <c r="H829" s="7">
        <f t="shared" ref="H829:I829" si="237">SUM(H830)+H833</f>
        <v>5423.3</v>
      </c>
      <c r="I829" s="7">
        <f t="shared" si="237"/>
        <v>5423.3</v>
      </c>
    </row>
    <row r="830" spans="1:9" ht="54.75" customHeight="1">
      <c r="A830" s="95" t="s">
        <v>692</v>
      </c>
      <c r="B830" s="45"/>
      <c r="C830" s="4" t="s">
        <v>140</v>
      </c>
      <c r="D830" s="4" t="s">
        <v>45</v>
      </c>
      <c r="E830" s="46" t="s">
        <v>823</v>
      </c>
      <c r="F830" s="4"/>
      <c r="G830" s="7">
        <f>SUM(G831:G832)</f>
        <v>5353.2</v>
      </c>
      <c r="H830" s="7">
        <f t="shared" ref="H830:I830" si="238">SUM(H831:H832)</f>
        <v>5353.2</v>
      </c>
      <c r="I830" s="7">
        <f t="shared" si="238"/>
        <v>5353.2</v>
      </c>
    </row>
    <row r="831" spans="1:9" ht="31.5" hidden="1">
      <c r="A831" s="95" t="s">
        <v>43</v>
      </c>
      <c r="B831" s="45"/>
      <c r="C831" s="4" t="s">
        <v>140</v>
      </c>
      <c r="D831" s="4" t="s">
        <v>45</v>
      </c>
      <c r="E831" s="46" t="s">
        <v>520</v>
      </c>
      <c r="F831" s="4" t="s">
        <v>72</v>
      </c>
      <c r="G831" s="7"/>
      <c r="H831" s="7"/>
      <c r="I831" s="7"/>
    </row>
    <row r="832" spans="1:9" ht="31.5">
      <c r="A832" s="95" t="s">
        <v>192</v>
      </c>
      <c r="B832" s="45"/>
      <c r="C832" s="4" t="s">
        <v>140</v>
      </c>
      <c r="D832" s="4" t="s">
        <v>45</v>
      </c>
      <c r="E832" s="46" t="s">
        <v>823</v>
      </c>
      <c r="F832" s="4" t="s">
        <v>98</v>
      </c>
      <c r="G832" s="7">
        <v>5353.2</v>
      </c>
      <c r="H832" s="7">
        <v>5353.2</v>
      </c>
      <c r="I832" s="7">
        <v>5353.2</v>
      </c>
    </row>
    <row r="833" spans="1:9" ht="63">
      <c r="A833" s="95" t="s">
        <v>741</v>
      </c>
      <c r="B833" s="45"/>
      <c r="C833" s="4" t="s">
        <v>140</v>
      </c>
      <c r="D833" s="4" t="s">
        <v>45</v>
      </c>
      <c r="E833" s="46" t="s">
        <v>829</v>
      </c>
      <c r="F833" s="4"/>
      <c r="G833" s="7">
        <f>SUM(G834)</f>
        <v>70.099999999999994</v>
      </c>
      <c r="H833" s="7">
        <f t="shared" ref="H833:I833" si="239">SUM(H834)</f>
        <v>70.099999999999994</v>
      </c>
      <c r="I833" s="7">
        <f t="shared" si="239"/>
        <v>70.099999999999994</v>
      </c>
    </row>
    <row r="834" spans="1:9" ht="31.5">
      <c r="A834" s="95" t="s">
        <v>192</v>
      </c>
      <c r="B834" s="45"/>
      <c r="C834" s="4" t="s">
        <v>140</v>
      </c>
      <c r="D834" s="4" t="s">
        <v>45</v>
      </c>
      <c r="E834" s="46" t="s">
        <v>829</v>
      </c>
      <c r="F834" s="4" t="s">
        <v>98</v>
      </c>
      <c r="G834" s="7">
        <v>70.099999999999994</v>
      </c>
      <c r="H834" s="7">
        <v>70.099999999999994</v>
      </c>
      <c r="I834" s="7">
        <v>70.099999999999994</v>
      </c>
    </row>
    <row r="835" spans="1:9" ht="63">
      <c r="A835" s="95" t="s">
        <v>658</v>
      </c>
      <c r="B835" s="45"/>
      <c r="C835" s="4" t="s">
        <v>140</v>
      </c>
      <c r="D835" s="4" t="s">
        <v>45</v>
      </c>
      <c r="E835" s="46" t="s">
        <v>521</v>
      </c>
      <c r="F835" s="4"/>
      <c r="G835" s="7">
        <f>G836+G839</f>
        <v>7915.7</v>
      </c>
      <c r="H835" s="7">
        <f t="shared" ref="H835:I835" si="240">H836+H839</f>
        <v>0</v>
      </c>
      <c r="I835" s="7">
        <f t="shared" si="240"/>
        <v>0</v>
      </c>
    </row>
    <row r="836" spans="1:9" ht="31.5">
      <c r="A836" s="36" t="s">
        <v>724</v>
      </c>
      <c r="B836" s="45"/>
      <c r="C836" s="4" t="s">
        <v>140</v>
      </c>
      <c r="D836" s="4" t="s">
        <v>45</v>
      </c>
      <c r="E836" s="46" t="s">
        <v>522</v>
      </c>
      <c r="F836" s="4"/>
      <c r="G836" s="7">
        <f>SUM(G837:G838)</f>
        <v>4118.7</v>
      </c>
      <c r="H836" s="7">
        <f t="shared" ref="H836:I836" si="241">SUM(H837:H838)</f>
        <v>0</v>
      </c>
      <c r="I836" s="7">
        <f t="shared" si="241"/>
        <v>0</v>
      </c>
    </row>
    <row r="837" spans="1:9" ht="31.5">
      <c r="A837" s="95" t="s">
        <v>192</v>
      </c>
      <c r="B837" s="45"/>
      <c r="C837" s="4" t="s">
        <v>140</v>
      </c>
      <c r="D837" s="4" t="s">
        <v>45</v>
      </c>
      <c r="E837" s="46" t="s">
        <v>522</v>
      </c>
      <c r="F837" s="4" t="s">
        <v>98</v>
      </c>
      <c r="G837" s="7">
        <v>4118.7</v>
      </c>
      <c r="H837" s="7"/>
      <c r="I837" s="7"/>
    </row>
    <row r="838" spans="1:9" hidden="1">
      <c r="A838" s="95" t="s">
        <v>20</v>
      </c>
      <c r="B838" s="45"/>
      <c r="C838" s="4" t="s">
        <v>140</v>
      </c>
      <c r="D838" s="4" t="s">
        <v>45</v>
      </c>
      <c r="E838" s="46" t="s">
        <v>522</v>
      </c>
      <c r="F838" s="4" t="s">
        <v>77</v>
      </c>
      <c r="G838" s="7"/>
      <c r="H838" s="7"/>
      <c r="I838" s="7"/>
    </row>
    <row r="839" spans="1:9" ht="78.75">
      <c r="A839" s="95" t="s">
        <v>911</v>
      </c>
      <c r="B839" s="45"/>
      <c r="C839" s="4" t="s">
        <v>140</v>
      </c>
      <c r="D839" s="4" t="s">
        <v>45</v>
      </c>
      <c r="E839" s="46" t="s">
        <v>616</v>
      </c>
      <c r="F839" s="4"/>
      <c r="G839" s="7">
        <f>SUM(G840)</f>
        <v>3797</v>
      </c>
      <c r="H839" s="7">
        <f t="shared" ref="H839:I839" si="242">SUM(H840)</f>
        <v>0</v>
      </c>
      <c r="I839" s="7">
        <f t="shared" si="242"/>
        <v>0</v>
      </c>
    </row>
    <row r="840" spans="1:9" ht="31.5">
      <c r="A840" s="95" t="s">
        <v>192</v>
      </c>
      <c r="B840" s="45"/>
      <c r="C840" s="4" t="s">
        <v>140</v>
      </c>
      <c r="D840" s="4" t="s">
        <v>45</v>
      </c>
      <c r="E840" s="46" t="s">
        <v>616</v>
      </c>
      <c r="F840" s="4" t="s">
        <v>98</v>
      </c>
      <c r="G840" s="7">
        <v>3797</v>
      </c>
      <c r="H840" s="7"/>
      <c r="I840" s="7"/>
    </row>
    <row r="841" spans="1:9">
      <c r="A841" s="95" t="s">
        <v>158</v>
      </c>
      <c r="B841" s="45"/>
      <c r="C841" s="4" t="s">
        <v>140</v>
      </c>
      <c r="D841" s="4" t="s">
        <v>139</v>
      </c>
      <c r="E841" s="46"/>
      <c r="F841" s="4"/>
      <c r="G841" s="7">
        <f>SUM(G842)</f>
        <v>12573</v>
      </c>
      <c r="H841" s="7">
        <f>SUM(H842)</f>
        <v>11131.1</v>
      </c>
      <c r="I841" s="7">
        <f>SUM(I842)</f>
        <v>11131.1</v>
      </c>
    </row>
    <row r="842" spans="1:9" ht="31.5">
      <c r="A842" s="95" t="s">
        <v>435</v>
      </c>
      <c r="B842" s="45"/>
      <c r="C842" s="4" t="s">
        <v>140</v>
      </c>
      <c r="D842" s="4" t="s">
        <v>139</v>
      </c>
      <c r="E842" s="46" t="s">
        <v>216</v>
      </c>
      <c r="F842" s="4"/>
      <c r="G842" s="7">
        <f>SUM(G843)</f>
        <v>12573</v>
      </c>
      <c r="H842" s="7">
        <f t="shared" ref="H842:I842" si="243">SUM(H843)</f>
        <v>11131.1</v>
      </c>
      <c r="I842" s="7">
        <f t="shared" si="243"/>
        <v>11131.1</v>
      </c>
    </row>
    <row r="843" spans="1:9" ht="31.5">
      <c r="A843" s="95" t="s">
        <v>264</v>
      </c>
      <c r="B843" s="45"/>
      <c r="C843" s="4" t="s">
        <v>140</v>
      </c>
      <c r="D843" s="4" t="s">
        <v>139</v>
      </c>
      <c r="E843" s="46" t="s">
        <v>217</v>
      </c>
      <c r="F843" s="4"/>
      <c r="G843" s="7">
        <f>SUM(G844+G847+G850+G852)</f>
        <v>12573</v>
      </c>
      <c r="H843" s="7">
        <f>SUM(H844+H847+H850+H852)</f>
        <v>11131.1</v>
      </c>
      <c r="I843" s="7">
        <f>SUM(I844+I847+I850+I852)</f>
        <v>11131.1</v>
      </c>
    </row>
    <row r="844" spans="1:9">
      <c r="A844" s="95" t="s">
        <v>62</v>
      </c>
      <c r="B844" s="45"/>
      <c r="C844" s="4" t="s">
        <v>140</v>
      </c>
      <c r="D844" s="4" t="s">
        <v>139</v>
      </c>
      <c r="E844" s="46" t="s">
        <v>361</v>
      </c>
      <c r="F844" s="4"/>
      <c r="G844" s="7">
        <f>SUM(G845:G846)</f>
        <v>11197.5</v>
      </c>
      <c r="H844" s="7">
        <f>SUM(H845:H846)</f>
        <v>9755.6</v>
      </c>
      <c r="I844" s="7">
        <f>SUM(I845:I846)</f>
        <v>9755.6</v>
      </c>
    </row>
    <row r="845" spans="1:9" ht="47.25">
      <c r="A845" s="95" t="s">
        <v>42</v>
      </c>
      <c r="B845" s="45"/>
      <c r="C845" s="4" t="s">
        <v>140</v>
      </c>
      <c r="D845" s="4" t="s">
        <v>139</v>
      </c>
      <c r="E845" s="46" t="s">
        <v>361</v>
      </c>
      <c r="F845" s="4">
        <v>100</v>
      </c>
      <c r="G845" s="7">
        <v>11196.5</v>
      </c>
      <c r="H845" s="7">
        <v>9754.6</v>
      </c>
      <c r="I845" s="7">
        <v>9754.6</v>
      </c>
    </row>
    <row r="846" spans="1:9" ht="31.5">
      <c r="A846" s="95" t="s">
        <v>43</v>
      </c>
      <c r="B846" s="45"/>
      <c r="C846" s="4" t="s">
        <v>140</v>
      </c>
      <c r="D846" s="4" t="s">
        <v>139</v>
      </c>
      <c r="E846" s="46" t="s">
        <v>361</v>
      </c>
      <c r="F846" s="4">
        <v>200</v>
      </c>
      <c r="G846" s="7">
        <v>1</v>
      </c>
      <c r="H846" s="7">
        <v>1</v>
      </c>
      <c r="I846" s="7">
        <v>1</v>
      </c>
    </row>
    <row r="847" spans="1:9">
      <c r="A847" s="95" t="s">
        <v>76</v>
      </c>
      <c r="B847" s="45"/>
      <c r="C847" s="4" t="s">
        <v>140</v>
      </c>
      <c r="D847" s="4" t="s">
        <v>139</v>
      </c>
      <c r="E847" s="46" t="s">
        <v>362</v>
      </c>
      <c r="F847" s="4"/>
      <c r="G847" s="7">
        <f>SUM(G848:G849)</f>
        <v>280.09999999999997</v>
      </c>
      <c r="H847" s="7">
        <f>SUM(H848:H849)</f>
        <v>280.09999999999997</v>
      </c>
      <c r="I847" s="7">
        <f>SUM(I848:I849)</f>
        <v>280.09999999999997</v>
      </c>
    </row>
    <row r="848" spans="1:9" ht="31.5">
      <c r="A848" s="95" t="s">
        <v>43</v>
      </c>
      <c r="B848" s="45"/>
      <c r="C848" s="4" t="s">
        <v>140</v>
      </c>
      <c r="D848" s="4" t="s">
        <v>139</v>
      </c>
      <c r="E848" s="46" t="s">
        <v>362</v>
      </c>
      <c r="F848" s="4">
        <v>200</v>
      </c>
      <c r="G848" s="7">
        <v>253.2</v>
      </c>
      <c r="H848" s="7">
        <v>253.2</v>
      </c>
      <c r="I848" s="7">
        <v>253.2</v>
      </c>
    </row>
    <row r="849" spans="1:9">
      <c r="A849" s="95" t="s">
        <v>20</v>
      </c>
      <c r="B849" s="45"/>
      <c r="C849" s="4" t="s">
        <v>140</v>
      </c>
      <c r="D849" s="4" t="s">
        <v>139</v>
      </c>
      <c r="E849" s="46" t="s">
        <v>362</v>
      </c>
      <c r="F849" s="4">
        <v>800</v>
      </c>
      <c r="G849" s="7">
        <v>26.9</v>
      </c>
      <c r="H849" s="7">
        <v>26.9</v>
      </c>
      <c r="I849" s="7">
        <v>26.9</v>
      </c>
    </row>
    <row r="850" spans="1:9" ht="31.5">
      <c r="A850" s="95" t="s">
        <v>78</v>
      </c>
      <c r="B850" s="45"/>
      <c r="C850" s="4" t="s">
        <v>140</v>
      </c>
      <c r="D850" s="4" t="s">
        <v>139</v>
      </c>
      <c r="E850" s="46" t="s">
        <v>363</v>
      </c>
      <c r="F850" s="4"/>
      <c r="G850" s="7">
        <f>SUM(G851)</f>
        <v>676.3</v>
      </c>
      <c r="H850" s="7">
        <f>SUM(H851)</f>
        <v>676.3</v>
      </c>
      <c r="I850" s="7">
        <f>SUM(I851)</f>
        <v>676.3</v>
      </c>
    </row>
    <row r="851" spans="1:9" ht="31.5">
      <c r="A851" s="95" t="s">
        <v>43</v>
      </c>
      <c r="B851" s="45"/>
      <c r="C851" s="4" t="s">
        <v>140</v>
      </c>
      <c r="D851" s="4" t="s">
        <v>139</v>
      </c>
      <c r="E851" s="46" t="s">
        <v>363</v>
      </c>
      <c r="F851" s="4">
        <v>200</v>
      </c>
      <c r="G851" s="7">
        <v>676.3</v>
      </c>
      <c r="H851" s="7">
        <v>676.3</v>
      </c>
      <c r="I851" s="7">
        <v>676.3</v>
      </c>
    </row>
    <row r="852" spans="1:9" ht="31.5">
      <c r="A852" s="95" t="s">
        <v>79</v>
      </c>
      <c r="B852" s="45"/>
      <c r="C852" s="4" t="s">
        <v>140</v>
      </c>
      <c r="D852" s="4" t="s">
        <v>139</v>
      </c>
      <c r="E852" s="46" t="s">
        <v>364</v>
      </c>
      <c r="F852" s="4"/>
      <c r="G852" s="7">
        <f>SUM(G853:G854)</f>
        <v>419.1</v>
      </c>
      <c r="H852" s="7">
        <f>SUM(H853:H854)</f>
        <v>419.1</v>
      </c>
      <c r="I852" s="7">
        <f>SUM(I853:I854)</f>
        <v>419.1</v>
      </c>
    </row>
    <row r="853" spans="1:9" ht="31.5">
      <c r="A853" s="95" t="s">
        <v>43</v>
      </c>
      <c r="B853" s="45"/>
      <c r="C853" s="4" t="s">
        <v>140</v>
      </c>
      <c r="D853" s="4" t="s">
        <v>139</v>
      </c>
      <c r="E853" s="46" t="s">
        <v>364</v>
      </c>
      <c r="F853" s="4">
        <v>200</v>
      </c>
      <c r="G853" s="7">
        <v>385.6</v>
      </c>
      <c r="H853" s="7">
        <v>385.6</v>
      </c>
      <c r="I853" s="7">
        <v>385.6</v>
      </c>
    </row>
    <row r="854" spans="1:9">
      <c r="A854" s="95" t="s">
        <v>20</v>
      </c>
      <c r="B854" s="45"/>
      <c r="C854" s="4" t="s">
        <v>140</v>
      </c>
      <c r="D854" s="4" t="s">
        <v>139</v>
      </c>
      <c r="E854" s="46" t="s">
        <v>364</v>
      </c>
      <c r="F854" s="4">
        <v>800</v>
      </c>
      <c r="G854" s="7">
        <v>33.5</v>
      </c>
      <c r="H854" s="7">
        <v>33.5</v>
      </c>
      <c r="I854" s="7">
        <v>33.5</v>
      </c>
    </row>
    <row r="855" spans="1:9">
      <c r="A855" s="23" t="s">
        <v>693</v>
      </c>
      <c r="B855" s="24" t="s">
        <v>273</v>
      </c>
      <c r="C855" s="25"/>
      <c r="D855" s="25"/>
      <c r="E855" s="24"/>
      <c r="F855" s="25"/>
      <c r="G855" s="26">
        <f>SUM(G856+G1150)+G1187</f>
        <v>3631697.5999999996</v>
      </c>
      <c r="H855" s="26">
        <f>SUM(H856+H1150)+H1187</f>
        <v>3430510.3</v>
      </c>
      <c r="I855" s="26">
        <f>SUM(I856+I1150)+I1187</f>
        <v>3441148.3999999994</v>
      </c>
    </row>
    <row r="856" spans="1:9">
      <c r="A856" s="95" t="s">
        <v>88</v>
      </c>
      <c r="B856" s="4"/>
      <c r="C856" s="4" t="s">
        <v>89</v>
      </c>
      <c r="D856" s="4"/>
      <c r="E856" s="4"/>
      <c r="F856" s="4"/>
      <c r="G856" s="7">
        <f>SUM(G857+G913+G1020+G1061+G1089)+G1053</f>
        <v>3546889.5999999996</v>
      </c>
      <c r="H856" s="7">
        <f>SUM(H857+H913+H1020+H1061+H1089)+H1053</f>
        <v>3346116.8</v>
      </c>
      <c r="I856" s="7">
        <f>SUM(I857+I913+I1020+I1061+I1089)+I1053</f>
        <v>3356754.8999999994</v>
      </c>
    </row>
    <row r="857" spans="1:9">
      <c r="A857" s="95" t="s">
        <v>149</v>
      </c>
      <c r="B857" s="4"/>
      <c r="C857" s="4" t="s">
        <v>89</v>
      </c>
      <c r="D857" s="4" t="s">
        <v>28</v>
      </c>
      <c r="E857" s="4"/>
      <c r="F857" s="4"/>
      <c r="G857" s="7">
        <f>SUM(G864)+G908+G858</f>
        <v>1210285.2999999998</v>
      </c>
      <c r="H857" s="7">
        <f>SUM(H864)+H908+H858</f>
        <v>1163713.8999999999</v>
      </c>
      <c r="I857" s="7">
        <f>SUM(I864)+I908+I858</f>
        <v>1170413</v>
      </c>
    </row>
    <row r="858" spans="1:9" ht="31.5">
      <c r="A858" s="44" t="s">
        <v>354</v>
      </c>
      <c r="B858" s="96"/>
      <c r="C858" s="4" t="s">
        <v>89</v>
      </c>
      <c r="D858" s="4" t="s">
        <v>28</v>
      </c>
      <c r="E858" s="47" t="s">
        <v>296</v>
      </c>
      <c r="F858" s="4"/>
      <c r="G858" s="7">
        <f t="shared" ref="G858:I859" si="244">G859</f>
        <v>1558.7</v>
      </c>
      <c r="H858" s="7">
        <f t="shared" si="244"/>
        <v>1558.7</v>
      </c>
      <c r="I858" s="7">
        <f t="shared" si="244"/>
        <v>1558.7</v>
      </c>
    </row>
    <row r="859" spans="1:9">
      <c r="A859" s="89" t="s">
        <v>806</v>
      </c>
      <c r="B859" s="96"/>
      <c r="C859" s="4" t="s">
        <v>89</v>
      </c>
      <c r="D859" s="4" t="s">
        <v>28</v>
      </c>
      <c r="E859" s="47" t="s">
        <v>301</v>
      </c>
      <c r="F859" s="4"/>
      <c r="G859" s="7">
        <f>G860</f>
        <v>1558.7</v>
      </c>
      <c r="H859" s="7">
        <f t="shared" si="244"/>
        <v>1558.7</v>
      </c>
      <c r="I859" s="7">
        <f t="shared" si="244"/>
        <v>1558.7</v>
      </c>
    </row>
    <row r="860" spans="1:9" ht="31.5">
      <c r="A860" s="89" t="s">
        <v>892</v>
      </c>
      <c r="B860" s="96"/>
      <c r="C860" s="4" t="s">
        <v>89</v>
      </c>
      <c r="D860" s="4" t="s">
        <v>28</v>
      </c>
      <c r="E860" s="47" t="s">
        <v>807</v>
      </c>
      <c r="F860" s="4"/>
      <c r="G860" s="7">
        <f>SUM(G861)</f>
        <v>1558.7</v>
      </c>
      <c r="H860" s="7">
        <f t="shared" ref="H860:I860" si="245">SUM(H861)</f>
        <v>1558.7</v>
      </c>
      <c r="I860" s="7">
        <f t="shared" si="245"/>
        <v>1558.7</v>
      </c>
    </row>
    <row r="861" spans="1:9" ht="47.25">
      <c r="A861" s="95" t="s">
        <v>737</v>
      </c>
      <c r="B861" s="96"/>
      <c r="C861" s="4" t="s">
        <v>89</v>
      </c>
      <c r="D861" s="4" t="s">
        <v>28</v>
      </c>
      <c r="E861" s="47" t="s">
        <v>808</v>
      </c>
      <c r="F861" s="4"/>
      <c r="G861" s="7">
        <f>G862+G863</f>
        <v>1558.7</v>
      </c>
      <c r="H861" s="7">
        <f>H862+H863</f>
        <v>1558.7</v>
      </c>
      <c r="I861" s="7">
        <f>I862+I863</f>
        <v>1558.7</v>
      </c>
    </row>
    <row r="862" spans="1:9" ht="47.25">
      <c r="A862" s="95" t="s">
        <v>42</v>
      </c>
      <c r="B862" s="96"/>
      <c r="C862" s="4" t="s">
        <v>89</v>
      </c>
      <c r="D862" s="4" t="s">
        <v>28</v>
      </c>
      <c r="E862" s="47" t="s">
        <v>808</v>
      </c>
      <c r="F862" s="96" t="s">
        <v>70</v>
      </c>
      <c r="G862" s="7">
        <v>1358.7</v>
      </c>
      <c r="H862" s="7">
        <v>1358.7</v>
      </c>
      <c r="I862" s="7">
        <v>1358.7</v>
      </c>
    </row>
    <row r="863" spans="1:9" ht="31.5">
      <c r="A863" s="95" t="s">
        <v>97</v>
      </c>
      <c r="B863" s="4"/>
      <c r="C863" s="4" t="s">
        <v>89</v>
      </c>
      <c r="D863" s="4" t="s">
        <v>28</v>
      </c>
      <c r="E863" s="47" t="s">
        <v>808</v>
      </c>
      <c r="F863" s="4" t="s">
        <v>98</v>
      </c>
      <c r="G863" s="7">
        <v>200</v>
      </c>
      <c r="H863" s="7">
        <v>200</v>
      </c>
      <c r="I863" s="7">
        <v>200</v>
      </c>
    </row>
    <row r="864" spans="1:9" ht="32.25" customHeight="1">
      <c r="A864" s="95" t="s">
        <v>436</v>
      </c>
      <c r="B864" s="4"/>
      <c r="C864" s="4" t="s">
        <v>89</v>
      </c>
      <c r="D864" s="4" t="s">
        <v>28</v>
      </c>
      <c r="E864" s="31" t="s">
        <v>274</v>
      </c>
      <c r="F864" s="4"/>
      <c r="G864" s="7">
        <f>SUM(G865+G894)</f>
        <v>1208726.5999999999</v>
      </c>
      <c r="H864" s="7">
        <f>SUM(H865+H894)</f>
        <v>1162155.2</v>
      </c>
      <c r="I864" s="7">
        <f>SUM(I865+I894)</f>
        <v>1168854.3</v>
      </c>
    </row>
    <row r="865" spans="1:11" ht="32.25" customHeight="1">
      <c r="A865" s="95" t="s">
        <v>533</v>
      </c>
      <c r="B865" s="4"/>
      <c r="C865" s="4" t="s">
        <v>89</v>
      </c>
      <c r="D865" s="4" t="s">
        <v>28</v>
      </c>
      <c r="E865" s="31" t="s">
        <v>484</v>
      </c>
      <c r="F865" s="4"/>
      <c r="G865" s="7">
        <f>SUM(G866+G876+G884)+G881</f>
        <v>1190363.7</v>
      </c>
      <c r="H865" s="7">
        <f>SUM(H866+H876+H884)+H881</f>
        <v>1145384.8</v>
      </c>
      <c r="I865" s="7">
        <f>SUM(I866+I876+I884)+I881</f>
        <v>1145384.8</v>
      </c>
    </row>
    <row r="866" spans="1:11">
      <c r="A866" s="95" t="s">
        <v>29</v>
      </c>
      <c r="B866" s="4"/>
      <c r="C866" s="4" t="s">
        <v>89</v>
      </c>
      <c r="D866" s="4" t="s">
        <v>28</v>
      </c>
      <c r="E866" s="31" t="s">
        <v>485</v>
      </c>
      <c r="F866" s="4"/>
      <c r="G866" s="7">
        <f>SUM(G869)+G873+G867</f>
        <v>2707.5</v>
      </c>
      <c r="H866" s="7">
        <f t="shared" ref="H866:I866" si="246">SUM(H869)+H873+H867</f>
        <v>1557.5</v>
      </c>
      <c r="I866" s="7">
        <f t="shared" si="246"/>
        <v>1557.5</v>
      </c>
      <c r="K866" s="28"/>
    </row>
    <row r="867" spans="1:11" ht="63">
      <c r="A867" s="95" t="s">
        <v>863</v>
      </c>
      <c r="B867" s="4"/>
      <c r="C867" s="4" t="s">
        <v>89</v>
      </c>
      <c r="D867" s="4" t="s">
        <v>28</v>
      </c>
      <c r="E867" s="31" t="s">
        <v>864</v>
      </c>
      <c r="F867" s="4"/>
      <c r="G867" s="7">
        <f>SUM(G868)</f>
        <v>510</v>
      </c>
      <c r="H867" s="7">
        <f t="shared" ref="H867:I867" si="247">SUM(H868)</f>
        <v>0</v>
      </c>
      <c r="I867" s="7">
        <f t="shared" si="247"/>
        <v>0</v>
      </c>
    </row>
    <row r="868" spans="1:11" ht="31.5">
      <c r="A868" s="95" t="s">
        <v>97</v>
      </c>
      <c r="B868" s="4"/>
      <c r="C868" s="4" t="s">
        <v>89</v>
      </c>
      <c r="D868" s="4" t="s">
        <v>28</v>
      </c>
      <c r="E868" s="31" t="s">
        <v>864</v>
      </c>
      <c r="F868" s="4" t="s">
        <v>98</v>
      </c>
      <c r="G868" s="7">
        <v>510</v>
      </c>
      <c r="H868" s="7"/>
      <c r="I868" s="7"/>
    </row>
    <row r="869" spans="1:11">
      <c r="A869" s="95" t="s">
        <v>275</v>
      </c>
      <c r="B869" s="4"/>
      <c r="C869" s="4" t="s">
        <v>89</v>
      </c>
      <c r="D869" s="4" t="s">
        <v>28</v>
      </c>
      <c r="E869" s="31" t="s">
        <v>486</v>
      </c>
      <c r="F869" s="4"/>
      <c r="G869" s="7">
        <f>SUM(G870:G872)</f>
        <v>1645</v>
      </c>
      <c r="H869" s="7">
        <f>SUM(H870:H872)</f>
        <v>1005</v>
      </c>
      <c r="I869" s="7">
        <f>SUM(I870:I872)</f>
        <v>1005</v>
      </c>
    </row>
    <row r="870" spans="1:11" ht="31.5">
      <c r="A870" s="95" t="s">
        <v>43</v>
      </c>
      <c r="B870" s="4"/>
      <c r="C870" s="4" t="s">
        <v>89</v>
      </c>
      <c r="D870" s="4" t="s">
        <v>28</v>
      </c>
      <c r="E870" s="31" t="s">
        <v>486</v>
      </c>
      <c r="F870" s="4" t="s">
        <v>72</v>
      </c>
      <c r="G870" s="7">
        <v>200</v>
      </c>
      <c r="H870" s="7"/>
      <c r="I870" s="7"/>
    </row>
    <row r="871" spans="1:11" hidden="1">
      <c r="A871" s="95" t="s">
        <v>34</v>
      </c>
      <c r="B871" s="4"/>
      <c r="C871" s="4" t="s">
        <v>89</v>
      </c>
      <c r="D871" s="4" t="s">
        <v>28</v>
      </c>
      <c r="E871" s="31" t="s">
        <v>486</v>
      </c>
      <c r="F871" s="4" t="s">
        <v>80</v>
      </c>
      <c r="G871" s="7"/>
      <c r="H871" s="7"/>
      <c r="I871" s="7"/>
    </row>
    <row r="872" spans="1:11" ht="31.5">
      <c r="A872" s="95" t="s">
        <v>192</v>
      </c>
      <c r="B872" s="4"/>
      <c r="C872" s="4" t="s">
        <v>89</v>
      </c>
      <c r="D872" s="4" t="s">
        <v>28</v>
      </c>
      <c r="E872" s="31" t="s">
        <v>486</v>
      </c>
      <c r="F872" s="4" t="s">
        <v>98</v>
      </c>
      <c r="G872" s="7">
        <v>1445</v>
      </c>
      <c r="H872" s="7">
        <v>1005</v>
      </c>
      <c r="I872" s="7">
        <v>1005</v>
      </c>
    </row>
    <row r="873" spans="1:11" ht="47.25">
      <c r="A873" s="68" t="s">
        <v>962</v>
      </c>
      <c r="B873" s="90"/>
      <c r="C873" s="90" t="s">
        <v>89</v>
      </c>
      <c r="D873" s="90" t="s">
        <v>28</v>
      </c>
      <c r="E873" s="91" t="s">
        <v>865</v>
      </c>
      <c r="F873" s="90"/>
      <c r="G873" s="69">
        <f>G874+G875</f>
        <v>552.5</v>
      </c>
      <c r="H873" s="69">
        <f>H874+H875</f>
        <v>552.5</v>
      </c>
      <c r="I873" s="69">
        <f>I874+I875</f>
        <v>552.5</v>
      </c>
    </row>
    <row r="874" spans="1:11" ht="31.5" hidden="1">
      <c r="A874" s="68" t="s">
        <v>43</v>
      </c>
      <c r="B874" s="90"/>
      <c r="C874" s="90" t="s">
        <v>89</v>
      </c>
      <c r="D874" s="90" t="s">
        <v>28</v>
      </c>
      <c r="E874" s="91" t="s">
        <v>865</v>
      </c>
      <c r="F874" s="90" t="s">
        <v>72</v>
      </c>
      <c r="G874" s="69"/>
      <c r="H874" s="69"/>
      <c r="I874" s="69"/>
    </row>
    <row r="875" spans="1:11" ht="31.5">
      <c r="A875" s="68" t="s">
        <v>192</v>
      </c>
      <c r="B875" s="90"/>
      <c r="C875" s="90" t="s">
        <v>89</v>
      </c>
      <c r="D875" s="90" t="s">
        <v>28</v>
      </c>
      <c r="E875" s="91" t="s">
        <v>865</v>
      </c>
      <c r="F875" s="90" t="s">
        <v>98</v>
      </c>
      <c r="G875" s="69">
        <v>552.5</v>
      </c>
      <c r="H875" s="69">
        <v>552.5</v>
      </c>
      <c r="I875" s="69">
        <v>552.5</v>
      </c>
    </row>
    <row r="876" spans="1:11" ht="47.25">
      <c r="A876" s="95" t="s">
        <v>23</v>
      </c>
      <c r="B876" s="4"/>
      <c r="C876" s="4" t="s">
        <v>89</v>
      </c>
      <c r="D876" s="4" t="s">
        <v>28</v>
      </c>
      <c r="E876" s="6" t="s">
        <v>487</v>
      </c>
      <c r="F876" s="22"/>
      <c r="G876" s="7">
        <f>SUM(G877)+G879</f>
        <v>1113101</v>
      </c>
      <c r="H876" s="7">
        <f>SUM(H877)+H879</f>
        <v>1071767.1000000001</v>
      </c>
      <c r="I876" s="7">
        <f>SUM(I877)+I879</f>
        <v>1071767.1000000001</v>
      </c>
    </row>
    <row r="877" spans="1:11" ht="47.25">
      <c r="A877" s="95" t="s">
        <v>307</v>
      </c>
      <c r="B877" s="4"/>
      <c r="C877" s="4" t="s">
        <v>89</v>
      </c>
      <c r="D877" s="4" t="s">
        <v>28</v>
      </c>
      <c r="E877" s="6" t="s">
        <v>866</v>
      </c>
      <c r="F877" s="22"/>
      <c r="G877" s="7">
        <f>SUM(G878)</f>
        <v>619996.69999999995</v>
      </c>
      <c r="H877" s="7">
        <f>SUM(H878)</f>
        <v>619996.69999999995</v>
      </c>
      <c r="I877" s="7">
        <f>SUM(I878)</f>
        <v>619996.69999999995</v>
      </c>
    </row>
    <row r="878" spans="1:11" ht="31.5">
      <c r="A878" s="95" t="s">
        <v>192</v>
      </c>
      <c r="B878" s="4"/>
      <c r="C878" s="4" t="s">
        <v>89</v>
      </c>
      <c r="D878" s="4" t="s">
        <v>28</v>
      </c>
      <c r="E878" s="6" t="s">
        <v>866</v>
      </c>
      <c r="F878" s="4" t="s">
        <v>98</v>
      </c>
      <c r="G878" s="7">
        <v>619996.69999999995</v>
      </c>
      <c r="H878" s="7">
        <v>619996.69999999995</v>
      </c>
      <c r="I878" s="7">
        <v>619996.69999999995</v>
      </c>
    </row>
    <row r="879" spans="1:11">
      <c r="A879" s="95" t="s">
        <v>275</v>
      </c>
      <c r="B879" s="4"/>
      <c r="C879" s="4" t="s">
        <v>89</v>
      </c>
      <c r="D879" s="4" t="s">
        <v>28</v>
      </c>
      <c r="E879" s="31" t="s">
        <v>488</v>
      </c>
      <c r="F879" s="4"/>
      <c r="G879" s="7">
        <f>G880</f>
        <v>493104.3</v>
      </c>
      <c r="H879" s="7">
        <f>H880</f>
        <v>451770.4</v>
      </c>
      <c r="I879" s="7">
        <f>I880</f>
        <v>451770.4</v>
      </c>
    </row>
    <row r="880" spans="1:11" ht="31.5">
      <c r="A880" s="95" t="s">
        <v>192</v>
      </c>
      <c r="B880" s="4"/>
      <c r="C880" s="4" t="s">
        <v>89</v>
      </c>
      <c r="D880" s="4" t="s">
        <v>28</v>
      </c>
      <c r="E880" s="31" t="s">
        <v>488</v>
      </c>
      <c r="F880" s="4" t="s">
        <v>98</v>
      </c>
      <c r="G880" s="7">
        <v>493104.3</v>
      </c>
      <c r="H880" s="7">
        <v>451770.4</v>
      </c>
      <c r="I880" s="7">
        <v>451770.4</v>
      </c>
    </row>
    <row r="881" spans="1:9">
      <c r="A881" s="95" t="s">
        <v>276</v>
      </c>
      <c r="B881" s="4"/>
      <c r="C881" s="4" t="s">
        <v>89</v>
      </c>
      <c r="D881" s="4" t="s">
        <v>28</v>
      </c>
      <c r="E881" s="31" t="s">
        <v>547</v>
      </c>
      <c r="F881" s="4"/>
      <c r="G881" s="7">
        <f>SUM(G882)</f>
        <v>5350</v>
      </c>
      <c r="H881" s="7">
        <f t="shared" ref="H881:I881" si="248">SUM(H882)</f>
        <v>5350</v>
      </c>
      <c r="I881" s="7">
        <f t="shared" si="248"/>
        <v>5350</v>
      </c>
    </row>
    <row r="882" spans="1:9">
      <c r="A882" s="95" t="s">
        <v>275</v>
      </c>
      <c r="B882" s="4"/>
      <c r="C882" s="4" t="s">
        <v>89</v>
      </c>
      <c r="D882" s="4" t="s">
        <v>28</v>
      </c>
      <c r="E882" s="31" t="s">
        <v>489</v>
      </c>
      <c r="F882" s="4"/>
      <c r="G882" s="7">
        <f t="shared" ref="G882:I882" si="249">SUM(G883)</f>
        <v>5350</v>
      </c>
      <c r="H882" s="7">
        <f t="shared" si="249"/>
        <v>5350</v>
      </c>
      <c r="I882" s="7">
        <f t="shared" si="249"/>
        <v>5350</v>
      </c>
    </row>
    <row r="883" spans="1:9" ht="31.5">
      <c r="A883" s="95" t="s">
        <v>192</v>
      </c>
      <c r="B883" s="4"/>
      <c r="C883" s="4" t="s">
        <v>89</v>
      </c>
      <c r="D883" s="4" t="s">
        <v>28</v>
      </c>
      <c r="E883" s="31" t="s">
        <v>489</v>
      </c>
      <c r="F883" s="4" t="s">
        <v>98</v>
      </c>
      <c r="G883" s="7">
        <v>5350</v>
      </c>
      <c r="H883" s="7">
        <v>5350</v>
      </c>
      <c r="I883" s="7">
        <v>5350</v>
      </c>
    </row>
    <row r="884" spans="1:9" ht="31.5">
      <c r="A884" s="95" t="s">
        <v>36</v>
      </c>
      <c r="B884" s="4"/>
      <c r="C884" s="4" t="s">
        <v>89</v>
      </c>
      <c r="D884" s="4" t="s">
        <v>28</v>
      </c>
      <c r="E884" s="6" t="s">
        <v>490</v>
      </c>
      <c r="F884" s="4"/>
      <c r="G884" s="7">
        <f>SUM(G885+G889)</f>
        <v>69205.200000000012</v>
      </c>
      <c r="H884" s="7">
        <f>SUM(H885+H889)</f>
        <v>66710.200000000012</v>
      </c>
      <c r="I884" s="7">
        <f>SUM(I885+I889)</f>
        <v>66710.200000000012</v>
      </c>
    </row>
    <row r="885" spans="1:9" ht="47.25">
      <c r="A885" s="95" t="s">
        <v>307</v>
      </c>
      <c r="B885" s="4"/>
      <c r="C885" s="4" t="s">
        <v>89</v>
      </c>
      <c r="D885" s="4" t="s">
        <v>28</v>
      </c>
      <c r="E885" s="6" t="s">
        <v>867</v>
      </c>
      <c r="F885" s="4"/>
      <c r="G885" s="7">
        <f>SUM(G886:G888)</f>
        <v>39253.200000000004</v>
      </c>
      <c r="H885" s="7">
        <f t="shared" ref="H885:I885" si="250">SUM(H886:H888)</f>
        <v>39253.200000000004</v>
      </c>
      <c r="I885" s="7">
        <f t="shared" si="250"/>
        <v>39253.200000000004</v>
      </c>
    </row>
    <row r="886" spans="1:9" ht="47.25">
      <c r="A886" s="95" t="s">
        <v>42</v>
      </c>
      <c r="B886" s="4"/>
      <c r="C886" s="4" t="s">
        <v>89</v>
      </c>
      <c r="D886" s="4" t="s">
        <v>28</v>
      </c>
      <c r="E886" s="6" t="s">
        <v>867</v>
      </c>
      <c r="F886" s="4" t="s">
        <v>70</v>
      </c>
      <c r="G886" s="7">
        <v>38910.9</v>
      </c>
      <c r="H886" s="7">
        <v>38910.9</v>
      </c>
      <c r="I886" s="7">
        <v>38910.9</v>
      </c>
    </row>
    <row r="887" spans="1:9" ht="31.5">
      <c r="A887" s="95" t="s">
        <v>43</v>
      </c>
      <c r="B887" s="4"/>
      <c r="C887" s="4" t="s">
        <v>89</v>
      </c>
      <c r="D887" s="4" t="s">
        <v>28</v>
      </c>
      <c r="E887" s="6" t="s">
        <v>867</v>
      </c>
      <c r="F887" s="4" t="s">
        <v>72</v>
      </c>
      <c r="G887" s="7">
        <v>342.3</v>
      </c>
      <c r="H887" s="7">
        <v>342.3</v>
      </c>
      <c r="I887" s="7">
        <v>342.3</v>
      </c>
    </row>
    <row r="888" spans="1:9">
      <c r="A888" s="95" t="s">
        <v>34</v>
      </c>
      <c r="B888" s="4"/>
      <c r="C888" s="4" t="s">
        <v>89</v>
      </c>
      <c r="D888" s="4" t="s">
        <v>28</v>
      </c>
      <c r="E888" s="6" t="s">
        <v>867</v>
      </c>
      <c r="F888" s="4" t="s">
        <v>80</v>
      </c>
      <c r="G888" s="7">
        <v>0</v>
      </c>
      <c r="H888" s="7">
        <v>0</v>
      </c>
      <c r="I888" s="7">
        <v>0</v>
      </c>
    </row>
    <row r="889" spans="1:9">
      <c r="A889" s="95" t="s">
        <v>275</v>
      </c>
      <c r="B889" s="31"/>
      <c r="C889" s="4" t="s">
        <v>89</v>
      </c>
      <c r="D889" s="4" t="s">
        <v>28</v>
      </c>
      <c r="E889" s="31" t="s">
        <v>491</v>
      </c>
      <c r="F889" s="4"/>
      <c r="G889" s="7">
        <f>SUM(G890:G893)</f>
        <v>29952</v>
      </c>
      <c r="H889" s="7">
        <f t="shared" ref="H889:I889" si="251">SUM(H890:H893)</f>
        <v>27457</v>
      </c>
      <c r="I889" s="7">
        <f t="shared" si="251"/>
        <v>27457</v>
      </c>
    </row>
    <row r="890" spans="1:9" ht="47.25">
      <c r="A890" s="2" t="s">
        <v>42</v>
      </c>
      <c r="B890" s="4"/>
      <c r="C890" s="4" t="s">
        <v>89</v>
      </c>
      <c r="D890" s="4" t="s">
        <v>28</v>
      </c>
      <c r="E890" s="31" t="s">
        <v>491</v>
      </c>
      <c r="F890" s="4" t="s">
        <v>70</v>
      </c>
      <c r="G890" s="7">
        <v>15665.2</v>
      </c>
      <c r="H890" s="7">
        <v>13672.1</v>
      </c>
      <c r="I890" s="7">
        <v>13672.1</v>
      </c>
    </row>
    <row r="891" spans="1:9" ht="31.5">
      <c r="A891" s="95" t="s">
        <v>43</v>
      </c>
      <c r="B891" s="4"/>
      <c r="C891" s="4" t="s">
        <v>89</v>
      </c>
      <c r="D891" s="4" t="s">
        <v>28</v>
      </c>
      <c r="E891" s="31" t="s">
        <v>491</v>
      </c>
      <c r="F891" s="4" t="s">
        <v>72</v>
      </c>
      <c r="G891" s="7">
        <v>13820</v>
      </c>
      <c r="H891" s="7">
        <v>13303.3</v>
      </c>
      <c r="I891" s="7">
        <v>13303.3</v>
      </c>
    </row>
    <row r="892" spans="1:9">
      <c r="A892" s="95" t="s">
        <v>34</v>
      </c>
      <c r="B892" s="4"/>
      <c r="C892" s="4" t="s">
        <v>89</v>
      </c>
      <c r="D892" s="4" t="s">
        <v>28</v>
      </c>
      <c r="E892" s="31" t="s">
        <v>491</v>
      </c>
      <c r="F892" s="4" t="s">
        <v>80</v>
      </c>
      <c r="G892" s="7">
        <v>0</v>
      </c>
      <c r="H892" s="7">
        <v>0</v>
      </c>
      <c r="I892" s="7">
        <v>0</v>
      </c>
    </row>
    <row r="893" spans="1:9">
      <c r="A893" s="95" t="s">
        <v>20</v>
      </c>
      <c r="B893" s="4"/>
      <c r="C893" s="4" t="s">
        <v>89</v>
      </c>
      <c r="D893" s="4" t="s">
        <v>28</v>
      </c>
      <c r="E893" s="31" t="s">
        <v>491</v>
      </c>
      <c r="F893" s="4" t="s">
        <v>77</v>
      </c>
      <c r="G893" s="7">
        <v>466.8</v>
      </c>
      <c r="H893" s="7">
        <v>481.6</v>
      </c>
      <c r="I893" s="7">
        <v>481.6</v>
      </c>
    </row>
    <row r="894" spans="1:9" ht="47.25">
      <c r="A894" s="95" t="s">
        <v>438</v>
      </c>
      <c r="B894" s="4"/>
      <c r="C894" s="4" t="s">
        <v>89</v>
      </c>
      <c r="D894" s="4" t="s">
        <v>28</v>
      </c>
      <c r="E894" s="31" t="s">
        <v>277</v>
      </c>
      <c r="F894" s="4"/>
      <c r="G894" s="7">
        <f>G895+G904</f>
        <v>18362.900000000001</v>
      </c>
      <c r="H894" s="7">
        <f>H895+H904</f>
        <v>16770.400000000001</v>
      </c>
      <c r="I894" s="7">
        <f>I895+I904</f>
        <v>23469.5</v>
      </c>
    </row>
    <row r="895" spans="1:9">
      <c r="A895" s="95" t="s">
        <v>29</v>
      </c>
      <c r="B895" s="4"/>
      <c r="C895" s="4" t="s">
        <v>89</v>
      </c>
      <c r="D895" s="4" t="s">
        <v>28</v>
      </c>
      <c r="E895" s="31" t="s">
        <v>278</v>
      </c>
      <c r="F895" s="4"/>
      <c r="G895" s="7">
        <f>SUM(G897+G900)+G902+G898+G896</f>
        <v>18362.900000000001</v>
      </c>
      <c r="H895" s="7">
        <f t="shared" ref="H895:I895" si="252">SUM(H897+H900)+H902+H898+H896</f>
        <v>16770.400000000001</v>
      </c>
      <c r="I895" s="7">
        <f t="shared" si="252"/>
        <v>23469.5</v>
      </c>
    </row>
    <row r="896" spans="1:9" ht="30.75" customHeight="1">
      <c r="A896" s="95" t="s">
        <v>43</v>
      </c>
      <c r="B896" s="4"/>
      <c r="C896" s="4" t="s">
        <v>89</v>
      </c>
      <c r="D896" s="4" t="s">
        <v>28</v>
      </c>
      <c r="E896" s="31" t="s">
        <v>278</v>
      </c>
      <c r="F896" s="4" t="s">
        <v>72</v>
      </c>
      <c r="G896" s="7">
        <v>220</v>
      </c>
      <c r="H896" s="7"/>
      <c r="I896" s="7"/>
    </row>
    <row r="897" spans="1:9" ht="31.5">
      <c r="A897" s="95" t="s">
        <v>54</v>
      </c>
      <c r="B897" s="4"/>
      <c r="C897" s="4" t="s">
        <v>89</v>
      </c>
      <c r="D897" s="4" t="s">
        <v>28</v>
      </c>
      <c r="E897" s="31" t="s">
        <v>278</v>
      </c>
      <c r="F897" s="4" t="s">
        <v>98</v>
      </c>
      <c r="G897" s="7">
        <v>3950</v>
      </c>
      <c r="H897" s="7">
        <v>4820.8999999999996</v>
      </c>
      <c r="I897" s="7">
        <v>4820</v>
      </c>
    </row>
    <row r="898" spans="1:9" ht="31.5">
      <c r="A898" s="141" t="s">
        <v>959</v>
      </c>
      <c r="B898" s="4"/>
      <c r="C898" s="4" t="s">
        <v>89</v>
      </c>
      <c r="D898" s="4" t="s">
        <v>28</v>
      </c>
      <c r="E898" s="31" t="s">
        <v>955</v>
      </c>
      <c r="F898" s="4"/>
      <c r="G898" s="7">
        <f>G899</f>
        <v>2310</v>
      </c>
      <c r="H898" s="7">
        <f>H899</f>
        <v>1860</v>
      </c>
      <c r="I898" s="7">
        <f>I899</f>
        <v>8560</v>
      </c>
    </row>
    <row r="899" spans="1:9" ht="31.5">
      <c r="A899" s="137" t="s">
        <v>192</v>
      </c>
      <c r="B899" s="4"/>
      <c r="C899" s="4" t="s">
        <v>89</v>
      </c>
      <c r="D899" s="4" t="s">
        <v>28</v>
      </c>
      <c r="E899" s="31" t="s">
        <v>955</v>
      </c>
      <c r="F899" s="4" t="s">
        <v>98</v>
      </c>
      <c r="G899" s="7">
        <v>2310</v>
      </c>
      <c r="H899" s="7">
        <v>1860</v>
      </c>
      <c r="I899" s="7">
        <v>8560</v>
      </c>
    </row>
    <row r="900" spans="1:9" ht="31.5">
      <c r="A900" s="137" t="s">
        <v>499</v>
      </c>
      <c r="B900" s="4"/>
      <c r="C900" s="4" t="s">
        <v>89</v>
      </c>
      <c r="D900" s="4" t="s">
        <v>28</v>
      </c>
      <c r="E900" s="31" t="s">
        <v>881</v>
      </c>
      <c r="F900" s="4"/>
      <c r="G900" s="7">
        <f>G901</f>
        <v>10089.5</v>
      </c>
      <c r="H900" s="7">
        <f>H901</f>
        <v>10089.5</v>
      </c>
      <c r="I900" s="7">
        <f>I901</f>
        <v>10089.5</v>
      </c>
    </row>
    <row r="901" spans="1:9" ht="31.5">
      <c r="A901" s="137" t="s">
        <v>43</v>
      </c>
      <c r="B901" s="4"/>
      <c r="C901" s="4" t="s">
        <v>89</v>
      </c>
      <c r="D901" s="4" t="s">
        <v>28</v>
      </c>
      <c r="E901" s="31" t="s">
        <v>881</v>
      </c>
      <c r="F901" s="4" t="s">
        <v>72</v>
      </c>
      <c r="G901" s="7">
        <v>10089.5</v>
      </c>
      <c r="H901" s="7">
        <v>10089.5</v>
      </c>
      <c r="I901" s="7">
        <v>10089.5</v>
      </c>
    </row>
    <row r="902" spans="1:9" ht="47.25">
      <c r="A902" s="137" t="s">
        <v>957</v>
      </c>
      <c r="B902" s="4"/>
      <c r="C902" s="4" t="s">
        <v>89</v>
      </c>
      <c r="D902" s="4" t="s">
        <v>28</v>
      </c>
      <c r="E902" s="31" t="s">
        <v>954</v>
      </c>
      <c r="F902" s="4"/>
      <c r="G902" s="7">
        <f>G903</f>
        <v>1793.4</v>
      </c>
      <c r="H902" s="7">
        <f>H903</f>
        <v>0</v>
      </c>
      <c r="I902" s="7">
        <f>I903</f>
        <v>0</v>
      </c>
    </row>
    <row r="903" spans="1:9" ht="31.5">
      <c r="A903" s="137" t="s">
        <v>192</v>
      </c>
      <c r="B903" s="4"/>
      <c r="C903" s="4" t="s">
        <v>89</v>
      </c>
      <c r="D903" s="4" t="s">
        <v>28</v>
      </c>
      <c r="E903" s="31" t="s">
        <v>954</v>
      </c>
      <c r="F903" s="4" t="s">
        <v>98</v>
      </c>
      <c r="G903" s="7">
        <f>1783.4+10</f>
        <v>1793.4</v>
      </c>
      <c r="H903" s="7">
        <v>0</v>
      </c>
      <c r="I903" s="7">
        <v>0</v>
      </c>
    </row>
    <row r="904" spans="1:9" ht="31.5" hidden="1">
      <c r="A904" s="95" t="s">
        <v>694</v>
      </c>
      <c r="B904" s="4"/>
      <c r="C904" s="4" t="s">
        <v>89</v>
      </c>
      <c r="D904" s="4" t="s">
        <v>28</v>
      </c>
      <c r="E904" s="31" t="s">
        <v>507</v>
      </c>
      <c r="F904" s="4"/>
      <c r="G904" s="7">
        <f>SUM(G905+G906)</f>
        <v>0</v>
      </c>
      <c r="H904" s="7">
        <f>SUM(H905+H906)</f>
        <v>0</v>
      </c>
      <c r="I904" s="7">
        <f>SUM(I905+I906)</f>
        <v>0</v>
      </c>
    </row>
    <row r="905" spans="1:9" ht="31.5" hidden="1">
      <c r="A905" s="95" t="s">
        <v>192</v>
      </c>
      <c r="B905" s="4"/>
      <c r="C905" s="4" t="s">
        <v>89</v>
      </c>
      <c r="D905" s="4" t="s">
        <v>28</v>
      </c>
      <c r="E905" s="31" t="s">
        <v>507</v>
      </c>
      <c r="F905" s="4" t="s">
        <v>98</v>
      </c>
      <c r="G905" s="7"/>
      <c r="H905" s="7"/>
      <c r="I905" s="7"/>
    </row>
    <row r="906" spans="1:9" ht="31.5" hidden="1">
      <c r="A906" s="95" t="s">
        <v>499</v>
      </c>
      <c r="B906" s="4"/>
      <c r="C906" s="4" t="s">
        <v>89</v>
      </c>
      <c r="D906" s="4" t="s">
        <v>28</v>
      </c>
      <c r="E906" s="31" t="s">
        <v>882</v>
      </c>
      <c r="F906" s="4"/>
      <c r="G906" s="7">
        <f>G907</f>
        <v>0</v>
      </c>
      <c r="H906" s="7">
        <f t="shared" ref="H906:I906" si="253">H907</f>
        <v>0</v>
      </c>
      <c r="I906" s="7">
        <f t="shared" si="253"/>
        <v>0</v>
      </c>
    </row>
    <row r="907" spans="1:9" ht="31.5" hidden="1">
      <c r="A907" s="95" t="s">
        <v>192</v>
      </c>
      <c r="B907" s="4"/>
      <c r="C907" s="4" t="s">
        <v>89</v>
      </c>
      <c r="D907" s="4" t="s">
        <v>28</v>
      </c>
      <c r="E907" s="31" t="s">
        <v>882</v>
      </c>
      <c r="F907" s="4" t="s">
        <v>98</v>
      </c>
      <c r="G907" s="7"/>
      <c r="H907" s="7"/>
      <c r="I907" s="7"/>
    </row>
    <row r="908" spans="1:9" ht="31.5" hidden="1">
      <c r="A908" s="95" t="s">
        <v>434</v>
      </c>
      <c r="B908" s="4"/>
      <c r="C908" s="4" t="s">
        <v>89</v>
      </c>
      <c r="D908" s="4" t="s">
        <v>28</v>
      </c>
      <c r="E908" s="31" t="s">
        <v>14</v>
      </c>
      <c r="F908" s="4"/>
      <c r="G908" s="7">
        <f>G909</f>
        <v>0</v>
      </c>
      <c r="H908" s="7">
        <f t="shared" ref="H908:I911" si="254">H909</f>
        <v>0</v>
      </c>
      <c r="I908" s="7">
        <f t="shared" si="254"/>
        <v>0</v>
      </c>
    </row>
    <row r="909" spans="1:9" hidden="1">
      <c r="A909" s="95" t="s">
        <v>695</v>
      </c>
      <c r="B909" s="4"/>
      <c r="C909" s="4" t="s">
        <v>89</v>
      </c>
      <c r="D909" s="4" t="s">
        <v>28</v>
      </c>
      <c r="E909" s="31" t="s">
        <v>52</v>
      </c>
      <c r="F909" s="4"/>
      <c r="G909" s="7">
        <f>G910</f>
        <v>0</v>
      </c>
      <c r="H909" s="7">
        <f t="shared" si="254"/>
        <v>0</v>
      </c>
      <c r="I909" s="7">
        <f t="shared" si="254"/>
        <v>0</v>
      </c>
    </row>
    <row r="910" spans="1:9" hidden="1">
      <c r="A910" s="95" t="s">
        <v>29</v>
      </c>
      <c r="B910" s="4"/>
      <c r="C910" s="4" t="s">
        <v>89</v>
      </c>
      <c r="D910" s="4" t="s">
        <v>28</v>
      </c>
      <c r="E910" s="22" t="s">
        <v>324</v>
      </c>
      <c r="F910" s="22"/>
      <c r="G910" s="7">
        <f>G911</f>
        <v>0</v>
      </c>
      <c r="H910" s="7">
        <f t="shared" si="254"/>
        <v>0</v>
      </c>
      <c r="I910" s="7">
        <f t="shared" si="254"/>
        <v>0</v>
      </c>
    </row>
    <row r="911" spans="1:9" hidden="1">
      <c r="A911" s="95" t="s">
        <v>31</v>
      </c>
      <c r="B911" s="4"/>
      <c r="C911" s="4" t="s">
        <v>89</v>
      </c>
      <c r="D911" s="4" t="s">
        <v>28</v>
      </c>
      <c r="E911" s="31" t="s">
        <v>325</v>
      </c>
      <c r="F911" s="4"/>
      <c r="G911" s="7">
        <f>G912</f>
        <v>0</v>
      </c>
      <c r="H911" s="7">
        <f t="shared" si="254"/>
        <v>0</v>
      </c>
      <c r="I911" s="7">
        <f t="shared" si="254"/>
        <v>0</v>
      </c>
    </row>
    <row r="912" spans="1:9" ht="31.5" hidden="1">
      <c r="A912" s="95" t="s">
        <v>43</v>
      </c>
      <c r="B912" s="4"/>
      <c r="C912" s="4" t="s">
        <v>89</v>
      </c>
      <c r="D912" s="4" t="s">
        <v>28</v>
      </c>
      <c r="E912" s="31" t="s">
        <v>325</v>
      </c>
      <c r="F912" s="4" t="s">
        <v>72</v>
      </c>
      <c r="G912" s="7"/>
      <c r="H912" s="7"/>
      <c r="I912" s="7"/>
    </row>
    <row r="913" spans="1:9">
      <c r="A913" s="95" t="s">
        <v>150</v>
      </c>
      <c r="B913" s="4"/>
      <c r="C913" s="4" t="s">
        <v>89</v>
      </c>
      <c r="D913" s="4" t="s">
        <v>35</v>
      </c>
      <c r="E913" s="22"/>
      <c r="F913" s="4"/>
      <c r="G913" s="7">
        <f>SUM(G920)+G1017+G1011+G914</f>
        <v>1971991.5</v>
      </c>
      <c r="H913" s="7">
        <f>SUM(H920)+H1017+H1011+H914</f>
        <v>1831895.5999999999</v>
      </c>
      <c r="I913" s="7">
        <f>SUM(I920)+I1017+I1011+I914</f>
        <v>1845544.5999999999</v>
      </c>
    </row>
    <row r="914" spans="1:9" ht="31.5">
      <c r="A914" s="95" t="s">
        <v>354</v>
      </c>
      <c r="B914" s="96"/>
      <c r="C914" s="4" t="s">
        <v>89</v>
      </c>
      <c r="D914" s="4" t="s">
        <v>35</v>
      </c>
      <c r="E914" s="47" t="s">
        <v>296</v>
      </c>
      <c r="F914" s="4"/>
      <c r="G914" s="7">
        <f t="shared" ref="G914:I914" si="255">G915</f>
        <v>4417</v>
      </c>
      <c r="H914" s="7">
        <f t="shared" si="255"/>
        <v>4417</v>
      </c>
      <c r="I914" s="7">
        <f t="shared" si="255"/>
        <v>4417</v>
      </c>
    </row>
    <row r="915" spans="1:9">
      <c r="A915" s="89" t="s">
        <v>806</v>
      </c>
      <c r="B915" s="96"/>
      <c r="C915" s="4" t="s">
        <v>89</v>
      </c>
      <c r="D915" s="4" t="s">
        <v>35</v>
      </c>
      <c r="E915" s="47" t="s">
        <v>301</v>
      </c>
      <c r="F915" s="4"/>
      <c r="G915" s="7">
        <f>G917</f>
        <v>4417</v>
      </c>
      <c r="H915" s="7">
        <f>H917</f>
        <v>4417</v>
      </c>
      <c r="I915" s="7">
        <f>I917</f>
        <v>4417</v>
      </c>
    </row>
    <row r="916" spans="1:9" ht="31.5">
      <c r="A916" s="89" t="s">
        <v>892</v>
      </c>
      <c r="B916" s="96"/>
      <c r="C916" s="4" t="s">
        <v>89</v>
      </c>
      <c r="D916" s="4" t="s">
        <v>35</v>
      </c>
      <c r="E916" s="47" t="s">
        <v>807</v>
      </c>
      <c r="F916" s="4"/>
      <c r="G916" s="7"/>
      <c r="H916" s="7"/>
      <c r="I916" s="7"/>
    </row>
    <row r="917" spans="1:9" ht="47.25">
      <c r="A917" s="95" t="s">
        <v>737</v>
      </c>
      <c r="B917" s="96"/>
      <c r="C917" s="4" t="s">
        <v>89</v>
      </c>
      <c r="D917" s="4" t="s">
        <v>35</v>
      </c>
      <c r="E917" s="47" t="s">
        <v>808</v>
      </c>
      <c r="F917" s="4"/>
      <c r="G917" s="7">
        <f>G918+G919</f>
        <v>4417</v>
      </c>
      <c r="H917" s="7">
        <f>H918+H919</f>
        <v>4417</v>
      </c>
      <c r="I917" s="7">
        <f>I918+I919</f>
        <v>4417</v>
      </c>
    </row>
    <row r="918" spans="1:9" ht="47.25">
      <c r="A918" s="2" t="s">
        <v>42</v>
      </c>
      <c r="B918" s="96"/>
      <c r="C918" s="4" t="s">
        <v>89</v>
      </c>
      <c r="D918" s="4" t="s">
        <v>35</v>
      </c>
      <c r="E918" s="47" t="s">
        <v>808</v>
      </c>
      <c r="F918" s="96" t="s">
        <v>70</v>
      </c>
      <c r="G918" s="7">
        <v>3917</v>
      </c>
      <c r="H918" s="7">
        <v>3917</v>
      </c>
      <c r="I918" s="7">
        <v>3917</v>
      </c>
    </row>
    <row r="919" spans="1:9" ht="31.5">
      <c r="A919" s="95" t="s">
        <v>97</v>
      </c>
      <c r="B919" s="4"/>
      <c r="C919" s="4" t="s">
        <v>89</v>
      </c>
      <c r="D919" s="4" t="s">
        <v>35</v>
      </c>
      <c r="E919" s="47" t="s">
        <v>808</v>
      </c>
      <c r="F919" s="4" t="s">
        <v>98</v>
      </c>
      <c r="G919" s="7">
        <v>500</v>
      </c>
      <c r="H919" s="7">
        <v>500</v>
      </c>
      <c r="I919" s="7">
        <v>500</v>
      </c>
    </row>
    <row r="920" spans="1:9" ht="31.5" customHeight="1">
      <c r="A920" s="95" t="s">
        <v>436</v>
      </c>
      <c r="B920" s="4"/>
      <c r="C920" s="4" t="s">
        <v>89</v>
      </c>
      <c r="D920" s="4" t="s">
        <v>35</v>
      </c>
      <c r="E920" s="31" t="s">
        <v>274</v>
      </c>
      <c r="F920" s="4"/>
      <c r="G920" s="7">
        <f>SUM(G921+G996)</f>
        <v>1967544.5</v>
      </c>
      <c r="H920" s="7">
        <f>SUM(H921+H996)</f>
        <v>1827448.5999999999</v>
      </c>
      <c r="I920" s="7">
        <f>SUM(I921+I996)</f>
        <v>1841097.5999999999</v>
      </c>
    </row>
    <row r="921" spans="1:9" ht="31.5" customHeight="1">
      <c r="A921" s="95" t="s">
        <v>533</v>
      </c>
      <c r="B921" s="4"/>
      <c r="C921" s="4" t="s">
        <v>89</v>
      </c>
      <c r="D921" s="4" t="s">
        <v>35</v>
      </c>
      <c r="E921" s="31" t="s">
        <v>484</v>
      </c>
      <c r="F921" s="4"/>
      <c r="G921" s="7">
        <f>SUM(G922)+G956+G964+G979+G961+G992+G988</f>
        <v>1952374.8</v>
      </c>
      <c r="H921" s="7">
        <f t="shared" ref="H921:I921" si="256">SUM(H922)+H956+H964+H979+H961+H992+H988</f>
        <v>1822923.9</v>
      </c>
      <c r="I921" s="7">
        <f t="shared" si="256"/>
        <v>1821771.9999999998</v>
      </c>
    </row>
    <row r="922" spans="1:9" ht="18.75" customHeight="1">
      <c r="A922" s="95" t="s">
        <v>29</v>
      </c>
      <c r="B922" s="4"/>
      <c r="C922" s="4" t="s">
        <v>89</v>
      </c>
      <c r="D922" s="4" t="s">
        <v>35</v>
      </c>
      <c r="E922" s="22" t="s">
        <v>485</v>
      </c>
      <c r="F922" s="22"/>
      <c r="G922" s="7">
        <f>SUM(G928+G932+G946+G949)+G943+G940+G938+G935+G952+G923+G926+G953</f>
        <v>282259.5</v>
      </c>
      <c r="H922" s="7">
        <f>SUM(H928+H932+H946+H949)+H943+H940+H938+H935+H952+H923+H926+H953</f>
        <v>240231.69999999998</v>
      </c>
      <c r="I922" s="7">
        <f>SUM(I928+I932+I946+I949)+I943+I940+I938+I935+I952+I923+I926+I953</f>
        <v>237295.99999999997</v>
      </c>
    </row>
    <row r="923" spans="1:9" ht="126">
      <c r="A923" s="95" t="s">
        <v>869</v>
      </c>
      <c r="B923" s="4"/>
      <c r="C923" s="4" t="s">
        <v>89</v>
      </c>
      <c r="D923" s="4" t="s">
        <v>35</v>
      </c>
      <c r="E923" s="22" t="s">
        <v>868</v>
      </c>
      <c r="F923" s="22"/>
      <c r="G923" s="7">
        <f>SUM(G924:G925)</f>
        <v>3531.8</v>
      </c>
      <c r="H923" s="7">
        <f t="shared" ref="H923:I923" si="257">SUM(H924:H925)</f>
        <v>3531.8</v>
      </c>
      <c r="I923" s="7">
        <f t="shared" si="257"/>
        <v>3531.8</v>
      </c>
    </row>
    <row r="924" spans="1:9" ht="31.5">
      <c r="A924" s="95" t="s">
        <v>43</v>
      </c>
      <c r="B924" s="4"/>
      <c r="C924" s="4" t="s">
        <v>89</v>
      </c>
      <c r="D924" s="4" t="s">
        <v>35</v>
      </c>
      <c r="E924" s="22" t="s">
        <v>868</v>
      </c>
      <c r="F924" s="22">
        <v>200</v>
      </c>
      <c r="G924" s="7">
        <v>881.3</v>
      </c>
      <c r="H924" s="7">
        <v>861.9</v>
      </c>
      <c r="I924" s="7">
        <v>861.9</v>
      </c>
    </row>
    <row r="925" spans="1:9" ht="31.5">
      <c r="A925" s="95" t="s">
        <v>192</v>
      </c>
      <c r="B925" s="4"/>
      <c r="C925" s="4" t="s">
        <v>89</v>
      </c>
      <c r="D925" s="4" t="s">
        <v>35</v>
      </c>
      <c r="E925" s="22" t="s">
        <v>868</v>
      </c>
      <c r="F925" s="22">
        <v>600</v>
      </c>
      <c r="G925" s="7">
        <v>2650.5</v>
      </c>
      <c r="H925" s="7">
        <v>2669.9</v>
      </c>
      <c r="I925" s="7">
        <v>2669.9</v>
      </c>
    </row>
    <row r="926" spans="1:9">
      <c r="A926" s="109" t="s">
        <v>938</v>
      </c>
      <c r="B926" s="4"/>
      <c r="C926" s="4" t="s">
        <v>89</v>
      </c>
      <c r="D926" s="4" t="s">
        <v>35</v>
      </c>
      <c r="E926" s="6" t="s">
        <v>939</v>
      </c>
      <c r="F926" s="22"/>
      <c r="G926" s="7">
        <f>SUM(G927)</f>
        <v>420</v>
      </c>
      <c r="H926" s="7">
        <f t="shared" ref="H926:I926" si="258">SUM(H927)</f>
        <v>300</v>
      </c>
      <c r="I926" s="7">
        <f t="shared" si="258"/>
        <v>300</v>
      </c>
    </row>
    <row r="927" spans="1:9" ht="31.5">
      <c r="A927" s="109" t="s">
        <v>192</v>
      </c>
      <c r="B927" s="4"/>
      <c r="C927" s="4" t="s">
        <v>89</v>
      </c>
      <c r="D927" s="4" t="s">
        <v>35</v>
      </c>
      <c r="E927" s="119" t="s">
        <v>939</v>
      </c>
      <c r="F927" s="22">
        <v>600</v>
      </c>
      <c r="G927" s="7">
        <v>420</v>
      </c>
      <c r="H927" s="7">
        <v>300</v>
      </c>
      <c r="I927" s="7">
        <v>300</v>
      </c>
    </row>
    <row r="928" spans="1:9" ht="14.25" customHeight="1">
      <c r="A928" s="95" t="s">
        <v>279</v>
      </c>
      <c r="B928" s="4"/>
      <c r="C928" s="4" t="s">
        <v>89</v>
      </c>
      <c r="D928" s="4" t="s">
        <v>35</v>
      </c>
      <c r="E928" s="6" t="s">
        <v>495</v>
      </c>
      <c r="F928" s="22"/>
      <c r="G928" s="7">
        <f>SUM(G929:G931)</f>
        <v>31963.599999999999</v>
      </c>
      <c r="H928" s="7">
        <f>SUM(H929:H931)</f>
        <v>0</v>
      </c>
      <c r="I928" s="7">
        <f>SUM(I929:I931)</f>
        <v>0</v>
      </c>
    </row>
    <row r="929" spans="1:9" ht="31.5">
      <c r="A929" s="95" t="s">
        <v>43</v>
      </c>
      <c r="B929" s="4"/>
      <c r="C929" s="4" t="s">
        <v>89</v>
      </c>
      <c r="D929" s="4" t="s">
        <v>35</v>
      </c>
      <c r="E929" s="6" t="s">
        <v>495</v>
      </c>
      <c r="F929" s="22">
        <v>200</v>
      </c>
      <c r="G929" s="7">
        <v>5863.6</v>
      </c>
      <c r="H929" s="7"/>
      <c r="I929" s="7"/>
    </row>
    <row r="930" spans="1:9" hidden="1">
      <c r="A930" s="95" t="s">
        <v>34</v>
      </c>
      <c r="B930" s="4"/>
      <c r="C930" s="4" t="s">
        <v>89</v>
      </c>
      <c r="D930" s="4" t="s">
        <v>35</v>
      </c>
      <c r="E930" s="6" t="s">
        <v>495</v>
      </c>
      <c r="F930" s="22">
        <v>300</v>
      </c>
      <c r="G930" s="7"/>
      <c r="H930" s="7"/>
      <c r="I930" s="7"/>
    </row>
    <row r="931" spans="1:9" ht="31.5">
      <c r="A931" s="95" t="s">
        <v>192</v>
      </c>
      <c r="B931" s="4"/>
      <c r="C931" s="4" t="s">
        <v>89</v>
      </c>
      <c r="D931" s="4" t="s">
        <v>35</v>
      </c>
      <c r="E931" s="6" t="s">
        <v>495</v>
      </c>
      <c r="F931" s="22">
        <v>600</v>
      </c>
      <c r="G931" s="7">
        <v>26100</v>
      </c>
      <c r="H931" s="7"/>
      <c r="I931" s="7"/>
    </row>
    <row r="932" spans="1:9" ht="31.5">
      <c r="A932" s="95" t="s">
        <v>697</v>
      </c>
      <c r="B932" s="4"/>
      <c r="C932" s="4" t="s">
        <v>89</v>
      </c>
      <c r="D932" s="4" t="s">
        <v>35</v>
      </c>
      <c r="E932" s="22" t="s">
        <v>501</v>
      </c>
      <c r="F932" s="4"/>
      <c r="G932" s="7">
        <f>SUM(G933:G934)</f>
        <v>8795.4</v>
      </c>
      <c r="H932" s="7">
        <f t="shared" ref="H932:I932" si="259">SUM(H933:H934)</f>
        <v>8795.4</v>
      </c>
      <c r="I932" s="7">
        <f t="shared" si="259"/>
        <v>8795.4</v>
      </c>
    </row>
    <row r="933" spans="1:9" ht="31.5">
      <c r="A933" s="95" t="s">
        <v>43</v>
      </c>
      <c r="B933" s="4"/>
      <c r="C933" s="4" t="s">
        <v>89</v>
      </c>
      <c r="D933" s="4" t="s">
        <v>35</v>
      </c>
      <c r="E933" s="22" t="s">
        <v>501</v>
      </c>
      <c r="F933" s="4" t="s">
        <v>72</v>
      </c>
      <c r="G933" s="7">
        <v>3474.4</v>
      </c>
      <c r="H933" s="7">
        <v>3474.4</v>
      </c>
      <c r="I933" s="7">
        <v>3474.4</v>
      </c>
    </row>
    <row r="934" spans="1:9" ht="31.5">
      <c r="A934" s="95" t="s">
        <v>192</v>
      </c>
      <c r="B934" s="4"/>
      <c r="C934" s="4" t="s">
        <v>89</v>
      </c>
      <c r="D934" s="4" t="s">
        <v>35</v>
      </c>
      <c r="E934" s="22" t="s">
        <v>501</v>
      </c>
      <c r="F934" s="4" t="s">
        <v>98</v>
      </c>
      <c r="G934" s="7">
        <v>5321</v>
      </c>
      <c r="H934" s="7">
        <v>5321</v>
      </c>
      <c r="I934" s="7">
        <v>5321</v>
      </c>
    </row>
    <row r="935" spans="1:9">
      <c r="A935" s="95" t="s">
        <v>596</v>
      </c>
      <c r="B935" s="4"/>
      <c r="C935" s="4" t="s">
        <v>89</v>
      </c>
      <c r="D935" s="4" t="s">
        <v>35</v>
      </c>
      <c r="E935" s="22" t="s">
        <v>595</v>
      </c>
      <c r="F935" s="4"/>
      <c r="G935" s="7">
        <f>SUM(G936:G937)</f>
        <v>1521.8</v>
      </c>
      <c r="H935" s="7">
        <f t="shared" ref="H935:I935" si="260">SUM(H936:H937)</f>
        <v>1521.8</v>
      </c>
      <c r="I935" s="7">
        <f t="shared" si="260"/>
        <v>1521.8</v>
      </c>
    </row>
    <row r="936" spans="1:9" ht="31.5">
      <c r="A936" s="95" t="s">
        <v>43</v>
      </c>
      <c r="B936" s="4"/>
      <c r="C936" s="4" t="s">
        <v>89</v>
      </c>
      <c r="D936" s="4" t="s">
        <v>35</v>
      </c>
      <c r="E936" s="22" t="s">
        <v>595</v>
      </c>
      <c r="F936" s="4" t="s">
        <v>72</v>
      </c>
      <c r="G936" s="7">
        <v>985.9</v>
      </c>
      <c r="H936" s="7">
        <v>985.9</v>
      </c>
      <c r="I936" s="7">
        <v>985.9</v>
      </c>
    </row>
    <row r="937" spans="1:9" ht="31.5">
      <c r="A937" s="95" t="s">
        <v>192</v>
      </c>
      <c r="B937" s="4"/>
      <c r="C937" s="4" t="s">
        <v>89</v>
      </c>
      <c r="D937" s="4" t="s">
        <v>35</v>
      </c>
      <c r="E937" s="22" t="s">
        <v>595</v>
      </c>
      <c r="F937" s="4" t="s">
        <v>98</v>
      </c>
      <c r="G937" s="7">
        <v>535.9</v>
      </c>
      <c r="H937" s="7">
        <v>535.9</v>
      </c>
      <c r="I937" s="7">
        <v>535.9</v>
      </c>
    </row>
    <row r="938" spans="1:9" ht="31.5">
      <c r="A938" s="95" t="s">
        <v>404</v>
      </c>
      <c r="B938" s="4"/>
      <c r="C938" s="4" t="s">
        <v>89</v>
      </c>
      <c r="D938" s="4" t="s">
        <v>35</v>
      </c>
      <c r="E938" s="22" t="s">
        <v>553</v>
      </c>
      <c r="F938" s="4"/>
      <c r="G938" s="7">
        <f>SUM(G939)</f>
        <v>1700</v>
      </c>
      <c r="H938" s="7">
        <f t="shared" ref="H938:I938" si="261">SUM(H939)</f>
        <v>0</v>
      </c>
      <c r="I938" s="7">
        <f t="shared" si="261"/>
        <v>0</v>
      </c>
    </row>
    <row r="939" spans="1:9" ht="31.5">
      <c r="A939" s="95" t="s">
        <v>43</v>
      </c>
      <c r="B939" s="4"/>
      <c r="C939" s="4" t="s">
        <v>89</v>
      </c>
      <c r="D939" s="4" t="s">
        <v>35</v>
      </c>
      <c r="E939" s="22" t="s">
        <v>553</v>
      </c>
      <c r="F939" s="4" t="s">
        <v>72</v>
      </c>
      <c r="G939" s="7">
        <v>1700</v>
      </c>
      <c r="H939" s="7"/>
      <c r="I939" s="7"/>
    </row>
    <row r="940" spans="1:9" ht="47.25">
      <c r="A940" s="95" t="s">
        <v>716</v>
      </c>
      <c r="B940" s="4"/>
      <c r="C940" s="4" t="s">
        <v>89</v>
      </c>
      <c r="D940" s="4" t="s">
        <v>35</v>
      </c>
      <c r="E940" s="22" t="s">
        <v>552</v>
      </c>
      <c r="F940" s="4"/>
      <c r="G940" s="7">
        <f>SUM(G941:G942)</f>
        <v>83818.899999999994</v>
      </c>
      <c r="H940" s="7">
        <f t="shared" ref="H940:I940" si="262">SUM(H941:H942)</f>
        <v>83279.8</v>
      </c>
      <c r="I940" s="7">
        <f t="shared" si="262"/>
        <v>83279.8</v>
      </c>
    </row>
    <row r="941" spans="1:9" ht="47.25">
      <c r="A941" s="2" t="s">
        <v>42</v>
      </c>
      <c r="B941" s="4"/>
      <c r="C941" s="4" t="s">
        <v>89</v>
      </c>
      <c r="D941" s="4" t="s">
        <v>35</v>
      </c>
      <c r="E941" s="22" t="s">
        <v>552</v>
      </c>
      <c r="F941" s="4" t="s">
        <v>70</v>
      </c>
      <c r="G941" s="7">
        <v>28299</v>
      </c>
      <c r="H941" s="7">
        <v>28209.200000000001</v>
      </c>
      <c r="I941" s="7">
        <v>28209.200000000001</v>
      </c>
    </row>
    <row r="942" spans="1:9" ht="31.5">
      <c r="A942" s="95" t="s">
        <v>192</v>
      </c>
      <c r="B942" s="4"/>
      <c r="C942" s="4" t="s">
        <v>89</v>
      </c>
      <c r="D942" s="4" t="s">
        <v>35</v>
      </c>
      <c r="E942" s="22" t="s">
        <v>552</v>
      </c>
      <c r="F942" s="4" t="s">
        <v>98</v>
      </c>
      <c r="G942" s="7">
        <v>55519.9</v>
      </c>
      <c r="H942" s="7">
        <v>55070.6</v>
      </c>
      <c r="I942" s="7">
        <v>55070.6</v>
      </c>
    </row>
    <row r="943" spans="1:9" ht="47.25">
      <c r="A943" s="68" t="s">
        <v>733</v>
      </c>
      <c r="B943" s="4"/>
      <c r="C943" s="4" t="s">
        <v>89</v>
      </c>
      <c r="D943" s="4" t="s">
        <v>35</v>
      </c>
      <c r="E943" s="22" t="s">
        <v>570</v>
      </c>
      <c r="F943" s="4"/>
      <c r="G943" s="7">
        <f>SUM(G944:G945)</f>
        <v>116621.70000000001</v>
      </c>
      <c r="H943" s="7">
        <f t="shared" ref="H943:I943" si="263">SUM(H944:H945)</f>
        <v>112916.6</v>
      </c>
      <c r="I943" s="7">
        <f t="shared" si="263"/>
        <v>109980.9</v>
      </c>
    </row>
    <row r="944" spans="1:9" ht="31.5">
      <c r="A944" s="95" t="s">
        <v>43</v>
      </c>
      <c r="B944" s="4"/>
      <c r="C944" s="4" t="s">
        <v>89</v>
      </c>
      <c r="D944" s="4" t="s">
        <v>35</v>
      </c>
      <c r="E944" s="22" t="s">
        <v>570</v>
      </c>
      <c r="F944" s="4" t="s">
        <v>72</v>
      </c>
      <c r="G944" s="7">
        <v>31887.599999999999</v>
      </c>
      <c r="H944" s="7">
        <v>30831</v>
      </c>
      <c r="I944" s="7">
        <v>29831</v>
      </c>
    </row>
    <row r="945" spans="1:9" ht="31.5">
      <c r="A945" s="95" t="s">
        <v>192</v>
      </c>
      <c r="B945" s="4"/>
      <c r="C945" s="4" t="s">
        <v>89</v>
      </c>
      <c r="D945" s="4" t="s">
        <v>35</v>
      </c>
      <c r="E945" s="22" t="s">
        <v>570</v>
      </c>
      <c r="F945" s="4" t="s">
        <v>98</v>
      </c>
      <c r="G945" s="7">
        <v>84734.1</v>
      </c>
      <c r="H945" s="7">
        <v>82085.600000000006</v>
      </c>
      <c r="I945" s="7">
        <v>80149.899999999994</v>
      </c>
    </row>
    <row r="946" spans="1:9" ht="47.25">
      <c r="A946" s="95" t="s">
        <v>870</v>
      </c>
      <c r="B946" s="4"/>
      <c r="C946" s="4" t="s">
        <v>89</v>
      </c>
      <c r="D946" s="4" t="s">
        <v>35</v>
      </c>
      <c r="E946" s="6" t="s">
        <v>871</v>
      </c>
      <c r="F946" s="22"/>
      <c r="G946" s="7">
        <f>SUM(G947:G948)</f>
        <v>11336.1</v>
      </c>
      <c r="H946" s="7">
        <f>SUM(H947:H948)</f>
        <v>11336.1</v>
      </c>
      <c r="I946" s="7">
        <f>SUM(I947:I948)</f>
        <v>11336.1</v>
      </c>
    </row>
    <row r="947" spans="1:9" ht="31.5">
      <c r="A947" s="95" t="s">
        <v>43</v>
      </c>
      <c r="B947" s="4"/>
      <c r="C947" s="4" t="s">
        <v>89</v>
      </c>
      <c r="D947" s="4" t="s">
        <v>35</v>
      </c>
      <c r="E947" s="6" t="s">
        <v>871</v>
      </c>
      <c r="F947" s="4" t="s">
        <v>72</v>
      </c>
      <c r="G947" s="69">
        <v>4969</v>
      </c>
      <c r="H947" s="69">
        <v>4969</v>
      </c>
      <c r="I947" s="69">
        <v>4969</v>
      </c>
    </row>
    <row r="948" spans="1:9" ht="31.5">
      <c r="A948" s="95" t="s">
        <v>192</v>
      </c>
      <c r="B948" s="4"/>
      <c r="C948" s="4" t="s">
        <v>89</v>
      </c>
      <c r="D948" s="4" t="s">
        <v>35</v>
      </c>
      <c r="E948" s="6" t="s">
        <v>871</v>
      </c>
      <c r="F948" s="4" t="s">
        <v>98</v>
      </c>
      <c r="G948" s="69">
        <v>6367.1</v>
      </c>
      <c r="H948" s="69">
        <v>6367.1</v>
      </c>
      <c r="I948" s="69">
        <v>6367.1</v>
      </c>
    </row>
    <row r="949" spans="1:9" ht="47.25">
      <c r="A949" s="95" t="s">
        <v>579</v>
      </c>
      <c r="B949" s="4"/>
      <c r="C949" s="4" t="s">
        <v>89</v>
      </c>
      <c r="D949" s="4" t="s">
        <v>35</v>
      </c>
      <c r="E949" s="22" t="s">
        <v>872</v>
      </c>
      <c r="F949" s="4"/>
      <c r="G949" s="7">
        <f>G951+G950</f>
        <v>15329.800000000001</v>
      </c>
      <c r="H949" s="7">
        <f>H951+H950</f>
        <v>15329.800000000001</v>
      </c>
      <c r="I949" s="7">
        <f>I951+I950</f>
        <v>15329.800000000001</v>
      </c>
    </row>
    <row r="950" spans="1:9" ht="31.5">
      <c r="A950" s="95" t="s">
        <v>43</v>
      </c>
      <c r="B950" s="4"/>
      <c r="C950" s="4" t="s">
        <v>89</v>
      </c>
      <c r="D950" s="4" t="s">
        <v>35</v>
      </c>
      <c r="E950" s="22" t="s">
        <v>872</v>
      </c>
      <c r="F950" s="4" t="s">
        <v>72</v>
      </c>
      <c r="G950" s="69">
        <v>4235.6000000000004</v>
      </c>
      <c r="H950" s="69">
        <v>4235.6000000000004</v>
      </c>
      <c r="I950" s="69">
        <v>4235.6000000000004</v>
      </c>
    </row>
    <row r="951" spans="1:9" ht="31.5">
      <c r="A951" s="95" t="s">
        <v>192</v>
      </c>
      <c r="B951" s="4"/>
      <c r="C951" s="4" t="s">
        <v>89</v>
      </c>
      <c r="D951" s="4" t="s">
        <v>35</v>
      </c>
      <c r="E951" s="22" t="s">
        <v>872</v>
      </c>
      <c r="F951" s="4" t="s">
        <v>98</v>
      </c>
      <c r="G951" s="69">
        <v>11094.2</v>
      </c>
      <c r="H951" s="69">
        <v>11094.2</v>
      </c>
      <c r="I951" s="69">
        <v>11094.2</v>
      </c>
    </row>
    <row r="952" spans="1:9" ht="31.5">
      <c r="A952" s="95" t="s">
        <v>739</v>
      </c>
      <c r="B952" s="4"/>
      <c r="C952" s="4" t="s">
        <v>89</v>
      </c>
      <c r="D952" s="4" t="s">
        <v>35</v>
      </c>
      <c r="E952" s="22" t="s">
        <v>956</v>
      </c>
      <c r="F952" s="4"/>
      <c r="G952" s="69">
        <f>SUM(G955)</f>
        <v>3220.4</v>
      </c>
      <c r="H952" s="69">
        <f t="shared" ref="H952:I952" si="264">SUM(H955)</f>
        <v>3220.4</v>
      </c>
      <c r="I952" s="69">
        <f t="shared" si="264"/>
        <v>3220.4</v>
      </c>
    </row>
    <row r="953" spans="1:9" ht="21" customHeight="1">
      <c r="A953" s="150" t="s">
        <v>990</v>
      </c>
      <c r="B953" s="4"/>
      <c r="C953" s="4" t="s">
        <v>89</v>
      </c>
      <c r="D953" s="4" t="s">
        <v>35</v>
      </c>
      <c r="E953" s="22" t="s">
        <v>989</v>
      </c>
      <c r="F953" s="4"/>
      <c r="G953" s="69">
        <f>SUM(G954)</f>
        <v>4000</v>
      </c>
      <c r="H953" s="69">
        <f t="shared" ref="H953:I953" si="265">SUM(H954)</f>
        <v>0</v>
      </c>
      <c r="I953" s="69">
        <f t="shared" si="265"/>
        <v>0</v>
      </c>
    </row>
    <row r="954" spans="1:9" ht="31.5">
      <c r="A954" s="150" t="s">
        <v>43</v>
      </c>
      <c r="B954" s="4"/>
      <c r="C954" s="4" t="s">
        <v>89</v>
      </c>
      <c r="D954" s="4" t="s">
        <v>35</v>
      </c>
      <c r="E954" s="22" t="s">
        <v>989</v>
      </c>
      <c r="F954" s="4" t="s">
        <v>72</v>
      </c>
      <c r="G954" s="69">
        <f>3800+200</f>
        <v>4000</v>
      </c>
      <c r="H954" s="69"/>
      <c r="I954" s="69"/>
    </row>
    <row r="955" spans="1:9" ht="31.5">
      <c r="A955" s="95" t="s">
        <v>192</v>
      </c>
      <c r="B955" s="4"/>
      <c r="C955" s="4" t="s">
        <v>89</v>
      </c>
      <c r="D955" s="4" t="s">
        <v>35</v>
      </c>
      <c r="E955" s="22" t="s">
        <v>956</v>
      </c>
      <c r="F955" s="4" t="s">
        <v>98</v>
      </c>
      <c r="G955" s="69">
        <v>3220.4</v>
      </c>
      <c r="H955" s="69">
        <v>3220.4</v>
      </c>
      <c r="I955" s="69">
        <v>3220.4</v>
      </c>
    </row>
    <row r="956" spans="1:9" ht="47.25">
      <c r="A956" s="95" t="s">
        <v>23</v>
      </c>
      <c r="B956" s="4"/>
      <c r="C956" s="4" t="s">
        <v>89</v>
      </c>
      <c r="D956" s="4" t="s">
        <v>35</v>
      </c>
      <c r="E956" s="6" t="s">
        <v>492</v>
      </c>
      <c r="F956" s="4"/>
      <c r="G956" s="7">
        <f>G957+G959</f>
        <v>1031155</v>
      </c>
      <c r="H956" s="7">
        <f>H957+H959</f>
        <v>1000460.1</v>
      </c>
      <c r="I956" s="7">
        <f>I957+I959</f>
        <v>1000460.1</v>
      </c>
    </row>
    <row r="957" spans="1:9" ht="63">
      <c r="A957" s="95" t="s">
        <v>873</v>
      </c>
      <c r="B957" s="4"/>
      <c r="C957" s="4" t="s">
        <v>89</v>
      </c>
      <c r="D957" s="4" t="s">
        <v>35</v>
      </c>
      <c r="E957" s="47" t="s">
        <v>874</v>
      </c>
      <c r="F957" s="4"/>
      <c r="G957" s="7">
        <f>G958</f>
        <v>698425.70000000007</v>
      </c>
      <c r="H957" s="7">
        <f>H958</f>
        <v>699244.9</v>
      </c>
      <c r="I957" s="7">
        <f>I958</f>
        <v>699244.9</v>
      </c>
    </row>
    <row r="958" spans="1:9" ht="31.5">
      <c r="A958" s="95" t="s">
        <v>97</v>
      </c>
      <c r="B958" s="4"/>
      <c r="C958" s="4" t="s">
        <v>89</v>
      </c>
      <c r="D958" s="4" t="s">
        <v>35</v>
      </c>
      <c r="E958" s="47" t="s">
        <v>874</v>
      </c>
      <c r="F958" s="4" t="s">
        <v>98</v>
      </c>
      <c r="G958" s="69">
        <v>698425.70000000007</v>
      </c>
      <c r="H958" s="69">
        <v>699244.9</v>
      </c>
      <c r="I958" s="69">
        <v>699244.9</v>
      </c>
    </row>
    <row r="959" spans="1:9">
      <c r="A959" s="95" t="s">
        <v>279</v>
      </c>
      <c r="B959" s="4"/>
      <c r="C959" s="4" t="s">
        <v>89</v>
      </c>
      <c r="D959" s="4" t="s">
        <v>35</v>
      </c>
      <c r="E959" s="22" t="s">
        <v>493</v>
      </c>
      <c r="F959" s="4"/>
      <c r="G959" s="7">
        <f>G960</f>
        <v>332729.3</v>
      </c>
      <c r="H959" s="7">
        <f>H960</f>
        <v>301215.19999999995</v>
      </c>
      <c r="I959" s="7">
        <f>I960</f>
        <v>301215.19999999995</v>
      </c>
    </row>
    <row r="960" spans="1:9" ht="31.5">
      <c r="A960" s="95" t="s">
        <v>192</v>
      </c>
      <c r="B960" s="4"/>
      <c r="C960" s="4" t="s">
        <v>89</v>
      </c>
      <c r="D960" s="4" t="s">
        <v>35</v>
      </c>
      <c r="E960" s="22" t="s">
        <v>493</v>
      </c>
      <c r="F960" s="4" t="s">
        <v>98</v>
      </c>
      <c r="G960" s="69">
        <v>332729.3</v>
      </c>
      <c r="H960" s="69">
        <v>301215.19999999995</v>
      </c>
      <c r="I960" s="69">
        <v>301215.19999999995</v>
      </c>
    </row>
    <row r="961" spans="1:9">
      <c r="A961" s="95" t="s">
        <v>276</v>
      </c>
      <c r="B961" s="4"/>
      <c r="C961" s="4" t="s">
        <v>89</v>
      </c>
      <c r="D961" s="4" t="s">
        <v>35</v>
      </c>
      <c r="E961" s="22" t="s">
        <v>547</v>
      </c>
      <c r="F961" s="4"/>
      <c r="G961" s="7">
        <f>SUM(G962)</f>
        <v>2000</v>
      </c>
      <c r="H961" s="7">
        <f>SUM(H962)</f>
        <v>2000</v>
      </c>
      <c r="I961" s="7">
        <f>SUM(I962)</f>
        <v>2000</v>
      </c>
    </row>
    <row r="962" spans="1:9">
      <c r="A962" s="95" t="s">
        <v>279</v>
      </c>
      <c r="B962" s="4"/>
      <c r="C962" s="4" t="s">
        <v>89</v>
      </c>
      <c r="D962" s="4" t="s">
        <v>35</v>
      </c>
      <c r="E962" s="22" t="s">
        <v>505</v>
      </c>
      <c r="F962" s="4"/>
      <c r="G962" s="7">
        <f t="shared" ref="G962:I962" si="266">SUM(G963)</f>
        <v>2000</v>
      </c>
      <c r="H962" s="7">
        <f t="shared" si="266"/>
        <v>2000</v>
      </c>
      <c r="I962" s="7">
        <f t="shared" si="266"/>
        <v>2000</v>
      </c>
    </row>
    <row r="963" spans="1:9" ht="31.5">
      <c r="A963" s="95" t="s">
        <v>192</v>
      </c>
      <c r="B963" s="4"/>
      <c r="C963" s="4" t="s">
        <v>89</v>
      </c>
      <c r="D963" s="4" t="s">
        <v>35</v>
      </c>
      <c r="E963" s="22" t="s">
        <v>505</v>
      </c>
      <c r="F963" s="4" t="s">
        <v>98</v>
      </c>
      <c r="G963" s="69">
        <v>2000</v>
      </c>
      <c r="H963" s="69">
        <v>2000</v>
      </c>
      <c r="I963" s="69">
        <v>2000</v>
      </c>
    </row>
    <row r="964" spans="1:9" ht="31.5">
      <c r="A964" s="95" t="s">
        <v>36</v>
      </c>
      <c r="B964" s="4"/>
      <c r="C964" s="4" t="s">
        <v>89</v>
      </c>
      <c r="D964" s="4" t="s">
        <v>35</v>
      </c>
      <c r="E964" s="6" t="s">
        <v>490</v>
      </c>
      <c r="F964" s="4"/>
      <c r="G964" s="7">
        <f>G965+G968+G971+G975</f>
        <v>588389.69999999995</v>
      </c>
      <c r="H964" s="7">
        <f>H965+H968+H971+H975</f>
        <v>571689.6</v>
      </c>
      <c r="I964" s="7">
        <f>I965+I968+I971+I975</f>
        <v>571689.6</v>
      </c>
    </row>
    <row r="965" spans="1:9" ht="78.75">
      <c r="A965" s="95" t="s">
        <v>308</v>
      </c>
      <c r="B965" s="4"/>
      <c r="C965" s="4" t="s">
        <v>89</v>
      </c>
      <c r="D965" s="4" t="s">
        <v>35</v>
      </c>
      <c r="E965" s="47" t="s">
        <v>875</v>
      </c>
      <c r="F965" s="4"/>
      <c r="G965" s="7">
        <f>G966+G967</f>
        <v>81939.8</v>
      </c>
      <c r="H965" s="7">
        <f>H966+H967</f>
        <v>81939.8</v>
      </c>
      <c r="I965" s="7">
        <f>I966+I967</f>
        <v>81939.8</v>
      </c>
    </row>
    <row r="966" spans="1:9" ht="47.25">
      <c r="A966" s="2" t="s">
        <v>42</v>
      </c>
      <c r="B966" s="4"/>
      <c r="C966" s="4" t="s">
        <v>89</v>
      </c>
      <c r="D966" s="4" t="s">
        <v>35</v>
      </c>
      <c r="E966" s="47" t="s">
        <v>875</v>
      </c>
      <c r="F966" s="4" t="s">
        <v>70</v>
      </c>
      <c r="G966" s="69">
        <v>64046.1</v>
      </c>
      <c r="H966" s="69">
        <v>64046.1</v>
      </c>
      <c r="I966" s="69">
        <v>64046.1</v>
      </c>
    </row>
    <row r="967" spans="1:9" ht="31.5">
      <c r="A967" s="95" t="s">
        <v>43</v>
      </c>
      <c r="B967" s="4"/>
      <c r="C967" s="4" t="s">
        <v>89</v>
      </c>
      <c r="D967" s="4" t="s">
        <v>35</v>
      </c>
      <c r="E967" s="47" t="s">
        <v>875</v>
      </c>
      <c r="F967" s="4" t="s">
        <v>72</v>
      </c>
      <c r="G967" s="69">
        <v>17893.7</v>
      </c>
      <c r="H967" s="69">
        <v>17893.7</v>
      </c>
      <c r="I967" s="69">
        <v>17893.7</v>
      </c>
    </row>
    <row r="968" spans="1:9" ht="63">
      <c r="A968" s="95" t="s">
        <v>309</v>
      </c>
      <c r="B968" s="4"/>
      <c r="C968" s="4" t="s">
        <v>89</v>
      </c>
      <c r="D968" s="4" t="s">
        <v>35</v>
      </c>
      <c r="E968" s="47" t="s">
        <v>876</v>
      </c>
      <c r="F968" s="4"/>
      <c r="G968" s="7">
        <f>G969+G970</f>
        <v>316585.90000000002</v>
      </c>
      <c r="H968" s="7">
        <f>H969+H970</f>
        <v>315766.7</v>
      </c>
      <c r="I968" s="7">
        <f>I969+I970</f>
        <v>315766.7</v>
      </c>
    </row>
    <row r="969" spans="1:9" ht="47.25">
      <c r="A969" s="95" t="s">
        <v>42</v>
      </c>
      <c r="B969" s="4"/>
      <c r="C969" s="4" t="s">
        <v>89</v>
      </c>
      <c r="D969" s="4" t="s">
        <v>35</v>
      </c>
      <c r="E969" s="47" t="s">
        <v>876</v>
      </c>
      <c r="F969" s="4" t="s">
        <v>70</v>
      </c>
      <c r="G969" s="7">
        <v>301131.7</v>
      </c>
      <c r="H969" s="7">
        <v>300312.5</v>
      </c>
      <c r="I969" s="7">
        <v>300312.5</v>
      </c>
    </row>
    <row r="970" spans="1:9" ht="31.5">
      <c r="A970" s="95" t="s">
        <v>43</v>
      </c>
      <c r="B970" s="4"/>
      <c r="C970" s="4" t="s">
        <v>89</v>
      </c>
      <c r="D970" s="4" t="s">
        <v>35</v>
      </c>
      <c r="E970" s="47" t="s">
        <v>876</v>
      </c>
      <c r="F970" s="4" t="s">
        <v>72</v>
      </c>
      <c r="G970" s="7">
        <v>15454.2</v>
      </c>
      <c r="H970" s="7">
        <v>15454.2</v>
      </c>
      <c r="I970" s="7">
        <v>15454.2</v>
      </c>
    </row>
    <row r="971" spans="1:9">
      <c r="A971" s="95" t="s">
        <v>279</v>
      </c>
      <c r="B971" s="4"/>
      <c r="C971" s="4" t="s">
        <v>89</v>
      </c>
      <c r="D971" s="4" t="s">
        <v>35</v>
      </c>
      <c r="E971" s="31" t="s">
        <v>502</v>
      </c>
      <c r="F971" s="31"/>
      <c r="G971" s="7">
        <f>G972+G973+G974</f>
        <v>168705.8</v>
      </c>
      <c r="H971" s="7">
        <f>H972+H973+H974</f>
        <v>154698.1</v>
      </c>
      <c r="I971" s="7">
        <f>I972+I973+I974</f>
        <v>154698.1</v>
      </c>
    </row>
    <row r="972" spans="1:9" ht="47.25">
      <c r="A972" s="2" t="s">
        <v>42</v>
      </c>
      <c r="B972" s="4"/>
      <c r="C972" s="4" t="s">
        <v>89</v>
      </c>
      <c r="D972" s="4" t="s">
        <v>35</v>
      </c>
      <c r="E972" s="31" t="s">
        <v>502</v>
      </c>
      <c r="F972" s="4" t="s">
        <v>70</v>
      </c>
      <c r="G972" s="7">
        <v>105004.8</v>
      </c>
      <c r="H972" s="7">
        <v>88787.199999999997</v>
      </c>
      <c r="I972" s="7">
        <v>88787.199999999997</v>
      </c>
    </row>
    <row r="973" spans="1:9" ht="31.5">
      <c r="A973" s="95" t="s">
        <v>43</v>
      </c>
      <c r="B973" s="4"/>
      <c r="C973" s="4" t="s">
        <v>89</v>
      </c>
      <c r="D973" s="4" t="s">
        <v>35</v>
      </c>
      <c r="E973" s="31" t="s">
        <v>502</v>
      </c>
      <c r="F973" s="4" t="s">
        <v>72</v>
      </c>
      <c r="G973" s="7">
        <v>57140.7</v>
      </c>
      <c r="H973" s="7">
        <v>59135.7</v>
      </c>
      <c r="I973" s="7">
        <v>59135.7</v>
      </c>
    </row>
    <row r="974" spans="1:9">
      <c r="A974" s="95" t="s">
        <v>20</v>
      </c>
      <c r="B974" s="4"/>
      <c r="C974" s="4" t="s">
        <v>89</v>
      </c>
      <c r="D974" s="4" t="s">
        <v>35</v>
      </c>
      <c r="E974" s="31" t="s">
        <v>502</v>
      </c>
      <c r="F974" s="4" t="s">
        <v>77</v>
      </c>
      <c r="G974" s="7">
        <v>6560.3</v>
      </c>
      <c r="H974" s="7">
        <v>6775.2</v>
      </c>
      <c r="I974" s="7">
        <v>6775.2</v>
      </c>
    </row>
    <row r="975" spans="1:9" ht="31.5">
      <c r="A975" s="95" t="s">
        <v>404</v>
      </c>
      <c r="B975" s="4"/>
      <c r="C975" s="4" t="s">
        <v>89</v>
      </c>
      <c r="D975" s="4" t="s">
        <v>35</v>
      </c>
      <c r="E975" s="22" t="s">
        <v>503</v>
      </c>
      <c r="F975" s="22"/>
      <c r="G975" s="7">
        <f>G976+G977+G978</f>
        <v>21158.2</v>
      </c>
      <c r="H975" s="7">
        <f>H976+H977+H978</f>
        <v>19285</v>
      </c>
      <c r="I975" s="7">
        <f>I976+I977+I978</f>
        <v>19285</v>
      </c>
    </row>
    <row r="976" spans="1:9" ht="47.25">
      <c r="A976" s="2" t="s">
        <v>42</v>
      </c>
      <c r="B976" s="4"/>
      <c r="C976" s="4" t="s">
        <v>89</v>
      </c>
      <c r="D976" s="4" t="s">
        <v>35</v>
      </c>
      <c r="E976" s="22" t="s">
        <v>503</v>
      </c>
      <c r="F976" s="22">
        <v>100</v>
      </c>
      <c r="G976" s="69">
        <v>13311.5</v>
      </c>
      <c r="H976" s="69">
        <v>11290.2</v>
      </c>
      <c r="I976" s="69">
        <v>11290.2</v>
      </c>
    </row>
    <row r="977" spans="1:9" ht="31.5">
      <c r="A977" s="95" t="s">
        <v>43</v>
      </c>
      <c r="B977" s="4"/>
      <c r="C977" s="4" t="s">
        <v>89</v>
      </c>
      <c r="D977" s="4" t="s">
        <v>35</v>
      </c>
      <c r="E977" s="22" t="s">
        <v>503</v>
      </c>
      <c r="F977" s="22">
        <v>200</v>
      </c>
      <c r="G977" s="69">
        <v>6768.3</v>
      </c>
      <c r="H977" s="69">
        <v>6899.3</v>
      </c>
      <c r="I977" s="69">
        <v>6899.3</v>
      </c>
    </row>
    <row r="978" spans="1:9">
      <c r="A978" s="95" t="s">
        <v>20</v>
      </c>
      <c r="B978" s="4"/>
      <c r="C978" s="4" t="s">
        <v>89</v>
      </c>
      <c r="D978" s="4" t="s">
        <v>35</v>
      </c>
      <c r="E978" s="22" t="s">
        <v>503</v>
      </c>
      <c r="F978" s="22">
        <v>800</v>
      </c>
      <c r="G978" s="69">
        <v>1078.4000000000001</v>
      </c>
      <c r="H978" s="69">
        <v>1095.5</v>
      </c>
      <c r="I978" s="69">
        <v>1095.5</v>
      </c>
    </row>
    <row r="979" spans="1:9">
      <c r="A979" s="50" t="s">
        <v>659</v>
      </c>
      <c r="B979" s="4"/>
      <c r="C979" s="4" t="s">
        <v>89</v>
      </c>
      <c r="D979" s="4" t="s">
        <v>35</v>
      </c>
      <c r="E979" s="6" t="s">
        <v>504</v>
      </c>
      <c r="F979" s="4"/>
      <c r="G979" s="7">
        <f>G986+G980+G984+G982</f>
        <v>40028.1</v>
      </c>
      <c r="H979" s="7">
        <f>H986+H980+H984+H982</f>
        <v>0</v>
      </c>
      <c r="I979" s="7">
        <f>I986+I980+I984+I982</f>
        <v>0</v>
      </c>
    </row>
    <row r="980" spans="1:9" ht="47.25">
      <c r="A980" s="95" t="s">
        <v>877</v>
      </c>
      <c r="B980" s="4"/>
      <c r="C980" s="4" t="s">
        <v>89</v>
      </c>
      <c r="D980" s="4" t="s">
        <v>35</v>
      </c>
      <c r="E980" s="6" t="s">
        <v>734</v>
      </c>
      <c r="F980" s="4"/>
      <c r="G980" s="7">
        <f>SUM(G981)</f>
        <v>2193.8000000000002</v>
      </c>
      <c r="H980" s="7">
        <f t="shared" ref="H980:I980" si="267">SUM(H981)</f>
        <v>0</v>
      </c>
      <c r="I980" s="7">
        <f t="shared" si="267"/>
        <v>0</v>
      </c>
    </row>
    <row r="981" spans="1:9" ht="31.5">
      <c r="A981" s="95" t="s">
        <v>43</v>
      </c>
      <c r="B981" s="4"/>
      <c r="C981" s="4" t="s">
        <v>89</v>
      </c>
      <c r="D981" s="4" t="s">
        <v>35</v>
      </c>
      <c r="E981" s="6" t="s">
        <v>734</v>
      </c>
      <c r="F981" s="4" t="s">
        <v>72</v>
      </c>
      <c r="G981" s="69">
        <v>2193.8000000000002</v>
      </c>
      <c r="H981" s="69"/>
      <c r="I981" s="69"/>
    </row>
    <row r="982" spans="1:9">
      <c r="A982" s="68" t="s">
        <v>719</v>
      </c>
      <c r="B982" s="90"/>
      <c r="C982" s="90" t="s">
        <v>89</v>
      </c>
      <c r="D982" s="90" t="s">
        <v>35</v>
      </c>
      <c r="E982" s="6" t="s">
        <v>736</v>
      </c>
      <c r="F982" s="90"/>
      <c r="G982" s="69">
        <f>G983</f>
        <v>22173.5</v>
      </c>
      <c r="H982" s="69">
        <f>H983</f>
        <v>0</v>
      </c>
      <c r="I982" s="69">
        <f>I983</f>
        <v>0</v>
      </c>
    </row>
    <row r="983" spans="1:9" ht="31.5">
      <c r="A983" s="68" t="s">
        <v>192</v>
      </c>
      <c r="B983" s="90"/>
      <c r="C983" s="90" t="s">
        <v>89</v>
      </c>
      <c r="D983" s="90" t="s">
        <v>35</v>
      </c>
      <c r="E983" s="6" t="s">
        <v>736</v>
      </c>
      <c r="F983" s="90" t="s">
        <v>98</v>
      </c>
      <c r="G983" s="69">
        <v>22173.5</v>
      </c>
      <c r="H983" s="69"/>
      <c r="I983" s="69">
        <v>0</v>
      </c>
    </row>
    <row r="984" spans="1:9" ht="47.25">
      <c r="A984" s="95" t="s">
        <v>993</v>
      </c>
      <c r="B984" s="4"/>
      <c r="C984" s="4" t="s">
        <v>89</v>
      </c>
      <c r="D984" s="4" t="s">
        <v>35</v>
      </c>
      <c r="E984" s="6" t="s">
        <v>735</v>
      </c>
      <c r="F984" s="4"/>
      <c r="G984" s="69">
        <f>SUM(G985)</f>
        <v>15223.1</v>
      </c>
      <c r="H984" s="69">
        <f t="shared" ref="H984:I984" si="268">SUM(H985)</f>
        <v>0</v>
      </c>
      <c r="I984" s="69">
        <f t="shared" si="268"/>
        <v>0</v>
      </c>
    </row>
    <row r="985" spans="1:9" ht="31.5">
      <c r="A985" s="95" t="s">
        <v>43</v>
      </c>
      <c r="B985" s="4"/>
      <c r="C985" s="4" t="s">
        <v>89</v>
      </c>
      <c r="D985" s="4" t="s">
        <v>35</v>
      </c>
      <c r="E985" s="6" t="s">
        <v>735</v>
      </c>
      <c r="F985" s="4" t="s">
        <v>72</v>
      </c>
      <c r="G985" s="69">
        <v>15223.1</v>
      </c>
      <c r="H985" s="69"/>
      <c r="I985" s="69"/>
    </row>
    <row r="986" spans="1:9" ht="31.5">
      <c r="A986" s="95" t="s">
        <v>353</v>
      </c>
      <c r="B986" s="4"/>
      <c r="C986" s="4" t="s">
        <v>89</v>
      </c>
      <c r="D986" s="4" t="s">
        <v>35</v>
      </c>
      <c r="E986" s="6" t="s">
        <v>878</v>
      </c>
      <c r="F986" s="4"/>
      <c r="G986" s="7">
        <f t="shared" ref="G986:I986" si="269">G987</f>
        <v>437.7</v>
      </c>
      <c r="H986" s="7">
        <f t="shared" si="269"/>
        <v>0</v>
      </c>
      <c r="I986" s="7">
        <f t="shared" si="269"/>
        <v>0</v>
      </c>
    </row>
    <row r="987" spans="1:9" ht="31.5">
      <c r="A987" s="95" t="s">
        <v>192</v>
      </c>
      <c r="B987" s="4"/>
      <c r="C987" s="4" t="s">
        <v>89</v>
      </c>
      <c r="D987" s="4" t="s">
        <v>35</v>
      </c>
      <c r="E987" s="6" t="s">
        <v>878</v>
      </c>
      <c r="F987" s="4" t="s">
        <v>98</v>
      </c>
      <c r="G987" s="69">
        <v>437.7</v>
      </c>
      <c r="H987" s="69"/>
      <c r="I987" s="69"/>
    </row>
    <row r="988" spans="1:9" hidden="1">
      <c r="A988" s="68" t="s">
        <v>720</v>
      </c>
      <c r="B988" s="90"/>
      <c r="C988" s="90" t="s">
        <v>89</v>
      </c>
      <c r="D988" s="4" t="s">
        <v>35</v>
      </c>
      <c r="E988" s="91" t="s">
        <v>721</v>
      </c>
      <c r="F988" s="90"/>
      <c r="G988" s="69">
        <f>G989</f>
        <v>0</v>
      </c>
      <c r="H988" s="69">
        <f>H989</f>
        <v>0</v>
      </c>
      <c r="I988" s="69">
        <f>I989</f>
        <v>0</v>
      </c>
    </row>
    <row r="989" spans="1:9" ht="78.75" hidden="1">
      <c r="A989" s="68" t="s">
        <v>887</v>
      </c>
      <c r="B989" s="90"/>
      <c r="C989" s="90" t="s">
        <v>89</v>
      </c>
      <c r="D989" s="4" t="s">
        <v>35</v>
      </c>
      <c r="E989" s="91" t="s">
        <v>886</v>
      </c>
      <c r="F989" s="90"/>
      <c r="G989" s="69">
        <f>SUM(G990:G991)</f>
        <v>0</v>
      </c>
      <c r="H989" s="69">
        <f t="shared" ref="H989:I989" si="270">SUM(H990:H991)</f>
        <v>0</v>
      </c>
      <c r="I989" s="69">
        <f t="shared" si="270"/>
        <v>0</v>
      </c>
    </row>
    <row r="990" spans="1:9" ht="31.5" hidden="1">
      <c r="A990" s="109" t="s">
        <v>43</v>
      </c>
      <c r="B990" s="90"/>
      <c r="C990" s="90" t="s">
        <v>89</v>
      </c>
      <c r="D990" s="4" t="s">
        <v>35</v>
      </c>
      <c r="E990" s="91" t="s">
        <v>886</v>
      </c>
      <c r="F990" s="4" t="s">
        <v>72</v>
      </c>
      <c r="G990" s="69"/>
      <c r="H990" s="69"/>
      <c r="I990" s="69"/>
    </row>
    <row r="991" spans="1:9" ht="31.5" hidden="1">
      <c r="A991" s="109" t="s">
        <v>192</v>
      </c>
      <c r="B991" s="90"/>
      <c r="C991" s="90" t="s">
        <v>89</v>
      </c>
      <c r="D991" s="4" t="s">
        <v>35</v>
      </c>
      <c r="E991" s="91" t="s">
        <v>886</v>
      </c>
      <c r="F991" s="90" t="s">
        <v>98</v>
      </c>
      <c r="G991" s="69"/>
      <c r="H991" s="69"/>
      <c r="I991" s="69"/>
    </row>
    <row r="992" spans="1:9" ht="31.5">
      <c r="A992" s="92" t="s">
        <v>730</v>
      </c>
      <c r="B992" s="4"/>
      <c r="C992" s="4" t="s">
        <v>89</v>
      </c>
      <c r="D992" s="4" t="s">
        <v>35</v>
      </c>
      <c r="E992" s="6" t="s">
        <v>731</v>
      </c>
      <c r="F992" s="4"/>
      <c r="G992" s="7">
        <f>SUM(G993)</f>
        <v>8542.5</v>
      </c>
      <c r="H992" s="7">
        <f t="shared" ref="H992:I992" si="271">SUM(H993)</f>
        <v>8542.5</v>
      </c>
      <c r="I992" s="7">
        <f t="shared" si="271"/>
        <v>10326.299999999999</v>
      </c>
    </row>
    <row r="993" spans="1:11" ht="47.25">
      <c r="A993" s="95" t="s">
        <v>732</v>
      </c>
      <c r="B993" s="4"/>
      <c r="C993" s="4" t="s">
        <v>89</v>
      </c>
      <c r="D993" s="4" t="s">
        <v>35</v>
      </c>
      <c r="E993" s="6" t="s">
        <v>738</v>
      </c>
      <c r="F993" s="4"/>
      <c r="G993" s="7">
        <f>SUM(G994:G995)</f>
        <v>8542.5</v>
      </c>
      <c r="H993" s="7">
        <f t="shared" ref="H993:I993" si="272">SUM(H994:H995)</f>
        <v>8542.5</v>
      </c>
      <c r="I993" s="7">
        <f t="shared" si="272"/>
        <v>10326.299999999999</v>
      </c>
    </row>
    <row r="994" spans="1:11" ht="31.5">
      <c r="A994" s="95" t="s">
        <v>43</v>
      </c>
      <c r="B994" s="4"/>
      <c r="C994" s="4" t="s">
        <v>89</v>
      </c>
      <c r="D994" s="4" t="s">
        <v>35</v>
      </c>
      <c r="E994" s="6" t="s">
        <v>738</v>
      </c>
      <c r="F994" s="4" t="s">
        <v>72</v>
      </c>
      <c r="G994" s="69">
        <v>3041.5</v>
      </c>
      <c r="H994" s="69">
        <v>3041.5</v>
      </c>
      <c r="I994" s="69">
        <v>3681.6</v>
      </c>
    </row>
    <row r="995" spans="1:11" ht="31.5">
      <c r="A995" s="95" t="s">
        <v>192</v>
      </c>
      <c r="B995" s="4"/>
      <c r="C995" s="4" t="s">
        <v>89</v>
      </c>
      <c r="D995" s="4" t="s">
        <v>35</v>
      </c>
      <c r="E995" s="6" t="s">
        <v>738</v>
      </c>
      <c r="F995" s="4" t="s">
        <v>98</v>
      </c>
      <c r="G995" s="69">
        <v>5501</v>
      </c>
      <c r="H995" s="69">
        <v>5501</v>
      </c>
      <c r="I995" s="69">
        <v>6644.7</v>
      </c>
    </row>
    <row r="996" spans="1:11" ht="47.25">
      <c r="A996" s="95" t="s">
        <v>438</v>
      </c>
      <c r="B996" s="4"/>
      <c r="C996" s="4" t="s">
        <v>89</v>
      </c>
      <c r="D996" s="4" t="s">
        <v>35</v>
      </c>
      <c r="E996" s="31" t="s">
        <v>277</v>
      </c>
      <c r="F996" s="4"/>
      <c r="G996" s="7">
        <f>G997+G1008</f>
        <v>15169.7</v>
      </c>
      <c r="H996" s="7">
        <f>H997+H1008</f>
        <v>4524.7</v>
      </c>
      <c r="I996" s="7">
        <f>I997+I1008</f>
        <v>19325.599999999999</v>
      </c>
    </row>
    <row r="997" spans="1:11">
      <c r="A997" s="95" t="s">
        <v>29</v>
      </c>
      <c r="B997" s="4"/>
      <c r="C997" s="4" t="s">
        <v>89</v>
      </c>
      <c r="D997" s="4" t="s">
        <v>35</v>
      </c>
      <c r="E997" s="31" t="s">
        <v>278</v>
      </c>
      <c r="F997" s="4"/>
      <c r="G997" s="7">
        <f>SUM(G998+G999+G1000+G1003)+G1005</f>
        <v>14731</v>
      </c>
      <c r="H997" s="7">
        <f t="shared" ref="H997:I997" si="273">SUM(H998+H999+H1000+H1003)+H1005</f>
        <v>3676.7</v>
      </c>
      <c r="I997" s="7">
        <f t="shared" si="273"/>
        <v>18689.599999999999</v>
      </c>
    </row>
    <row r="998" spans="1:11" ht="31.5">
      <c r="A998" s="95" t="s">
        <v>43</v>
      </c>
      <c r="B998" s="4"/>
      <c r="C998" s="4" t="s">
        <v>89</v>
      </c>
      <c r="D998" s="4" t="s">
        <v>35</v>
      </c>
      <c r="E998" s="31" t="s">
        <v>278</v>
      </c>
      <c r="F998" s="4" t="s">
        <v>72</v>
      </c>
      <c r="G998" s="69">
        <v>1930</v>
      </c>
      <c r="H998" s="69"/>
      <c r="I998" s="69">
        <v>3310</v>
      </c>
    </row>
    <row r="999" spans="1:11" ht="31.5">
      <c r="A999" s="95" t="s">
        <v>192</v>
      </c>
      <c r="B999" s="4"/>
      <c r="C999" s="4" t="s">
        <v>89</v>
      </c>
      <c r="D999" s="4" t="s">
        <v>35</v>
      </c>
      <c r="E999" s="31" t="s">
        <v>278</v>
      </c>
      <c r="F999" s="4" t="s">
        <v>98</v>
      </c>
      <c r="G999" s="69">
        <v>7245</v>
      </c>
      <c r="H999" s="69"/>
      <c r="I999" s="69">
        <v>5690.9</v>
      </c>
    </row>
    <row r="1000" spans="1:11" hidden="1">
      <c r="A1000" s="95" t="s">
        <v>717</v>
      </c>
      <c r="B1000" s="4"/>
      <c r="C1000" s="4" t="s">
        <v>89</v>
      </c>
      <c r="D1000" s="4" t="s">
        <v>35</v>
      </c>
      <c r="E1000" s="31" t="s">
        <v>718</v>
      </c>
      <c r="F1000" s="4"/>
      <c r="G1000" s="69">
        <f>G1001+G1002</f>
        <v>0</v>
      </c>
      <c r="H1000" s="69">
        <f>H1001+H1002</f>
        <v>0</v>
      </c>
      <c r="I1000" s="69">
        <f>I1001+I1002</f>
        <v>0</v>
      </c>
    </row>
    <row r="1001" spans="1:11" ht="31.5" hidden="1">
      <c r="A1001" s="95" t="s">
        <v>43</v>
      </c>
      <c r="B1001" s="4"/>
      <c r="C1001" s="4" t="s">
        <v>89</v>
      </c>
      <c r="D1001" s="4" t="s">
        <v>35</v>
      </c>
      <c r="E1001" s="31" t="s">
        <v>718</v>
      </c>
      <c r="F1001" s="4" t="s">
        <v>72</v>
      </c>
      <c r="G1001" s="7"/>
      <c r="H1001" s="69"/>
      <c r="I1001" s="69"/>
    </row>
    <row r="1002" spans="1:11" ht="31.5" hidden="1">
      <c r="A1002" s="95" t="s">
        <v>192</v>
      </c>
      <c r="B1002" s="4"/>
      <c r="C1002" s="4" t="s">
        <v>89</v>
      </c>
      <c r="D1002" s="4" t="s">
        <v>35</v>
      </c>
      <c r="E1002" s="31" t="s">
        <v>718</v>
      </c>
      <c r="F1002" s="4" t="s">
        <v>98</v>
      </c>
      <c r="G1002" s="69"/>
      <c r="H1002" s="69"/>
      <c r="I1002" s="69"/>
    </row>
    <row r="1003" spans="1:11" ht="31.5">
      <c r="A1003" s="95" t="s">
        <v>506</v>
      </c>
      <c r="B1003" s="4"/>
      <c r="C1003" s="4" t="s">
        <v>89</v>
      </c>
      <c r="D1003" s="4" t="s">
        <v>35</v>
      </c>
      <c r="E1003" s="31" t="s">
        <v>879</v>
      </c>
      <c r="F1003" s="4"/>
      <c r="G1003" s="7">
        <f>G1004</f>
        <v>636</v>
      </c>
      <c r="H1003" s="7">
        <f>H1004</f>
        <v>226.7</v>
      </c>
      <c r="I1003" s="7">
        <f>I1004</f>
        <v>438.7</v>
      </c>
    </row>
    <row r="1004" spans="1:11" ht="31.5">
      <c r="A1004" s="95" t="s">
        <v>43</v>
      </c>
      <c r="B1004" s="4"/>
      <c r="C1004" s="4" t="s">
        <v>89</v>
      </c>
      <c r="D1004" s="4" t="s">
        <v>35</v>
      </c>
      <c r="E1004" s="31" t="s">
        <v>879</v>
      </c>
      <c r="F1004" s="4" t="s">
        <v>72</v>
      </c>
      <c r="G1004" s="69">
        <v>636</v>
      </c>
      <c r="H1004" s="69">
        <v>226.7</v>
      </c>
      <c r="I1004" s="69">
        <v>438.7</v>
      </c>
    </row>
    <row r="1005" spans="1:11" ht="31.5">
      <c r="A1005" s="141" t="s">
        <v>959</v>
      </c>
      <c r="B1005" s="4"/>
      <c r="C1005" s="4" t="s">
        <v>89</v>
      </c>
      <c r="D1005" s="4" t="s">
        <v>35</v>
      </c>
      <c r="E1005" s="31" t="s">
        <v>955</v>
      </c>
      <c r="F1005" s="4"/>
      <c r="G1005" s="7">
        <f>SUM(G1006:G1007)</f>
        <v>4920</v>
      </c>
      <c r="H1005" s="7">
        <f t="shared" ref="H1005:I1005" si="274">SUM(H1006:H1007)</f>
        <v>3450</v>
      </c>
      <c r="I1005" s="7">
        <f t="shared" si="274"/>
        <v>9250</v>
      </c>
      <c r="K1005" s="142"/>
    </row>
    <row r="1006" spans="1:11" ht="31.5">
      <c r="A1006" s="137" t="s">
        <v>43</v>
      </c>
      <c r="B1006" s="4"/>
      <c r="C1006" s="4" t="s">
        <v>89</v>
      </c>
      <c r="D1006" s="4" t="s">
        <v>35</v>
      </c>
      <c r="E1006" s="31" t="s">
        <v>955</v>
      </c>
      <c r="F1006" s="4" t="s">
        <v>72</v>
      </c>
      <c r="G1006" s="7">
        <v>1518</v>
      </c>
      <c r="H1006" s="7">
        <v>2888.7</v>
      </c>
      <c r="I1006" s="7">
        <v>6155</v>
      </c>
    </row>
    <row r="1007" spans="1:11" ht="31.5">
      <c r="A1007" s="137" t="s">
        <v>192</v>
      </c>
      <c r="B1007" s="4"/>
      <c r="C1007" s="4" t="s">
        <v>89</v>
      </c>
      <c r="D1007" s="4" t="s">
        <v>35</v>
      </c>
      <c r="E1007" s="31" t="s">
        <v>955</v>
      </c>
      <c r="F1007" s="4" t="s">
        <v>98</v>
      </c>
      <c r="G1007" s="7">
        <v>3402</v>
      </c>
      <c r="H1007" s="7">
        <v>561.29999999999995</v>
      </c>
      <c r="I1007" s="7">
        <v>3095</v>
      </c>
    </row>
    <row r="1008" spans="1:11">
      <c r="A1008" s="95" t="s">
        <v>220</v>
      </c>
      <c r="B1008" s="4"/>
      <c r="C1008" s="4" t="s">
        <v>89</v>
      </c>
      <c r="D1008" s="4" t="s">
        <v>35</v>
      </c>
      <c r="E1008" s="31" t="s">
        <v>508</v>
      </c>
      <c r="F1008" s="4"/>
      <c r="G1008" s="7">
        <f>SUM(G1009)</f>
        <v>438.7</v>
      </c>
      <c r="H1008" s="7">
        <f t="shared" ref="H1008:I1009" si="275">SUM(H1009)</f>
        <v>848</v>
      </c>
      <c r="I1008" s="7">
        <f t="shared" si="275"/>
        <v>636</v>
      </c>
    </row>
    <row r="1009" spans="1:9" ht="31.5" customHeight="1">
      <c r="A1009" s="95" t="s">
        <v>506</v>
      </c>
      <c r="B1009" s="4"/>
      <c r="C1009" s="4" t="s">
        <v>89</v>
      </c>
      <c r="D1009" s="4" t="s">
        <v>35</v>
      </c>
      <c r="E1009" s="31" t="s">
        <v>880</v>
      </c>
      <c r="F1009" s="4"/>
      <c r="G1009" s="7">
        <f>SUM(G1010)</f>
        <v>438.7</v>
      </c>
      <c r="H1009" s="7">
        <f t="shared" si="275"/>
        <v>848</v>
      </c>
      <c r="I1009" s="7">
        <f t="shared" si="275"/>
        <v>636</v>
      </c>
    </row>
    <row r="1010" spans="1:9" ht="31.5" customHeight="1">
      <c r="A1010" s="95" t="s">
        <v>192</v>
      </c>
      <c r="B1010" s="4"/>
      <c r="C1010" s="4" t="s">
        <v>89</v>
      </c>
      <c r="D1010" s="4" t="s">
        <v>35</v>
      </c>
      <c r="E1010" s="31" t="s">
        <v>880</v>
      </c>
      <c r="F1010" s="4" t="s">
        <v>98</v>
      </c>
      <c r="G1010" s="69">
        <v>438.7</v>
      </c>
      <c r="H1010" s="69">
        <v>848</v>
      </c>
      <c r="I1010" s="69">
        <v>636</v>
      </c>
    </row>
    <row r="1011" spans="1:9" ht="31.5">
      <c r="A1011" s="95" t="s">
        <v>434</v>
      </c>
      <c r="B1011" s="4"/>
      <c r="C1011" s="4" t="s">
        <v>89</v>
      </c>
      <c r="D1011" s="4" t="s">
        <v>35</v>
      </c>
      <c r="E1011" s="31" t="s">
        <v>14</v>
      </c>
      <c r="F1011" s="4"/>
      <c r="G1011" s="7">
        <f>G1012</f>
        <v>30</v>
      </c>
      <c r="H1011" s="7">
        <f t="shared" ref="H1011:I1013" si="276">H1012</f>
        <v>30</v>
      </c>
      <c r="I1011" s="7">
        <f t="shared" si="276"/>
        <v>30</v>
      </c>
    </row>
    <row r="1012" spans="1:9">
      <c r="A1012" s="95" t="s">
        <v>695</v>
      </c>
      <c r="B1012" s="4"/>
      <c r="C1012" s="4" t="s">
        <v>89</v>
      </c>
      <c r="D1012" s="4" t="s">
        <v>35</v>
      </c>
      <c r="E1012" s="31" t="s">
        <v>52</v>
      </c>
      <c r="F1012" s="4"/>
      <c r="G1012" s="7">
        <f>G1013</f>
        <v>30</v>
      </c>
      <c r="H1012" s="7">
        <f t="shared" si="276"/>
        <v>30</v>
      </c>
      <c r="I1012" s="7">
        <f t="shared" si="276"/>
        <v>30</v>
      </c>
    </row>
    <row r="1013" spans="1:9">
      <c r="A1013" s="95" t="s">
        <v>29</v>
      </c>
      <c r="B1013" s="4"/>
      <c r="C1013" s="4" t="s">
        <v>89</v>
      </c>
      <c r="D1013" s="4" t="s">
        <v>35</v>
      </c>
      <c r="E1013" s="22" t="s">
        <v>324</v>
      </c>
      <c r="F1013" s="22"/>
      <c r="G1013" s="7">
        <f>G1014</f>
        <v>30</v>
      </c>
      <c r="H1013" s="7">
        <f t="shared" si="276"/>
        <v>30</v>
      </c>
      <c r="I1013" s="7">
        <f t="shared" si="276"/>
        <v>30</v>
      </c>
    </row>
    <row r="1014" spans="1:9">
      <c r="A1014" s="95" t="s">
        <v>31</v>
      </c>
      <c r="B1014" s="4"/>
      <c r="C1014" s="4" t="s">
        <v>89</v>
      </c>
      <c r="D1014" s="4" t="s">
        <v>35</v>
      </c>
      <c r="E1014" s="31" t="s">
        <v>325</v>
      </c>
      <c r="F1014" s="4"/>
      <c r="G1014" s="7">
        <f>G1016+G1015</f>
        <v>30</v>
      </c>
      <c r="H1014" s="7">
        <f>H1016+H1015</f>
        <v>30</v>
      </c>
      <c r="I1014" s="7">
        <f>I1016+I1015</f>
        <v>30</v>
      </c>
    </row>
    <row r="1015" spans="1:9" ht="31.5" hidden="1">
      <c r="A1015" s="95" t="s">
        <v>43</v>
      </c>
      <c r="B1015" s="4"/>
      <c r="C1015" s="4" t="s">
        <v>89</v>
      </c>
      <c r="D1015" s="4" t="s">
        <v>35</v>
      </c>
      <c r="E1015" s="31" t="s">
        <v>325</v>
      </c>
      <c r="F1015" s="4" t="s">
        <v>72</v>
      </c>
      <c r="G1015" s="7"/>
      <c r="H1015" s="7"/>
      <c r="I1015" s="7"/>
    </row>
    <row r="1016" spans="1:9" ht="31.5">
      <c r="A1016" s="95" t="s">
        <v>192</v>
      </c>
      <c r="B1016" s="4"/>
      <c r="C1016" s="4" t="s">
        <v>89</v>
      </c>
      <c r="D1016" s="4" t="s">
        <v>35</v>
      </c>
      <c r="E1016" s="31" t="s">
        <v>325</v>
      </c>
      <c r="F1016" s="4" t="s">
        <v>98</v>
      </c>
      <c r="G1016" s="7">
        <v>30</v>
      </c>
      <c r="H1016" s="7">
        <v>30</v>
      </c>
      <c r="I1016" s="7">
        <v>30</v>
      </c>
    </row>
    <row r="1017" spans="1:9" ht="31.5" hidden="1">
      <c r="A1017" s="95" t="s">
        <v>660</v>
      </c>
      <c r="B1017" s="4"/>
      <c r="C1017" s="4" t="s">
        <v>89</v>
      </c>
      <c r="D1017" s="4" t="s">
        <v>35</v>
      </c>
      <c r="E1017" s="31" t="s">
        <v>571</v>
      </c>
      <c r="F1017" s="4"/>
      <c r="G1017" s="7">
        <f t="shared" ref="G1017:I1018" si="277">G1018</f>
        <v>0</v>
      </c>
      <c r="H1017" s="7">
        <f t="shared" si="277"/>
        <v>0</v>
      </c>
      <c r="I1017" s="7">
        <f t="shared" si="277"/>
        <v>0</v>
      </c>
    </row>
    <row r="1018" spans="1:9" hidden="1">
      <c r="A1018" s="95" t="s">
        <v>29</v>
      </c>
      <c r="B1018" s="4"/>
      <c r="C1018" s="4" t="s">
        <v>89</v>
      </c>
      <c r="D1018" s="4" t="s">
        <v>35</v>
      </c>
      <c r="E1018" s="31" t="s">
        <v>572</v>
      </c>
      <c r="F1018" s="4"/>
      <c r="G1018" s="7">
        <f t="shared" si="277"/>
        <v>0</v>
      </c>
      <c r="H1018" s="7">
        <f t="shared" si="277"/>
        <v>0</v>
      </c>
      <c r="I1018" s="7">
        <f t="shared" si="277"/>
        <v>0</v>
      </c>
    </row>
    <row r="1019" spans="1:9" ht="31.5" hidden="1">
      <c r="A1019" s="95" t="s">
        <v>43</v>
      </c>
      <c r="B1019" s="4"/>
      <c r="C1019" s="4" t="s">
        <v>89</v>
      </c>
      <c r="D1019" s="4" t="s">
        <v>35</v>
      </c>
      <c r="E1019" s="31" t="s">
        <v>572</v>
      </c>
      <c r="F1019" s="4" t="s">
        <v>72</v>
      </c>
      <c r="G1019" s="69"/>
      <c r="H1019" s="69"/>
      <c r="I1019" s="69"/>
    </row>
    <row r="1020" spans="1:9">
      <c r="A1020" s="95" t="s">
        <v>90</v>
      </c>
      <c r="B1020" s="4"/>
      <c r="C1020" s="4" t="s">
        <v>89</v>
      </c>
      <c r="D1020" s="4" t="s">
        <v>45</v>
      </c>
      <c r="E1020" s="4"/>
      <c r="F1020" s="4"/>
      <c r="G1020" s="7">
        <f>G1021</f>
        <v>215875.9</v>
      </c>
      <c r="H1020" s="7">
        <f>H1021</f>
        <v>212245.4</v>
      </c>
      <c r="I1020" s="7">
        <f>I1021</f>
        <v>202535.4</v>
      </c>
    </row>
    <row r="1021" spans="1:9" ht="31.5">
      <c r="A1021" s="95" t="s">
        <v>436</v>
      </c>
      <c r="B1021" s="4"/>
      <c r="C1021" s="4" t="s">
        <v>89</v>
      </c>
      <c r="D1021" s="4" t="s">
        <v>45</v>
      </c>
      <c r="E1021" s="47" t="s">
        <v>274</v>
      </c>
      <c r="F1021" s="4"/>
      <c r="G1021" s="7">
        <f>SUM(G1022)+G1048</f>
        <v>215875.9</v>
      </c>
      <c r="H1021" s="7">
        <f>SUM(H1022)+H1048</f>
        <v>212245.4</v>
      </c>
      <c r="I1021" s="7">
        <f>SUM(I1022)+I1048</f>
        <v>202535.4</v>
      </c>
    </row>
    <row r="1022" spans="1:9" ht="31.5">
      <c r="A1022" s="95" t="s">
        <v>533</v>
      </c>
      <c r="B1022" s="4"/>
      <c r="C1022" s="4" t="s">
        <v>89</v>
      </c>
      <c r="D1022" s="4" t="s">
        <v>45</v>
      </c>
      <c r="E1022" s="31" t="s">
        <v>484</v>
      </c>
      <c r="F1022" s="4"/>
      <c r="G1022" s="7">
        <f>SUM(G1023+G1028)+G1039+G1042+G1044</f>
        <v>205655.9</v>
      </c>
      <c r="H1022" s="7">
        <f t="shared" ref="H1022:I1022" si="278">SUM(H1023+H1028)+H1039+H1042+H1044</f>
        <v>211535.4</v>
      </c>
      <c r="I1022" s="7">
        <f t="shared" si="278"/>
        <v>202535.4</v>
      </c>
    </row>
    <row r="1023" spans="1:9">
      <c r="A1023" s="95" t="s">
        <v>29</v>
      </c>
      <c r="B1023" s="4"/>
      <c r="C1023" s="4" t="s">
        <v>89</v>
      </c>
      <c r="D1023" s="4" t="s">
        <v>45</v>
      </c>
      <c r="E1023" s="119" t="s">
        <v>485</v>
      </c>
      <c r="F1023" s="4"/>
      <c r="G1023" s="7">
        <f>G1026+G1024</f>
        <v>2191.6999999999998</v>
      </c>
      <c r="H1023" s="7">
        <f t="shared" ref="H1023:I1023" si="279">H1026+H1024</f>
        <v>11491.7</v>
      </c>
      <c r="I1023" s="7">
        <f t="shared" si="279"/>
        <v>2491.6999999999998</v>
      </c>
    </row>
    <row r="1024" spans="1:9">
      <c r="A1024" s="109" t="s">
        <v>938</v>
      </c>
      <c r="B1024" s="4"/>
      <c r="C1024" s="4" t="s">
        <v>89</v>
      </c>
      <c r="D1024" s="4" t="s">
        <v>45</v>
      </c>
      <c r="E1024" s="119" t="s">
        <v>939</v>
      </c>
      <c r="F1024" s="22"/>
      <c r="G1024" s="7">
        <f>SUM(G1025)</f>
        <v>2000</v>
      </c>
      <c r="H1024" s="7">
        <f t="shared" ref="H1024" si="280">SUM(H1025)</f>
        <v>2300</v>
      </c>
      <c r="I1024" s="7">
        <f t="shared" ref="I1024" si="281">SUM(I1025)</f>
        <v>2300</v>
      </c>
    </row>
    <row r="1025" spans="1:9" ht="31.5">
      <c r="A1025" s="109" t="s">
        <v>192</v>
      </c>
      <c r="B1025" s="4"/>
      <c r="C1025" s="4" t="s">
        <v>89</v>
      </c>
      <c r="D1025" s="4" t="s">
        <v>45</v>
      </c>
      <c r="E1025" s="119" t="s">
        <v>939</v>
      </c>
      <c r="F1025" s="22">
        <v>600</v>
      </c>
      <c r="G1025" s="7">
        <v>2000</v>
      </c>
      <c r="H1025" s="7">
        <v>2300</v>
      </c>
      <c r="I1025" s="7">
        <v>2300</v>
      </c>
    </row>
    <row r="1026" spans="1:9">
      <c r="A1026" s="95" t="s">
        <v>95</v>
      </c>
      <c r="B1026" s="4"/>
      <c r="C1026" s="4" t="s">
        <v>89</v>
      </c>
      <c r="D1026" s="4" t="s">
        <v>45</v>
      </c>
      <c r="E1026" s="120" t="s">
        <v>496</v>
      </c>
      <c r="F1026" s="4"/>
      <c r="G1026" s="7">
        <f t="shared" ref="G1026:I1026" si="282">G1027</f>
        <v>191.7</v>
      </c>
      <c r="H1026" s="7">
        <f t="shared" si="282"/>
        <v>9191.7000000000007</v>
      </c>
      <c r="I1026" s="7">
        <f t="shared" si="282"/>
        <v>191.7</v>
      </c>
    </row>
    <row r="1027" spans="1:9" ht="31.5">
      <c r="A1027" s="95" t="s">
        <v>192</v>
      </c>
      <c r="B1027" s="4"/>
      <c r="C1027" s="4" t="s">
        <v>89</v>
      </c>
      <c r="D1027" s="4" t="s">
        <v>45</v>
      </c>
      <c r="E1027" s="120" t="s">
        <v>496</v>
      </c>
      <c r="F1027" s="4" t="s">
        <v>98</v>
      </c>
      <c r="G1027" s="7">
        <v>191.7</v>
      </c>
      <c r="H1027" s="7">
        <v>9191.7000000000007</v>
      </c>
      <c r="I1027" s="7">
        <v>191.7</v>
      </c>
    </row>
    <row r="1028" spans="1:9" ht="47.25">
      <c r="A1028" s="95" t="s">
        <v>23</v>
      </c>
      <c r="B1028" s="4"/>
      <c r="C1028" s="4" t="s">
        <v>89</v>
      </c>
      <c r="D1028" s="4" t="s">
        <v>45</v>
      </c>
      <c r="E1028" s="6" t="s">
        <v>492</v>
      </c>
      <c r="F1028" s="4"/>
      <c r="G1028" s="7">
        <f>SUM(G1037)+G1029+G1031+G1035+G1033</f>
        <v>202258.5</v>
      </c>
      <c r="H1028" s="7">
        <f t="shared" ref="H1028:I1028" si="283">SUM(H1037)+H1029+H1031+H1035+H1033</f>
        <v>199235.4</v>
      </c>
      <c r="I1028" s="7">
        <f t="shared" si="283"/>
        <v>199235.4</v>
      </c>
    </row>
    <row r="1029" spans="1:9" ht="63">
      <c r="A1029" s="95" t="s">
        <v>309</v>
      </c>
      <c r="B1029" s="4"/>
      <c r="C1029" s="4" t="s">
        <v>89</v>
      </c>
      <c r="D1029" s="4" t="s">
        <v>45</v>
      </c>
      <c r="E1029" s="47" t="s">
        <v>874</v>
      </c>
      <c r="F1029" s="4"/>
      <c r="G1029" s="7">
        <f>G1030</f>
        <v>28950.2</v>
      </c>
      <c r="H1029" s="7">
        <f t="shared" ref="H1029:I1029" si="284">H1030</f>
        <v>28950.2</v>
      </c>
      <c r="I1029" s="7">
        <f t="shared" si="284"/>
        <v>28950.2</v>
      </c>
    </row>
    <row r="1030" spans="1:9" ht="31.5">
      <c r="A1030" s="95" t="s">
        <v>97</v>
      </c>
      <c r="B1030" s="4"/>
      <c r="C1030" s="4" t="s">
        <v>89</v>
      </c>
      <c r="D1030" s="4" t="s">
        <v>45</v>
      </c>
      <c r="E1030" s="47" t="s">
        <v>874</v>
      </c>
      <c r="F1030" s="4" t="s">
        <v>98</v>
      </c>
      <c r="G1030" s="69">
        <v>28950.2</v>
      </c>
      <c r="H1030" s="69">
        <v>28950.2</v>
      </c>
      <c r="I1030" s="69">
        <v>28950.2</v>
      </c>
    </row>
    <row r="1031" spans="1:9" ht="94.5">
      <c r="A1031" s="95" t="s">
        <v>772</v>
      </c>
      <c r="B1031" s="4"/>
      <c r="C1031" s="4" t="s">
        <v>89</v>
      </c>
      <c r="D1031" s="4" t="s">
        <v>45</v>
      </c>
      <c r="E1031" s="47" t="s">
        <v>883</v>
      </c>
      <c r="F1031" s="4"/>
      <c r="G1031" s="7">
        <f>SUM(G1032)</f>
        <v>12501.1</v>
      </c>
      <c r="H1031" s="7">
        <f t="shared" ref="H1031:I1031" si="285">SUM(H1032)</f>
        <v>12501.1</v>
      </c>
      <c r="I1031" s="7">
        <f t="shared" si="285"/>
        <v>12501.1</v>
      </c>
    </row>
    <row r="1032" spans="1:9" ht="31.5">
      <c r="A1032" s="95" t="s">
        <v>97</v>
      </c>
      <c r="B1032" s="4"/>
      <c r="C1032" s="4" t="s">
        <v>89</v>
      </c>
      <c r="D1032" s="4" t="s">
        <v>45</v>
      </c>
      <c r="E1032" s="47" t="s">
        <v>883</v>
      </c>
      <c r="F1032" s="4" t="s">
        <v>98</v>
      </c>
      <c r="G1032" s="7">
        <v>12501.1</v>
      </c>
      <c r="H1032" s="7">
        <v>12501.1</v>
      </c>
      <c r="I1032" s="7">
        <v>12501.1</v>
      </c>
    </row>
    <row r="1033" spans="1:9" ht="63">
      <c r="A1033" s="95" t="s">
        <v>884</v>
      </c>
      <c r="B1033" s="4"/>
      <c r="C1033" s="4" t="s">
        <v>89</v>
      </c>
      <c r="D1033" s="4" t="s">
        <v>45</v>
      </c>
      <c r="E1033" s="47" t="s">
        <v>885</v>
      </c>
      <c r="F1033" s="4"/>
      <c r="G1033" s="7">
        <f>SUM(G1034)</f>
        <v>31687.5</v>
      </c>
      <c r="H1033" s="7">
        <f t="shared" ref="H1033:I1033" si="286">SUM(H1034)</f>
        <v>31687.5</v>
      </c>
      <c r="I1033" s="7">
        <f t="shared" si="286"/>
        <v>31687.5</v>
      </c>
    </row>
    <row r="1034" spans="1:9" ht="31.5">
      <c r="A1034" s="95" t="s">
        <v>192</v>
      </c>
      <c r="B1034" s="4"/>
      <c r="C1034" s="4" t="s">
        <v>89</v>
      </c>
      <c r="D1034" s="4" t="s">
        <v>45</v>
      </c>
      <c r="E1034" s="47" t="s">
        <v>885</v>
      </c>
      <c r="F1034" s="4" t="s">
        <v>98</v>
      </c>
      <c r="G1034" s="7">
        <v>31687.5</v>
      </c>
      <c r="H1034" s="7">
        <v>31687.5</v>
      </c>
      <c r="I1034" s="7">
        <v>31687.5</v>
      </c>
    </row>
    <row r="1035" spans="1:9">
      <c r="A1035" s="95" t="s">
        <v>279</v>
      </c>
      <c r="B1035" s="4"/>
      <c r="C1035" s="4" t="s">
        <v>89</v>
      </c>
      <c r="D1035" s="4" t="s">
        <v>45</v>
      </c>
      <c r="E1035" s="22" t="s">
        <v>493</v>
      </c>
      <c r="F1035" s="4"/>
      <c r="G1035" s="7">
        <f>G1036</f>
        <v>9374.3000000000011</v>
      </c>
      <c r="H1035" s="7">
        <f t="shared" ref="H1035:I1035" si="287">H1036</f>
        <v>9374.3000000000011</v>
      </c>
      <c r="I1035" s="7">
        <f t="shared" si="287"/>
        <v>9374.3000000000011</v>
      </c>
    </row>
    <row r="1036" spans="1:9" ht="31.5">
      <c r="A1036" s="95" t="s">
        <v>192</v>
      </c>
      <c r="B1036" s="4"/>
      <c r="C1036" s="4" t="s">
        <v>89</v>
      </c>
      <c r="D1036" s="4" t="s">
        <v>45</v>
      </c>
      <c r="E1036" s="22" t="s">
        <v>493</v>
      </c>
      <c r="F1036" s="4" t="s">
        <v>98</v>
      </c>
      <c r="G1036" s="69">
        <v>9374.3000000000011</v>
      </c>
      <c r="H1036" s="69">
        <v>9374.3000000000011</v>
      </c>
      <c r="I1036" s="69">
        <v>9374.3000000000011</v>
      </c>
    </row>
    <row r="1037" spans="1:9">
      <c r="A1037" s="95" t="s">
        <v>95</v>
      </c>
      <c r="B1037" s="4"/>
      <c r="C1037" s="4" t="s">
        <v>89</v>
      </c>
      <c r="D1037" s="4" t="s">
        <v>45</v>
      </c>
      <c r="E1037" s="6" t="s">
        <v>494</v>
      </c>
      <c r="F1037" s="4"/>
      <c r="G1037" s="7">
        <f>G1038</f>
        <v>119745.4</v>
      </c>
      <c r="H1037" s="7">
        <f>H1038</f>
        <v>116722.3</v>
      </c>
      <c r="I1037" s="7">
        <f>I1038</f>
        <v>116722.3</v>
      </c>
    </row>
    <row r="1038" spans="1:9" ht="31.5">
      <c r="A1038" s="95" t="s">
        <v>192</v>
      </c>
      <c r="B1038" s="4"/>
      <c r="C1038" s="4" t="s">
        <v>89</v>
      </c>
      <c r="D1038" s="4" t="s">
        <v>45</v>
      </c>
      <c r="E1038" s="6" t="s">
        <v>494</v>
      </c>
      <c r="F1038" s="4" t="s">
        <v>98</v>
      </c>
      <c r="G1038" s="7">
        <v>119745.4</v>
      </c>
      <c r="H1038" s="7">
        <v>116722.3</v>
      </c>
      <c r="I1038" s="7">
        <v>116722.3</v>
      </c>
    </row>
    <row r="1039" spans="1:9" hidden="1">
      <c r="A1039" s="95" t="s">
        <v>276</v>
      </c>
      <c r="B1039" s="4"/>
      <c r="C1039" s="4" t="s">
        <v>89</v>
      </c>
      <c r="D1039" s="4" t="s">
        <v>45</v>
      </c>
      <c r="E1039" s="22" t="s">
        <v>547</v>
      </c>
      <c r="F1039" s="4"/>
      <c r="G1039" s="7">
        <f>SUM(G1040)</f>
        <v>0</v>
      </c>
      <c r="H1039" s="7">
        <f t="shared" ref="H1039:I1040" si="288">SUM(H1040)</f>
        <v>0</v>
      </c>
      <c r="I1039" s="7">
        <f t="shared" si="288"/>
        <v>0</v>
      </c>
    </row>
    <row r="1040" spans="1:9" hidden="1">
      <c r="A1040" s="95" t="s">
        <v>280</v>
      </c>
      <c r="B1040" s="4"/>
      <c r="C1040" s="4" t="s">
        <v>89</v>
      </c>
      <c r="D1040" s="4" t="s">
        <v>45</v>
      </c>
      <c r="E1040" s="22" t="s">
        <v>554</v>
      </c>
      <c r="F1040" s="4"/>
      <c r="G1040" s="7">
        <f>SUM(G1041)</f>
        <v>0</v>
      </c>
      <c r="H1040" s="7">
        <f t="shared" si="288"/>
        <v>0</v>
      </c>
      <c r="I1040" s="7">
        <f t="shared" si="288"/>
        <v>0</v>
      </c>
    </row>
    <row r="1041" spans="1:9" ht="31.5" hidden="1">
      <c r="A1041" s="95" t="s">
        <v>192</v>
      </c>
      <c r="B1041" s="4"/>
      <c r="C1041" s="4" t="s">
        <v>89</v>
      </c>
      <c r="D1041" s="4" t="s">
        <v>45</v>
      </c>
      <c r="E1041" s="22" t="s">
        <v>554</v>
      </c>
      <c r="F1041" s="4" t="s">
        <v>98</v>
      </c>
      <c r="G1041" s="7"/>
      <c r="H1041" s="7"/>
      <c r="I1041" s="7"/>
    </row>
    <row r="1042" spans="1:9" ht="78.75">
      <c r="A1042" s="95" t="s">
        <v>771</v>
      </c>
      <c r="B1042" s="4"/>
      <c r="C1042" s="4" t="s">
        <v>89</v>
      </c>
      <c r="D1042" s="4" t="s">
        <v>45</v>
      </c>
      <c r="E1042" s="22" t="s">
        <v>769</v>
      </c>
      <c r="F1042" s="4"/>
      <c r="G1042" s="7">
        <f>SUM(G1043)</f>
        <v>808.3</v>
      </c>
      <c r="H1042" s="7">
        <f t="shared" ref="H1042:I1042" si="289">SUM(H1043)</f>
        <v>808.3</v>
      </c>
      <c r="I1042" s="7">
        <f t="shared" si="289"/>
        <v>808.3</v>
      </c>
    </row>
    <row r="1043" spans="1:9">
      <c r="A1043" s="95" t="s">
        <v>20</v>
      </c>
      <c r="B1043" s="4"/>
      <c r="C1043" s="4" t="s">
        <v>89</v>
      </c>
      <c r="D1043" s="4" t="s">
        <v>45</v>
      </c>
      <c r="E1043" s="22" t="s">
        <v>769</v>
      </c>
      <c r="F1043" s="4" t="s">
        <v>77</v>
      </c>
      <c r="G1043" s="7">
        <v>808.3</v>
      </c>
      <c r="H1043" s="7">
        <v>808.3</v>
      </c>
      <c r="I1043" s="7">
        <v>808.3</v>
      </c>
    </row>
    <row r="1044" spans="1:9">
      <c r="A1044" s="68" t="s">
        <v>720</v>
      </c>
      <c r="B1044" s="90"/>
      <c r="C1044" s="4" t="s">
        <v>89</v>
      </c>
      <c r="D1044" s="4" t="s">
        <v>45</v>
      </c>
      <c r="E1044" s="91" t="s">
        <v>721</v>
      </c>
      <c r="F1044" s="90"/>
      <c r="G1044" s="69">
        <f>G1045</f>
        <v>397.4</v>
      </c>
      <c r="H1044" s="69">
        <f>H1045</f>
        <v>0</v>
      </c>
      <c r="I1044" s="69">
        <f>I1045</f>
        <v>0</v>
      </c>
    </row>
    <row r="1045" spans="1:9" ht="78.75">
      <c r="A1045" s="68" t="s">
        <v>887</v>
      </c>
      <c r="B1045" s="90"/>
      <c r="C1045" s="4" t="s">
        <v>89</v>
      </c>
      <c r="D1045" s="4" t="s">
        <v>45</v>
      </c>
      <c r="E1045" s="91" t="s">
        <v>886</v>
      </c>
      <c r="F1045" s="90"/>
      <c r="G1045" s="69">
        <f>SUM(G1046:G1047)</f>
        <v>397.4</v>
      </c>
      <c r="H1045" s="69">
        <f t="shared" ref="H1045:I1045" si="290">SUM(H1046:H1047)</f>
        <v>0</v>
      </c>
      <c r="I1045" s="69">
        <f t="shared" si="290"/>
        <v>0</v>
      </c>
    </row>
    <row r="1046" spans="1:9" ht="31.5">
      <c r="A1046" s="152" t="s">
        <v>43</v>
      </c>
      <c r="B1046" s="90"/>
      <c r="C1046" s="4" t="s">
        <v>89</v>
      </c>
      <c r="D1046" s="4" t="s">
        <v>45</v>
      </c>
      <c r="E1046" s="91" t="s">
        <v>886</v>
      </c>
      <c r="F1046" s="4" t="s">
        <v>72</v>
      </c>
      <c r="G1046" s="69">
        <v>198.7</v>
      </c>
      <c r="H1046" s="69"/>
      <c r="I1046" s="69"/>
    </row>
    <row r="1047" spans="1:9" ht="31.5">
      <c r="A1047" s="152" t="s">
        <v>192</v>
      </c>
      <c r="B1047" s="90"/>
      <c r="C1047" s="4" t="s">
        <v>89</v>
      </c>
      <c r="D1047" s="4" t="s">
        <v>45</v>
      </c>
      <c r="E1047" s="91" t="s">
        <v>886</v>
      </c>
      <c r="F1047" s="90" t="s">
        <v>98</v>
      </c>
      <c r="G1047" s="69">
        <v>198.7</v>
      </c>
      <c r="H1047" s="69"/>
      <c r="I1047" s="69"/>
    </row>
    <row r="1048" spans="1:9" ht="47.25">
      <c r="A1048" s="95" t="s">
        <v>438</v>
      </c>
      <c r="B1048" s="4"/>
      <c r="C1048" s="4" t="s">
        <v>89</v>
      </c>
      <c r="D1048" s="4" t="s">
        <v>45</v>
      </c>
      <c r="E1048" s="31" t="s">
        <v>277</v>
      </c>
      <c r="F1048" s="4"/>
      <c r="G1048" s="7">
        <f>SUM(G1049)</f>
        <v>10220</v>
      </c>
      <c r="H1048" s="7">
        <f t="shared" ref="H1048:I1048" si="291">SUM(H1049)</f>
        <v>710</v>
      </c>
      <c r="I1048" s="7">
        <f t="shared" si="291"/>
        <v>0</v>
      </c>
    </row>
    <row r="1049" spans="1:9">
      <c r="A1049" s="95" t="s">
        <v>29</v>
      </c>
      <c r="B1049" s="4"/>
      <c r="C1049" s="4" t="s">
        <v>89</v>
      </c>
      <c r="D1049" s="4" t="s">
        <v>45</v>
      </c>
      <c r="E1049" s="31" t="s">
        <v>278</v>
      </c>
      <c r="F1049" s="4"/>
      <c r="G1049" s="7">
        <f>SUM(G1050)+G1051</f>
        <v>10220</v>
      </c>
      <c r="H1049" s="7">
        <f t="shared" ref="H1049:I1049" si="292">SUM(H1050)+H1051</f>
        <v>710</v>
      </c>
      <c r="I1049" s="7">
        <f t="shared" si="292"/>
        <v>0</v>
      </c>
    </row>
    <row r="1050" spans="1:9" ht="31.5">
      <c r="A1050" s="95" t="s">
        <v>192</v>
      </c>
      <c r="B1050" s="4"/>
      <c r="C1050" s="4" t="s">
        <v>89</v>
      </c>
      <c r="D1050" s="4" t="s">
        <v>45</v>
      </c>
      <c r="E1050" s="31" t="s">
        <v>278</v>
      </c>
      <c r="F1050" s="4" t="s">
        <v>98</v>
      </c>
      <c r="G1050" s="7">
        <v>10000</v>
      </c>
      <c r="H1050" s="7"/>
      <c r="I1050" s="7"/>
    </row>
    <row r="1051" spans="1:9" ht="31.5">
      <c r="A1051" s="152" t="s">
        <v>959</v>
      </c>
      <c r="B1051" s="4"/>
      <c r="C1051" s="4" t="s">
        <v>89</v>
      </c>
      <c r="D1051" s="4" t="s">
        <v>45</v>
      </c>
      <c r="E1051" s="31" t="s">
        <v>955</v>
      </c>
      <c r="F1051" s="4"/>
      <c r="G1051" s="7">
        <f>SUM(G1052)</f>
        <v>220</v>
      </c>
      <c r="H1051" s="7">
        <f t="shared" ref="H1051:I1051" si="293">SUM(H1052)</f>
        <v>710</v>
      </c>
      <c r="I1051" s="7">
        <f t="shared" si="293"/>
        <v>0</v>
      </c>
    </row>
    <row r="1052" spans="1:9" ht="31.5">
      <c r="A1052" s="152" t="s">
        <v>192</v>
      </c>
      <c r="B1052" s="4"/>
      <c r="C1052" s="4" t="s">
        <v>89</v>
      </c>
      <c r="D1052" s="4" t="s">
        <v>45</v>
      </c>
      <c r="E1052" s="31" t="s">
        <v>955</v>
      </c>
      <c r="F1052" s="4" t="s">
        <v>98</v>
      </c>
      <c r="G1052" s="7">
        <v>220</v>
      </c>
      <c r="H1052" s="7">
        <v>710</v>
      </c>
      <c r="I1052" s="7"/>
    </row>
    <row r="1053" spans="1:9" hidden="1">
      <c r="A1053" s="2" t="s">
        <v>544</v>
      </c>
      <c r="B1053" s="4"/>
      <c r="C1053" s="4" t="s">
        <v>89</v>
      </c>
      <c r="D1053" s="4" t="s">
        <v>139</v>
      </c>
      <c r="E1053" s="31"/>
      <c r="F1053" s="48"/>
      <c r="G1053" s="49">
        <f>SUM(G1054)</f>
        <v>0</v>
      </c>
      <c r="H1053" s="49">
        <f t="shared" ref="H1053:I1056" si="294">SUM(H1054)</f>
        <v>0</v>
      </c>
      <c r="I1053" s="49">
        <f t="shared" si="294"/>
        <v>0</v>
      </c>
    </row>
    <row r="1054" spans="1:9" ht="31.5" hidden="1">
      <c r="A1054" s="95" t="s">
        <v>436</v>
      </c>
      <c r="B1054" s="4"/>
      <c r="C1054" s="4" t="s">
        <v>89</v>
      </c>
      <c r="D1054" s="4" t="s">
        <v>139</v>
      </c>
      <c r="E1054" s="31" t="s">
        <v>274</v>
      </c>
      <c r="F1054" s="48"/>
      <c r="G1054" s="49">
        <f>SUM(G1055)</f>
        <v>0</v>
      </c>
      <c r="H1054" s="49">
        <f t="shared" si="294"/>
        <v>0</v>
      </c>
      <c r="I1054" s="49">
        <f t="shared" si="294"/>
        <v>0</v>
      </c>
    </row>
    <row r="1055" spans="1:9" ht="47.25" hidden="1">
      <c r="A1055" s="95" t="s">
        <v>661</v>
      </c>
      <c r="B1055" s="4"/>
      <c r="C1055" s="4" t="s">
        <v>89</v>
      </c>
      <c r="D1055" s="4" t="s">
        <v>139</v>
      </c>
      <c r="E1055" s="31" t="s">
        <v>288</v>
      </c>
      <c r="F1055" s="48"/>
      <c r="G1055" s="49">
        <f>SUM(G1056)+G1058</f>
        <v>0</v>
      </c>
      <c r="H1055" s="49">
        <f t="shared" ref="H1055:I1055" si="295">SUM(H1056)+H1058</f>
        <v>0</v>
      </c>
      <c r="I1055" s="49">
        <f t="shared" si="295"/>
        <v>0</v>
      </c>
    </row>
    <row r="1056" spans="1:9" ht="31.5" hidden="1">
      <c r="A1056" s="32" t="s">
        <v>371</v>
      </c>
      <c r="B1056" s="4"/>
      <c r="C1056" s="4" t="s">
        <v>89</v>
      </c>
      <c r="D1056" s="4" t="s">
        <v>139</v>
      </c>
      <c r="E1056" s="31" t="s">
        <v>372</v>
      </c>
      <c r="F1056" s="48"/>
      <c r="G1056" s="49">
        <f>SUM(G1057)</f>
        <v>0</v>
      </c>
      <c r="H1056" s="49">
        <f t="shared" si="294"/>
        <v>0</v>
      </c>
      <c r="I1056" s="49">
        <f t="shared" si="294"/>
        <v>0</v>
      </c>
    </row>
    <row r="1057" spans="1:9" ht="31.5" hidden="1">
      <c r="A1057" s="95" t="s">
        <v>43</v>
      </c>
      <c r="B1057" s="4"/>
      <c r="C1057" s="4" t="s">
        <v>89</v>
      </c>
      <c r="D1057" s="4" t="s">
        <v>139</v>
      </c>
      <c r="E1057" s="31" t="s">
        <v>372</v>
      </c>
      <c r="F1057" s="48" t="s">
        <v>72</v>
      </c>
      <c r="G1057" s="49"/>
      <c r="H1057" s="49"/>
      <c r="I1057" s="9"/>
    </row>
    <row r="1058" spans="1:9" ht="31.5" hidden="1">
      <c r="A1058" s="51" t="s">
        <v>36</v>
      </c>
      <c r="B1058" s="4"/>
      <c r="C1058" s="4" t="s">
        <v>89</v>
      </c>
      <c r="D1058" s="4" t="s">
        <v>139</v>
      </c>
      <c r="E1058" s="31" t="s">
        <v>289</v>
      </c>
      <c r="F1058" s="48"/>
      <c r="G1058" s="49">
        <f>SUM(G1059)</f>
        <v>0</v>
      </c>
      <c r="H1058" s="49">
        <f>SUM(H1059)</f>
        <v>0</v>
      </c>
      <c r="I1058" s="49">
        <f>SUM(I1059)</f>
        <v>0</v>
      </c>
    </row>
    <row r="1059" spans="1:9" hidden="1">
      <c r="A1059" s="33" t="s">
        <v>662</v>
      </c>
      <c r="B1059" s="4"/>
      <c r="C1059" s="4" t="s">
        <v>89</v>
      </c>
      <c r="D1059" s="4" t="s">
        <v>139</v>
      </c>
      <c r="E1059" s="31" t="s">
        <v>290</v>
      </c>
      <c r="F1059" s="48"/>
      <c r="G1059" s="49">
        <f>SUM(G1060)</f>
        <v>0</v>
      </c>
      <c r="H1059" s="49">
        <f t="shared" ref="H1059:I1059" si="296">SUM(H1060)</f>
        <v>0</v>
      </c>
      <c r="I1059" s="49">
        <f t="shared" si="296"/>
        <v>0</v>
      </c>
    </row>
    <row r="1060" spans="1:9" ht="31.5" hidden="1">
      <c r="A1060" s="95" t="s">
        <v>43</v>
      </c>
      <c r="B1060" s="4"/>
      <c r="C1060" s="4" t="s">
        <v>89</v>
      </c>
      <c r="D1060" s="4" t="s">
        <v>139</v>
      </c>
      <c r="E1060" s="31" t="s">
        <v>290</v>
      </c>
      <c r="F1060" s="48" t="s">
        <v>72</v>
      </c>
      <c r="G1060" s="49"/>
      <c r="H1060" s="49"/>
      <c r="I1060" s="9"/>
    </row>
    <row r="1061" spans="1:9">
      <c r="A1061" s="95" t="s">
        <v>686</v>
      </c>
      <c r="B1061" s="4"/>
      <c r="C1061" s="4" t="s">
        <v>89</v>
      </c>
      <c r="D1061" s="4" t="s">
        <v>89</v>
      </c>
      <c r="E1061" s="4"/>
      <c r="F1061" s="4"/>
      <c r="G1061" s="7">
        <f>G1062+G1069+G1072</f>
        <v>6804.5</v>
      </c>
      <c r="H1061" s="7">
        <f>H1062+H1069+H1072</f>
        <v>6386.5</v>
      </c>
      <c r="I1061" s="7">
        <f>I1062+I1069+I1072</f>
        <v>6386.5</v>
      </c>
    </row>
    <row r="1062" spans="1:9" ht="31.5">
      <c r="A1062" s="95" t="s">
        <v>431</v>
      </c>
      <c r="B1062" s="96"/>
      <c r="C1062" s="96" t="s">
        <v>89</v>
      </c>
      <c r="D1062" s="96" t="s">
        <v>89</v>
      </c>
      <c r="E1062" s="96" t="s">
        <v>187</v>
      </c>
      <c r="F1062" s="96"/>
      <c r="G1062" s="9">
        <f>SUM(G1063+G1066)</f>
        <v>178</v>
      </c>
      <c r="H1062" s="9">
        <f t="shared" ref="H1062:I1062" si="297">SUM(H1063+H1066)</f>
        <v>178</v>
      </c>
      <c r="I1062" s="9">
        <f t="shared" si="297"/>
        <v>178</v>
      </c>
    </row>
    <row r="1063" spans="1:9" ht="31.5">
      <c r="A1063" s="95" t="s">
        <v>588</v>
      </c>
      <c r="B1063" s="96"/>
      <c r="C1063" s="96" t="s">
        <v>89</v>
      </c>
      <c r="D1063" s="96" t="s">
        <v>89</v>
      </c>
      <c r="E1063" s="96" t="s">
        <v>586</v>
      </c>
      <c r="F1063" s="96"/>
      <c r="G1063" s="9">
        <f>SUM(G1064)</f>
        <v>67</v>
      </c>
      <c r="H1063" s="9">
        <f t="shared" ref="H1063:I1064" si="298">SUM(H1064)</f>
        <v>67</v>
      </c>
      <c r="I1063" s="9">
        <f t="shared" si="298"/>
        <v>67</v>
      </c>
    </row>
    <row r="1064" spans="1:9">
      <c r="A1064" s="95" t="s">
        <v>29</v>
      </c>
      <c r="B1064" s="96"/>
      <c r="C1064" s="96" t="s">
        <v>89</v>
      </c>
      <c r="D1064" s="96" t="s">
        <v>89</v>
      </c>
      <c r="E1064" s="96" t="s">
        <v>587</v>
      </c>
      <c r="F1064" s="96"/>
      <c r="G1064" s="9">
        <f>SUM(G1065)</f>
        <v>67</v>
      </c>
      <c r="H1064" s="9">
        <f t="shared" si="298"/>
        <v>67</v>
      </c>
      <c r="I1064" s="9">
        <f t="shared" si="298"/>
        <v>67</v>
      </c>
    </row>
    <row r="1065" spans="1:9" ht="31.5">
      <c r="A1065" s="95" t="s">
        <v>43</v>
      </c>
      <c r="B1065" s="96"/>
      <c r="C1065" s="96" t="s">
        <v>89</v>
      </c>
      <c r="D1065" s="96" t="s">
        <v>89</v>
      </c>
      <c r="E1065" s="96" t="s">
        <v>587</v>
      </c>
      <c r="F1065" s="96" t="s">
        <v>72</v>
      </c>
      <c r="G1065" s="9">
        <v>67</v>
      </c>
      <c r="H1065" s="9">
        <v>67</v>
      </c>
      <c r="I1065" s="9">
        <v>67</v>
      </c>
    </row>
    <row r="1066" spans="1:9" ht="31.5">
      <c r="A1066" s="95" t="s">
        <v>591</v>
      </c>
      <c r="B1066" s="96"/>
      <c r="C1066" s="96" t="s">
        <v>89</v>
      </c>
      <c r="D1066" s="96" t="s">
        <v>89</v>
      </c>
      <c r="E1066" s="96" t="s">
        <v>589</v>
      </c>
      <c r="F1066" s="96"/>
      <c r="G1066" s="9">
        <f>SUM(G1067)</f>
        <v>111</v>
      </c>
      <c r="H1066" s="9">
        <f>SUM(H1067)</f>
        <v>111</v>
      </c>
      <c r="I1066" s="9">
        <f>SUM(I1067)</f>
        <v>111</v>
      </c>
    </row>
    <row r="1067" spans="1:9">
      <c r="A1067" s="95" t="s">
        <v>29</v>
      </c>
      <c r="B1067" s="96"/>
      <c r="C1067" s="96" t="s">
        <v>89</v>
      </c>
      <c r="D1067" s="96" t="s">
        <v>89</v>
      </c>
      <c r="E1067" s="96" t="s">
        <v>590</v>
      </c>
      <c r="F1067" s="96"/>
      <c r="G1067" s="9">
        <f>SUM(G1068)</f>
        <v>111</v>
      </c>
      <c r="H1067" s="9">
        <f t="shared" ref="H1067:I1067" si="299">SUM(H1068)</f>
        <v>111</v>
      </c>
      <c r="I1067" s="9">
        <f t="shared" si="299"/>
        <v>111</v>
      </c>
    </row>
    <row r="1068" spans="1:9" ht="31.5">
      <c r="A1068" s="95" t="s">
        <v>43</v>
      </c>
      <c r="B1068" s="96"/>
      <c r="C1068" s="96" t="s">
        <v>89</v>
      </c>
      <c r="D1068" s="96" t="s">
        <v>89</v>
      </c>
      <c r="E1068" s="96" t="s">
        <v>590</v>
      </c>
      <c r="F1068" s="96" t="s">
        <v>72</v>
      </c>
      <c r="G1068" s="9">
        <v>111</v>
      </c>
      <c r="H1068" s="9">
        <v>111</v>
      </c>
      <c r="I1068" s="9">
        <v>111</v>
      </c>
    </row>
    <row r="1069" spans="1:9" ht="47.25">
      <c r="A1069" s="95" t="s">
        <v>432</v>
      </c>
      <c r="B1069" s="96"/>
      <c r="C1069" s="96" t="s">
        <v>89</v>
      </c>
      <c r="D1069" s="96" t="s">
        <v>89</v>
      </c>
      <c r="E1069" s="96" t="s">
        <v>281</v>
      </c>
      <c r="F1069" s="96"/>
      <c r="G1069" s="9">
        <f>G1070</f>
        <v>178.5</v>
      </c>
      <c r="H1069" s="9">
        <f>H1070</f>
        <v>178.5</v>
      </c>
      <c r="I1069" s="9">
        <f>I1070</f>
        <v>178.5</v>
      </c>
    </row>
    <row r="1070" spans="1:9">
      <c r="A1070" s="95" t="s">
        <v>29</v>
      </c>
      <c r="B1070" s="96"/>
      <c r="C1070" s="96" t="s">
        <v>89</v>
      </c>
      <c r="D1070" s="96" t="s">
        <v>89</v>
      </c>
      <c r="E1070" s="96" t="s">
        <v>282</v>
      </c>
      <c r="F1070" s="96"/>
      <c r="G1070" s="9">
        <f>SUM(G1071)</f>
        <v>178.5</v>
      </c>
      <c r="H1070" s="9">
        <f>SUM(H1071)</f>
        <v>178.5</v>
      </c>
      <c r="I1070" s="9">
        <f>SUM(I1071)</f>
        <v>178.5</v>
      </c>
    </row>
    <row r="1071" spans="1:9" ht="31.5">
      <c r="A1071" s="95" t="s">
        <v>43</v>
      </c>
      <c r="B1071" s="96"/>
      <c r="C1071" s="96" t="s">
        <v>89</v>
      </c>
      <c r="D1071" s="96" t="s">
        <v>89</v>
      </c>
      <c r="E1071" s="96" t="s">
        <v>282</v>
      </c>
      <c r="F1071" s="96" t="s">
        <v>72</v>
      </c>
      <c r="G1071" s="9">
        <v>178.5</v>
      </c>
      <c r="H1071" s="9">
        <v>178.5</v>
      </c>
      <c r="I1071" s="9">
        <v>178.5</v>
      </c>
    </row>
    <row r="1072" spans="1:9" ht="31.5">
      <c r="A1072" s="95" t="s">
        <v>436</v>
      </c>
      <c r="B1072" s="96"/>
      <c r="C1072" s="96" t="s">
        <v>89</v>
      </c>
      <c r="D1072" s="96" t="s">
        <v>89</v>
      </c>
      <c r="E1072" s="31" t="s">
        <v>274</v>
      </c>
      <c r="F1072" s="96"/>
      <c r="G1072" s="9">
        <f>SUM(G1073)</f>
        <v>6448</v>
      </c>
      <c r="H1072" s="9">
        <f t="shared" ref="H1072:I1072" si="300">SUM(H1073)</f>
        <v>6030</v>
      </c>
      <c r="I1072" s="9">
        <f t="shared" si="300"/>
        <v>6030</v>
      </c>
    </row>
    <row r="1073" spans="1:9" ht="31.5">
      <c r="A1073" s="95" t="s">
        <v>368</v>
      </c>
      <c r="B1073" s="4"/>
      <c r="C1073" s="4" t="s">
        <v>89</v>
      </c>
      <c r="D1073" s="4" t="s">
        <v>89</v>
      </c>
      <c r="E1073" s="4" t="s">
        <v>284</v>
      </c>
      <c r="F1073" s="4"/>
      <c r="G1073" s="7">
        <f>G1074+G1084</f>
        <v>6448</v>
      </c>
      <c r="H1073" s="7">
        <f t="shared" ref="H1073:I1073" si="301">H1074+H1084</f>
        <v>6030</v>
      </c>
      <c r="I1073" s="7">
        <f t="shared" si="301"/>
        <v>6030</v>
      </c>
    </row>
    <row r="1074" spans="1:9">
      <c r="A1074" s="95" t="s">
        <v>29</v>
      </c>
      <c r="B1074" s="4"/>
      <c r="C1074" s="4" t="s">
        <v>89</v>
      </c>
      <c r="D1074" s="4" t="s">
        <v>89</v>
      </c>
      <c r="E1074" s="4" t="s">
        <v>285</v>
      </c>
      <c r="F1074" s="4"/>
      <c r="G1074" s="7">
        <f>G1080+G1075</f>
        <v>6000</v>
      </c>
      <c r="H1074" s="7">
        <f>H1080+H1075</f>
        <v>6030</v>
      </c>
      <c r="I1074" s="7">
        <f>I1080+I1075</f>
        <v>6030</v>
      </c>
    </row>
    <row r="1075" spans="1:9">
      <c r="A1075" s="95" t="s">
        <v>351</v>
      </c>
      <c r="B1075" s="4"/>
      <c r="C1075" s="4" t="s">
        <v>89</v>
      </c>
      <c r="D1075" s="4" t="s">
        <v>89</v>
      </c>
      <c r="E1075" s="6" t="s">
        <v>352</v>
      </c>
      <c r="F1075" s="4"/>
      <c r="G1075" s="7">
        <f>G1077+G1078+G1076+G1079</f>
        <v>1000</v>
      </c>
      <c r="H1075" s="7">
        <f>H1077+H1078+H1076+H1079</f>
        <v>1030</v>
      </c>
      <c r="I1075" s="7">
        <f>I1077+I1078+I1076+I1079</f>
        <v>1030</v>
      </c>
    </row>
    <row r="1076" spans="1:9" ht="47.25" hidden="1">
      <c r="A1076" s="2" t="s">
        <v>42</v>
      </c>
      <c r="B1076" s="4"/>
      <c r="C1076" s="4" t="s">
        <v>89</v>
      </c>
      <c r="D1076" s="4" t="s">
        <v>89</v>
      </c>
      <c r="E1076" s="6" t="s">
        <v>352</v>
      </c>
      <c r="F1076" s="4" t="s">
        <v>70</v>
      </c>
      <c r="G1076" s="7"/>
      <c r="H1076" s="7"/>
      <c r="I1076" s="7"/>
    </row>
    <row r="1077" spans="1:9" ht="31.5">
      <c r="A1077" s="95" t="s">
        <v>43</v>
      </c>
      <c r="B1077" s="4"/>
      <c r="C1077" s="4" t="s">
        <v>89</v>
      </c>
      <c r="D1077" s="4" t="s">
        <v>89</v>
      </c>
      <c r="E1077" s="6" t="s">
        <v>352</v>
      </c>
      <c r="F1077" s="4" t="s">
        <v>72</v>
      </c>
      <c r="G1077" s="7">
        <v>915</v>
      </c>
      <c r="H1077" s="7">
        <v>1030</v>
      </c>
      <c r="I1077" s="7">
        <v>1030</v>
      </c>
    </row>
    <row r="1078" spans="1:9">
      <c r="A1078" s="95" t="s">
        <v>34</v>
      </c>
      <c r="B1078" s="4"/>
      <c r="C1078" s="4" t="s">
        <v>89</v>
      </c>
      <c r="D1078" s="4" t="s">
        <v>89</v>
      </c>
      <c r="E1078" s="6" t="s">
        <v>352</v>
      </c>
      <c r="F1078" s="4" t="s">
        <v>80</v>
      </c>
      <c r="G1078" s="7">
        <v>85</v>
      </c>
      <c r="H1078" s="7"/>
      <c r="I1078" s="7"/>
    </row>
    <row r="1079" spans="1:9" ht="31.5" hidden="1">
      <c r="A1079" s="95" t="s">
        <v>192</v>
      </c>
      <c r="B1079" s="4"/>
      <c r="C1079" s="4" t="s">
        <v>89</v>
      </c>
      <c r="D1079" s="4" t="s">
        <v>89</v>
      </c>
      <c r="E1079" s="6" t="s">
        <v>352</v>
      </c>
      <c r="F1079" s="4" t="s">
        <v>98</v>
      </c>
      <c r="G1079" s="7">
        <v>0</v>
      </c>
      <c r="H1079" s="7">
        <v>0</v>
      </c>
      <c r="I1079" s="7">
        <v>0</v>
      </c>
    </row>
    <row r="1080" spans="1:9" ht="31.5">
      <c r="A1080" s="95" t="s">
        <v>286</v>
      </c>
      <c r="B1080" s="31"/>
      <c r="C1080" s="4" t="s">
        <v>89</v>
      </c>
      <c r="D1080" s="4" t="s">
        <v>89</v>
      </c>
      <c r="E1080" s="4" t="s">
        <v>287</v>
      </c>
      <c r="F1080" s="4"/>
      <c r="G1080" s="7">
        <f>SUM(G1081:G1083)</f>
        <v>5000</v>
      </c>
      <c r="H1080" s="7">
        <f>SUM(H1081:H1083)</f>
        <v>5000</v>
      </c>
      <c r="I1080" s="7">
        <f>SUM(I1081:I1083)</f>
        <v>5000</v>
      </c>
    </row>
    <row r="1081" spans="1:9" ht="47.25">
      <c r="A1081" s="2" t="s">
        <v>42</v>
      </c>
      <c r="B1081" s="31"/>
      <c r="C1081" s="4" t="s">
        <v>89</v>
      </c>
      <c r="D1081" s="4" t="s">
        <v>89</v>
      </c>
      <c r="E1081" s="4" t="s">
        <v>287</v>
      </c>
      <c r="F1081" s="4" t="s">
        <v>70</v>
      </c>
      <c r="G1081" s="7">
        <v>3430</v>
      </c>
      <c r="H1081" s="7">
        <v>3430</v>
      </c>
      <c r="I1081" s="7">
        <v>3430</v>
      </c>
    </row>
    <row r="1082" spans="1:9" ht="31.5">
      <c r="A1082" s="95" t="s">
        <v>43</v>
      </c>
      <c r="B1082" s="31"/>
      <c r="C1082" s="4" t="s">
        <v>89</v>
      </c>
      <c r="D1082" s="4" t="s">
        <v>89</v>
      </c>
      <c r="E1082" s="4" t="s">
        <v>287</v>
      </c>
      <c r="F1082" s="4" t="s">
        <v>72</v>
      </c>
      <c r="G1082" s="7">
        <v>1570</v>
      </c>
      <c r="H1082" s="7">
        <v>1570</v>
      </c>
      <c r="I1082" s="7">
        <v>1570</v>
      </c>
    </row>
    <row r="1083" spans="1:9" ht="31.5" hidden="1">
      <c r="A1083" s="95" t="s">
        <v>192</v>
      </c>
      <c r="B1083" s="31"/>
      <c r="C1083" s="4" t="s">
        <v>89</v>
      </c>
      <c r="D1083" s="4" t="s">
        <v>89</v>
      </c>
      <c r="E1083" s="4" t="s">
        <v>287</v>
      </c>
      <c r="F1083" s="4" t="s">
        <v>98</v>
      </c>
      <c r="G1083" s="7">
        <v>0</v>
      </c>
      <c r="H1083" s="7">
        <v>0</v>
      </c>
      <c r="I1083" s="7">
        <v>0</v>
      </c>
    </row>
    <row r="1084" spans="1:9">
      <c r="A1084" s="95" t="s">
        <v>539</v>
      </c>
      <c r="B1084" s="4"/>
      <c r="C1084" s="4" t="s">
        <v>89</v>
      </c>
      <c r="D1084" s="4" t="s">
        <v>89</v>
      </c>
      <c r="E1084" s="4" t="s">
        <v>537</v>
      </c>
      <c r="F1084" s="4"/>
      <c r="G1084" s="7">
        <f>G1085</f>
        <v>448</v>
      </c>
      <c r="H1084" s="7">
        <f>H1085</f>
        <v>0</v>
      </c>
      <c r="I1084" s="7">
        <f>I1085</f>
        <v>0</v>
      </c>
    </row>
    <row r="1085" spans="1:9">
      <c r="A1085" s="95" t="s">
        <v>888</v>
      </c>
      <c r="B1085" s="4"/>
      <c r="C1085" s="4" t="s">
        <v>89</v>
      </c>
      <c r="D1085" s="4" t="s">
        <v>89</v>
      </c>
      <c r="E1085" s="4" t="s">
        <v>538</v>
      </c>
      <c r="F1085" s="4"/>
      <c r="G1085" s="7">
        <f>G1086+G1087+G1088</f>
        <v>448</v>
      </c>
      <c r="H1085" s="7">
        <f>H1086+H1087+H1088</f>
        <v>0</v>
      </c>
      <c r="I1085" s="7">
        <f>I1086+I1087+I1088</f>
        <v>0</v>
      </c>
    </row>
    <row r="1086" spans="1:9" ht="47.25" hidden="1">
      <c r="A1086" s="2" t="s">
        <v>42</v>
      </c>
      <c r="B1086" s="4"/>
      <c r="C1086" s="4" t="s">
        <v>89</v>
      </c>
      <c r="D1086" s="4" t="s">
        <v>89</v>
      </c>
      <c r="E1086" s="4" t="s">
        <v>387</v>
      </c>
      <c r="F1086" s="4" t="s">
        <v>70</v>
      </c>
      <c r="G1086" s="7"/>
      <c r="H1086" s="7"/>
      <c r="I1086" s="7"/>
    </row>
    <row r="1087" spans="1:9" ht="31.5">
      <c r="A1087" s="95" t="s">
        <v>43</v>
      </c>
      <c r="B1087" s="4"/>
      <c r="C1087" s="4" t="s">
        <v>89</v>
      </c>
      <c r="D1087" s="4" t="s">
        <v>89</v>
      </c>
      <c r="E1087" s="4" t="s">
        <v>538</v>
      </c>
      <c r="F1087" s="4" t="s">
        <v>72</v>
      </c>
      <c r="G1087" s="7">
        <v>363</v>
      </c>
      <c r="H1087" s="7"/>
      <c r="I1087" s="7"/>
    </row>
    <row r="1088" spans="1:9">
      <c r="A1088" s="95" t="s">
        <v>34</v>
      </c>
      <c r="B1088" s="4"/>
      <c r="C1088" s="4" t="s">
        <v>89</v>
      </c>
      <c r="D1088" s="4" t="s">
        <v>89</v>
      </c>
      <c r="E1088" s="4" t="s">
        <v>538</v>
      </c>
      <c r="F1088" s="4" t="s">
        <v>80</v>
      </c>
      <c r="G1088" s="7">
        <v>85</v>
      </c>
      <c r="H1088" s="7"/>
      <c r="I1088" s="7"/>
    </row>
    <row r="1089" spans="1:9">
      <c r="A1089" s="95" t="s">
        <v>152</v>
      </c>
      <c r="B1089" s="31"/>
      <c r="C1089" s="4" t="s">
        <v>89</v>
      </c>
      <c r="D1089" s="4" t="s">
        <v>142</v>
      </c>
      <c r="E1089" s="31"/>
      <c r="F1089" s="31"/>
      <c r="G1089" s="9">
        <f>G1090+G1147</f>
        <v>141932.40000000002</v>
      </c>
      <c r="H1089" s="9">
        <f t="shared" ref="H1089:I1089" si="302">H1090+H1147</f>
        <v>131875.4</v>
      </c>
      <c r="I1089" s="9">
        <f t="shared" si="302"/>
        <v>131875.4</v>
      </c>
    </row>
    <row r="1090" spans="1:9" ht="31.5">
      <c r="A1090" s="95" t="s">
        <v>436</v>
      </c>
      <c r="B1090" s="96"/>
      <c r="C1090" s="96" t="s">
        <v>89</v>
      </c>
      <c r="D1090" s="96" t="s">
        <v>142</v>
      </c>
      <c r="E1090" s="31" t="s">
        <v>274</v>
      </c>
      <c r="F1090" s="31"/>
      <c r="G1090" s="9">
        <f>SUM(G1091)+G1121+G1124</f>
        <v>141862.40000000002</v>
      </c>
      <c r="H1090" s="9">
        <f t="shared" ref="H1090:I1090" si="303">SUM(H1091)+H1121+H1124</f>
        <v>131805.4</v>
      </c>
      <c r="I1090" s="9">
        <f t="shared" si="303"/>
        <v>131805.4</v>
      </c>
    </row>
    <row r="1091" spans="1:9" ht="31.5">
      <c r="A1091" s="95" t="s">
        <v>533</v>
      </c>
      <c r="B1091" s="96"/>
      <c r="C1091" s="96" t="s">
        <v>89</v>
      </c>
      <c r="D1091" s="96" t="s">
        <v>142</v>
      </c>
      <c r="E1091" s="121" t="s">
        <v>484</v>
      </c>
      <c r="F1091" s="121"/>
      <c r="G1091" s="9">
        <f>SUM(G1092)+G1113</f>
        <v>49631.8</v>
      </c>
      <c r="H1091" s="9">
        <f t="shared" ref="H1091:I1091" si="304">SUM(H1092)+H1113</f>
        <v>48718.600000000006</v>
      </c>
      <c r="I1091" s="9">
        <f t="shared" si="304"/>
        <v>48718.600000000006</v>
      </c>
    </row>
    <row r="1092" spans="1:9">
      <c r="A1092" s="95" t="s">
        <v>29</v>
      </c>
      <c r="B1092" s="4"/>
      <c r="C1092" s="4" t="s">
        <v>89</v>
      </c>
      <c r="D1092" s="4" t="s">
        <v>142</v>
      </c>
      <c r="E1092" s="119" t="s">
        <v>485</v>
      </c>
      <c r="F1092" s="122"/>
      <c r="G1092" s="7">
        <f>G1105+G1099+G1102+G1096+G1107+G1111+G1093</f>
        <v>34052.9</v>
      </c>
      <c r="H1092" s="7">
        <f t="shared" ref="H1092:I1092" si="305">H1105+H1099+H1102+H1096+H1107+H1111+H1093</f>
        <v>33872.9</v>
      </c>
      <c r="I1092" s="7">
        <f t="shared" si="305"/>
        <v>33872.9</v>
      </c>
    </row>
    <row r="1093" spans="1:9">
      <c r="A1093" s="109" t="s">
        <v>938</v>
      </c>
      <c r="B1093" s="4"/>
      <c r="C1093" s="4" t="s">
        <v>89</v>
      </c>
      <c r="D1093" s="4" t="s">
        <v>142</v>
      </c>
      <c r="E1093" s="119" t="s">
        <v>939</v>
      </c>
      <c r="F1093" s="122"/>
      <c r="G1093" s="7">
        <f>SUM(G1094)+G1095</f>
        <v>3356.2</v>
      </c>
      <c r="H1093" s="7">
        <f t="shared" ref="H1093:I1093" si="306">SUM(H1094)+H1095</f>
        <v>3176.2</v>
      </c>
      <c r="I1093" s="7">
        <f t="shared" si="306"/>
        <v>3176.2</v>
      </c>
    </row>
    <row r="1094" spans="1:9" ht="31.5">
      <c r="A1094" s="109" t="s">
        <v>43</v>
      </c>
      <c r="B1094" s="4"/>
      <c r="C1094" s="4" t="s">
        <v>89</v>
      </c>
      <c r="D1094" s="4" t="s">
        <v>142</v>
      </c>
      <c r="E1094" s="119" t="s">
        <v>939</v>
      </c>
      <c r="F1094" s="122">
        <v>200</v>
      </c>
      <c r="G1094" s="7">
        <v>3226.2</v>
      </c>
      <c r="H1094" s="7">
        <v>3176.2</v>
      </c>
      <c r="I1094" s="7">
        <v>3176.2</v>
      </c>
    </row>
    <row r="1095" spans="1:9">
      <c r="A1095" s="130" t="s">
        <v>34</v>
      </c>
      <c r="B1095" s="4"/>
      <c r="C1095" s="4" t="s">
        <v>89</v>
      </c>
      <c r="D1095" s="4" t="s">
        <v>142</v>
      </c>
      <c r="E1095" s="119" t="s">
        <v>939</v>
      </c>
      <c r="F1095" s="122">
        <v>300</v>
      </c>
      <c r="G1095" s="7">
        <v>130</v>
      </c>
      <c r="H1095" s="7"/>
      <c r="I1095" s="7"/>
    </row>
    <row r="1096" spans="1:9">
      <c r="A1096" s="33" t="s">
        <v>639</v>
      </c>
      <c r="B1096" s="4"/>
      <c r="C1096" s="4" t="s">
        <v>89</v>
      </c>
      <c r="D1096" s="96" t="s">
        <v>142</v>
      </c>
      <c r="E1096" s="106" t="s">
        <v>510</v>
      </c>
      <c r="F1096" s="123"/>
      <c r="G1096" s="9">
        <f>SUM(G1097:G1098)</f>
        <v>4877.3</v>
      </c>
      <c r="H1096" s="9">
        <f>SUM(H1097:H1098)</f>
        <v>4877.3</v>
      </c>
      <c r="I1096" s="9">
        <f>SUM(I1097:I1098)</f>
        <v>4877.3</v>
      </c>
    </row>
    <row r="1097" spans="1:9" ht="31.5">
      <c r="A1097" s="95" t="s">
        <v>43</v>
      </c>
      <c r="B1097" s="96"/>
      <c r="C1097" s="96" t="s">
        <v>89</v>
      </c>
      <c r="D1097" s="96" t="s">
        <v>142</v>
      </c>
      <c r="E1097" s="4" t="s">
        <v>510</v>
      </c>
      <c r="F1097" s="96" t="s">
        <v>72</v>
      </c>
      <c r="G1097" s="69">
        <v>4877.3</v>
      </c>
      <c r="H1097" s="69">
        <v>4877.3</v>
      </c>
      <c r="I1097" s="69">
        <v>4877.3</v>
      </c>
    </row>
    <row r="1098" spans="1:9" ht="31.5" hidden="1">
      <c r="A1098" s="95" t="s">
        <v>192</v>
      </c>
      <c r="B1098" s="96"/>
      <c r="C1098" s="4" t="s">
        <v>89</v>
      </c>
      <c r="D1098" s="96" t="s">
        <v>142</v>
      </c>
      <c r="E1098" s="4" t="s">
        <v>510</v>
      </c>
      <c r="F1098" s="96" t="s">
        <v>98</v>
      </c>
      <c r="G1098" s="9"/>
      <c r="H1098" s="9"/>
      <c r="I1098" s="9"/>
    </row>
    <row r="1099" spans="1:9" hidden="1">
      <c r="A1099" s="95" t="s">
        <v>275</v>
      </c>
      <c r="B1099" s="4"/>
      <c r="C1099" s="4" t="s">
        <v>89</v>
      </c>
      <c r="D1099" s="4" t="s">
        <v>142</v>
      </c>
      <c r="E1099" s="6" t="s">
        <v>486</v>
      </c>
      <c r="F1099" s="22"/>
      <c r="G1099" s="7">
        <f>SUM(G1100:G1101)</f>
        <v>0</v>
      </c>
      <c r="H1099" s="7">
        <f t="shared" ref="H1099:I1099" si="307">SUM(H1100:H1101)</f>
        <v>0</v>
      </c>
      <c r="I1099" s="7">
        <f t="shared" si="307"/>
        <v>0</v>
      </c>
    </row>
    <row r="1100" spans="1:9" ht="31.5" hidden="1">
      <c r="A1100" s="95" t="s">
        <v>43</v>
      </c>
      <c r="B1100" s="4"/>
      <c r="C1100" s="4" t="s">
        <v>89</v>
      </c>
      <c r="D1100" s="4" t="s">
        <v>142</v>
      </c>
      <c r="E1100" s="6" t="s">
        <v>486</v>
      </c>
      <c r="F1100" s="22">
        <v>200</v>
      </c>
      <c r="G1100" s="7"/>
      <c r="H1100" s="7"/>
      <c r="I1100" s="7"/>
    </row>
    <row r="1101" spans="1:9" hidden="1">
      <c r="A1101" s="95" t="s">
        <v>34</v>
      </c>
      <c r="B1101" s="4"/>
      <c r="C1101" s="4" t="s">
        <v>89</v>
      </c>
      <c r="D1101" s="4" t="s">
        <v>142</v>
      </c>
      <c r="E1101" s="6" t="s">
        <v>486</v>
      </c>
      <c r="F1101" s="22">
        <v>300</v>
      </c>
      <c r="G1101" s="7"/>
      <c r="H1101" s="7"/>
      <c r="I1101" s="7"/>
    </row>
    <row r="1102" spans="1:9" hidden="1">
      <c r="A1102" s="95" t="s">
        <v>279</v>
      </c>
      <c r="B1102" s="4"/>
      <c r="C1102" s="4" t="s">
        <v>89</v>
      </c>
      <c r="D1102" s="4" t="s">
        <v>142</v>
      </c>
      <c r="E1102" s="6" t="s">
        <v>495</v>
      </c>
      <c r="F1102" s="22"/>
      <c r="G1102" s="7">
        <f>SUM(G1103:G1104)</f>
        <v>0</v>
      </c>
      <c r="H1102" s="7">
        <f t="shared" ref="H1102:I1102" si="308">SUM(H1103:H1104)</f>
        <v>0</v>
      </c>
      <c r="I1102" s="7">
        <f t="shared" si="308"/>
        <v>0</v>
      </c>
    </row>
    <row r="1103" spans="1:9" ht="31.5" hidden="1">
      <c r="A1103" s="95" t="s">
        <v>43</v>
      </c>
      <c r="B1103" s="4"/>
      <c r="C1103" s="4" t="s">
        <v>89</v>
      </c>
      <c r="D1103" s="4" t="s">
        <v>142</v>
      </c>
      <c r="E1103" s="6" t="s">
        <v>495</v>
      </c>
      <c r="F1103" s="22">
        <v>200</v>
      </c>
      <c r="G1103" s="7"/>
      <c r="H1103" s="7"/>
      <c r="I1103" s="7"/>
    </row>
    <row r="1104" spans="1:9" hidden="1">
      <c r="A1104" s="95" t="s">
        <v>34</v>
      </c>
      <c r="B1104" s="4"/>
      <c r="C1104" s="4" t="s">
        <v>89</v>
      </c>
      <c r="D1104" s="4" t="s">
        <v>142</v>
      </c>
      <c r="E1104" s="6" t="s">
        <v>495</v>
      </c>
      <c r="F1104" s="22">
        <v>300</v>
      </c>
      <c r="G1104" s="7"/>
      <c r="H1104" s="7"/>
      <c r="I1104" s="7"/>
    </row>
    <row r="1105" spans="1:9" hidden="1">
      <c r="A1105" s="51" t="s">
        <v>388</v>
      </c>
      <c r="B1105" s="96"/>
      <c r="C1105" s="96" t="s">
        <v>89</v>
      </c>
      <c r="D1105" s="96" t="s">
        <v>142</v>
      </c>
      <c r="E1105" s="52" t="s">
        <v>573</v>
      </c>
      <c r="F1105" s="96"/>
      <c r="G1105" s="9">
        <f>SUM(G1106)</f>
        <v>0</v>
      </c>
      <c r="H1105" s="9">
        <f t="shared" ref="H1105:I1105" si="309">SUM(H1106)</f>
        <v>0</v>
      </c>
      <c r="I1105" s="9">
        <f t="shared" si="309"/>
        <v>0</v>
      </c>
    </row>
    <row r="1106" spans="1:9" ht="31.5" hidden="1">
      <c r="A1106" s="95" t="s">
        <v>43</v>
      </c>
      <c r="B1106" s="96"/>
      <c r="C1106" s="96" t="s">
        <v>89</v>
      </c>
      <c r="D1106" s="96" t="s">
        <v>142</v>
      </c>
      <c r="E1106" s="52" t="s">
        <v>573</v>
      </c>
      <c r="F1106" s="96" t="s">
        <v>72</v>
      </c>
      <c r="G1106" s="9"/>
      <c r="H1106" s="9"/>
      <c r="I1106" s="9"/>
    </row>
    <row r="1107" spans="1:9">
      <c r="A1107" s="95" t="s">
        <v>336</v>
      </c>
      <c r="B1107" s="4"/>
      <c r="C1107" s="4" t="s">
        <v>89</v>
      </c>
      <c r="D1107" s="96" t="s">
        <v>142</v>
      </c>
      <c r="E1107" s="4" t="s">
        <v>889</v>
      </c>
      <c r="F1107" s="4"/>
      <c r="G1107" s="7">
        <f>SUM(G1108)+G1109+G1110</f>
        <v>24789.5</v>
      </c>
      <c r="H1107" s="7">
        <f>SUM(H1108)+H1109+H1110</f>
        <v>24789.5</v>
      </c>
      <c r="I1107" s="7">
        <f>SUM(I1108)+I1109+I1110</f>
        <v>24789.5</v>
      </c>
    </row>
    <row r="1108" spans="1:9" ht="31.5">
      <c r="A1108" s="95" t="s">
        <v>43</v>
      </c>
      <c r="B1108" s="4"/>
      <c r="C1108" s="4" t="s">
        <v>89</v>
      </c>
      <c r="D1108" s="96" t="s">
        <v>142</v>
      </c>
      <c r="E1108" s="4" t="s">
        <v>889</v>
      </c>
      <c r="F1108" s="96" t="s">
        <v>72</v>
      </c>
      <c r="G1108" s="69">
        <v>24789.5</v>
      </c>
      <c r="H1108" s="69">
        <v>24789.5</v>
      </c>
      <c r="I1108" s="69">
        <v>24789.5</v>
      </c>
    </row>
    <row r="1109" spans="1:9" ht="31.5" hidden="1">
      <c r="A1109" s="95" t="s">
        <v>192</v>
      </c>
      <c r="B1109" s="4"/>
      <c r="C1109" s="4" t="s">
        <v>89</v>
      </c>
      <c r="D1109" s="96" t="s">
        <v>142</v>
      </c>
      <c r="E1109" s="4" t="s">
        <v>889</v>
      </c>
      <c r="F1109" s="96" t="s">
        <v>98</v>
      </c>
      <c r="G1109" s="7"/>
      <c r="H1109" s="7"/>
      <c r="I1109" s="7"/>
    </row>
    <row r="1110" spans="1:9" hidden="1">
      <c r="A1110" s="95" t="s">
        <v>20</v>
      </c>
      <c r="B1110" s="4"/>
      <c r="C1110" s="4" t="s">
        <v>89</v>
      </c>
      <c r="D1110" s="96" t="s">
        <v>142</v>
      </c>
      <c r="E1110" s="4" t="s">
        <v>889</v>
      </c>
      <c r="F1110" s="96" t="s">
        <v>77</v>
      </c>
      <c r="G1110" s="7"/>
      <c r="H1110" s="7"/>
      <c r="I1110" s="7"/>
    </row>
    <row r="1111" spans="1:9" ht="31.5">
      <c r="A1111" s="95" t="s">
        <v>617</v>
      </c>
      <c r="B1111" s="4"/>
      <c r="C1111" s="4" t="s">
        <v>89</v>
      </c>
      <c r="D1111" s="96" t="s">
        <v>142</v>
      </c>
      <c r="E1111" s="4" t="s">
        <v>618</v>
      </c>
      <c r="F1111" s="96"/>
      <c r="G1111" s="7">
        <f>SUM(G1112)</f>
        <v>1029.9000000000001</v>
      </c>
      <c r="H1111" s="7">
        <f>SUM(H1112)</f>
        <v>1029.9000000000001</v>
      </c>
      <c r="I1111" s="7">
        <f>SUM(I1112)</f>
        <v>1029.9000000000001</v>
      </c>
    </row>
    <row r="1112" spans="1:9">
      <c r="A1112" s="95" t="s">
        <v>20</v>
      </c>
      <c r="B1112" s="4"/>
      <c r="C1112" s="4" t="s">
        <v>89</v>
      </c>
      <c r="D1112" s="96" t="s">
        <v>142</v>
      </c>
      <c r="E1112" s="4" t="s">
        <v>618</v>
      </c>
      <c r="F1112" s="96" t="s">
        <v>77</v>
      </c>
      <c r="G1112" s="7">
        <v>1029.9000000000001</v>
      </c>
      <c r="H1112" s="7">
        <v>1029.9000000000001</v>
      </c>
      <c r="I1112" s="7">
        <v>1029.9000000000001</v>
      </c>
    </row>
    <row r="1113" spans="1:9" ht="31.5">
      <c r="A1113" s="51" t="s">
        <v>36</v>
      </c>
      <c r="B1113" s="48"/>
      <c r="C1113" s="48" t="s">
        <v>89</v>
      </c>
      <c r="D1113" s="48" t="s">
        <v>142</v>
      </c>
      <c r="E1113" s="52" t="s">
        <v>490</v>
      </c>
      <c r="F1113" s="48"/>
      <c r="G1113" s="49">
        <f>G1114+G1117</f>
        <v>15578.900000000001</v>
      </c>
      <c r="H1113" s="49">
        <f>H1114+H1117</f>
        <v>14845.7</v>
      </c>
      <c r="I1113" s="49">
        <f>I1114+I1117</f>
        <v>14845.7</v>
      </c>
    </row>
    <row r="1114" spans="1:9" ht="63">
      <c r="A1114" s="95" t="s">
        <v>310</v>
      </c>
      <c r="B1114" s="4"/>
      <c r="C1114" s="4" t="s">
        <v>89</v>
      </c>
      <c r="D1114" s="4" t="s">
        <v>142</v>
      </c>
      <c r="E1114" s="6" t="s">
        <v>891</v>
      </c>
      <c r="F1114" s="4"/>
      <c r="G1114" s="9">
        <f>G1115+G1116</f>
        <v>4876.2</v>
      </c>
      <c r="H1114" s="9">
        <f>H1115+H1116</f>
        <v>4876.2</v>
      </c>
      <c r="I1114" s="9">
        <f>I1115+I1116</f>
        <v>4876.2</v>
      </c>
    </row>
    <row r="1115" spans="1:9" ht="47.25">
      <c r="A1115" s="95" t="s">
        <v>42</v>
      </c>
      <c r="B1115" s="4"/>
      <c r="C1115" s="4" t="s">
        <v>89</v>
      </c>
      <c r="D1115" s="4" t="s">
        <v>142</v>
      </c>
      <c r="E1115" s="6" t="s">
        <v>891</v>
      </c>
      <c r="F1115" s="4" t="s">
        <v>70</v>
      </c>
      <c r="G1115" s="9">
        <v>4558.8999999999996</v>
      </c>
      <c r="H1115" s="9">
        <v>4558.8999999999996</v>
      </c>
      <c r="I1115" s="9">
        <v>4558.8999999999996</v>
      </c>
    </row>
    <row r="1116" spans="1:9" ht="31.5">
      <c r="A1116" s="95" t="s">
        <v>43</v>
      </c>
      <c r="B1116" s="4"/>
      <c r="C1116" s="4" t="s">
        <v>89</v>
      </c>
      <c r="D1116" s="4" t="s">
        <v>142</v>
      </c>
      <c r="E1116" s="6" t="s">
        <v>891</v>
      </c>
      <c r="F1116" s="4" t="s">
        <v>72</v>
      </c>
      <c r="G1116" s="9">
        <v>317.3</v>
      </c>
      <c r="H1116" s="9">
        <v>317.3</v>
      </c>
      <c r="I1116" s="9">
        <v>317.3</v>
      </c>
    </row>
    <row r="1117" spans="1:9">
      <c r="A1117" s="51" t="s">
        <v>388</v>
      </c>
      <c r="B1117" s="48"/>
      <c r="C1117" s="48" t="s">
        <v>89</v>
      </c>
      <c r="D1117" s="48" t="s">
        <v>142</v>
      </c>
      <c r="E1117" s="52" t="s">
        <v>509</v>
      </c>
      <c r="F1117" s="48"/>
      <c r="G1117" s="49">
        <f>SUM(G1118:G1120)</f>
        <v>10702.7</v>
      </c>
      <c r="H1117" s="49">
        <f t="shared" ref="H1117:I1117" si="310">SUM(H1118:H1120)</f>
        <v>9969.5</v>
      </c>
      <c r="I1117" s="49">
        <f t="shared" si="310"/>
        <v>9969.5</v>
      </c>
    </row>
    <row r="1118" spans="1:9" ht="47.25">
      <c r="A1118" s="51" t="s">
        <v>42</v>
      </c>
      <c r="B1118" s="48"/>
      <c r="C1118" s="48" t="s">
        <v>89</v>
      </c>
      <c r="D1118" s="48" t="s">
        <v>142</v>
      </c>
      <c r="E1118" s="52" t="s">
        <v>509</v>
      </c>
      <c r="F1118" s="48" t="s">
        <v>70</v>
      </c>
      <c r="G1118" s="49">
        <v>9649.1</v>
      </c>
      <c r="H1118" s="49">
        <v>8980.1</v>
      </c>
      <c r="I1118" s="49">
        <v>8980.1</v>
      </c>
    </row>
    <row r="1119" spans="1:9" ht="31.5">
      <c r="A1119" s="32" t="s">
        <v>43</v>
      </c>
      <c r="B1119" s="48"/>
      <c r="C1119" s="48" t="s">
        <v>89</v>
      </c>
      <c r="D1119" s="48" t="s">
        <v>142</v>
      </c>
      <c r="E1119" s="52" t="s">
        <v>509</v>
      </c>
      <c r="F1119" s="48" t="s">
        <v>72</v>
      </c>
      <c r="G1119" s="49">
        <v>960.6</v>
      </c>
      <c r="H1119" s="49">
        <v>896.4</v>
      </c>
      <c r="I1119" s="49">
        <v>896.4</v>
      </c>
    </row>
    <row r="1120" spans="1:9">
      <c r="A1120" s="109" t="s">
        <v>20</v>
      </c>
      <c r="B1120" s="48"/>
      <c r="C1120" s="48" t="s">
        <v>89</v>
      </c>
      <c r="D1120" s="48" t="s">
        <v>142</v>
      </c>
      <c r="E1120" s="52" t="s">
        <v>509</v>
      </c>
      <c r="F1120" s="48" t="s">
        <v>77</v>
      </c>
      <c r="G1120" s="49">
        <v>93</v>
      </c>
      <c r="H1120" s="49">
        <v>93</v>
      </c>
      <c r="I1120" s="49">
        <v>93</v>
      </c>
    </row>
    <row r="1121" spans="1:9" ht="47.25">
      <c r="A1121" s="95" t="s">
        <v>438</v>
      </c>
      <c r="B1121" s="4"/>
      <c r="C1121" s="4" t="s">
        <v>89</v>
      </c>
      <c r="D1121" s="4" t="s">
        <v>142</v>
      </c>
      <c r="E1121" s="31" t="s">
        <v>277</v>
      </c>
      <c r="F1121" s="22"/>
      <c r="G1121" s="7">
        <f>SUM(G1122)</f>
        <v>2000</v>
      </c>
      <c r="H1121" s="7">
        <f t="shared" ref="H1121:I1121" si="311">SUM(H1122)</f>
        <v>0</v>
      </c>
      <c r="I1121" s="7">
        <f t="shared" si="311"/>
        <v>0</v>
      </c>
    </row>
    <row r="1122" spans="1:9">
      <c r="A1122" s="95" t="s">
        <v>29</v>
      </c>
      <c r="B1122" s="4"/>
      <c r="C1122" s="4" t="s">
        <v>89</v>
      </c>
      <c r="D1122" s="4" t="s">
        <v>142</v>
      </c>
      <c r="E1122" s="31" t="s">
        <v>278</v>
      </c>
      <c r="F1122" s="22"/>
      <c r="G1122" s="7">
        <f t="shared" ref="G1122:I1122" si="312">SUM(G1123)</f>
        <v>2000</v>
      </c>
      <c r="H1122" s="7">
        <f t="shared" si="312"/>
        <v>0</v>
      </c>
      <c r="I1122" s="7">
        <f t="shared" si="312"/>
        <v>0</v>
      </c>
    </row>
    <row r="1123" spans="1:9" ht="31.5">
      <c r="A1123" s="95" t="s">
        <v>43</v>
      </c>
      <c r="B1123" s="4"/>
      <c r="C1123" s="4" t="s">
        <v>89</v>
      </c>
      <c r="D1123" s="4" t="s">
        <v>142</v>
      </c>
      <c r="E1123" s="31" t="s">
        <v>278</v>
      </c>
      <c r="F1123" s="22">
        <v>200</v>
      </c>
      <c r="G1123" s="7">
        <v>2000</v>
      </c>
      <c r="H1123" s="7"/>
      <c r="I1123" s="7"/>
    </row>
    <row r="1124" spans="1:9" ht="47.25">
      <c r="A1124" s="95" t="s">
        <v>661</v>
      </c>
      <c r="B1124" s="4"/>
      <c r="C1124" s="4" t="s">
        <v>89</v>
      </c>
      <c r="D1124" s="4" t="s">
        <v>142</v>
      </c>
      <c r="E1124" s="47" t="s">
        <v>288</v>
      </c>
      <c r="F1124" s="4"/>
      <c r="G1124" s="7">
        <f>SUM(G1125+G1128+G1131+G1133)+G1141+G1136</f>
        <v>90230.6</v>
      </c>
      <c r="H1124" s="7">
        <f t="shared" ref="H1124:I1124" si="313">SUM(H1125+H1128+H1131+H1133)+H1141+H1136</f>
        <v>83086.799999999988</v>
      </c>
      <c r="I1124" s="7">
        <f t="shared" si="313"/>
        <v>83086.799999999988</v>
      </c>
    </row>
    <row r="1125" spans="1:9">
      <c r="A1125" s="32" t="s">
        <v>62</v>
      </c>
      <c r="B1125" s="48"/>
      <c r="C1125" s="48" t="s">
        <v>89</v>
      </c>
      <c r="D1125" s="48" t="s">
        <v>142</v>
      </c>
      <c r="E1125" s="53" t="s">
        <v>366</v>
      </c>
      <c r="F1125" s="48"/>
      <c r="G1125" s="49">
        <f>+G1126+G1127</f>
        <v>25412.5</v>
      </c>
      <c r="H1125" s="49">
        <f>+H1126+H1127</f>
        <v>22122.400000000001</v>
      </c>
      <c r="I1125" s="49">
        <f>+I1126+I1127</f>
        <v>22122.400000000001</v>
      </c>
    </row>
    <row r="1126" spans="1:9" ht="47.25">
      <c r="A1126" s="32" t="s">
        <v>42</v>
      </c>
      <c r="B1126" s="48"/>
      <c r="C1126" s="48" t="s">
        <v>89</v>
      </c>
      <c r="D1126" s="48" t="s">
        <v>142</v>
      </c>
      <c r="E1126" s="53" t="s">
        <v>366</v>
      </c>
      <c r="F1126" s="48" t="s">
        <v>70</v>
      </c>
      <c r="G1126" s="7">
        <v>25411.5</v>
      </c>
      <c r="H1126" s="7">
        <v>22121.4</v>
      </c>
      <c r="I1126" s="7">
        <v>22121.4</v>
      </c>
    </row>
    <row r="1127" spans="1:9" ht="31.5">
      <c r="A1127" s="32" t="s">
        <v>43</v>
      </c>
      <c r="B1127" s="48"/>
      <c r="C1127" s="48" t="s">
        <v>89</v>
      </c>
      <c r="D1127" s="48" t="s">
        <v>142</v>
      </c>
      <c r="E1127" s="53" t="s">
        <v>366</v>
      </c>
      <c r="F1127" s="48" t="s">
        <v>72</v>
      </c>
      <c r="G1127" s="7">
        <v>1</v>
      </c>
      <c r="H1127" s="7">
        <v>1</v>
      </c>
      <c r="I1127" s="7">
        <v>1</v>
      </c>
    </row>
    <row r="1128" spans="1:9">
      <c r="A1128" s="32" t="s">
        <v>76</v>
      </c>
      <c r="B1128" s="48"/>
      <c r="C1128" s="48" t="s">
        <v>89</v>
      </c>
      <c r="D1128" s="48" t="s">
        <v>142</v>
      </c>
      <c r="E1128" s="53" t="s">
        <v>511</v>
      </c>
      <c r="F1128" s="48"/>
      <c r="G1128" s="7">
        <f>SUM(G1129+G1130)</f>
        <v>437.5</v>
      </c>
      <c r="H1128" s="7">
        <f>SUM(H1129+H1130)</f>
        <v>437.5</v>
      </c>
      <c r="I1128" s="7">
        <f>SUM(I1129+I1130)</f>
        <v>437.5</v>
      </c>
    </row>
    <row r="1129" spans="1:9" ht="31.5">
      <c r="A1129" s="32" t="s">
        <v>43</v>
      </c>
      <c r="B1129" s="48"/>
      <c r="C1129" s="48" t="s">
        <v>89</v>
      </c>
      <c r="D1129" s="48" t="s">
        <v>142</v>
      </c>
      <c r="E1129" s="53" t="s">
        <v>511</v>
      </c>
      <c r="F1129" s="48" t="s">
        <v>72</v>
      </c>
      <c r="G1129" s="7">
        <v>436</v>
      </c>
      <c r="H1129" s="7">
        <v>436</v>
      </c>
      <c r="I1129" s="7">
        <v>436</v>
      </c>
    </row>
    <row r="1130" spans="1:9">
      <c r="A1130" s="95" t="s">
        <v>20</v>
      </c>
      <c r="B1130" s="48"/>
      <c r="C1130" s="48" t="s">
        <v>89</v>
      </c>
      <c r="D1130" s="48" t="s">
        <v>142</v>
      </c>
      <c r="E1130" s="53" t="s">
        <v>511</v>
      </c>
      <c r="F1130" s="48" t="s">
        <v>77</v>
      </c>
      <c r="G1130" s="7">
        <v>1.5</v>
      </c>
      <c r="H1130" s="7">
        <v>1.5</v>
      </c>
      <c r="I1130" s="7">
        <v>1.5</v>
      </c>
    </row>
    <row r="1131" spans="1:9" ht="31.5">
      <c r="A1131" s="32" t="s">
        <v>78</v>
      </c>
      <c r="B1131" s="48"/>
      <c r="C1131" s="48" t="s">
        <v>89</v>
      </c>
      <c r="D1131" s="48" t="s">
        <v>142</v>
      </c>
      <c r="E1131" s="53" t="s">
        <v>398</v>
      </c>
      <c r="F1131" s="48"/>
      <c r="G1131" s="49">
        <f>SUM(G1132)</f>
        <v>978.4</v>
      </c>
      <c r="H1131" s="49">
        <f>SUM(H1132)</f>
        <v>978.4</v>
      </c>
      <c r="I1131" s="49">
        <f>SUM(I1132)</f>
        <v>978.4</v>
      </c>
    </row>
    <row r="1132" spans="1:9" ht="31.5">
      <c r="A1132" s="32" t="s">
        <v>43</v>
      </c>
      <c r="B1132" s="48"/>
      <c r="C1132" s="48" t="s">
        <v>89</v>
      </c>
      <c r="D1132" s="48" t="s">
        <v>142</v>
      </c>
      <c r="E1132" s="53" t="s">
        <v>398</v>
      </c>
      <c r="F1132" s="48" t="s">
        <v>72</v>
      </c>
      <c r="G1132" s="7">
        <v>978.4</v>
      </c>
      <c r="H1132" s="7">
        <v>978.4</v>
      </c>
      <c r="I1132" s="7">
        <v>978.4</v>
      </c>
    </row>
    <row r="1133" spans="1:9" ht="31.5">
      <c r="A1133" s="32" t="s">
        <v>371</v>
      </c>
      <c r="B1133" s="48"/>
      <c r="C1133" s="48" t="s">
        <v>89</v>
      </c>
      <c r="D1133" s="48" t="s">
        <v>142</v>
      </c>
      <c r="E1133" s="53" t="s">
        <v>372</v>
      </c>
      <c r="F1133" s="48"/>
      <c r="G1133" s="49">
        <f>SUM(G1134:G1135)</f>
        <v>678</v>
      </c>
      <c r="H1133" s="49">
        <f>SUM(H1134:H1135)</f>
        <v>566.1</v>
      </c>
      <c r="I1133" s="49">
        <f>SUM(I1134:I1135)</f>
        <v>566.1</v>
      </c>
    </row>
    <row r="1134" spans="1:9" ht="31.5">
      <c r="A1134" s="32" t="s">
        <v>43</v>
      </c>
      <c r="B1134" s="48"/>
      <c r="C1134" s="48" t="s">
        <v>89</v>
      </c>
      <c r="D1134" s="48" t="s">
        <v>142</v>
      </c>
      <c r="E1134" s="53" t="s">
        <v>372</v>
      </c>
      <c r="F1134" s="48" t="s">
        <v>72</v>
      </c>
      <c r="G1134" s="7">
        <v>607</v>
      </c>
      <c r="H1134" s="7">
        <v>495.1</v>
      </c>
      <c r="I1134" s="7">
        <v>495.1</v>
      </c>
    </row>
    <row r="1135" spans="1:9">
      <c r="A1135" s="95" t="s">
        <v>20</v>
      </c>
      <c r="B1135" s="48"/>
      <c r="C1135" s="48" t="s">
        <v>89</v>
      </c>
      <c r="D1135" s="48" t="s">
        <v>142</v>
      </c>
      <c r="E1135" s="53" t="s">
        <v>372</v>
      </c>
      <c r="F1135" s="48" t="s">
        <v>77</v>
      </c>
      <c r="G1135" s="7">
        <v>71</v>
      </c>
      <c r="H1135" s="7">
        <v>71</v>
      </c>
      <c r="I1135" s="7">
        <v>71</v>
      </c>
    </row>
    <row r="1136" spans="1:9">
      <c r="A1136" s="95" t="s">
        <v>29</v>
      </c>
      <c r="B1136" s="4"/>
      <c r="C1136" s="4" t="s">
        <v>89</v>
      </c>
      <c r="D1136" s="4" t="s">
        <v>142</v>
      </c>
      <c r="E1136" s="22" t="s">
        <v>512</v>
      </c>
      <c r="F1136" s="22"/>
      <c r="G1136" s="7">
        <f>SUM(G1139)+G1137</f>
        <v>0</v>
      </c>
      <c r="H1136" s="7">
        <f t="shared" ref="H1136:I1136" si="314">SUM(H1139)+H1137</f>
        <v>0</v>
      </c>
      <c r="I1136" s="7">
        <f t="shared" si="314"/>
        <v>0</v>
      </c>
    </row>
    <row r="1137" spans="1:9" ht="31.5" hidden="1">
      <c r="A1137" s="32" t="s">
        <v>371</v>
      </c>
      <c r="B1137" s="4"/>
      <c r="C1137" s="4" t="s">
        <v>89</v>
      </c>
      <c r="D1137" s="4" t="s">
        <v>142</v>
      </c>
      <c r="E1137" s="22" t="s">
        <v>574</v>
      </c>
      <c r="F1137" s="22"/>
      <c r="G1137" s="7">
        <f>SUM(G1138)</f>
        <v>0</v>
      </c>
      <c r="H1137" s="7">
        <f t="shared" ref="H1137:I1137" si="315">SUM(H1138)</f>
        <v>0</v>
      </c>
      <c r="I1137" s="7">
        <f t="shared" si="315"/>
        <v>0</v>
      </c>
    </row>
    <row r="1138" spans="1:9" ht="31.5" hidden="1">
      <c r="A1138" s="32" t="s">
        <v>43</v>
      </c>
      <c r="B1138" s="4"/>
      <c r="C1138" s="4" t="s">
        <v>89</v>
      </c>
      <c r="D1138" s="4" t="s">
        <v>142</v>
      </c>
      <c r="E1138" s="22" t="s">
        <v>574</v>
      </c>
      <c r="F1138" s="22">
        <v>200</v>
      </c>
      <c r="G1138" s="7"/>
      <c r="H1138" s="7"/>
      <c r="I1138" s="7"/>
    </row>
    <row r="1139" spans="1:9" hidden="1">
      <c r="A1139" s="33" t="s">
        <v>662</v>
      </c>
      <c r="B1139" s="4"/>
      <c r="C1139" s="4" t="s">
        <v>89</v>
      </c>
      <c r="D1139" s="96" t="s">
        <v>142</v>
      </c>
      <c r="E1139" s="4" t="s">
        <v>497</v>
      </c>
      <c r="F1139" s="96"/>
      <c r="G1139" s="7">
        <f>G1140</f>
        <v>0</v>
      </c>
      <c r="H1139" s="7">
        <f>H1140</f>
        <v>0</v>
      </c>
      <c r="I1139" s="7">
        <f>I1140</f>
        <v>0</v>
      </c>
    </row>
    <row r="1140" spans="1:9" ht="31.5" hidden="1">
      <c r="A1140" s="95" t="s">
        <v>43</v>
      </c>
      <c r="B1140" s="96"/>
      <c r="C1140" s="96" t="s">
        <v>89</v>
      </c>
      <c r="D1140" s="96" t="s">
        <v>142</v>
      </c>
      <c r="E1140" s="4" t="s">
        <v>497</v>
      </c>
      <c r="F1140" s="96" t="s">
        <v>72</v>
      </c>
      <c r="G1140" s="7"/>
      <c r="H1140" s="7"/>
      <c r="I1140" s="7"/>
    </row>
    <row r="1141" spans="1:9" ht="31.5">
      <c r="A1141" s="95" t="s">
        <v>36</v>
      </c>
      <c r="B1141" s="4"/>
      <c r="C1141" s="4" t="s">
        <v>89</v>
      </c>
      <c r="D1141" s="4" t="s">
        <v>142</v>
      </c>
      <c r="E1141" s="22" t="s">
        <v>289</v>
      </c>
      <c r="F1141" s="4"/>
      <c r="G1141" s="7">
        <f>SUM(G1142)</f>
        <v>62724.200000000004</v>
      </c>
      <c r="H1141" s="7">
        <f>SUM(H1142)</f>
        <v>58982.399999999994</v>
      </c>
      <c r="I1141" s="7">
        <f>SUM(I1142)</f>
        <v>58982.399999999994</v>
      </c>
    </row>
    <row r="1142" spans="1:9">
      <c r="A1142" s="33" t="s">
        <v>662</v>
      </c>
      <c r="B1142" s="4"/>
      <c r="C1142" s="4" t="s">
        <v>89</v>
      </c>
      <c r="D1142" s="4" t="s">
        <v>142</v>
      </c>
      <c r="E1142" s="22" t="s">
        <v>290</v>
      </c>
      <c r="F1142" s="4"/>
      <c r="G1142" s="7">
        <f>G1143+G1144+G1146+G1145</f>
        <v>62724.200000000004</v>
      </c>
      <c r="H1142" s="7">
        <f t="shared" ref="H1142:I1142" si="316">H1143+H1144+H1146+H1145</f>
        <v>58982.399999999994</v>
      </c>
      <c r="I1142" s="7">
        <f t="shared" si="316"/>
        <v>58982.399999999994</v>
      </c>
    </row>
    <row r="1143" spans="1:9" ht="47.25">
      <c r="A1143" s="2" t="s">
        <v>42</v>
      </c>
      <c r="B1143" s="4"/>
      <c r="C1143" s="4" t="s">
        <v>89</v>
      </c>
      <c r="D1143" s="4" t="s">
        <v>142</v>
      </c>
      <c r="E1143" s="22" t="s">
        <v>290</v>
      </c>
      <c r="F1143" s="4" t="s">
        <v>70</v>
      </c>
      <c r="G1143" s="7">
        <v>57644.800000000003</v>
      </c>
      <c r="H1143" s="7">
        <v>53665.2</v>
      </c>
      <c r="I1143" s="7">
        <v>53665.2</v>
      </c>
    </row>
    <row r="1144" spans="1:9" ht="31.5">
      <c r="A1144" s="95" t="s">
        <v>43</v>
      </c>
      <c r="B1144" s="4"/>
      <c r="C1144" s="4" t="s">
        <v>89</v>
      </c>
      <c r="D1144" s="4" t="s">
        <v>142</v>
      </c>
      <c r="E1144" s="22" t="s">
        <v>290</v>
      </c>
      <c r="F1144" s="4" t="s">
        <v>72</v>
      </c>
      <c r="G1144" s="7">
        <v>4913.8</v>
      </c>
      <c r="H1144" s="7">
        <v>5151.6000000000004</v>
      </c>
      <c r="I1144" s="7">
        <v>5151.6000000000004</v>
      </c>
    </row>
    <row r="1145" spans="1:9" hidden="1">
      <c r="A1145" s="95" t="s">
        <v>34</v>
      </c>
      <c r="B1145" s="4"/>
      <c r="C1145" s="4" t="s">
        <v>89</v>
      </c>
      <c r="D1145" s="4" t="s">
        <v>142</v>
      </c>
      <c r="E1145" s="22" t="s">
        <v>290</v>
      </c>
      <c r="F1145" s="4" t="s">
        <v>80</v>
      </c>
      <c r="G1145" s="7">
        <v>0</v>
      </c>
      <c r="H1145" s="7">
        <v>0</v>
      </c>
      <c r="I1145" s="7">
        <v>0</v>
      </c>
    </row>
    <row r="1146" spans="1:9">
      <c r="A1146" s="95" t="s">
        <v>20</v>
      </c>
      <c r="B1146" s="4"/>
      <c r="C1146" s="4" t="s">
        <v>89</v>
      </c>
      <c r="D1146" s="4" t="s">
        <v>142</v>
      </c>
      <c r="E1146" s="22" t="s">
        <v>290</v>
      </c>
      <c r="F1146" s="4" t="s">
        <v>77</v>
      </c>
      <c r="G1146" s="7">
        <v>165.6</v>
      </c>
      <c r="H1146" s="7">
        <v>165.6</v>
      </c>
      <c r="I1146" s="7">
        <v>165.6</v>
      </c>
    </row>
    <row r="1147" spans="1:9" ht="31.5">
      <c r="A1147" s="95" t="s">
        <v>660</v>
      </c>
      <c r="B1147" s="4"/>
      <c r="C1147" s="4" t="s">
        <v>89</v>
      </c>
      <c r="D1147" s="4" t="s">
        <v>142</v>
      </c>
      <c r="E1147" s="31" t="s">
        <v>571</v>
      </c>
      <c r="F1147" s="4"/>
      <c r="G1147" s="7">
        <f t="shared" ref="G1147:I1148" si="317">G1148</f>
        <v>70</v>
      </c>
      <c r="H1147" s="7">
        <f t="shared" si="317"/>
        <v>70</v>
      </c>
      <c r="I1147" s="7">
        <f t="shared" si="317"/>
        <v>70</v>
      </c>
    </row>
    <row r="1148" spans="1:9">
      <c r="A1148" s="95" t="s">
        <v>29</v>
      </c>
      <c r="B1148" s="4"/>
      <c r="C1148" s="4" t="s">
        <v>89</v>
      </c>
      <c r="D1148" s="4" t="s">
        <v>142</v>
      </c>
      <c r="E1148" s="31" t="s">
        <v>572</v>
      </c>
      <c r="F1148" s="4"/>
      <c r="G1148" s="7">
        <f t="shared" si="317"/>
        <v>70</v>
      </c>
      <c r="H1148" s="7">
        <f t="shared" si="317"/>
        <v>70</v>
      </c>
      <c r="I1148" s="7">
        <f t="shared" si="317"/>
        <v>70</v>
      </c>
    </row>
    <row r="1149" spans="1:9" ht="31.5">
      <c r="A1149" s="95" t="s">
        <v>43</v>
      </c>
      <c r="B1149" s="4"/>
      <c r="C1149" s="4" t="s">
        <v>89</v>
      </c>
      <c r="D1149" s="4" t="s">
        <v>142</v>
      </c>
      <c r="E1149" s="31" t="s">
        <v>572</v>
      </c>
      <c r="F1149" s="4" t="s">
        <v>72</v>
      </c>
      <c r="G1149" s="69">
        <v>70</v>
      </c>
      <c r="H1149" s="69">
        <v>70</v>
      </c>
      <c r="I1149" s="69">
        <v>70</v>
      </c>
    </row>
    <row r="1150" spans="1:9">
      <c r="A1150" s="95" t="s">
        <v>24</v>
      </c>
      <c r="B1150" s="4"/>
      <c r="C1150" s="4" t="s">
        <v>25</v>
      </c>
      <c r="D1150" s="4" t="s">
        <v>26</v>
      </c>
      <c r="E1150" s="6"/>
      <c r="F1150" s="4"/>
      <c r="G1150" s="7">
        <f>SUM(G1157)+G1152</f>
        <v>80939</v>
      </c>
      <c r="H1150" s="7">
        <f t="shared" ref="H1150:I1150" si="318">SUM(H1157)+H1152</f>
        <v>80939</v>
      </c>
      <c r="I1150" s="7">
        <f t="shared" si="318"/>
        <v>80939</v>
      </c>
    </row>
    <row r="1151" spans="1:9">
      <c r="A1151" s="109" t="s">
        <v>44</v>
      </c>
      <c r="B1151" s="4"/>
      <c r="C1151" s="4" t="s">
        <v>25</v>
      </c>
      <c r="D1151" s="4" t="s">
        <v>45</v>
      </c>
      <c r="E1151" s="6"/>
      <c r="F1151" s="4"/>
      <c r="G1151" s="7">
        <f>SUM(G1152)</f>
        <v>3000</v>
      </c>
      <c r="H1151" s="7">
        <f t="shared" ref="H1151:I1151" si="319">SUM(H1152)</f>
        <v>3000</v>
      </c>
      <c r="I1151" s="7">
        <f t="shared" si="319"/>
        <v>3000</v>
      </c>
    </row>
    <row r="1152" spans="1:9" ht="31.5">
      <c r="A1152" s="109" t="s">
        <v>436</v>
      </c>
      <c r="B1152" s="4"/>
      <c r="C1152" s="4" t="s">
        <v>25</v>
      </c>
      <c r="D1152" s="4" t="s">
        <v>45</v>
      </c>
      <c r="E1152" s="6" t="s">
        <v>274</v>
      </c>
      <c r="F1152" s="4"/>
      <c r="G1152" s="7">
        <f>G1153</f>
        <v>3000</v>
      </c>
      <c r="H1152" s="7">
        <f t="shared" ref="H1152:I1155" si="320">H1153</f>
        <v>3000</v>
      </c>
      <c r="I1152" s="7">
        <f t="shared" si="320"/>
        <v>3000</v>
      </c>
    </row>
    <row r="1153" spans="1:9" ht="31.5">
      <c r="A1153" s="109" t="s">
        <v>533</v>
      </c>
      <c r="B1153" s="4"/>
      <c r="C1153" s="4" t="s">
        <v>25</v>
      </c>
      <c r="D1153" s="4" t="s">
        <v>45</v>
      </c>
      <c r="E1153" s="6" t="s">
        <v>484</v>
      </c>
      <c r="F1153" s="4"/>
      <c r="G1153" s="7">
        <f>G1154</f>
        <v>3000</v>
      </c>
      <c r="H1153" s="7">
        <f t="shared" si="320"/>
        <v>3000</v>
      </c>
      <c r="I1153" s="7">
        <f t="shared" si="320"/>
        <v>3000</v>
      </c>
    </row>
    <row r="1154" spans="1:9">
      <c r="A1154" s="109" t="s">
        <v>29</v>
      </c>
      <c r="B1154" s="4"/>
      <c r="C1154" s="4" t="s">
        <v>25</v>
      </c>
      <c r="D1154" s="4" t="s">
        <v>45</v>
      </c>
      <c r="E1154" s="6" t="s">
        <v>485</v>
      </c>
      <c r="F1154" s="4"/>
      <c r="G1154" s="7">
        <f>G1155</f>
        <v>3000</v>
      </c>
      <c r="H1154" s="7">
        <f t="shared" si="320"/>
        <v>3000</v>
      </c>
      <c r="I1154" s="7">
        <f t="shared" si="320"/>
        <v>3000</v>
      </c>
    </row>
    <row r="1155" spans="1:9" ht="47.25">
      <c r="A1155" s="109" t="s">
        <v>936</v>
      </c>
      <c r="B1155" s="4"/>
      <c r="C1155" s="4" t="s">
        <v>25</v>
      </c>
      <c r="D1155" s="4" t="s">
        <v>45</v>
      </c>
      <c r="E1155" s="6" t="s">
        <v>937</v>
      </c>
      <c r="F1155" s="4"/>
      <c r="G1155" s="7">
        <f>G1156</f>
        <v>3000</v>
      </c>
      <c r="H1155" s="7">
        <f t="shared" si="320"/>
        <v>3000</v>
      </c>
      <c r="I1155" s="7">
        <f t="shared" si="320"/>
        <v>3000</v>
      </c>
    </row>
    <row r="1156" spans="1:9">
      <c r="A1156" s="109" t="s">
        <v>34</v>
      </c>
      <c r="B1156" s="4"/>
      <c r="C1156" s="4" t="s">
        <v>25</v>
      </c>
      <c r="D1156" s="4" t="s">
        <v>45</v>
      </c>
      <c r="E1156" s="6" t="s">
        <v>937</v>
      </c>
      <c r="F1156" s="4" t="s">
        <v>80</v>
      </c>
      <c r="G1156" s="7">
        <v>3000</v>
      </c>
      <c r="H1156" s="7">
        <v>3000</v>
      </c>
      <c r="I1156" s="7">
        <v>3000</v>
      </c>
    </row>
    <row r="1157" spans="1:9">
      <c r="A1157" s="95" t="s">
        <v>154</v>
      </c>
      <c r="B1157" s="31"/>
      <c r="C1157" s="4" t="s">
        <v>25</v>
      </c>
      <c r="D1157" s="4" t="s">
        <v>11</v>
      </c>
      <c r="E1157" s="47"/>
      <c r="F1157" s="31"/>
      <c r="G1157" s="9">
        <f>SUM(G1158+G1165+G1170)</f>
        <v>77939</v>
      </c>
      <c r="H1157" s="9">
        <f t="shared" ref="H1157:I1157" si="321">SUM(H1158+H1165+H1170)</f>
        <v>77939</v>
      </c>
      <c r="I1157" s="9">
        <f t="shared" si="321"/>
        <v>77939</v>
      </c>
    </row>
    <row r="1158" spans="1:9" ht="31.5">
      <c r="A1158" s="95" t="s">
        <v>369</v>
      </c>
      <c r="B1158" s="4"/>
      <c r="C1158" s="4" t="s">
        <v>25</v>
      </c>
      <c r="D1158" s="4" t="s">
        <v>11</v>
      </c>
      <c r="E1158" s="47" t="s">
        <v>175</v>
      </c>
      <c r="F1158" s="4"/>
      <c r="G1158" s="9">
        <f>G1159</f>
        <v>40537.699999999997</v>
      </c>
      <c r="H1158" s="9">
        <f>H1159</f>
        <v>40537.699999999997</v>
      </c>
      <c r="I1158" s="9">
        <f>I1159</f>
        <v>40537.699999999997</v>
      </c>
    </row>
    <row r="1159" spans="1:9">
      <c r="A1159" s="95" t="s">
        <v>806</v>
      </c>
      <c r="B1159" s="4"/>
      <c r="C1159" s="4" t="s">
        <v>25</v>
      </c>
      <c r="D1159" s="4" t="s">
        <v>11</v>
      </c>
      <c r="E1159" s="47" t="s">
        <v>810</v>
      </c>
      <c r="F1159" s="4"/>
      <c r="G1159" s="9">
        <f>SUM(G1160)+G1163</f>
        <v>40537.699999999997</v>
      </c>
      <c r="H1159" s="9">
        <f t="shared" ref="H1159:I1159" si="322">SUM(H1160)+H1163</f>
        <v>40537.699999999997</v>
      </c>
      <c r="I1159" s="9">
        <f t="shared" si="322"/>
        <v>40537.699999999997</v>
      </c>
    </row>
    <row r="1160" spans="1:9" ht="47.25">
      <c r="A1160" s="95" t="s">
        <v>912</v>
      </c>
      <c r="B1160" s="4"/>
      <c r="C1160" s="4" t="s">
        <v>25</v>
      </c>
      <c r="D1160" s="4" t="s">
        <v>11</v>
      </c>
      <c r="E1160" s="47" t="s">
        <v>811</v>
      </c>
      <c r="F1160" s="4"/>
      <c r="G1160" s="9">
        <f>SUM(G1161)</f>
        <v>38620.199999999997</v>
      </c>
      <c r="H1160" s="9">
        <f t="shared" ref="H1160:I1160" si="323">SUM(H1161)</f>
        <v>38620.199999999997</v>
      </c>
      <c r="I1160" s="9">
        <f t="shared" si="323"/>
        <v>38620.199999999997</v>
      </c>
    </row>
    <row r="1161" spans="1:9" ht="63">
      <c r="A1161" s="95" t="s">
        <v>812</v>
      </c>
      <c r="B1161" s="4"/>
      <c r="C1161" s="4" t="s">
        <v>25</v>
      </c>
      <c r="D1161" s="4" t="s">
        <v>11</v>
      </c>
      <c r="E1161" s="47" t="s">
        <v>813</v>
      </c>
      <c r="F1161" s="4"/>
      <c r="G1161" s="9">
        <f>G1162</f>
        <v>38620.199999999997</v>
      </c>
      <c r="H1161" s="9">
        <f>H1162</f>
        <v>38620.199999999997</v>
      </c>
      <c r="I1161" s="9">
        <f>I1162</f>
        <v>38620.199999999997</v>
      </c>
    </row>
    <row r="1162" spans="1:9">
      <c r="A1162" s="95" t="s">
        <v>34</v>
      </c>
      <c r="B1162" s="4"/>
      <c r="C1162" s="4" t="s">
        <v>25</v>
      </c>
      <c r="D1162" s="4" t="s">
        <v>11</v>
      </c>
      <c r="E1162" s="47" t="s">
        <v>813</v>
      </c>
      <c r="F1162" s="4" t="s">
        <v>80</v>
      </c>
      <c r="G1162" s="9">
        <v>38620.199999999997</v>
      </c>
      <c r="H1162" s="9">
        <v>38620.199999999997</v>
      </c>
      <c r="I1162" s="9">
        <v>38620.199999999997</v>
      </c>
    </row>
    <row r="1163" spans="1:9" ht="78.75">
      <c r="A1163" s="95" t="s">
        <v>815</v>
      </c>
      <c r="B1163" s="4"/>
      <c r="C1163" s="4" t="s">
        <v>25</v>
      </c>
      <c r="D1163" s="4" t="s">
        <v>11</v>
      </c>
      <c r="E1163" s="47" t="s">
        <v>814</v>
      </c>
      <c r="F1163" s="4"/>
      <c r="G1163" s="9">
        <f>SUM(G1164)</f>
        <v>1917.5</v>
      </c>
      <c r="H1163" s="9">
        <f t="shared" ref="H1163:I1163" si="324">SUM(H1164)</f>
        <v>1917.5</v>
      </c>
      <c r="I1163" s="9">
        <f t="shared" si="324"/>
        <v>1917.5</v>
      </c>
    </row>
    <row r="1164" spans="1:9">
      <c r="A1164" s="95" t="s">
        <v>34</v>
      </c>
      <c r="B1164" s="4"/>
      <c r="C1164" s="4" t="s">
        <v>25</v>
      </c>
      <c r="D1164" s="4" t="s">
        <v>11</v>
      </c>
      <c r="E1164" s="47" t="s">
        <v>814</v>
      </c>
      <c r="F1164" s="4" t="s">
        <v>80</v>
      </c>
      <c r="G1164" s="9">
        <v>1917.5</v>
      </c>
      <c r="H1164" s="9">
        <v>1917.5</v>
      </c>
      <c r="I1164" s="9">
        <v>1917.5</v>
      </c>
    </row>
    <row r="1165" spans="1:9" ht="31.5">
      <c r="A1165" s="95" t="s">
        <v>696</v>
      </c>
      <c r="B1165" s="4"/>
      <c r="C1165" s="4" t="s">
        <v>25</v>
      </c>
      <c r="D1165" s="4" t="s">
        <v>11</v>
      </c>
      <c r="E1165" s="6" t="s">
        <v>306</v>
      </c>
      <c r="F1165" s="4"/>
      <c r="G1165" s="9">
        <f>SUM(G1166)</f>
        <v>30810.799999999999</v>
      </c>
      <c r="H1165" s="9">
        <f t="shared" ref="H1165:I1165" si="325">SUM(H1166)</f>
        <v>30810.799999999999</v>
      </c>
      <c r="I1165" s="9">
        <f t="shared" si="325"/>
        <v>30810.799999999999</v>
      </c>
    </row>
    <row r="1166" spans="1:9">
      <c r="A1166" s="95" t="s">
        <v>806</v>
      </c>
      <c r="B1166" s="4"/>
      <c r="C1166" s="4" t="s">
        <v>25</v>
      </c>
      <c r="D1166" s="4" t="s">
        <v>11</v>
      </c>
      <c r="E1166" s="6" t="s">
        <v>816</v>
      </c>
      <c r="F1166" s="4"/>
      <c r="G1166" s="9">
        <f>SUM(G1168)</f>
        <v>30810.799999999999</v>
      </c>
      <c r="H1166" s="9">
        <f>SUM(H1168)</f>
        <v>30810.799999999999</v>
      </c>
      <c r="I1166" s="9">
        <f>SUM(I1168)</f>
        <v>30810.799999999999</v>
      </c>
    </row>
    <row r="1167" spans="1:9" ht="31.5">
      <c r="A1167" s="95" t="s">
        <v>913</v>
      </c>
      <c r="B1167" s="4"/>
      <c r="C1167" s="4" t="s">
        <v>25</v>
      </c>
      <c r="D1167" s="4" t="s">
        <v>11</v>
      </c>
      <c r="E1167" s="6" t="s">
        <v>817</v>
      </c>
      <c r="F1167" s="4"/>
      <c r="G1167" s="9">
        <f>SUM(G1168)</f>
        <v>30810.799999999999</v>
      </c>
      <c r="H1167" s="9">
        <f t="shared" ref="H1167:I1167" si="326">SUM(H1168)</f>
        <v>30810.799999999999</v>
      </c>
      <c r="I1167" s="9">
        <f t="shared" si="326"/>
        <v>30810.799999999999</v>
      </c>
    </row>
    <row r="1168" spans="1:9" ht="63">
      <c r="A1168" s="95" t="s">
        <v>818</v>
      </c>
      <c r="B1168" s="4"/>
      <c r="C1168" s="4" t="s">
        <v>25</v>
      </c>
      <c r="D1168" s="4" t="s">
        <v>11</v>
      </c>
      <c r="E1168" s="6" t="s">
        <v>819</v>
      </c>
      <c r="F1168" s="4"/>
      <c r="G1168" s="9">
        <f t="shared" ref="G1168:I1168" si="327">G1169</f>
        <v>30810.799999999999</v>
      </c>
      <c r="H1168" s="9">
        <f t="shared" si="327"/>
        <v>30810.799999999999</v>
      </c>
      <c r="I1168" s="9">
        <f t="shared" si="327"/>
        <v>30810.799999999999</v>
      </c>
    </row>
    <row r="1169" spans="1:11">
      <c r="A1169" s="95" t="s">
        <v>34</v>
      </c>
      <c r="B1169" s="96"/>
      <c r="C1169" s="4" t="s">
        <v>25</v>
      </c>
      <c r="D1169" s="4" t="s">
        <v>11</v>
      </c>
      <c r="E1169" s="6" t="s">
        <v>819</v>
      </c>
      <c r="F1169" s="4">
        <v>300</v>
      </c>
      <c r="G1169" s="9">
        <v>30810.799999999999</v>
      </c>
      <c r="H1169" s="9">
        <v>30810.799999999999</v>
      </c>
      <c r="I1169" s="9">
        <v>30810.799999999999</v>
      </c>
    </row>
    <row r="1170" spans="1:11" ht="31.5">
      <c r="A1170" s="95" t="s">
        <v>436</v>
      </c>
      <c r="B1170" s="31"/>
      <c r="C1170" s="4" t="s">
        <v>25</v>
      </c>
      <c r="D1170" s="4" t="s">
        <v>11</v>
      </c>
      <c r="E1170" s="31" t="s">
        <v>274</v>
      </c>
      <c r="F1170" s="31"/>
      <c r="G1170" s="9">
        <f>SUM(G1171)</f>
        <v>6590.5</v>
      </c>
      <c r="H1170" s="9">
        <f t="shared" ref="H1170:I1170" si="328">SUM(H1171)</f>
        <v>6590.5</v>
      </c>
      <c r="I1170" s="9">
        <f t="shared" si="328"/>
        <v>6590.5</v>
      </c>
    </row>
    <row r="1171" spans="1:11" ht="31.5">
      <c r="A1171" s="95" t="s">
        <v>533</v>
      </c>
      <c r="B1171" s="31"/>
      <c r="C1171" s="4" t="s">
        <v>25</v>
      </c>
      <c r="D1171" s="4" t="s">
        <v>11</v>
      </c>
      <c r="E1171" s="31" t="s">
        <v>484</v>
      </c>
      <c r="F1171" s="31"/>
      <c r="G1171" s="9">
        <f>SUM(G1172+G1178)</f>
        <v>6590.5</v>
      </c>
      <c r="H1171" s="9">
        <f t="shared" ref="H1171:I1171" si="329">SUM(H1172+H1178)</f>
        <v>6590.5</v>
      </c>
      <c r="I1171" s="9">
        <f t="shared" si="329"/>
        <v>6590.5</v>
      </c>
    </row>
    <row r="1172" spans="1:11">
      <c r="A1172" s="95" t="s">
        <v>29</v>
      </c>
      <c r="B1172" s="31"/>
      <c r="C1172" s="4" t="s">
        <v>25</v>
      </c>
      <c r="D1172" s="4" t="s">
        <v>11</v>
      </c>
      <c r="E1172" s="31" t="s">
        <v>485</v>
      </c>
      <c r="F1172" s="31"/>
      <c r="G1172" s="9">
        <f>SUM(G1176)+G1173</f>
        <v>6213.8</v>
      </c>
      <c r="H1172" s="9">
        <f t="shared" ref="H1172:I1172" si="330">SUM(H1176)+H1173</f>
        <v>6213.8</v>
      </c>
      <c r="I1172" s="9">
        <f t="shared" si="330"/>
        <v>6213.8</v>
      </c>
    </row>
    <row r="1173" spans="1:11" ht="31.5">
      <c r="A1173" s="95" t="s">
        <v>697</v>
      </c>
      <c r="B1173" s="31"/>
      <c r="C1173" s="4" t="s">
        <v>25</v>
      </c>
      <c r="D1173" s="4" t="s">
        <v>11</v>
      </c>
      <c r="E1173" s="31" t="s">
        <v>501</v>
      </c>
      <c r="F1173" s="31"/>
      <c r="G1173" s="9">
        <f>G1174+G1175</f>
        <v>855.5</v>
      </c>
      <c r="H1173" s="9">
        <f>H1174+H1175</f>
        <v>855.5</v>
      </c>
      <c r="I1173" s="9">
        <f>I1174+I1175</f>
        <v>855.5</v>
      </c>
    </row>
    <row r="1174" spans="1:11">
      <c r="A1174" s="95" t="s">
        <v>34</v>
      </c>
      <c r="B1174" s="31"/>
      <c r="C1174" s="4" t="s">
        <v>25</v>
      </c>
      <c r="D1174" s="4" t="s">
        <v>11</v>
      </c>
      <c r="E1174" s="31" t="s">
        <v>501</v>
      </c>
      <c r="F1174" s="31">
        <v>300</v>
      </c>
      <c r="G1174" s="9">
        <v>536.5</v>
      </c>
      <c r="H1174" s="9">
        <v>536.5</v>
      </c>
      <c r="I1174" s="9">
        <v>536.5</v>
      </c>
    </row>
    <row r="1175" spans="1:11" ht="31.5">
      <c r="A1175" s="95" t="s">
        <v>192</v>
      </c>
      <c r="B1175" s="31"/>
      <c r="C1175" s="4" t="s">
        <v>25</v>
      </c>
      <c r="D1175" s="4" t="s">
        <v>11</v>
      </c>
      <c r="E1175" s="31" t="s">
        <v>501</v>
      </c>
      <c r="F1175" s="31">
        <v>600</v>
      </c>
      <c r="G1175" s="9">
        <v>319</v>
      </c>
      <c r="H1175" s="9">
        <v>319</v>
      </c>
      <c r="I1175" s="9">
        <v>319</v>
      </c>
    </row>
    <row r="1176" spans="1:11" ht="78.75">
      <c r="A1176" s="144" t="s">
        <v>994</v>
      </c>
      <c r="B1176" s="4"/>
      <c r="C1176" s="4" t="s">
        <v>25</v>
      </c>
      <c r="D1176" s="4" t="s">
        <v>11</v>
      </c>
      <c r="E1176" s="31" t="s">
        <v>890</v>
      </c>
      <c r="F1176" s="4"/>
      <c r="G1176" s="7">
        <f t="shared" ref="G1176:I1176" si="331">G1177</f>
        <v>5358.3</v>
      </c>
      <c r="H1176" s="7">
        <f t="shared" si="331"/>
        <v>5358.3</v>
      </c>
      <c r="I1176" s="7">
        <f t="shared" si="331"/>
        <v>5358.3</v>
      </c>
      <c r="K1176" s="138"/>
    </row>
    <row r="1177" spans="1:11" ht="16.5">
      <c r="A1177" s="95" t="s">
        <v>34</v>
      </c>
      <c r="B1177" s="4"/>
      <c r="C1177" s="4" t="s">
        <v>25</v>
      </c>
      <c r="D1177" s="4" t="s">
        <v>11</v>
      </c>
      <c r="E1177" s="31" t="s">
        <v>890</v>
      </c>
      <c r="F1177" s="4" t="s">
        <v>80</v>
      </c>
      <c r="G1177" s="7">
        <v>5358.3</v>
      </c>
      <c r="H1177" s="7">
        <v>5358.3</v>
      </c>
      <c r="I1177" s="7">
        <v>5358.3</v>
      </c>
      <c r="K1177" s="139"/>
    </row>
    <row r="1178" spans="1:11" ht="31.5">
      <c r="A1178" s="95" t="s">
        <v>36</v>
      </c>
      <c r="B1178" s="4"/>
      <c r="C1178" s="4" t="s">
        <v>25</v>
      </c>
      <c r="D1178" s="4" t="s">
        <v>11</v>
      </c>
      <c r="E1178" s="31" t="s">
        <v>490</v>
      </c>
      <c r="F1178" s="4"/>
      <c r="G1178" s="7">
        <f>SUM(G1179)</f>
        <v>376.7</v>
      </c>
      <c r="H1178" s="7">
        <f t="shared" ref="H1178:I1179" si="332">SUM(H1179)</f>
        <v>376.7</v>
      </c>
      <c r="I1178" s="7">
        <f t="shared" si="332"/>
        <v>376.7</v>
      </c>
      <c r="K1178" s="140"/>
    </row>
    <row r="1179" spans="1:11" ht="78.75">
      <c r="A1179" s="95" t="s">
        <v>308</v>
      </c>
      <c r="B1179" s="4"/>
      <c r="C1179" s="4" t="s">
        <v>25</v>
      </c>
      <c r="D1179" s="4" t="s">
        <v>11</v>
      </c>
      <c r="E1179" s="31" t="s">
        <v>875</v>
      </c>
      <c r="F1179" s="4"/>
      <c r="G1179" s="7">
        <f>SUM(G1180)</f>
        <v>376.7</v>
      </c>
      <c r="H1179" s="7">
        <f t="shared" si="332"/>
        <v>376.7</v>
      </c>
      <c r="I1179" s="7">
        <f t="shared" si="332"/>
        <v>376.7</v>
      </c>
    </row>
    <row r="1180" spans="1:11">
      <c r="A1180" s="95" t="s">
        <v>34</v>
      </c>
      <c r="B1180" s="4"/>
      <c r="C1180" s="4" t="s">
        <v>25</v>
      </c>
      <c r="D1180" s="4" t="s">
        <v>11</v>
      </c>
      <c r="E1180" s="31" t="s">
        <v>875</v>
      </c>
      <c r="F1180" s="4" t="s">
        <v>80</v>
      </c>
      <c r="G1180" s="7">
        <v>376.7</v>
      </c>
      <c r="H1180" s="7">
        <v>376.7</v>
      </c>
      <c r="I1180" s="7">
        <v>376.7</v>
      </c>
    </row>
    <row r="1181" spans="1:11" hidden="1">
      <c r="A1181" s="95" t="s">
        <v>59</v>
      </c>
      <c r="B1181" s="40"/>
      <c r="C1181" s="96" t="s">
        <v>25</v>
      </c>
      <c r="D1181" s="96" t="s">
        <v>60</v>
      </c>
      <c r="E1181" s="96"/>
      <c r="F1181" s="31"/>
      <c r="G1181" s="9">
        <f t="shared" ref="G1181:I1182" si="333">G1182</f>
        <v>0</v>
      </c>
      <c r="H1181" s="9">
        <f t="shared" si="333"/>
        <v>0</v>
      </c>
      <c r="I1181" s="9">
        <f t="shared" si="333"/>
        <v>0</v>
      </c>
    </row>
    <row r="1182" spans="1:11" ht="31.5" hidden="1">
      <c r="A1182" s="95" t="s">
        <v>698</v>
      </c>
      <c r="B1182" s="40"/>
      <c r="C1182" s="96" t="s">
        <v>25</v>
      </c>
      <c r="D1182" s="96" t="s">
        <v>60</v>
      </c>
      <c r="E1182" s="31" t="s">
        <v>14</v>
      </c>
      <c r="F1182" s="31"/>
      <c r="G1182" s="9">
        <f t="shared" si="333"/>
        <v>0</v>
      </c>
      <c r="H1182" s="9">
        <f t="shared" si="333"/>
        <v>0</v>
      </c>
      <c r="I1182" s="9">
        <f t="shared" si="333"/>
        <v>0</v>
      </c>
    </row>
    <row r="1183" spans="1:11" hidden="1">
      <c r="A1183" s="95" t="s">
        <v>65</v>
      </c>
      <c r="B1183" s="40"/>
      <c r="C1183" s="96" t="s">
        <v>25</v>
      </c>
      <c r="D1183" s="96" t="s">
        <v>60</v>
      </c>
      <c r="E1183" s="31" t="s">
        <v>52</v>
      </c>
      <c r="F1183" s="31"/>
      <c r="G1183" s="9">
        <f>SUM(G1185)</f>
        <v>0</v>
      </c>
      <c r="H1183" s="9">
        <f>SUM(H1185)</f>
        <v>0</v>
      </c>
      <c r="I1183" s="9">
        <f>SUM(I1185)</f>
        <v>0</v>
      </c>
    </row>
    <row r="1184" spans="1:11" hidden="1">
      <c r="A1184" s="95" t="s">
        <v>29</v>
      </c>
      <c r="B1184" s="40"/>
      <c r="C1184" s="96" t="s">
        <v>25</v>
      </c>
      <c r="D1184" s="96" t="s">
        <v>60</v>
      </c>
      <c r="E1184" s="31" t="s">
        <v>324</v>
      </c>
      <c r="F1184" s="31"/>
      <c r="G1184" s="9">
        <f t="shared" ref="G1184:I1185" si="334">G1185</f>
        <v>0</v>
      </c>
      <c r="H1184" s="9">
        <f t="shared" si="334"/>
        <v>0</v>
      </c>
      <c r="I1184" s="9">
        <f t="shared" si="334"/>
        <v>0</v>
      </c>
    </row>
    <row r="1185" spans="1:9" hidden="1">
      <c r="A1185" s="95" t="s">
        <v>31</v>
      </c>
      <c r="B1185" s="40"/>
      <c r="C1185" s="96" t="s">
        <v>25</v>
      </c>
      <c r="D1185" s="96" t="s">
        <v>60</v>
      </c>
      <c r="E1185" s="31" t="s">
        <v>325</v>
      </c>
      <c r="F1185" s="31"/>
      <c r="G1185" s="9">
        <f t="shared" si="334"/>
        <v>0</v>
      </c>
      <c r="H1185" s="9">
        <f t="shared" si="334"/>
        <v>0</v>
      </c>
      <c r="I1185" s="9">
        <f t="shared" si="334"/>
        <v>0</v>
      </c>
    </row>
    <row r="1186" spans="1:9" ht="31.5" hidden="1">
      <c r="A1186" s="95" t="s">
        <v>97</v>
      </c>
      <c r="B1186" s="40"/>
      <c r="C1186" s="96" t="s">
        <v>25</v>
      </c>
      <c r="D1186" s="96" t="s">
        <v>60</v>
      </c>
      <c r="E1186" s="31" t="s">
        <v>325</v>
      </c>
      <c r="F1186" s="31">
        <v>600</v>
      </c>
      <c r="G1186" s="9"/>
      <c r="H1186" s="9"/>
      <c r="I1186" s="9"/>
    </row>
    <row r="1187" spans="1:9">
      <c r="A1187" s="95" t="s">
        <v>215</v>
      </c>
      <c r="B1187" s="40"/>
      <c r="C1187" s="96" t="s">
        <v>140</v>
      </c>
      <c r="D1187" s="96"/>
      <c r="E1187" s="31"/>
      <c r="F1187" s="31"/>
      <c r="G1187" s="9">
        <f t="shared" ref="G1187:I1192" si="335">SUM(G1188)</f>
        <v>3869</v>
      </c>
      <c r="H1187" s="9">
        <f t="shared" si="335"/>
        <v>3454.5</v>
      </c>
      <c r="I1187" s="9">
        <f t="shared" si="335"/>
        <v>3454.5</v>
      </c>
    </row>
    <row r="1188" spans="1:9">
      <c r="A1188" s="95" t="s">
        <v>158</v>
      </c>
      <c r="B1188" s="40"/>
      <c r="C1188" s="96" t="s">
        <v>140</v>
      </c>
      <c r="D1188" s="96" t="s">
        <v>139</v>
      </c>
      <c r="E1188" s="31"/>
      <c r="F1188" s="31"/>
      <c r="G1188" s="9">
        <f t="shared" si="335"/>
        <v>3869</v>
      </c>
      <c r="H1188" s="9">
        <f t="shared" si="335"/>
        <v>3454.5</v>
      </c>
      <c r="I1188" s="9">
        <f t="shared" si="335"/>
        <v>3454.5</v>
      </c>
    </row>
    <row r="1189" spans="1:9" ht="31.5">
      <c r="A1189" s="95" t="s">
        <v>436</v>
      </c>
      <c r="B1189" s="40"/>
      <c r="C1189" s="96" t="s">
        <v>140</v>
      </c>
      <c r="D1189" s="96" t="s">
        <v>139</v>
      </c>
      <c r="E1189" s="31" t="s">
        <v>274</v>
      </c>
      <c r="F1189" s="31"/>
      <c r="G1189" s="9">
        <f t="shared" si="335"/>
        <v>3869</v>
      </c>
      <c r="H1189" s="9">
        <f t="shared" si="335"/>
        <v>3454.5</v>
      </c>
      <c r="I1189" s="9">
        <f t="shared" si="335"/>
        <v>3454.5</v>
      </c>
    </row>
    <row r="1190" spans="1:9" ht="47.25">
      <c r="A1190" s="95" t="s">
        <v>661</v>
      </c>
      <c r="B1190" s="40"/>
      <c r="C1190" s="96" t="s">
        <v>140</v>
      </c>
      <c r="D1190" s="96" t="s">
        <v>139</v>
      </c>
      <c r="E1190" s="31" t="s">
        <v>288</v>
      </c>
      <c r="F1190" s="31"/>
      <c r="G1190" s="9">
        <f t="shared" si="335"/>
        <v>3869</v>
      </c>
      <c r="H1190" s="9">
        <f t="shared" si="335"/>
        <v>3454.5</v>
      </c>
      <c r="I1190" s="9">
        <f t="shared" si="335"/>
        <v>3454.5</v>
      </c>
    </row>
    <row r="1191" spans="1:9" ht="31.5">
      <c r="A1191" s="95" t="s">
        <v>36</v>
      </c>
      <c r="B1191" s="40"/>
      <c r="C1191" s="96" t="s">
        <v>140</v>
      </c>
      <c r="D1191" s="96" t="s">
        <v>139</v>
      </c>
      <c r="E1191" s="31" t="s">
        <v>289</v>
      </c>
      <c r="F1191" s="31"/>
      <c r="G1191" s="9">
        <f t="shared" si="335"/>
        <v>3869</v>
      </c>
      <c r="H1191" s="9">
        <f t="shared" si="335"/>
        <v>3454.5</v>
      </c>
      <c r="I1191" s="9">
        <f t="shared" si="335"/>
        <v>3454.5</v>
      </c>
    </row>
    <row r="1192" spans="1:9">
      <c r="A1192" s="95" t="s">
        <v>662</v>
      </c>
      <c r="B1192" s="40"/>
      <c r="C1192" s="96" t="s">
        <v>140</v>
      </c>
      <c r="D1192" s="96" t="s">
        <v>139</v>
      </c>
      <c r="E1192" s="31" t="s">
        <v>290</v>
      </c>
      <c r="F1192" s="31"/>
      <c r="G1192" s="9">
        <f t="shared" si="335"/>
        <v>3869</v>
      </c>
      <c r="H1192" s="9">
        <f t="shared" si="335"/>
        <v>3454.5</v>
      </c>
      <c r="I1192" s="9">
        <f t="shared" si="335"/>
        <v>3454.5</v>
      </c>
    </row>
    <row r="1193" spans="1:9" ht="47.25">
      <c r="A1193" s="2" t="s">
        <v>42</v>
      </c>
      <c r="B1193" s="40"/>
      <c r="C1193" s="96" t="s">
        <v>140</v>
      </c>
      <c r="D1193" s="96" t="s">
        <v>139</v>
      </c>
      <c r="E1193" s="31" t="s">
        <v>290</v>
      </c>
      <c r="F1193" s="31">
        <v>100</v>
      </c>
      <c r="G1193" s="9">
        <v>3869</v>
      </c>
      <c r="H1193" s="9">
        <v>3454.5</v>
      </c>
      <c r="I1193" s="9">
        <v>3454.5</v>
      </c>
    </row>
    <row r="1194" spans="1:9">
      <c r="A1194" s="88" t="s">
        <v>699</v>
      </c>
      <c r="B1194" s="24" t="s">
        <v>87</v>
      </c>
      <c r="C1194" s="24"/>
      <c r="D1194" s="24"/>
      <c r="E1194" s="24"/>
      <c r="F1194" s="24"/>
      <c r="G1194" s="26">
        <f>G1195+G1246</f>
        <v>416404.60000000003</v>
      </c>
      <c r="H1194" s="26">
        <f>H1195+H1246</f>
        <v>385387</v>
      </c>
      <c r="I1194" s="26">
        <f>I1195+I1246</f>
        <v>381636.3</v>
      </c>
    </row>
    <row r="1195" spans="1:9">
      <c r="A1195" s="95" t="s">
        <v>88</v>
      </c>
      <c r="B1195" s="4"/>
      <c r="C1195" s="4" t="s">
        <v>89</v>
      </c>
      <c r="D1195" s="4"/>
      <c r="E1195" s="4"/>
      <c r="F1195" s="4"/>
      <c r="G1195" s="7">
        <f>G1196+G1238+G1233</f>
        <v>139144.29999999999</v>
      </c>
      <c r="H1195" s="7">
        <f>H1196+H1238+H1233</f>
        <v>137971.1</v>
      </c>
      <c r="I1195" s="7">
        <f>I1196+I1238+I1233</f>
        <v>138504</v>
      </c>
    </row>
    <row r="1196" spans="1:9">
      <c r="A1196" s="95" t="s">
        <v>90</v>
      </c>
      <c r="B1196" s="4"/>
      <c r="C1196" s="4" t="s">
        <v>89</v>
      </c>
      <c r="D1196" s="4" t="s">
        <v>45</v>
      </c>
      <c r="E1196" s="4"/>
      <c r="F1196" s="4"/>
      <c r="G1196" s="7">
        <f>SUM(G1197)+G1228</f>
        <v>139144.29999999999</v>
      </c>
      <c r="H1196" s="7">
        <f>SUM(H1197)+H1228</f>
        <v>137971.1</v>
      </c>
      <c r="I1196" s="7">
        <f>SUM(I1197)+I1228</f>
        <v>138504</v>
      </c>
    </row>
    <row r="1197" spans="1:9">
      <c r="A1197" s="95" t="s">
        <v>440</v>
      </c>
      <c r="B1197" s="4"/>
      <c r="C1197" s="4" t="s">
        <v>89</v>
      </c>
      <c r="D1197" s="4" t="s">
        <v>45</v>
      </c>
      <c r="E1197" s="4" t="s">
        <v>91</v>
      </c>
      <c r="F1197" s="4"/>
      <c r="G1197" s="7">
        <f>SUM(G1198)+G1206+G1202</f>
        <v>135714.9</v>
      </c>
      <c r="H1197" s="7">
        <f>SUM(H1198)+H1206+H1202</f>
        <v>137971.1</v>
      </c>
      <c r="I1197" s="7">
        <f>SUM(I1198)+I1206+I1202</f>
        <v>138504</v>
      </c>
    </row>
    <row r="1198" spans="1:9">
      <c r="A1198" s="95" t="s">
        <v>92</v>
      </c>
      <c r="B1198" s="4"/>
      <c r="C1198" s="4" t="s">
        <v>89</v>
      </c>
      <c r="D1198" s="4" t="s">
        <v>45</v>
      </c>
      <c r="E1198" s="4" t="s">
        <v>93</v>
      </c>
      <c r="F1198" s="4"/>
      <c r="G1198" s="7">
        <f t="shared" ref="G1198:I1200" si="336">G1199</f>
        <v>133919.9</v>
      </c>
      <c r="H1198" s="7">
        <f t="shared" si="336"/>
        <v>133165.9</v>
      </c>
      <c r="I1198" s="7">
        <f t="shared" si="336"/>
        <v>133145.60000000001</v>
      </c>
    </row>
    <row r="1199" spans="1:9" ht="47.25">
      <c r="A1199" s="95" t="s">
        <v>23</v>
      </c>
      <c r="B1199" s="4"/>
      <c r="C1199" s="4" t="s">
        <v>89</v>
      </c>
      <c r="D1199" s="4" t="s">
        <v>45</v>
      </c>
      <c r="E1199" s="4" t="s">
        <v>94</v>
      </c>
      <c r="F1199" s="4"/>
      <c r="G1199" s="7">
        <f>G1200</f>
        <v>133919.9</v>
      </c>
      <c r="H1199" s="7">
        <f>H1200</f>
        <v>133165.9</v>
      </c>
      <c r="I1199" s="7">
        <f>I1200</f>
        <v>133145.60000000001</v>
      </c>
    </row>
    <row r="1200" spans="1:9">
      <c r="A1200" s="95" t="s">
        <v>95</v>
      </c>
      <c r="B1200" s="4"/>
      <c r="C1200" s="4" t="s">
        <v>89</v>
      </c>
      <c r="D1200" s="4" t="s">
        <v>45</v>
      </c>
      <c r="E1200" s="4" t="s">
        <v>96</v>
      </c>
      <c r="F1200" s="4"/>
      <c r="G1200" s="7">
        <f t="shared" si="336"/>
        <v>133919.9</v>
      </c>
      <c r="H1200" s="7">
        <f t="shared" si="336"/>
        <v>133165.9</v>
      </c>
      <c r="I1200" s="7">
        <f t="shared" si="336"/>
        <v>133145.60000000001</v>
      </c>
    </row>
    <row r="1201" spans="1:9" ht="31.5">
      <c r="A1201" s="95" t="s">
        <v>97</v>
      </c>
      <c r="B1201" s="4"/>
      <c r="C1201" s="4" t="s">
        <v>89</v>
      </c>
      <c r="D1201" s="4" t="s">
        <v>45</v>
      </c>
      <c r="E1201" s="4" t="s">
        <v>96</v>
      </c>
      <c r="F1201" s="4" t="s">
        <v>98</v>
      </c>
      <c r="G1201" s="7">
        <v>133919.9</v>
      </c>
      <c r="H1201" s="7">
        <v>133165.9</v>
      </c>
      <c r="I1201" s="7">
        <v>133145.60000000001</v>
      </c>
    </row>
    <row r="1202" spans="1:9">
      <c r="A1202" s="95" t="s">
        <v>125</v>
      </c>
      <c r="B1202" s="4"/>
      <c r="C1202" s="4" t="s">
        <v>89</v>
      </c>
      <c r="D1202" s="4" t="s">
        <v>45</v>
      </c>
      <c r="E1202" s="4" t="s">
        <v>126</v>
      </c>
      <c r="F1202" s="4"/>
      <c r="G1202" s="7">
        <f>SUM(G1203)</f>
        <v>335</v>
      </c>
      <c r="H1202" s="7">
        <f t="shared" ref="H1202:I1204" si="337">SUM(H1203)</f>
        <v>0</v>
      </c>
      <c r="I1202" s="7">
        <f t="shared" si="337"/>
        <v>0</v>
      </c>
    </row>
    <row r="1203" spans="1:9">
      <c r="A1203" s="95" t="s">
        <v>29</v>
      </c>
      <c r="B1203" s="4"/>
      <c r="C1203" s="4" t="s">
        <v>89</v>
      </c>
      <c r="D1203" s="4" t="s">
        <v>45</v>
      </c>
      <c r="E1203" s="4" t="s">
        <v>315</v>
      </c>
      <c r="F1203" s="4"/>
      <c r="G1203" s="7">
        <f>SUM(G1204)</f>
        <v>335</v>
      </c>
      <c r="H1203" s="7">
        <f t="shared" si="337"/>
        <v>0</v>
      </c>
      <c r="I1203" s="7">
        <f t="shared" si="337"/>
        <v>0</v>
      </c>
    </row>
    <row r="1204" spans="1:9">
      <c r="A1204" s="95" t="s">
        <v>95</v>
      </c>
      <c r="B1204" s="4"/>
      <c r="C1204" s="4" t="s">
        <v>89</v>
      </c>
      <c r="D1204" s="4" t="s">
        <v>45</v>
      </c>
      <c r="E1204" s="4" t="s">
        <v>540</v>
      </c>
      <c r="F1204" s="4"/>
      <c r="G1204" s="7">
        <f>SUM(G1205)</f>
        <v>335</v>
      </c>
      <c r="H1204" s="7">
        <f t="shared" si="337"/>
        <v>0</v>
      </c>
      <c r="I1204" s="7">
        <f t="shared" si="337"/>
        <v>0</v>
      </c>
    </row>
    <row r="1205" spans="1:9" ht="31.5">
      <c r="A1205" s="95" t="s">
        <v>97</v>
      </c>
      <c r="B1205" s="4"/>
      <c r="C1205" s="4" t="s">
        <v>89</v>
      </c>
      <c r="D1205" s="4" t="s">
        <v>45</v>
      </c>
      <c r="E1205" s="4" t="s">
        <v>540</v>
      </c>
      <c r="F1205" s="4" t="s">
        <v>98</v>
      </c>
      <c r="G1205" s="7">
        <v>335</v>
      </c>
      <c r="H1205" s="7"/>
      <c r="I1205" s="7"/>
    </row>
    <row r="1206" spans="1:9" ht="31.5">
      <c r="A1206" s="95" t="s">
        <v>127</v>
      </c>
      <c r="B1206" s="54"/>
      <c r="C1206" s="4" t="s">
        <v>89</v>
      </c>
      <c r="D1206" s="4" t="s">
        <v>45</v>
      </c>
      <c r="E1206" s="4" t="s">
        <v>128</v>
      </c>
      <c r="F1206" s="55"/>
      <c r="G1206" s="7">
        <f>G1213+G1216+G1219+G1222+G1207+G1225+G1210</f>
        <v>1460</v>
      </c>
      <c r="H1206" s="7">
        <f>H1213+H1216+H1219+H1222+H1207+H1225+H1210</f>
        <v>4805.2000000000007</v>
      </c>
      <c r="I1206" s="7">
        <f>I1213+I1216+I1219+I1222+I1207+I1225+I1210</f>
        <v>5358.4</v>
      </c>
    </row>
    <row r="1207" spans="1:9">
      <c r="A1207" s="95" t="s">
        <v>29</v>
      </c>
      <c r="B1207" s="54"/>
      <c r="C1207" s="4" t="s">
        <v>89</v>
      </c>
      <c r="D1207" s="4" t="s">
        <v>45</v>
      </c>
      <c r="E1207" s="4" t="s">
        <v>316</v>
      </c>
      <c r="F1207" s="55"/>
      <c r="G1207" s="7">
        <f>SUM(G1208)</f>
        <v>0</v>
      </c>
      <c r="H1207" s="7">
        <f>SUM(H1208)</f>
        <v>3773.1000000000004</v>
      </c>
      <c r="I1207" s="7">
        <f>SUM(I1208)</f>
        <v>0</v>
      </c>
    </row>
    <row r="1208" spans="1:9" ht="31.5">
      <c r="A1208" s="104" t="s">
        <v>919</v>
      </c>
      <c r="B1208" s="105"/>
      <c r="C1208" s="106" t="s">
        <v>89</v>
      </c>
      <c r="D1208" s="106" t="s">
        <v>45</v>
      </c>
      <c r="E1208" s="106" t="s">
        <v>920</v>
      </c>
      <c r="F1208" s="107"/>
      <c r="G1208" s="108">
        <f>G1209</f>
        <v>0</v>
      </c>
      <c r="H1208" s="108">
        <f t="shared" ref="H1208:I1208" si="338">H1209</f>
        <v>3773.1000000000004</v>
      </c>
      <c r="I1208" s="108">
        <f t="shared" si="338"/>
        <v>0</v>
      </c>
    </row>
    <row r="1209" spans="1:9" ht="31.5">
      <c r="A1209" s="104" t="s">
        <v>97</v>
      </c>
      <c r="B1209" s="105"/>
      <c r="C1209" s="106" t="s">
        <v>89</v>
      </c>
      <c r="D1209" s="106" t="s">
        <v>45</v>
      </c>
      <c r="E1209" s="106" t="s">
        <v>920</v>
      </c>
      <c r="F1209" s="106" t="s">
        <v>98</v>
      </c>
      <c r="G1209" s="108"/>
      <c r="H1209" s="108">
        <f>3769.3+3.8</f>
        <v>3773.1000000000004</v>
      </c>
      <c r="I1209" s="108"/>
    </row>
    <row r="1210" spans="1:9" ht="31.5">
      <c r="A1210" s="95" t="s">
        <v>694</v>
      </c>
      <c r="B1210" s="54"/>
      <c r="C1210" s="4" t="s">
        <v>89</v>
      </c>
      <c r="D1210" s="4" t="s">
        <v>45</v>
      </c>
      <c r="E1210" s="4" t="s">
        <v>728</v>
      </c>
      <c r="F1210" s="4"/>
      <c r="G1210" s="7">
        <f>G1211</f>
        <v>1356.7</v>
      </c>
      <c r="H1210" s="7">
        <f t="shared" ref="H1210:I1211" si="339">H1211</f>
        <v>1032.0999999999999</v>
      </c>
      <c r="I1210" s="7">
        <f t="shared" si="339"/>
        <v>5358.4</v>
      </c>
    </row>
    <row r="1211" spans="1:9">
      <c r="A1211" s="95" t="s">
        <v>95</v>
      </c>
      <c r="B1211" s="54"/>
      <c r="C1211" s="4" t="s">
        <v>89</v>
      </c>
      <c r="D1211" s="4" t="s">
        <v>45</v>
      </c>
      <c r="E1211" s="4" t="s">
        <v>764</v>
      </c>
      <c r="F1211" s="4"/>
      <c r="G1211" s="7">
        <f>G1212</f>
        <v>1356.7</v>
      </c>
      <c r="H1211" s="7">
        <f t="shared" si="339"/>
        <v>1032.0999999999999</v>
      </c>
      <c r="I1211" s="7">
        <f t="shared" si="339"/>
        <v>5358.4</v>
      </c>
    </row>
    <row r="1212" spans="1:9" ht="31.5">
      <c r="A1212" s="95" t="s">
        <v>97</v>
      </c>
      <c r="B1212" s="54"/>
      <c r="C1212" s="4" t="s">
        <v>89</v>
      </c>
      <c r="D1212" s="4" t="s">
        <v>45</v>
      </c>
      <c r="E1212" s="4" t="s">
        <v>764</v>
      </c>
      <c r="F1212" s="4" t="s">
        <v>98</v>
      </c>
      <c r="G1212" s="7">
        <v>1356.7</v>
      </c>
      <c r="H1212" s="7">
        <v>1032.0999999999999</v>
      </c>
      <c r="I1212" s="7">
        <v>5358.4</v>
      </c>
    </row>
    <row r="1213" spans="1:9" ht="31.5">
      <c r="A1213" s="95" t="s">
        <v>935</v>
      </c>
      <c r="B1213" s="54"/>
      <c r="C1213" s="4" t="s">
        <v>89</v>
      </c>
      <c r="D1213" s="4" t="s">
        <v>45</v>
      </c>
      <c r="E1213" s="4" t="s">
        <v>320</v>
      </c>
      <c r="F1213" s="4"/>
      <c r="G1213" s="7">
        <f>G1214</f>
        <v>0</v>
      </c>
      <c r="H1213" s="7">
        <f>H1214</f>
        <v>0</v>
      </c>
      <c r="I1213" s="7">
        <f>I1214</f>
        <v>0</v>
      </c>
    </row>
    <row r="1214" spans="1:9" hidden="1">
      <c r="A1214" s="95" t="s">
        <v>95</v>
      </c>
      <c r="B1214" s="54"/>
      <c r="C1214" s="4" t="s">
        <v>89</v>
      </c>
      <c r="D1214" s="4" t="s">
        <v>45</v>
      </c>
      <c r="E1214" s="4" t="s">
        <v>321</v>
      </c>
      <c r="F1214" s="4"/>
      <c r="G1214" s="7">
        <f t="shared" ref="G1214:I1214" si="340">G1215</f>
        <v>0</v>
      </c>
      <c r="H1214" s="7">
        <f t="shared" si="340"/>
        <v>0</v>
      </c>
      <c r="I1214" s="7">
        <f t="shared" si="340"/>
        <v>0</v>
      </c>
    </row>
    <row r="1215" spans="1:9" ht="31.5" hidden="1">
      <c r="A1215" s="95" t="s">
        <v>97</v>
      </c>
      <c r="B1215" s="54"/>
      <c r="C1215" s="4" t="s">
        <v>89</v>
      </c>
      <c r="D1215" s="4" t="s">
        <v>45</v>
      </c>
      <c r="E1215" s="4" t="s">
        <v>321</v>
      </c>
      <c r="F1215" s="4" t="s">
        <v>98</v>
      </c>
      <c r="G1215" s="7"/>
      <c r="H1215" s="7"/>
      <c r="I1215" s="7"/>
    </row>
    <row r="1216" spans="1:9" ht="31.5">
      <c r="A1216" s="95" t="s">
        <v>221</v>
      </c>
      <c r="B1216" s="54"/>
      <c r="C1216" s="4" t="s">
        <v>89</v>
      </c>
      <c r="D1216" s="4" t="s">
        <v>45</v>
      </c>
      <c r="E1216" s="4" t="s">
        <v>327</v>
      </c>
      <c r="F1216" s="4"/>
      <c r="G1216" s="7">
        <f>SUM(G1217)</f>
        <v>60</v>
      </c>
      <c r="H1216" s="7">
        <f t="shared" ref="H1216:I1216" si="341">SUM(H1217)</f>
        <v>0</v>
      </c>
      <c r="I1216" s="7">
        <f t="shared" si="341"/>
        <v>0</v>
      </c>
    </row>
    <row r="1217" spans="1:9">
      <c r="A1217" s="95" t="s">
        <v>95</v>
      </c>
      <c r="B1217" s="54"/>
      <c r="C1217" s="4" t="s">
        <v>89</v>
      </c>
      <c r="D1217" s="4" t="s">
        <v>45</v>
      </c>
      <c r="E1217" s="4" t="s">
        <v>328</v>
      </c>
      <c r="F1217" s="4"/>
      <c r="G1217" s="7">
        <f>SUM(G1218)</f>
        <v>60</v>
      </c>
      <c r="H1217" s="7">
        <f t="shared" ref="H1217:I1217" si="342">SUM(H1218)</f>
        <v>0</v>
      </c>
      <c r="I1217" s="7">
        <f t="shared" si="342"/>
        <v>0</v>
      </c>
    </row>
    <row r="1218" spans="1:9" ht="31.5">
      <c r="A1218" s="95" t="s">
        <v>97</v>
      </c>
      <c r="B1218" s="54"/>
      <c r="C1218" s="4" t="s">
        <v>89</v>
      </c>
      <c r="D1218" s="4" t="s">
        <v>45</v>
      </c>
      <c r="E1218" s="4" t="s">
        <v>328</v>
      </c>
      <c r="F1218" s="4" t="s">
        <v>98</v>
      </c>
      <c r="G1218" s="7">
        <v>60</v>
      </c>
      <c r="H1218" s="7"/>
      <c r="I1218" s="7"/>
    </row>
    <row r="1219" spans="1:9">
      <c r="A1219" s="95" t="s">
        <v>276</v>
      </c>
      <c r="B1219" s="54"/>
      <c r="C1219" s="4" t="s">
        <v>89</v>
      </c>
      <c r="D1219" s="4" t="s">
        <v>45</v>
      </c>
      <c r="E1219" s="4" t="s">
        <v>322</v>
      </c>
      <c r="F1219" s="4"/>
      <c r="G1219" s="7">
        <f>SUM(G1220)</f>
        <v>43.3</v>
      </c>
      <c r="H1219" s="7">
        <f>SUM(H1220)</f>
        <v>0</v>
      </c>
      <c r="I1219" s="7">
        <f>SUM(I1220)</f>
        <v>0</v>
      </c>
    </row>
    <row r="1220" spans="1:9">
      <c r="A1220" s="95" t="s">
        <v>95</v>
      </c>
      <c r="B1220" s="54"/>
      <c r="C1220" s="4" t="s">
        <v>89</v>
      </c>
      <c r="D1220" s="4" t="s">
        <v>45</v>
      </c>
      <c r="E1220" s="4" t="s">
        <v>323</v>
      </c>
      <c r="F1220" s="4"/>
      <c r="G1220" s="7">
        <f>G1221</f>
        <v>43.3</v>
      </c>
      <c r="H1220" s="7">
        <f>H1221</f>
        <v>0</v>
      </c>
      <c r="I1220" s="7">
        <f>I1221</f>
        <v>0</v>
      </c>
    </row>
    <row r="1221" spans="1:9" ht="31.5">
      <c r="A1221" s="95" t="s">
        <v>97</v>
      </c>
      <c r="B1221" s="54"/>
      <c r="C1221" s="4" t="s">
        <v>89</v>
      </c>
      <c r="D1221" s="4" t="s">
        <v>45</v>
      </c>
      <c r="E1221" s="4" t="s">
        <v>323</v>
      </c>
      <c r="F1221" s="4" t="s">
        <v>98</v>
      </c>
      <c r="G1221" s="7">
        <v>43.3</v>
      </c>
      <c r="H1221" s="7"/>
      <c r="I1221" s="7"/>
    </row>
    <row r="1222" spans="1:9" hidden="1">
      <c r="A1222" s="95" t="s">
        <v>536</v>
      </c>
      <c r="B1222" s="54"/>
      <c r="C1222" s="4" t="s">
        <v>89</v>
      </c>
      <c r="D1222" s="4" t="s">
        <v>45</v>
      </c>
      <c r="E1222" s="4" t="s">
        <v>386</v>
      </c>
      <c r="F1222" s="4"/>
      <c r="G1222" s="7">
        <f t="shared" ref="G1222:I1223" si="343">G1223</f>
        <v>0</v>
      </c>
      <c r="H1222" s="7">
        <f t="shared" si="343"/>
        <v>0</v>
      </c>
      <c r="I1222" s="7">
        <f t="shared" si="343"/>
        <v>0</v>
      </c>
    </row>
    <row r="1223" spans="1:9" ht="31.5" hidden="1">
      <c r="A1223" s="95" t="s">
        <v>637</v>
      </c>
      <c r="B1223" s="54"/>
      <c r="C1223" s="4" t="s">
        <v>89</v>
      </c>
      <c r="D1223" s="4" t="s">
        <v>45</v>
      </c>
      <c r="E1223" s="4" t="s">
        <v>482</v>
      </c>
      <c r="F1223" s="4"/>
      <c r="G1223" s="7">
        <f t="shared" si="343"/>
        <v>0</v>
      </c>
      <c r="H1223" s="7">
        <f t="shared" si="343"/>
        <v>0</v>
      </c>
      <c r="I1223" s="7">
        <f t="shared" si="343"/>
        <v>0</v>
      </c>
    </row>
    <row r="1224" spans="1:9" ht="31.5" hidden="1">
      <c r="A1224" s="95" t="s">
        <v>97</v>
      </c>
      <c r="B1224" s="54"/>
      <c r="C1224" s="4" t="s">
        <v>89</v>
      </c>
      <c r="D1224" s="4" t="s">
        <v>45</v>
      </c>
      <c r="E1224" s="4" t="s">
        <v>482</v>
      </c>
      <c r="F1224" s="4" t="s">
        <v>98</v>
      </c>
      <c r="G1224" s="7"/>
      <c r="H1224" s="7"/>
      <c r="I1224" s="7"/>
    </row>
    <row r="1225" spans="1:9" hidden="1">
      <c r="A1225" s="95" t="s">
        <v>914</v>
      </c>
      <c r="B1225" s="4"/>
      <c r="C1225" s="4" t="s">
        <v>89</v>
      </c>
      <c r="D1225" s="4" t="s">
        <v>45</v>
      </c>
      <c r="E1225" s="4" t="s">
        <v>725</v>
      </c>
      <c r="F1225" s="4"/>
      <c r="G1225" s="7">
        <f>G1226</f>
        <v>0</v>
      </c>
      <c r="H1225" s="7">
        <f t="shared" ref="H1225:I1225" si="344">H1226</f>
        <v>0</v>
      </c>
      <c r="I1225" s="7">
        <f t="shared" si="344"/>
        <v>0</v>
      </c>
    </row>
    <row r="1226" spans="1:9" hidden="1">
      <c r="A1226" s="95" t="s">
        <v>726</v>
      </c>
      <c r="B1226" s="4"/>
      <c r="C1226" s="4" t="s">
        <v>89</v>
      </c>
      <c r="D1226" s="4" t="s">
        <v>45</v>
      </c>
      <c r="E1226" s="4" t="s">
        <v>727</v>
      </c>
      <c r="F1226" s="4"/>
      <c r="G1226" s="7">
        <f>G1227</f>
        <v>0</v>
      </c>
      <c r="H1226" s="7">
        <f>H1227</f>
        <v>0</v>
      </c>
      <c r="I1226" s="7">
        <f>I1227</f>
        <v>0</v>
      </c>
    </row>
    <row r="1227" spans="1:9" ht="31.5" hidden="1">
      <c r="A1227" s="95" t="s">
        <v>97</v>
      </c>
      <c r="B1227" s="4"/>
      <c r="C1227" s="4" t="s">
        <v>89</v>
      </c>
      <c r="D1227" s="4" t="s">
        <v>45</v>
      </c>
      <c r="E1227" s="4" t="s">
        <v>727</v>
      </c>
      <c r="F1227" s="4" t="s">
        <v>98</v>
      </c>
      <c r="G1227" s="7"/>
      <c r="H1227" s="7"/>
      <c r="I1227" s="7"/>
    </row>
    <row r="1228" spans="1:9" ht="31.5">
      <c r="A1228" s="95" t="s">
        <v>434</v>
      </c>
      <c r="B1228" s="4"/>
      <c r="C1228" s="4" t="s">
        <v>89</v>
      </c>
      <c r="D1228" s="4" t="s">
        <v>45</v>
      </c>
      <c r="E1228" s="4" t="s">
        <v>14</v>
      </c>
      <c r="F1228" s="4"/>
      <c r="G1228" s="7">
        <f>G1229</f>
        <v>3429.4</v>
      </c>
      <c r="H1228" s="7">
        <f t="shared" ref="H1228:I1228" si="345">H1229</f>
        <v>0</v>
      </c>
      <c r="I1228" s="7">
        <f t="shared" si="345"/>
        <v>0</v>
      </c>
    </row>
    <row r="1229" spans="1:9">
      <c r="A1229" s="95" t="s">
        <v>65</v>
      </c>
      <c r="B1229" s="4"/>
      <c r="C1229" s="4" t="s">
        <v>89</v>
      </c>
      <c r="D1229" s="4" t="s">
        <v>45</v>
      </c>
      <c r="E1229" s="4" t="s">
        <v>52</v>
      </c>
      <c r="F1229" s="4"/>
      <c r="G1229" s="7">
        <f>SUM(G1230)</f>
        <v>3429.4</v>
      </c>
      <c r="H1229" s="7">
        <f t="shared" ref="H1229:I1229" si="346">H1231</f>
        <v>0</v>
      </c>
      <c r="I1229" s="7">
        <f t="shared" si="346"/>
        <v>0</v>
      </c>
    </row>
    <row r="1230" spans="1:9">
      <c r="A1230" s="95" t="s">
        <v>29</v>
      </c>
      <c r="B1230" s="4"/>
      <c r="C1230" s="4" t="s">
        <v>89</v>
      </c>
      <c r="D1230" s="4" t="s">
        <v>45</v>
      </c>
      <c r="E1230" s="4" t="s">
        <v>324</v>
      </c>
      <c r="F1230" s="4"/>
      <c r="G1230" s="7">
        <f>SUM(G1231)</f>
        <v>3429.4</v>
      </c>
      <c r="H1230" s="7"/>
      <c r="I1230" s="7"/>
    </row>
    <row r="1231" spans="1:9">
      <c r="A1231" s="95" t="s">
        <v>31</v>
      </c>
      <c r="B1231" s="4"/>
      <c r="C1231" s="4" t="s">
        <v>89</v>
      </c>
      <c r="D1231" s="4" t="s">
        <v>45</v>
      </c>
      <c r="E1231" s="4" t="s">
        <v>325</v>
      </c>
      <c r="F1231" s="4"/>
      <c r="G1231" s="7">
        <f>G1232</f>
        <v>3429.4</v>
      </c>
      <c r="H1231" s="7">
        <f t="shared" ref="H1231:I1231" si="347">H1232</f>
        <v>0</v>
      </c>
      <c r="I1231" s="7">
        <f t="shared" si="347"/>
        <v>0</v>
      </c>
    </row>
    <row r="1232" spans="1:9" ht="31.5">
      <c r="A1232" s="95" t="s">
        <v>97</v>
      </c>
      <c r="B1232" s="4"/>
      <c r="C1232" s="4" t="s">
        <v>89</v>
      </c>
      <c r="D1232" s="4" t="s">
        <v>45</v>
      </c>
      <c r="E1232" s="4" t="s">
        <v>325</v>
      </c>
      <c r="F1232" s="4" t="s">
        <v>98</v>
      </c>
      <c r="G1232" s="7">
        <v>3429.4</v>
      </c>
      <c r="H1232" s="7"/>
      <c r="I1232" s="7"/>
    </row>
    <row r="1233" spans="1:9" hidden="1">
      <c r="A1233" s="2" t="s">
        <v>544</v>
      </c>
      <c r="B1233" s="54"/>
      <c r="C1233" s="4" t="s">
        <v>89</v>
      </c>
      <c r="D1233" s="4" t="s">
        <v>139</v>
      </c>
      <c r="E1233" s="4"/>
      <c r="F1233" s="4"/>
      <c r="G1233" s="7">
        <f>SUM(G1234)</f>
        <v>0</v>
      </c>
      <c r="H1233" s="7">
        <f t="shared" ref="H1233:I1235" si="348">SUM(H1234)</f>
        <v>0</v>
      </c>
      <c r="I1233" s="7">
        <f t="shared" si="348"/>
        <v>0</v>
      </c>
    </row>
    <row r="1234" spans="1:9" hidden="1">
      <c r="A1234" s="95" t="s">
        <v>440</v>
      </c>
      <c r="B1234" s="4"/>
      <c r="C1234" s="4" t="s">
        <v>89</v>
      </c>
      <c r="D1234" s="4" t="s">
        <v>139</v>
      </c>
      <c r="E1234" s="4" t="s">
        <v>91</v>
      </c>
      <c r="F1234" s="4"/>
      <c r="G1234" s="7">
        <f>SUM(G1235)</f>
        <v>0</v>
      </c>
      <c r="H1234" s="7">
        <f>SUM(H1235)</f>
        <v>0</v>
      </c>
      <c r="I1234" s="7">
        <f>SUM(I1235)</f>
        <v>0</v>
      </c>
    </row>
    <row r="1235" spans="1:9" ht="24" hidden="1" customHeight="1">
      <c r="A1235" s="95" t="s">
        <v>389</v>
      </c>
      <c r="B1235" s="54"/>
      <c r="C1235" s="4" t="s">
        <v>89</v>
      </c>
      <c r="D1235" s="4" t="s">
        <v>139</v>
      </c>
      <c r="E1235" s="4" t="s">
        <v>118</v>
      </c>
      <c r="F1235" s="4"/>
      <c r="G1235" s="7">
        <f>SUM(G1236)</f>
        <v>0</v>
      </c>
      <c r="H1235" s="7">
        <f t="shared" si="348"/>
        <v>0</v>
      </c>
      <c r="I1235" s="7">
        <f t="shared" si="348"/>
        <v>0</v>
      </c>
    </row>
    <row r="1236" spans="1:9" ht="31.5" hidden="1">
      <c r="A1236" s="95" t="s">
        <v>79</v>
      </c>
      <c r="B1236" s="54"/>
      <c r="C1236" s="4" t="s">
        <v>89</v>
      </c>
      <c r="D1236" s="4" t="s">
        <v>139</v>
      </c>
      <c r="E1236" s="4" t="s">
        <v>393</v>
      </c>
      <c r="F1236" s="4"/>
      <c r="G1236" s="7">
        <f>SUM(G1237)</f>
        <v>0</v>
      </c>
      <c r="H1236" s="7"/>
      <c r="I1236" s="7"/>
    </row>
    <row r="1237" spans="1:9" ht="31.5" hidden="1">
      <c r="A1237" s="95" t="s">
        <v>43</v>
      </c>
      <c r="B1237" s="54"/>
      <c r="C1237" s="4" t="s">
        <v>89</v>
      </c>
      <c r="D1237" s="4" t="s">
        <v>139</v>
      </c>
      <c r="E1237" s="4" t="s">
        <v>393</v>
      </c>
      <c r="F1237" s="4" t="s">
        <v>72</v>
      </c>
      <c r="G1237" s="7"/>
      <c r="H1237" s="7"/>
      <c r="I1237" s="7"/>
    </row>
    <row r="1238" spans="1:9" hidden="1">
      <c r="A1238" s="95" t="s">
        <v>686</v>
      </c>
      <c r="B1238" s="4"/>
      <c r="C1238" s="4" t="s">
        <v>89</v>
      </c>
      <c r="D1238" s="4" t="s">
        <v>89</v>
      </c>
      <c r="E1238" s="4"/>
      <c r="F1238" s="31"/>
      <c r="G1238" s="7">
        <f t="shared" ref="G1238:I1241" si="349">SUM(G1239)</f>
        <v>0</v>
      </c>
      <c r="H1238" s="7">
        <f t="shared" si="349"/>
        <v>0</v>
      </c>
      <c r="I1238" s="7">
        <f t="shared" si="349"/>
        <v>0</v>
      </c>
    </row>
    <row r="1239" spans="1:9" ht="31.5" hidden="1">
      <c r="A1239" s="95" t="s">
        <v>436</v>
      </c>
      <c r="B1239" s="96"/>
      <c r="C1239" s="96" t="s">
        <v>89</v>
      </c>
      <c r="D1239" s="96" t="s">
        <v>89</v>
      </c>
      <c r="E1239" s="31" t="s">
        <v>274</v>
      </c>
      <c r="F1239" s="31"/>
      <c r="G1239" s="7">
        <f t="shared" si="349"/>
        <v>0</v>
      </c>
      <c r="H1239" s="7">
        <f t="shared" si="349"/>
        <v>0</v>
      </c>
      <c r="I1239" s="7">
        <f t="shared" si="349"/>
        <v>0</v>
      </c>
    </row>
    <row r="1240" spans="1:9" ht="31.5" hidden="1">
      <c r="A1240" s="95" t="s">
        <v>368</v>
      </c>
      <c r="B1240" s="4"/>
      <c r="C1240" s="4" t="s">
        <v>89</v>
      </c>
      <c r="D1240" s="4" t="s">
        <v>89</v>
      </c>
      <c r="E1240" s="4" t="s">
        <v>284</v>
      </c>
      <c r="F1240" s="4"/>
      <c r="G1240" s="7">
        <f t="shared" si="349"/>
        <v>0</v>
      </c>
      <c r="H1240" s="7">
        <f t="shared" si="349"/>
        <v>0</v>
      </c>
      <c r="I1240" s="7">
        <f t="shared" si="349"/>
        <v>0</v>
      </c>
    </row>
    <row r="1241" spans="1:9" hidden="1">
      <c r="A1241" s="95" t="s">
        <v>29</v>
      </c>
      <c r="B1241" s="4"/>
      <c r="C1241" s="4" t="s">
        <v>89</v>
      </c>
      <c r="D1241" s="4" t="s">
        <v>89</v>
      </c>
      <c r="E1241" s="4" t="s">
        <v>285</v>
      </c>
      <c r="F1241" s="4"/>
      <c r="G1241" s="7">
        <f t="shared" si="349"/>
        <v>0</v>
      </c>
      <c r="H1241" s="7">
        <f t="shared" si="349"/>
        <v>0</v>
      </c>
      <c r="I1241" s="7">
        <f t="shared" si="349"/>
        <v>0</v>
      </c>
    </row>
    <row r="1242" spans="1:9" ht="31.5" hidden="1">
      <c r="A1242" s="95" t="s">
        <v>286</v>
      </c>
      <c r="B1242" s="31"/>
      <c r="C1242" s="4" t="s">
        <v>89</v>
      </c>
      <c r="D1242" s="4" t="s">
        <v>89</v>
      </c>
      <c r="E1242" s="4" t="s">
        <v>287</v>
      </c>
      <c r="F1242" s="4"/>
      <c r="G1242" s="7">
        <f>SUM(G1243:G1245)</f>
        <v>0</v>
      </c>
      <c r="H1242" s="7">
        <f t="shared" ref="H1242:I1242" si="350">SUM(H1243:H1245)</f>
        <v>0</v>
      </c>
      <c r="I1242" s="7">
        <f t="shared" si="350"/>
        <v>0</v>
      </c>
    </row>
    <row r="1243" spans="1:9" ht="47.25" hidden="1">
      <c r="A1243" s="95" t="s">
        <v>42</v>
      </c>
      <c r="B1243" s="31"/>
      <c r="C1243" s="4" t="s">
        <v>89</v>
      </c>
      <c r="D1243" s="4" t="s">
        <v>89</v>
      </c>
      <c r="E1243" s="4" t="s">
        <v>287</v>
      </c>
      <c r="F1243" s="4" t="s">
        <v>70</v>
      </c>
      <c r="G1243" s="7"/>
      <c r="H1243" s="7"/>
      <c r="I1243" s="7"/>
    </row>
    <row r="1244" spans="1:9" ht="31.5" hidden="1">
      <c r="A1244" s="95" t="s">
        <v>43</v>
      </c>
      <c r="B1244" s="31"/>
      <c r="C1244" s="4" t="s">
        <v>89</v>
      </c>
      <c r="D1244" s="4" t="s">
        <v>89</v>
      </c>
      <c r="E1244" s="4" t="s">
        <v>287</v>
      </c>
      <c r="F1244" s="4" t="s">
        <v>72</v>
      </c>
      <c r="G1244" s="7"/>
      <c r="H1244" s="7"/>
      <c r="I1244" s="7"/>
    </row>
    <row r="1245" spans="1:9" ht="31.5" hidden="1">
      <c r="A1245" s="95" t="s">
        <v>192</v>
      </c>
      <c r="B1245" s="4"/>
      <c r="C1245" s="4" t="s">
        <v>89</v>
      </c>
      <c r="D1245" s="4" t="s">
        <v>89</v>
      </c>
      <c r="E1245" s="4" t="s">
        <v>287</v>
      </c>
      <c r="F1245" s="22">
        <v>600</v>
      </c>
      <c r="G1245" s="7"/>
      <c r="H1245" s="7"/>
      <c r="I1245" s="7"/>
    </row>
    <row r="1246" spans="1:9">
      <c r="A1246" s="95" t="s">
        <v>674</v>
      </c>
      <c r="B1246" s="4"/>
      <c r="C1246" s="4" t="s">
        <v>13</v>
      </c>
      <c r="D1246" s="4"/>
      <c r="E1246" s="4"/>
      <c r="F1246" s="4"/>
      <c r="G1246" s="7">
        <f>SUM(G1247+G1344)</f>
        <v>277260.30000000005</v>
      </c>
      <c r="H1246" s="7">
        <f>SUM(H1247+H1344)</f>
        <v>247415.9</v>
      </c>
      <c r="I1246" s="7">
        <f>SUM(I1247+I1344)</f>
        <v>243132.3</v>
      </c>
    </row>
    <row r="1247" spans="1:9">
      <c r="A1247" s="95" t="s">
        <v>700</v>
      </c>
      <c r="B1247" s="4"/>
      <c r="C1247" s="4" t="s">
        <v>13</v>
      </c>
      <c r="D1247" s="4" t="s">
        <v>28</v>
      </c>
      <c r="E1247" s="4"/>
      <c r="F1247" s="4"/>
      <c r="G1247" s="7">
        <f>G1257+G1338+G1272+G1251</f>
        <v>207699.7</v>
      </c>
      <c r="H1247" s="7">
        <f>H1257+H1338+H1272+H1251</f>
        <v>186434.9</v>
      </c>
      <c r="I1247" s="7">
        <f>I1257+I1338+I1272+I1251</f>
        <v>185830.39999999999</v>
      </c>
    </row>
    <row r="1248" spans="1:9" hidden="1">
      <c r="A1248" s="95" t="s">
        <v>701</v>
      </c>
      <c r="B1248" s="4"/>
      <c r="C1248" s="4" t="s">
        <v>13</v>
      </c>
      <c r="D1248" s="4" t="s">
        <v>28</v>
      </c>
      <c r="E1248" s="4" t="s">
        <v>341</v>
      </c>
      <c r="F1248" s="4"/>
      <c r="G1248" s="7">
        <f t="shared" ref="G1248:I1249" si="351">G1249</f>
        <v>0</v>
      </c>
      <c r="H1248" s="7">
        <f t="shared" si="351"/>
        <v>0</v>
      </c>
      <c r="I1248" s="7">
        <f t="shared" si="351"/>
        <v>0</v>
      </c>
    </row>
    <row r="1249" spans="1:9" hidden="1">
      <c r="A1249" s="95" t="s">
        <v>702</v>
      </c>
      <c r="B1249" s="4"/>
      <c r="C1249" s="4" t="s">
        <v>13</v>
      </c>
      <c r="D1249" s="4" t="s">
        <v>28</v>
      </c>
      <c r="E1249" s="4" t="s">
        <v>342</v>
      </c>
      <c r="F1249" s="4"/>
      <c r="G1249" s="7">
        <f t="shared" si="351"/>
        <v>0</v>
      </c>
      <c r="H1249" s="7">
        <f t="shared" si="351"/>
        <v>0</v>
      </c>
      <c r="I1249" s="7">
        <f t="shared" si="351"/>
        <v>0</v>
      </c>
    </row>
    <row r="1250" spans="1:9" ht="47.25" hidden="1">
      <c r="A1250" s="95" t="s">
        <v>42</v>
      </c>
      <c r="B1250" s="4"/>
      <c r="C1250" s="4" t="s">
        <v>13</v>
      </c>
      <c r="D1250" s="4" t="s">
        <v>28</v>
      </c>
      <c r="E1250" s="4" t="s">
        <v>342</v>
      </c>
      <c r="F1250" s="4" t="s">
        <v>70</v>
      </c>
      <c r="G1250" s="7"/>
      <c r="H1250" s="7"/>
      <c r="I1250" s="7"/>
    </row>
    <row r="1251" spans="1:9" ht="31.5">
      <c r="A1251" s="95" t="s">
        <v>706</v>
      </c>
      <c r="B1251" s="40"/>
      <c r="C1251" s="4" t="s">
        <v>13</v>
      </c>
      <c r="D1251" s="4" t="s">
        <v>28</v>
      </c>
      <c r="E1251" s="47" t="s">
        <v>296</v>
      </c>
      <c r="F1251" s="4"/>
      <c r="G1251" s="7">
        <f t="shared" ref="G1251:I1252" si="352">G1252</f>
        <v>580.5</v>
      </c>
      <c r="H1251" s="7">
        <f t="shared" si="352"/>
        <v>580.5</v>
      </c>
      <c r="I1251" s="7">
        <f t="shared" si="352"/>
        <v>580.5</v>
      </c>
    </row>
    <row r="1252" spans="1:9">
      <c r="A1252" s="89" t="s">
        <v>806</v>
      </c>
      <c r="B1252" s="40"/>
      <c r="C1252" s="4" t="s">
        <v>13</v>
      </c>
      <c r="D1252" s="4" t="s">
        <v>28</v>
      </c>
      <c r="E1252" s="47" t="s">
        <v>301</v>
      </c>
      <c r="F1252" s="4"/>
      <c r="G1252" s="7">
        <f>G1253</f>
        <v>580.5</v>
      </c>
      <c r="H1252" s="7">
        <f t="shared" si="352"/>
        <v>580.5</v>
      </c>
      <c r="I1252" s="7">
        <f t="shared" si="352"/>
        <v>580.5</v>
      </c>
    </row>
    <row r="1253" spans="1:9" ht="31.5">
      <c r="A1253" s="89" t="s">
        <v>892</v>
      </c>
      <c r="B1253" s="40"/>
      <c r="C1253" s="4" t="s">
        <v>13</v>
      </c>
      <c r="D1253" s="4" t="s">
        <v>28</v>
      </c>
      <c r="E1253" s="47" t="s">
        <v>807</v>
      </c>
      <c r="F1253" s="4"/>
      <c r="G1253" s="7">
        <f>SUM(G1254)</f>
        <v>580.5</v>
      </c>
      <c r="H1253" s="7">
        <f t="shared" ref="H1253" si="353">SUM(H1254)</f>
        <v>580.5</v>
      </c>
      <c r="I1253" s="7">
        <f t="shared" ref="I1253" si="354">SUM(I1254)</f>
        <v>580.5</v>
      </c>
    </row>
    <row r="1254" spans="1:9" ht="47.25">
      <c r="A1254" s="95" t="s">
        <v>737</v>
      </c>
      <c r="B1254" s="40"/>
      <c r="C1254" s="4" t="s">
        <v>13</v>
      </c>
      <c r="D1254" s="4" t="s">
        <v>28</v>
      </c>
      <c r="E1254" s="47" t="s">
        <v>808</v>
      </c>
      <c r="F1254" s="4"/>
      <c r="G1254" s="7">
        <f>G1255+G1256</f>
        <v>580.5</v>
      </c>
      <c r="H1254" s="7">
        <f>H1255+H1256</f>
        <v>580.5</v>
      </c>
      <c r="I1254" s="7">
        <f>I1255+I1256</f>
        <v>580.5</v>
      </c>
    </row>
    <row r="1255" spans="1:9" ht="47.25">
      <c r="A1255" s="95" t="s">
        <v>42</v>
      </c>
      <c r="B1255" s="40"/>
      <c r="C1255" s="4" t="s">
        <v>13</v>
      </c>
      <c r="D1255" s="4" t="s">
        <v>28</v>
      </c>
      <c r="E1255" s="47" t="s">
        <v>808</v>
      </c>
      <c r="F1255" s="96" t="s">
        <v>70</v>
      </c>
      <c r="G1255" s="7">
        <v>280.3</v>
      </c>
      <c r="H1255" s="7">
        <v>280.3</v>
      </c>
      <c r="I1255" s="7">
        <v>280.3</v>
      </c>
    </row>
    <row r="1256" spans="1:9" ht="31.5">
      <c r="A1256" s="95" t="s">
        <v>97</v>
      </c>
      <c r="B1256" s="40"/>
      <c r="C1256" s="4" t="s">
        <v>13</v>
      </c>
      <c r="D1256" s="4" t="s">
        <v>28</v>
      </c>
      <c r="E1256" s="47" t="s">
        <v>808</v>
      </c>
      <c r="F1256" s="4" t="s">
        <v>98</v>
      </c>
      <c r="G1256" s="7">
        <v>300.2</v>
      </c>
      <c r="H1256" s="7">
        <v>300.2</v>
      </c>
      <c r="I1256" s="7">
        <v>300.2</v>
      </c>
    </row>
    <row r="1257" spans="1:9" ht="47.25" customHeight="1">
      <c r="A1257" s="95" t="s">
        <v>479</v>
      </c>
      <c r="B1257" s="4"/>
      <c r="C1257" s="4" t="s">
        <v>13</v>
      </c>
      <c r="D1257" s="4" t="s">
        <v>28</v>
      </c>
      <c r="E1257" s="4" t="s">
        <v>478</v>
      </c>
      <c r="F1257" s="4"/>
      <c r="G1257" s="7">
        <f>SUM(G1258)+G1269+G1263+G1266</f>
        <v>4802.6000000000004</v>
      </c>
      <c r="H1257" s="7">
        <f t="shared" ref="H1257:I1257" si="355">SUM(H1258)+H1269+H1263+H1266</f>
        <v>6405.6</v>
      </c>
      <c r="I1257" s="7">
        <f t="shared" si="355"/>
        <v>6405.6</v>
      </c>
    </row>
    <row r="1258" spans="1:9">
      <c r="A1258" s="95" t="s">
        <v>29</v>
      </c>
      <c r="B1258" s="4"/>
      <c r="C1258" s="4" t="s">
        <v>13</v>
      </c>
      <c r="D1258" s="4" t="s">
        <v>28</v>
      </c>
      <c r="E1258" s="4" t="s">
        <v>480</v>
      </c>
      <c r="F1258" s="4"/>
      <c r="G1258" s="7">
        <f>SUM(G1259)+G1261</f>
        <v>454</v>
      </c>
      <c r="H1258" s="7">
        <f t="shared" ref="H1258:I1258" si="356">SUM(H1259)+H1261</f>
        <v>0</v>
      </c>
      <c r="I1258" s="7">
        <f t="shared" si="356"/>
        <v>0</v>
      </c>
    </row>
    <row r="1259" spans="1:9" hidden="1">
      <c r="A1259" s="95" t="s">
        <v>102</v>
      </c>
      <c r="B1259" s="4"/>
      <c r="C1259" s="4" t="s">
        <v>13</v>
      </c>
      <c r="D1259" s="4" t="s">
        <v>28</v>
      </c>
      <c r="E1259" s="4" t="s">
        <v>481</v>
      </c>
      <c r="F1259" s="4"/>
      <c r="G1259" s="7">
        <f t="shared" ref="G1259:I1259" si="357">SUM(G1260)</f>
        <v>0</v>
      </c>
      <c r="H1259" s="7">
        <f t="shared" si="357"/>
        <v>0</v>
      </c>
      <c r="I1259" s="7">
        <f t="shared" si="357"/>
        <v>0</v>
      </c>
    </row>
    <row r="1260" spans="1:9" ht="31.5" hidden="1">
      <c r="A1260" s="95" t="s">
        <v>43</v>
      </c>
      <c r="B1260" s="4"/>
      <c r="C1260" s="4" t="s">
        <v>13</v>
      </c>
      <c r="D1260" s="4" t="s">
        <v>28</v>
      </c>
      <c r="E1260" s="4" t="s">
        <v>481</v>
      </c>
      <c r="F1260" s="4" t="s">
        <v>72</v>
      </c>
      <c r="G1260" s="7">
        <v>0</v>
      </c>
      <c r="H1260" s="7"/>
      <c r="I1260" s="7"/>
    </row>
    <row r="1261" spans="1:9">
      <c r="A1261" s="99" t="s">
        <v>110</v>
      </c>
      <c r="B1261" s="4"/>
      <c r="C1261" s="4" t="s">
        <v>13</v>
      </c>
      <c r="D1261" s="4" t="s">
        <v>28</v>
      </c>
      <c r="E1261" s="4" t="s">
        <v>921</v>
      </c>
      <c r="F1261" s="4"/>
      <c r="G1261" s="7">
        <f>SUM(G1262)</f>
        <v>454</v>
      </c>
      <c r="H1261" s="7"/>
      <c r="I1261" s="7"/>
    </row>
    <row r="1262" spans="1:9" ht="31.5">
      <c r="A1262" s="99" t="s">
        <v>43</v>
      </c>
      <c r="B1262" s="4"/>
      <c r="C1262" s="4" t="s">
        <v>13</v>
      </c>
      <c r="D1262" s="4" t="s">
        <v>28</v>
      </c>
      <c r="E1262" s="4" t="s">
        <v>921</v>
      </c>
      <c r="F1262" s="4" t="s">
        <v>72</v>
      </c>
      <c r="G1262" s="7">
        <v>454</v>
      </c>
      <c r="H1262" s="7"/>
      <c r="I1262" s="7"/>
    </row>
    <row r="1263" spans="1:9" ht="31.5">
      <c r="A1263" s="104" t="s">
        <v>694</v>
      </c>
      <c r="B1263" s="4"/>
      <c r="C1263" s="4" t="s">
        <v>13</v>
      </c>
      <c r="D1263" s="4" t="s">
        <v>28</v>
      </c>
      <c r="E1263" s="4" t="s">
        <v>923</v>
      </c>
      <c r="F1263" s="4"/>
      <c r="G1263" s="7">
        <f>SUM(G1264)</f>
        <v>947.1</v>
      </c>
      <c r="H1263" s="7">
        <f>SUM(H1264)</f>
        <v>6405.6</v>
      </c>
      <c r="I1263" s="7">
        <f>SUM(I1264)</f>
        <v>6405.6</v>
      </c>
    </row>
    <row r="1264" spans="1:9">
      <c r="A1264" s="95" t="s">
        <v>115</v>
      </c>
      <c r="B1264" s="4"/>
      <c r="C1264" s="4" t="s">
        <v>13</v>
      </c>
      <c r="D1264" s="4" t="s">
        <v>28</v>
      </c>
      <c r="E1264" s="4" t="s">
        <v>924</v>
      </c>
      <c r="F1264" s="4"/>
      <c r="G1264" s="7">
        <f t="shared" ref="G1264:I1264" si="358">SUM(G1265)</f>
        <v>947.1</v>
      </c>
      <c r="H1264" s="7">
        <f t="shared" si="358"/>
        <v>6405.6</v>
      </c>
      <c r="I1264" s="7">
        <f t="shared" si="358"/>
        <v>6405.6</v>
      </c>
    </row>
    <row r="1265" spans="1:9" ht="31.5">
      <c r="A1265" s="95" t="s">
        <v>97</v>
      </c>
      <c r="B1265" s="4"/>
      <c r="C1265" s="4" t="s">
        <v>13</v>
      </c>
      <c r="D1265" s="4" t="s">
        <v>28</v>
      </c>
      <c r="E1265" s="4" t="s">
        <v>924</v>
      </c>
      <c r="F1265" s="4" t="s">
        <v>98</v>
      </c>
      <c r="G1265" s="7">
        <v>947.1</v>
      </c>
      <c r="H1265" s="7">
        <v>6405.6</v>
      </c>
      <c r="I1265" s="7">
        <v>6405.6</v>
      </c>
    </row>
    <row r="1266" spans="1:9">
      <c r="A1266" s="104" t="s">
        <v>276</v>
      </c>
      <c r="B1266" s="106"/>
      <c r="C1266" s="106" t="s">
        <v>13</v>
      </c>
      <c r="D1266" s="106" t="s">
        <v>28</v>
      </c>
      <c r="E1266" s="106" t="s">
        <v>926</v>
      </c>
      <c r="F1266" s="106"/>
      <c r="G1266" s="108">
        <f>G1267</f>
        <v>3401.5</v>
      </c>
      <c r="H1266" s="108">
        <f t="shared" ref="H1266:I1267" si="359">H1267</f>
        <v>0</v>
      </c>
      <c r="I1266" s="108">
        <f t="shared" si="359"/>
        <v>0</v>
      </c>
    </row>
    <row r="1267" spans="1:9">
      <c r="A1267" s="104" t="s">
        <v>115</v>
      </c>
      <c r="B1267" s="106"/>
      <c r="C1267" s="106" t="s">
        <v>13</v>
      </c>
      <c r="D1267" s="106" t="s">
        <v>28</v>
      </c>
      <c r="E1267" s="106" t="s">
        <v>925</v>
      </c>
      <c r="F1267" s="106"/>
      <c r="G1267" s="108">
        <f>G1268</f>
        <v>3401.5</v>
      </c>
      <c r="H1267" s="108">
        <f t="shared" si="359"/>
        <v>0</v>
      </c>
      <c r="I1267" s="108">
        <f t="shared" si="359"/>
        <v>0</v>
      </c>
    </row>
    <row r="1268" spans="1:9" ht="31.5">
      <c r="A1268" s="104" t="s">
        <v>97</v>
      </c>
      <c r="B1268" s="106"/>
      <c r="C1268" s="106" t="s">
        <v>13</v>
      </c>
      <c r="D1268" s="106" t="s">
        <v>28</v>
      </c>
      <c r="E1268" s="106" t="s">
        <v>925</v>
      </c>
      <c r="F1268" s="106" t="s">
        <v>98</v>
      </c>
      <c r="G1268" s="108">
        <v>3401.5</v>
      </c>
      <c r="H1268" s="108">
        <v>0</v>
      </c>
      <c r="I1268" s="108">
        <v>0</v>
      </c>
    </row>
    <row r="1269" spans="1:9" hidden="1">
      <c r="A1269" s="95" t="s">
        <v>536</v>
      </c>
      <c r="B1269" s="4"/>
      <c r="C1269" s="4" t="s">
        <v>13</v>
      </c>
      <c r="D1269" s="4" t="s">
        <v>28</v>
      </c>
      <c r="E1269" s="4" t="s">
        <v>625</v>
      </c>
      <c r="F1269" s="4"/>
      <c r="G1269" s="7">
        <f>SUM(G1270)</f>
        <v>0</v>
      </c>
      <c r="H1269" s="7">
        <f t="shared" ref="H1269:I1270" si="360">SUM(H1270)</f>
        <v>0</v>
      </c>
      <c r="I1269" s="7">
        <f t="shared" si="360"/>
        <v>0</v>
      </c>
    </row>
    <row r="1270" spans="1:9" hidden="1">
      <c r="A1270" s="95" t="s">
        <v>624</v>
      </c>
      <c r="B1270" s="4"/>
      <c r="C1270" s="4" t="s">
        <v>13</v>
      </c>
      <c r="D1270" s="4" t="s">
        <v>28</v>
      </c>
      <c r="E1270" s="4" t="s">
        <v>626</v>
      </c>
      <c r="F1270" s="4"/>
      <c r="G1270" s="7">
        <f>SUM(G1271)</f>
        <v>0</v>
      </c>
      <c r="H1270" s="7">
        <f t="shared" si="360"/>
        <v>0</v>
      </c>
      <c r="I1270" s="7">
        <f t="shared" si="360"/>
        <v>0</v>
      </c>
    </row>
    <row r="1271" spans="1:9" ht="31.5" hidden="1">
      <c r="A1271" s="95" t="s">
        <v>97</v>
      </c>
      <c r="B1271" s="4"/>
      <c r="C1271" s="4" t="s">
        <v>13</v>
      </c>
      <c r="D1271" s="4" t="s">
        <v>28</v>
      </c>
      <c r="E1271" s="4" t="s">
        <v>626</v>
      </c>
      <c r="F1271" s="4" t="s">
        <v>98</v>
      </c>
      <c r="G1271" s="7"/>
      <c r="H1271" s="7"/>
      <c r="I1271" s="7"/>
    </row>
    <row r="1272" spans="1:9">
      <c r="A1272" s="95" t="s">
        <v>440</v>
      </c>
      <c r="B1272" s="4"/>
      <c r="C1272" s="4" t="s">
        <v>13</v>
      </c>
      <c r="D1272" s="4" t="s">
        <v>28</v>
      </c>
      <c r="E1272" s="4" t="s">
        <v>91</v>
      </c>
      <c r="F1272" s="4"/>
      <c r="G1272" s="7">
        <f>SUM(G1273+G1286+G1292+G1296)</f>
        <v>200746</v>
      </c>
      <c r="H1272" s="7">
        <f t="shared" ref="H1272:I1272" si="361">SUM(H1273+H1286+H1292+H1296)</f>
        <v>179448.8</v>
      </c>
      <c r="I1272" s="7">
        <f t="shared" si="361"/>
        <v>178844.3</v>
      </c>
    </row>
    <row r="1273" spans="1:9">
      <c r="A1273" s="95" t="s">
        <v>99</v>
      </c>
      <c r="B1273" s="4"/>
      <c r="C1273" s="4" t="s">
        <v>13</v>
      </c>
      <c r="D1273" s="4" t="s">
        <v>28</v>
      </c>
      <c r="E1273" s="4" t="s">
        <v>100</v>
      </c>
      <c r="F1273" s="4"/>
      <c r="G1273" s="7">
        <f>SUM(G1274+G1277+G1281)</f>
        <v>101899.4</v>
      </c>
      <c r="H1273" s="7">
        <f>SUM(H1274+H1277+H1281)</f>
        <v>95501.6</v>
      </c>
      <c r="I1273" s="7">
        <f>SUM(I1274+I1277+I1281)</f>
        <v>94890.2</v>
      </c>
    </row>
    <row r="1274" spans="1:9" ht="47.25">
      <c r="A1274" s="95" t="s">
        <v>23</v>
      </c>
      <c r="B1274" s="4"/>
      <c r="C1274" s="4" t="s">
        <v>13</v>
      </c>
      <c r="D1274" s="4" t="s">
        <v>28</v>
      </c>
      <c r="E1274" s="4" t="s">
        <v>101</v>
      </c>
      <c r="F1274" s="4"/>
      <c r="G1274" s="7">
        <f>G1275</f>
        <v>69375.399999999994</v>
      </c>
      <c r="H1274" s="7">
        <f>H1275</f>
        <v>64549.9</v>
      </c>
      <c r="I1274" s="7">
        <f>I1275</f>
        <v>64539.4</v>
      </c>
    </row>
    <row r="1275" spans="1:9">
      <c r="A1275" s="95" t="s">
        <v>102</v>
      </c>
      <c r="B1275" s="4"/>
      <c r="C1275" s="4" t="s">
        <v>13</v>
      </c>
      <c r="D1275" s="4" t="s">
        <v>28</v>
      </c>
      <c r="E1275" s="4" t="s">
        <v>103</v>
      </c>
      <c r="F1275" s="4"/>
      <c r="G1275" s="7">
        <f t="shared" ref="G1275:I1275" si="362">G1276</f>
        <v>69375.399999999994</v>
      </c>
      <c r="H1275" s="7">
        <f t="shared" si="362"/>
        <v>64549.9</v>
      </c>
      <c r="I1275" s="7">
        <f t="shared" si="362"/>
        <v>64539.4</v>
      </c>
    </row>
    <row r="1276" spans="1:9" ht="31.5">
      <c r="A1276" s="95" t="s">
        <v>97</v>
      </c>
      <c r="B1276" s="4"/>
      <c r="C1276" s="4" t="s">
        <v>13</v>
      </c>
      <c r="D1276" s="4" t="s">
        <v>28</v>
      </c>
      <c r="E1276" s="4" t="s">
        <v>103</v>
      </c>
      <c r="F1276" s="4" t="s">
        <v>98</v>
      </c>
      <c r="G1276" s="7">
        <v>69375.399999999994</v>
      </c>
      <c r="H1276" s="7">
        <v>64549.9</v>
      </c>
      <c r="I1276" s="7">
        <v>64539.4</v>
      </c>
    </row>
    <row r="1277" spans="1:9" hidden="1">
      <c r="A1277" s="95" t="s">
        <v>122</v>
      </c>
      <c r="B1277" s="4"/>
      <c r="C1277" s="4" t="s">
        <v>13</v>
      </c>
      <c r="D1277" s="4" t="s">
        <v>28</v>
      </c>
      <c r="E1277" s="4" t="s">
        <v>390</v>
      </c>
      <c r="F1277" s="4"/>
      <c r="G1277" s="7">
        <f t="shared" ref="G1277:I1279" si="363">SUM(G1278)</f>
        <v>0</v>
      </c>
      <c r="H1277" s="7">
        <f t="shared" si="363"/>
        <v>0</v>
      </c>
      <c r="I1277" s="7">
        <f t="shared" si="363"/>
        <v>0</v>
      </c>
    </row>
    <row r="1278" spans="1:9" hidden="1">
      <c r="A1278" s="95" t="s">
        <v>102</v>
      </c>
      <c r="B1278" s="4"/>
      <c r="C1278" s="4" t="s">
        <v>13</v>
      </c>
      <c r="D1278" s="4" t="s">
        <v>28</v>
      </c>
      <c r="E1278" s="4" t="s">
        <v>391</v>
      </c>
      <c r="F1278" s="4"/>
      <c r="G1278" s="7">
        <f t="shared" si="363"/>
        <v>0</v>
      </c>
      <c r="H1278" s="7">
        <f t="shared" si="363"/>
        <v>0</v>
      </c>
      <c r="I1278" s="7">
        <f t="shared" si="363"/>
        <v>0</v>
      </c>
    </row>
    <row r="1279" spans="1:9" hidden="1">
      <c r="A1279" s="95" t="s">
        <v>276</v>
      </c>
      <c r="B1279" s="4"/>
      <c r="C1279" s="4" t="s">
        <v>13</v>
      </c>
      <c r="D1279" s="4" t="s">
        <v>28</v>
      </c>
      <c r="E1279" s="4" t="s">
        <v>392</v>
      </c>
      <c r="F1279" s="4"/>
      <c r="G1279" s="7">
        <f t="shared" si="363"/>
        <v>0</v>
      </c>
      <c r="H1279" s="7">
        <f t="shared" si="363"/>
        <v>0</v>
      </c>
      <c r="I1279" s="7">
        <f t="shared" si="363"/>
        <v>0</v>
      </c>
    </row>
    <row r="1280" spans="1:9" ht="31.5" hidden="1">
      <c r="A1280" s="95" t="s">
        <v>97</v>
      </c>
      <c r="B1280" s="4"/>
      <c r="C1280" s="4" t="s">
        <v>13</v>
      </c>
      <c r="D1280" s="4" t="s">
        <v>28</v>
      </c>
      <c r="E1280" s="4" t="s">
        <v>392</v>
      </c>
      <c r="F1280" s="4" t="s">
        <v>98</v>
      </c>
      <c r="G1280" s="7"/>
      <c r="H1280" s="7"/>
      <c r="I1280" s="7"/>
    </row>
    <row r="1281" spans="1:9" ht="31.5">
      <c r="A1281" s="95" t="s">
        <v>36</v>
      </c>
      <c r="B1281" s="4"/>
      <c r="C1281" s="4" t="s">
        <v>13</v>
      </c>
      <c r="D1281" s="4" t="s">
        <v>28</v>
      </c>
      <c r="E1281" s="4" t="s">
        <v>104</v>
      </c>
      <c r="F1281" s="4"/>
      <c r="G1281" s="7">
        <f>G1282</f>
        <v>32524</v>
      </c>
      <c r="H1281" s="7">
        <f>H1282</f>
        <v>30951.7</v>
      </c>
      <c r="I1281" s="7">
        <f>I1282</f>
        <v>30350.799999999999</v>
      </c>
    </row>
    <row r="1282" spans="1:9">
      <c r="A1282" s="95" t="s">
        <v>102</v>
      </c>
      <c r="B1282" s="4"/>
      <c r="C1282" s="4" t="s">
        <v>13</v>
      </c>
      <c r="D1282" s="4" t="s">
        <v>28</v>
      </c>
      <c r="E1282" s="4" t="s">
        <v>105</v>
      </c>
      <c r="F1282" s="4"/>
      <c r="G1282" s="7">
        <f>G1283+G1284+G1285</f>
        <v>32524</v>
      </c>
      <c r="H1282" s="7">
        <f>H1283+H1284+H1285</f>
        <v>30951.7</v>
      </c>
      <c r="I1282" s="7">
        <f>I1283+I1284+I1285</f>
        <v>30350.799999999999</v>
      </c>
    </row>
    <row r="1283" spans="1:9" ht="47.25">
      <c r="A1283" s="95" t="s">
        <v>42</v>
      </c>
      <c r="B1283" s="4"/>
      <c r="C1283" s="4" t="s">
        <v>13</v>
      </c>
      <c r="D1283" s="4" t="s">
        <v>28</v>
      </c>
      <c r="E1283" s="4" t="s">
        <v>105</v>
      </c>
      <c r="F1283" s="4" t="s">
        <v>70</v>
      </c>
      <c r="G1283" s="7">
        <v>27071</v>
      </c>
      <c r="H1283" s="7">
        <v>25511</v>
      </c>
      <c r="I1283" s="7">
        <v>25511</v>
      </c>
    </row>
    <row r="1284" spans="1:9" ht="31.5">
      <c r="A1284" s="95" t="s">
        <v>43</v>
      </c>
      <c r="B1284" s="4"/>
      <c r="C1284" s="4" t="s">
        <v>13</v>
      </c>
      <c r="D1284" s="4" t="s">
        <v>28</v>
      </c>
      <c r="E1284" s="4" t="s">
        <v>105</v>
      </c>
      <c r="F1284" s="4" t="s">
        <v>72</v>
      </c>
      <c r="G1284" s="9">
        <v>5202.1000000000004</v>
      </c>
      <c r="H1284" s="9">
        <v>5196.2</v>
      </c>
      <c r="I1284" s="9">
        <v>4601.6000000000004</v>
      </c>
    </row>
    <row r="1285" spans="1:9">
      <c r="A1285" s="95" t="s">
        <v>20</v>
      </c>
      <c r="B1285" s="4"/>
      <c r="C1285" s="4" t="s">
        <v>13</v>
      </c>
      <c r="D1285" s="4" t="s">
        <v>28</v>
      </c>
      <c r="E1285" s="4" t="s">
        <v>105</v>
      </c>
      <c r="F1285" s="4" t="s">
        <v>77</v>
      </c>
      <c r="G1285" s="7">
        <v>250.9</v>
      </c>
      <c r="H1285" s="7">
        <v>244.5</v>
      </c>
      <c r="I1285" s="7">
        <v>238.2</v>
      </c>
    </row>
    <row r="1286" spans="1:9">
      <c r="A1286" s="95" t="s">
        <v>107</v>
      </c>
      <c r="B1286" s="4"/>
      <c r="C1286" s="4" t="s">
        <v>13</v>
      </c>
      <c r="D1286" s="4" t="s">
        <v>28</v>
      </c>
      <c r="E1286" s="4" t="s">
        <v>108</v>
      </c>
      <c r="F1286" s="4"/>
      <c r="G1286" s="7">
        <f t="shared" ref="G1286:I1286" si="364">G1287</f>
        <v>73698.8</v>
      </c>
      <c r="H1286" s="7">
        <f t="shared" si="364"/>
        <v>67708.2</v>
      </c>
      <c r="I1286" s="7">
        <f t="shared" si="364"/>
        <v>67696.800000000003</v>
      </c>
    </row>
    <row r="1287" spans="1:9" ht="31.5">
      <c r="A1287" s="95" t="s">
        <v>36</v>
      </c>
      <c r="B1287" s="4"/>
      <c r="C1287" s="4" t="s">
        <v>13</v>
      </c>
      <c r="D1287" s="4" t="s">
        <v>28</v>
      </c>
      <c r="E1287" s="4" t="s">
        <v>109</v>
      </c>
      <c r="F1287" s="4"/>
      <c r="G1287" s="7">
        <f>G1288</f>
        <v>73698.8</v>
      </c>
      <c r="H1287" s="7">
        <f>H1288</f>
        <v>67708.2</v>
      </c>
      <c r="I1287" s="7">
        <f>I1288</f>
        <v>67696.800000000003</v>
      </c>
    </row>
    <row r="1288" spans="1:9">
      <c r="A1288" s="95" t="s">
        <v>922</v>
      </c>
      <c r="B1288" s="4"/>
      <c r="C1288" s="4" t="s">
        <v>13</v>
      </c>
      <c r="D1288" s="4" t="s">
        <v>28</v>
      </c>
      <c r="E1288" s="4" t="s">
        <v>111</v>
      </c>
      <c r="F1288" s="4"/>
      <c r="G1288" s="7">
        <f>G1289+G1290+G1291</f>
        <v>73698.8</v>
      </c>
      <c r="H1288" s="7">
        <f>H1289+H1290+H1291</f>
        <v>67708.2</v>
      </c>
      <c r="I1288" s="7">
        <f>I1289+I1290+I1291</f>
        <v>67696.800000000003</v>
      </c>
    </row>
    <row r="1289" spans="1:9" ht="47.25">
      <c r="A1289" s="95" t="s">
        <v>42</v>
      </c>
      <c r="B1289" s="4"/>
      <c r="C1289" s="4" t="s">
        <v>13</v>
      </c>
      <c r="D1289" s="4" t="s">
        <v>28</v>
      </c>
      <c r="E1289" s="4" t="s">
        <v>111</v>
      </c>
      <c r="F1289" s="4" t="s">
        <v>70</v>
      </c>
      <c r="G1289" s="7">
        <v>65984.7</v>
      </c>
      <c r="H1289" s="7">
        <v>59794.400000000001</v>
      </c>
      <c r="I1289" s="7">
        <v>59794.400000000001</v>
      </c>
    </row>
    <row r="1290" spans="1:9" ht="31.5">
      <c r="A1290" s="95" t="s">
        <v>43</v>
      </c>
      <c r="B1290" s="4"/>
      <c r="C1290" s="4" t="s">
        <v>13</v>
      </c>
      <c r="D1290" s="4" t="s">
        <v>28</v>
      </c>
      <c r="E1290" s="4" t="s">
        <v>111</v>
      </c>
      <c r="F1290" s="4" t="s">
        <v>72</v>
      </c>
      <c r="G1290" s="9">
        <v>7298.5</v>
      </c>
      <c r="H1290" s="9">
        <v>7509.6</v>
      </c>
      <c r="I1290" s="9">
        <v>7509.6</v>
      </c>
    </row>
    <row r="1291" spans="1:9">
      <c r="A1291" s="95" t="s">
        <v>20</v>
      </c>
      <c r="B1291" s="4"/>
      <c r="C1291" s="4" t="s">
        <v>13</v>
      </c>
      <c r="D1291" s="4" t="s">
        <v>28</v>
      </c>
      <c r="E1291" s="4" t="s">
        <v>111</v>
      </c>
      <c r="F1291" s="4" t="s">
        <v>77</v>
      </c>
      <c r="G1291" s="7">
        <v>415.6</v>
      </c>
      <c r="H1291" s="7">
        <v>404.2</v>
      </c>
      <c r="I1291" s="7">
        <v>392.8</v>
      </c>
    </row>
    <row r="1292" spans="1:9">
      <c r="A1292" s="95" t="s">
        <v>112</v>
      </c>
      <c r="B1292" s="4"/>
      <c r="C1292" s="4" t="s">
        <v>13</v>
      </c>
      <c r="D1292" s="4" t="s">
        <v>28</v>
      </c>
      <c r="E1292" s="4" t="s">
        <v>113</v>
      </c>
      <c r="F1292" s="4"/>
      <c r="G1292" s="7">
        <f t="shared" ref="G1292:I1294" si="365">G1293</f>
        <v>16479.400000000001</v>
      </c>
      <c r="H1292" s="7">
        <f t="shared" si="365"/>
        <v>15269.2</v>
      </c>
      <c r="I1292" s="7">
        <f t="shared" si="365"/>
        <v>15268.9</v>
      </c>
    </row>
    <row r="1293" spans="1:9" ht="47.25">
      <c r="A1293" s="95" t="s">
        <v>23</v>
      </c>
      <c r="B1293" s="4"/>
      <c r="C1293" s="4" t="s">
        <v>13</v>
      </c>
      <c r="D1293" s="4" t="s">
        <v>28</v>
      </c>
      <c r="E1293" s="4" t="s">
        <v>114</v>
      </c>
      <c r="F1293" s="4"/>
      <c r="G1293" s="7">
        <f>G1294</f>
        <v>16479.400000000001</v>
      </c>
      <c r="H1293" s="7">
        <f>H1294</f>
        <v>15269.2</v>
      </c>
      <c r="I1293" s="7">
        <f>I1294</f>
        <v>15268.9</v>
      </c>
    </row>
    <row r="1294" spans="1:9">
      <c r="A1294" s="95" t="s">
        <v>115</v>
      </c>
      <c r="B1294" s="4"/>
      <c r="C1294" s="4" t="s">
        <v>13</v>
      </c>
      <c r="D1294" s="4" t="s">
        <v>28</v>
      </c>
      <c r="E1294" s="4" t="s">
        <v>116</v>
      </c>
      <c r="F1294" s="4"/>
      <c r="G1294" s="7">
        <f t="shared" si="365"/>
        <v>16479.400000000001</v>
      </c>
      <c r="H1294" s="7">
        <f t="shared" si="365"/>
        <v>15269.2</v>
      </c>
      <c r="I1294" s="7">
        <f t="shared" si="365"/>
        <v>15268.9</v>
      </c>
    </row>
    <row r="1295" spans="1:9" ht="31.5">
      <c r="A1295" s="95" t="s">
        <v>97</v>
      </c>
      <c r="B1295" s="4"/>
      <c r="C1295" s="4" t="s">
        <v>13</v>
      </c>
      <c r="D1295" s="4" t="s">
        <v>28</v>
      </c>
      <c r="E1295" s="4" t="s">
        <v>116</v>
      </c>
      <c r="F1295" s="4" t="s">
        <v>98</v>
      </c>
      <c r="G1295" s="7">
        <v>16479.400000000001</v>
      </c>
      <c r="H1295" s="7">
        <v>15269.2</v>
      </c>
      <c r="I1295" s="7">
        <v>15268.9</v>
      </c>
    </row>
    <row r="1296" spans="1:9" ht="31.5">
      <c r="A1296" s="95" t="s">
        <v>127</v>
      </c>
      <c r="B1296" s="55"/>
      <c r="C1296" s="4" t="s">
        <v>13</v>
      </c>
      <c r="D1296" s="4" t="s">
        <v>28</v>
      </c>
      <c r="E1296" s="4" t="s">
        <v>128</v>
      </c>
      <c r="F1296" s="4"/>
      <c r="G1296" s="7">
        <f>SUM(G1297+G1321+G1326+G1331)+G1335+G1313+G1316</f>
        <v>8668.4000000000015</v>
      </c>
      <c r="H1296" s="7">
        <f>SUM(H1297+H1321+H1326+H1331)+H1335+H1313+H1316</f>
        <v>969.8</v>
      </c>
      <c r="I1296" s="7">
        <f>SUM(I1297+I1321+I1326+I1331)+I1335+I1313+I1316</f>
        <v>988.40000000000009</v>
      </c>
    </row>
    <row r="1297" spans="1:9">
      <c r="A1297" s="95" t="s">
        <v>29</v>
      </c>
      <c r="B1297" s="55"/>
      <c r="C1297" s="4" t="s">
        <v>13</v>
      </c>
      <c r="D1297" s="4" t="s">
        <v>28</v>
      </c>
      <c r="E1297" s="4" t="s">
        <v>316</v>
      </c>
      <c r="F1297" s="4"/>
      <c r="G1297" s="7">
        <f>SUM(G1298+G1300+G1304)+G1307+G1309</f>
        <v>5818.4000000000005</v>
      </c>
      <c r="H1297" s="7">
        <f t="shared" ref="H1297:I1297" si="366">SUM(H1298+H1300+H1304)+H1307+H1309</f>
        <v>969.8</v>
      </c>
      <c r="I1297" s="7">
        <f t="shared" si="366"/>
        <v>988.40000000000009</v>
      </c>
    </row>
    <row r="1298" spans="1:9">
      <c r="A1298" s="95" t="s">
        <v>102</v>
      </c>
      <c r="B1298" s="54"/>
      <c r="C1298" s="4" t="s">
        <v>13</v>
      </c>
      <c r="D1298" s="4" t="s">
        <v>28</v>
      </c>
      <c r="E1298" s="4" t="s">
        <v>317</v>
      </c>
      <c r="F1298" s="4"/>
      <c r="G1298" s="7">
        <f>G1299</f>
        <v>3824.4</v>
      </c>
      <c r="H1298" s="7">
        <f>H1299</f>
        <v>0</v>
      </c>
      <c r="I1298" s="7">
        <f>I1299</f>
        <v>0</v>
      </c>
    </row>
    <row r="1299" spans="1:9" ht="31.5">
      <c r="A1299" s="95" t="s">
        <v>43</v>
      </c>
      <c r="B1299" s="54"/>
      <c r="C1299" s="4" t="s">
        <v>13</v>
      </c>
      <c r="D1299" s="4" t="s">
        <v>28</v>
      </c>
      <c r="E1299" s="4" t="s">
        <v>317</v>
      </c>
      <c r="F1299" s="4" t="s">
        <v>72</v>
      </c>
      <c r="G1299" s="7">
        <v>3824.4</v>
      </c>
      <c r="H1299" s="7"/>
      <c r="I1299" s="7"/>
    </row>
    <row r="1300" spans="1:9">
      <c r="A1300" s="95" t="s">
        <v>110</v>
      </c>
      <c r="B1300" s="55"/>
      <c r="C1300" s="4" t="s">
        <v>13</v>
      </c>
      <c r="D1300" s="4" t="s">
        <v>28</v>
      </c>
      <c r="E1300" s="4" t="s">
        <v>318</v>
      </c>
      <c r="F1300" s="4"/>
      <c r="G1300" s="7">
        <f>SUM(G1301)</f>
        <v>1281.4000000000001</v>
      </c>
      <c r="H1300" s="7">
        <f>SUM(H1301)</f>
        <v>256.3</v>
      </c>
      <c r="I1300" s="7">
        <f>SUM(I1301)</f>
        <v>256.3</v>
      </c>
    </row>
    <row r="1301" spans="1:9" ht="31.5">
      <c r="A1301" s="95" t="s">
        <v>43</v>
      </c>
      <c r="B1301" s="55"/>
      <c r="C1301" s="4" t="s">
        <v>13</v>
      </c>
      <c r="D1301" s="4" t="s">
        <v>28</v>
      </c>
      <c r="E1301" s="4" t="s">
        <v>318</v>
      </c>
      <c r="F1301" s="4" t="s">
        <v>72</v>
      </c>
      <c r="G1301" s="7">
        <v>1281.4000000000001</v>
      </c>
      <c r="H1301" s="7">
        <v>256.3</v>
      </c>
      <c r="I1301" s="7">
        <v>256.3</v>
      </c>
    </row>
    <row r="1302" spans="1:9" hidden="1">
      <c r="A1302" s="95" t="s">
        <v>375</v>
      </c>
      <c r="B1302" s="55"/>
      <c r="C1302" s="4" t="s">
        <v>13</v>
      </c>
      <c r="D1302" s="4" t="s">
        <v>28</v>
      </c>
      <c r="E1302" s="4" t="s">
        <v>583</v>
      </c>
      <c r="F1302" s="4"/>
      <c r="G1302" s="7">
        <f>SUM(G1303)</f>
        <v>0</v>
      </c>
      <c r="H1302" s="7"/>
      <c r="I1302" s="7"/>
    </row>
    <row r="1303" spans="1:9" ht="31.5" hidden="1">
      <c r="A1303" s="95" t="s">
        <v>43</v>
      </c>
      <c r="B1303" s="55"/>
      <c r="C1303" s="4" t="s">
        <v>13</v>
      </c>
      <c r="D1303" s="4" t="s">
        <v>28</v>
      </c>
      <c r="E1303" s="4" t="s">
        <v>583</v>
      </c>
      <c r="F1303" s="4" t="s">
        <v>72</v>
      </c>
      <c r="G1303" s="7"/>
      <c r="H1303" s="7"/>
      <c r="I1303" s="7"/>
    </row>
    <row r="1304" spans="1:9" ht="63" hidden="1">
      <c r="A1304" s="95" t="s">
        <v>577</v>
      </c>
      <c r="B1304" s="55"/>
      <c r="C1304" s="4" t="s">
        <v>13</v>
      </c>
      <c r="D1304" s="4" t="s">
        <v>28</v>
      </c>
      <c r="E1304" s="4" t="s">
        <v>578</v>
      </c>
      <c r="F1304" s="4"/>
      <c r="G1304" s="7">
        <f>SUM(G1305:G1306)</f>
        <v>0</v>
      </c>
      <c r="H1304" s="7">
        <f t="shared" ref="H1304:I1304" si="367">SUM(H1305:H1306)</f>
        <v>0</v>
      </c>
      <c r="I1304" s="7">
        <f t="shared" si="367"/>
        <v>0</v>
      </c>
    </row>
    <row r="1305" spans="1:9" ht="31.5" hidden="1">
      <c r="A1305" s="95" t="s">
        <v>43</v>
      </c>
      <c r="B1305" s="55"/>
      <c r="C1305" s="4" t="s">
        <v>13</v>
      </c>
      <c r="D1305" s="4" t="s">
        <v>28</v>
      </c>
      <c r="E1305" s="4" t="s">
        <v>578</v>
      </c>
      <c r="F1305" s="4" t="s">
        <v>72</v>
      </c>
      <c r="G1305" s="7">
        <v>0</v>
      </c>
      <c r="H1305" s="7"/>
      <c r="I1305" s="7"/>
    </row>
    <row r="1306" spans="1:9" ht="31.5" hidden="1">
      <c r="A1306" s="95" t="s">
        <v>97</v>
      </c>
      <c r="B1306" s="55"/>
      <c r="C1306" s="4" t="s">
        <v>13</v>
      </c>
      <c r="D1306" s="4" t="s">
        <v>28</v>
      </c>
      <c r="E1306" s="4" t="s">
        <v>578</v>
      </c>
      <c r="F1306" s="4" t="s">
        <v>98</v>
      </c>
      <c r="G1306" s="7"/>
      <c r="H1306" s="7"/>
      <c r="I1306" s="7"/>
    </row>
    <row r="1307" spans="1:9" ht="31.5">
      <c r="A1307" s="95" t="s">
        <v>652</v>
      </c>
      <c r="B1307" s="55"/>
      <c r="C1307" s="4" t="s">
        <v>13</v>
      </c>
      <c r="D1307" s="4" t="s">
        <v>28</v>
      </c>
      <c r="E1307" s="4" t="s">
        <v>627</v>
      </c>
      <c r="F1307" s="4"/>
      <c r="G1307" s="7">
        <f>SUM(G1308)</f>
        <v>712.6</v>
      </c>
      <c r="H1307" s="7">
        <f t="shared" ref="H1307:I1307" si="368">SUM(H1308)</f>
        <v>713.5</v>
      </c>
      <c r="I1307" s="7">
        <f t="shared" si="368"/>
        <v>732.1</v>
      </c>
    </row>
    <row r="1308" spans="1:9" ht="31.5">
      <c r="A1308" s="95" t="s">
        <v>43</v>
      </c>
      <c r="B1308" s="55"/>
      <c r="C1308" s="4" t="s">
        <v>13</v>
      </c>
      <c r="D1308" s="4" t="s">
        <v>28</v>
      </c>
      <c r="E1308" s="4" t="s">
        <v>627</v>
      </c>
      <c r="F1308" s="4" t="s">
        <v>72</v>
      </c>
      <c r="G1308" s="7">
        <v>712.6</v>
      </c>
      <c r="H1308" s="7">
        <v>713.5</v>
      </c>
      <c r="I1308" s="7">
        <v>732.1</v>
      </c>
    </row>
    <row r="1309" spans="1:9" ht="15.75" hidden="1" customHeight="1">
      <c r="A1309" s="95" t="s">
        <v>634</v>
      </c>
      <c r="B1309" s="55"/>
      <c r="C1309" s="4" t="s">
        <v>13</v>
      </c>
      <c r="D1309" s="4" t="s">
        <v>28</v>
      </c>
      <c r="E1309" s="4" t="s">
        <v>665</v>
      </c>
      <c r="F1309" s="4"/>
      <c r="G1309" s="7">
        <f>SUM(G1310)</f>
        <v>0</v>
      </c>
      <c r="H1309" s="7"/>
      <c r="I1309" s="7"/>
    </row>
    <row r="1310" spans="1:9" ht="31.5" hidden="1" customHeight="1">
      <c r="A1310" s="95" t="s">
        <v>663</v>
      </c>
      <c r="B1310" s="55"/>
      <c r="C1310" s="4" t="s">
        <v>13</v>
      </c>
      <c r="D1310" s="4" t="s">
        <v>28</v>
      </c>
      <c r="E1310" s="4" t="s">
        <v>664</v>
      </c>
      <c r="F1310" s="4"/>
      <c r="G1310" s="7">
        <f>SUM(G1311:G1312)</f>
        <v>0</v>
      </c>
      <c r="H1310" s="7"/>
      <c r="I1310" s="7"/>
    </row>
    <row r="1311" spans="1:9" ht="31.5" hidden="1" customHeight="1">
      <c r="A1311" s="95" t="s">
        <v>43</v>
      </c>
      <c r="B1311" s="55"/>
      <c r="C1311" s="4" t="s">
        <v>13</v>
      </c>
      <c r="D1311" s="4" t="s">
        <v>28</v>
      </c>
      <c r="E1311" s="4" t="s">
        <v>664</v>
      </c>
      <c r="F1311" s="4" t="s">
        <v>72</v>
      </c>
      <c r="G1311" s="7"/>
      <c r="H1311" s="7"/>
      <c r="I1311" s="7"/>
    </row>
    <row r="1312" spans="1:9" ht="31.5" hidden="1" customHeight="1">
      <c r="A1312" s="95" t="s">
        <v>97</v>
      </c>
      <c r="B1312" s="55"/>
      <c r="C1312" s="4" t="s">
        <v>13</v>
      </c>
      <c r="D1312" s="4" t="s">
        <v>28</v>
      </c>
      <c r="E1312" s="4" t="s">
        <v>664</v>
      </c>
      <c r="F1312" s="4" t="s">
        <v>98</v>
      </c>
      <c r="G1312" s="7"/>
      <c r="H1312" s="7"/>
      <c r="I1312" s="7"/>
    </row>
    <row r="1313" spans="1:9" ht="31.5" hidden="1">
      <c r="A1313" s="95" t="s">
        <v>694</v>
      </c>
      <c r="B1313" s="55"/>
      <c r="C1313" s="4" t="s">
        <v>13</v>
      </c>
      <c r="D1313" s="4" t="s">
        <v>28</v>
      </c>
      <c r="E1313" s="4" t="s">
        <v>728</v>
      </c>
      <c r="F1313" s="4"/>
      <c r="G1313" s="7">
        <f>G1314</f>
        <v>0</v>
      </c>
      <c r="H1313" s="7">
        <f t="shared" ref="H1313:I1314" si="369">H1314</f>
        <v>0</v>
      </c>
      <c r="I1313" s="7">
        <f t="shared" si="369"/>
        <v>0</v>
      </c>
    </row>
    <row r="1314" spans="1:9" hidden="1">
      <c r="A1314" s="95" t="s">
        <v>102</v>
      </c>
      <c r="B1314" s="55"/>
      <c r="C1314" s="4" t="s">
        <v>13</v>
      </c>
      <c r="D1314" s="4" t="s">
        <v>28</v>
      </c>
      <c r="E1314" s="4" t="s">
        <v>729</v>
      </c>
      <c r="F1314" s="4"/>
      <c r="G1314" s="7">
        <f>G1315</f>
        <v>0</v>
      </c>
      <c r="H1314" s="7">
        <f t="shared" si="369"/>
        <v>0</v>
      </c>
      <c r="I1314" s="7">
        <f t="shared" si="369"/>
        <v>0</v>
      </c>
    </row>
    <row r="1315" spans="1:9" ht="31.5" hidden="1">
      <c r="A1315" s="95" t="s">
        <v>97</v>
      </c>
      <c r="B1315" s="55"/>
      <c r="C1315" s="4" t="s">
        <v>13</v>
      </c>
      <c r="D1315" s="4" t="s">
        <v>28</v>
      </c>
      <c r="E1315" s="4" t="s">
        <v>729</v>
      </c>
      <c r="F1315" s="4" t="s">
        <v>98</v>
      </c>
      <c r="G1315" s="7"/>
      <c r="H1315" s="7"/>
      <c r="I1315" s="7"/>
    </row>
    <row r="1316" spans="1:9" ht="31.5" hidden="1">
      <c r="A1316" s="95" t="s">
        <v>927</v>
      </c>
      <c r="B1316" s="55"/>
      <c r="C1316" s="4" t="s">
        <v>13</v>
      </c>
      <c r="D1316" s="4" t="s">
        <v>28</v>
      </c>
      <c r="E1316" s="4" t="s">
        <v>320</v>
      </c>
      <c r="F1316" s="4"/>
      <c r="G1316" s="7">
        <f>G1317+G1319</f>
        <v>0</v>
      </c>
      <c r="H1316" s="7">
        <f t="shared" ref="H1316:I1316" si="370">H1317+H1319</f>
        <v>0</v>
      </c>
      <c r="I1316" s="7">
        <f t="shared" si="370"/>
        <v>0</v>
      </c>
    </row>
    <row r="1317" spans="1:9" hidden="1">
      <c r="A1317" s="95" t="s">
        <v>102</v>
      </c>
      <c r="B1317" s="55"/>
      <c r="C1317" s="4" t="s">
        <v>13</v>
      </c>
      <c r="D1317" s="4" t="s">
        <v>28</v>
      </c>
      <c r="E1317" s="4" t="s">
        <v>326</v>
      </c>
      <c r="F1317" s="4"/>
      <c r="G1317" s="7">
        <f t="shared" ref="G1317:I1317" si="371">G1318</f>
        <v>0</v>
      </c>
      <c r="H1317" s="7">
        <f t="shared" si="371"/>
        <v>0</v>
      </c>
      <c r="I1317" s="7">
        <f t="shared" si="371"/>
        <v>0</v>
      </c>
    </row>
    <row r="1318" spans="1:9" ht="30" hidden="1" customHeight="1">
      <c r="A1318" s="95" t="s">
        <v>97</v>
      </c>
      <c r="B1318" s="55"/>
      <c r="C1318" s="4" t="s">
        <v>13</v>
      </c>
      <c r="D1318" s="4" t="s">
        <v>28</v>
      </c>
      <c r="E1318" s="4" t="s">
        <v>326</v>
      </c>
      <c r="F1318" s="4" t="s">
        <v>98</v>
      </c>
      <c r="G1318" s="7"/>
      <c r="H1318" s="7"/>
      <c r="I1318" s="7"/>
    </row>
    <row r="1319" spans="1:9" ht="27" hidden="1" customHeight="1">
      <c r="A1319" s="95" t="s">
        <v>115</v>
      </c>
      <c r="B1319" s="55"/>
      <c r="C1319" s="4" t="s">
        <v>13</v>
      </c>
      <c r="D1319" s="4" t="s">
        <v>28</v>
      </c>
      <c r="E1319" s="4" t="s">
        <v>760</v>
      </c>
      <c r="F1319" s="4"/>
      <c r="G1319" s="7">
        <f>SUM(G1320)</f>
        <v>0</v>
      </c>
      <c r="H1319" s="7">
        <f t="shared" ref="H1319:I1319" si="372">SUM(H1320)</f>
        <v>0</v>
      </c>
      <c r="I1319" s="7">
        <f t="shared" si="372"/>
        <v>0</v>
      </c>
    </row>
    <row r="1320" spans="1:9" ht="30" hidden="1" customHeight="1">
      <c r="A1320" s="95" t="s">
        <v>97</v>
      </c>
      <c r="B1320" s="55"/>
      <c r="C1320" s="4" t="s">
        <v>13</v>
      </c>
      <c r="D1320" s="4" t="s">
        <v>28</v>
      </c>
      <c r="E1320" s="4" t="s">
        <v>760</v>
      </c>
      <c r="F1320" s="4" t="s">
        <v>98</v>
      </c>
      <c r="G1320" s="7"/>
      <c r="H1320" s="7"/>
      <c r="I1320" s="7"/>
    </row>
    <row r="1321" spans="1:9" ht="31.5" hidden="1">
      <c r="A1321" s="95" t="s">
        <v>221</v>
      </c>
      <c r="B1321" s="55"/>
      <c r="C1321" s="4" t="s">
        <v>13</v>
      </c>
      <c r="D1321" s="4" t="s">
        <v>28</v>
      </c>
      <c r="E1321" s="4" t="s">
        <v>327</v>
      </c>
      <c r="F1321" s="4"/>
      <c r="G1321" s="7">
        <f>G1322+G1324</f>
        <v>0</v>
      </c>
      <c r="H1321" s="7">
        <f t="shared" ref="G1321:I1322" si="373">H1322</f>
        <v>0</v>
      </c>
      <c r="I1321" s="7">
        <f t="shared" si="373"/>
        <v>0</v>
      </c>
    </row>
    <row r="1322" spans="1:9" hidden="1">
      <c r="A1322" s="95" t="s">
        <v>102</v>
      </c>
      <c r="B1322" s="55"/>
      <c r="C1322" s="4" t="s">
        <v>13</v>
      </c>
      <c r="D1322" s="4" t="s">
        <v>28</v>
      </c>
      <c r="E1322" s="4" t="s">
        <v>329</v>
      </c>
      <c r="F1322" s="4"/>
      <c r="G1322" s="7">
        <f t="shared" si="373"/>
        <v>0</v>
      </c>
      <c r="H1322" s="7">
        <f t="shared" si="373"/>
        <v>0</v>
      </c>
      <c r="I1322" s="7">
        <f t="shared" si="373"/>
        <v>0</v>
      </c>
    </row>
    <row r="1323" spans="1:9" ht="31.5" hidden="1">
      <c r="A1323" s="95" t="s">
        <v>97</v>
      </c>
      <c r="B1323" s="55"/>
      <c r="C1323" s="4" t="s">
        <v>13</v>
      </c>
      <c r="D1323" s="4" t="s">
        <v>28</v>
      </c>
      <c r="E1323" s="4" t="s">
        <v>329</v>
      </c>
      <c r="F1323" s="4" t="s">
        <v>98</v>
      </c>
      <c r="G1323" s="7"/>
      <c r="H1323" s="7"/>
      <c r="I1323" s="7"/>
    </row>
    <row r="1324" spans="1:9" hidden="1">
      <c r="A1324" s="95" t="s">
        <v>396</v>
      </c>
      <c r="B1324" s="55"/>
      <c r="C1324" s="4" t="s">
        <v>13</v>
      </c>
      <c r="D1324" s="4" t="s">
        <v>28</v>
      </c>
      <c r="E1324" s="4" t="s">
        <v>581</v>
      </c>
      <c r="F1324" s="4"/>
      <c r="G1324" s="7">
        <f>SUM(G1325)</f>
        <v>0</v>
      </c>
      <c r="H1324" s="7">
        <f t="shared" ref="H1324:I1324" si="374">SUM(H1325)</f>
        <v>0</v>
      </c>
      <c r="I1324" s="7">
        <f t="shared" si="374"/>
        <v>0</v>
      </c>
    </row>
    <row r="1325" spans="1:9" ht="31.5" hidden="1">
      <c r="A1325" s="95" t="s">
        <v>97</v>
      </c>
      <c r="B1325" s="55"/>
      <c r="C1325" s="4" t="s">
        <v>13</v>
      </c>
      <c r="D1325" s="4" t="s">
        <v>28</v>
      </c>
      <c r="E1325" s="4" t="s">
        <v>581</v>
      </c>
      <c r="F1325" s="4" t="s">
        <v>98</v>
      </c>
      <c r="G1325" s="7"/>
      <c r="H1325" s="7"/>
      <c r="I1325" s="7"/>
    </row>
    <row r="1326" spans="1:9" ht="14.25" customHeight="1">
      <c r="A1326" s="95" t="s">
        <v>276</v>
      </c>
      <c r="B1326" s="55"/>
      <c r="C1326" s="4" t="s">
        <v>13</v>
      </c>
      <c r="D1326" s="4" t="s">
        <v>28</v>
      </c>
      <c r="E1326" s="4" t="s">
        <v>322</v>
      </c>
      <c r="F1326" s="4"/>
      <c r="G1326" s="7">
        <f>G1327+G1329</f>
        <v>2850</v>
      </c>
      <c r="H1326" s="7">
        <f>H1327+H1329</f>
        <v>0</v>
      </c>
      <c r="I1326" s="7">
        <f>I1327+I1329</f>
        <v>0</v>
      </c>
    </row>
    <row r="1327" spans="1:9">
      <c r="A1327" s="95" t="s">
        <v>102</v>
      </c>
      <c r="B1327" s="55"/>
      <c r="C1327" s="4" t="s">
        <v>13</v>
      </c>
      <c r="D1327" s="4" t="s">
        <v>28</v>
      </c>
      <c r="E1327" s="4" t="s">
        <v>343</v>
      </c>
      <c r="F1327" s="4"/>
      <c r="G1327" s="7">
        <f>G1328</f>
        <v>2850</v>
      </c>
      <c r="H1327" s="7">
        <f>H1328</f>
        <v>0</v>
      </c>
      <c r="I1327" s="7">
        <f>I1328</f>
        <v>0</v>
      </c>
    </row>
    <row r="1328" spans="1:9" ht="31.5">
      <c r="A1328" s="95" t="s">
        <v>97</v>
      </c>
      <c r="B1328" s="55"/>
      <c r="C1328" s="4" t="s">
        <v>13</v>
      </c>
      <c r="D1328" s="4" t="s">
        <v>28</v>
      </c>
      <c r="E1328" s="4" t="s">
        <v>343</v>
      </c>
      <c r="F1328" s="4" t="s">
        <v>98</v>
      </c>
      <c r="G1328" s="7">
        <v>2850</v>
      </c>
      <c r="H1328" s="7"/>
      <c r="I1328" s="7"/>
    </row>
    <row r="1329" spans="1:9" hidden="1">
      <c r="A1329" s="95" t="s">
        <v>115</v>
      </c>
      <c r="B1329" s="55"/>
      <c r="C1329" s="4" t="s">
        <v>13</v>
      </c>
      <c r="D1329" s="4" t="s">
        <v>28</v>
      </c>
      <c r="E1329" s="4" t="s">
        <v>403</v>
      </c>
      <c r="F1329" s="4"/>
      <c r="G1329" s="7">
        <f>G1330</f>
        <v>0</v>
      </c>
      <c r="H1329" s="7">
        <f>H1330</f>
        <v>0</v>
      </c>
      <c r="I1329" s="7">
        <f>I1330</f>
        <v>0</v>
      </c>
    </row>
    <row r="1330" spans="1:9" ht="31.5" hidden="1">
      <c r="A1330" s="95" t="s">
        <v>97</v>
      </c>
      <c r="B1330" s="55"/>
      <c r="C1330" s="4" t="s">
        <v>13</v>
      </c>
      <c r="D1330" s="4" t="s">
        <v>28</v>
      </c>
      <c r="E1330" s="4" t="s">
        <v>403</v>
      </c>
      <c r="F1330" s="4" t="s">
        <v>98</v>
      </c>
      <c r="G1330" s="7"/>
      <c r="H1330" s="7"/>
      <c r="I1330" s="7"/>
    </row>
    <row r="1331" spans="1:9" hidden="1">
      <c r="A1331" s="95" t="s">
        <v>536</v>
      </c>
      <c r="B1331" s="55"/>
      <c r="C1331" s="4" t="s">
        <v>13</v>
      </c>
      <c r="D1331" s="4" t="s">
        <v>28</v>
      </c>
      <c r="E1331" s="4" t="s">
        <v>386</v>
      </c>
      <c r="F1331" s="4"/>
      <c r="G1331" s="7">
        <f>SUM(G1332)</f>
        <v>0</v>
      </c>
      <c r="H1331" s="7">
        <f t="shared" ref="H1331:I1331" si="375">SUM(H1332)</f>
        <v>0</v>
      </c>
      <c r="I1331" s="7">
        <f t="shared" si="375"/>
        <v>0</v>
      </c>
    </row>
    <row r="1332" spans="1:9" ht="47.25" hidden="1">
      <c r="A1332" s="95" t="s">
        <v>703</v>
      </c>
      <c r="B1332" s="55"/>
      <c r="C1332" s="4" t="s">
        <v>13</v>
      </c>
      <c r="D1332" s="4" t="s">
        <v>28</v>
      </c>
      <c r="E1332" s="4" t="s">
        <v>628</v>
      </c>
      <c r="F1332" s="4"/>
      <c r="G1332" s="7">
        <f>G1333</f>
        <v>0</v>
      </c>
      <c r="H1332" s="7">
        <f>H1333+H1334</f>
        <v>0</v>
      </c>
      <c r="I1332" s="7">
        <f>I1333+I1334</f>
        <v>0</v>
      </c>
    </row>
    <row r="1333" spans="1:9" ht="31.5" hidden="1">
      <c r="A1333" s="95" t="s">
        <v>43</v>
      </c>
      <c r="B1333" s="55"/>
      <c r="C1333" s="4" t="s">
        <v>13</v>
      </c>
      <c r="D1333" s="4" t="s">
        <v>28</v>
      </c>
      <c r="E1333" s="4" t="s">
        <v>628</v>
      </c>
      <c r="F1333" s="4" t="s">
        <v>72</v>
      </c>
      <c r="G1333" s="7"/>
      <c r="H1333" s="7"/>
      <c r="I1333" s="7"/>
    </row>
    <row r="1334" spans="1:9" ht="31.5" hidden="1">
      <c r="A1334" s="95" t="s">
        <v>97</v>
      </c>
      <c r="B1334" s="55"/>
      <c r="C1334" s="4" t="s">
        <v>13</v>
      </c>
      <c r="D1334" s="4" t="s">
        <v>28</v>
      </c>
      <c r="E1334" s="4" t="s">
        <v>628</v>
      </c>
      <c r="F1334" s="4" t="s">
        <v>98</v>
      </c>
      <c r="G1334" s="7"/>
      <c r="H1334" s="7"/>
      <c r="I1334" s="7"/>
    </row>
    <row r="1335" spans="1:9" ht="16.5" hidden="1" customHeight="1">
      <c r="A1335" s="95" t="s">
        <v>644</v>
      </c>
      <c r="B1335" s="55"/>
      <c r="C1335" s="4" t="s">
        <v>13</v>
      </c>
      <c r="D1335" s="4" t="s">
        <v>28</v>
      </c>
      <c r="E1335" s="4" t="s">
        <v>643</v>
      </c>
      <c r="F1335" s="4"/>
      <c r="G1335" s="7">
        <f>SUM(G1336)</f>
        <v>0</v>
      </c>
      <c r="H1335" s="7">
        <f t="shared" ref="H1335:I1336" si="376">SUM(H1336)</f>
        <v>0</v>
      </c>
      <c r="I1335" s="7">
        <f t="shared" si="376"/>
        <v>0</v>
      </c>
    </row>
    <row r="1336" spans="1:9" ht="16.5" hidden="1" customHeight="1">
      <c r="A1336" s="95" t="s">
        <v>646</v>
      </c>
      <c r="B1336" s="55"/>
      <c r="C1336" s="4" t="s">
        <v>13</v>
      </c>
      <c r="D1336" s="4" t="s">
        <v>28</v>
      </c>
      <c r="E1336" s="4" t="s">
        <v>645</v>
      </c>
      <c r="F1336" s="4"/>
      <c r="G1336" s="7">
        <f>SUM(G1337)</f>
        <v>0</v>
      </c>
      <c r="H1336" s="7">
        <f t="shared" si="376"/>
        <v>0</v>
      </c>
      <c r="I1336" s="7">
        <f t="shared" si="376"/>
        <v>0</v>
      </c>
    </row>
    <row r="1337" spans="1:9" ht="31.5" hidden="1" customHeight="1">
      <c r="A1337" s="95" t="s">
        <v>97</v>
      </c>
      <c r="B1337" s="55"/>
      <c r="C1337" s="4" t="s">
        <v>13</v>
      </c>
      <c r="D1337" s="4" t="s">
        <v>28</v>
      </c>
      <c r="E1337" s="4" t="s">
        <v>645</v>
      </c>
      <c r="F1337" s="4" t="s">
        <v>98</v>
      </c>
      <c r="G1337" s="7"/>
      <c r="H1337" s="7">
        <v>0</v>
      </c>
      <c r="I1337" s="7">
        <v>0</v>
      </c>
    </row>
    <row r="1338" spans="1:9" ht="31.5">
      <c r="A1338" s="95" t="s">
        <v>698</v>
      </c>
      <c r="B1338" s="39"/>
      <c r="C1338" s="96" t="s">
        <v>13</v>
      </c>
      <c r="D1338" s="96" t="s">
        <v>28</v>
      </c>
      <c r="E1338" s="31" t="s">
        <v>14</v>
      </c>
      <c r="F1338" s="31"/>
      <c r="G1338" s="9">
        <f t="shared" ref="G1338:I1340" si="377">G1339</f>
        <v>1570.6</v>
      </c>
      <c r="H1338" s="9">
        <f t="shared" si="377"/>
        <v>0</v>
      </c>
      <c r="I1338" s="9">
        <f t="shared" si="377"/>
        <v>0</v>
      </c>
    </row>
    <row r="1339" spans="1:9">
      <c r="A1339" s="95" t="s">
        <v>65</v>
      </c>
      <c r="B1339" s="39"/>
      <c r="C1339" s="96" t="s">
        <v>13</v>
      </c>
      <c r="D1339" s="96" t="s">
        <v>28</v>
      </c>
      <c r="E1339" s="31" t="s">
        <v>52</v>
      </c>
      <c r="F1339" s="31"/>
      <c r="G1339" s="9">
        <f t="shared" si="377"/>
        <v>1570.6</v>
      </c>
      <c r="H1339" s="9">
        <f t="shared" si="377"/>
        <v>0</v>
      </c>
      <c r="I1339" s="9">
        <f t="shared" si="377"/>
        <v>0</v>
      </c>
    </row>
    <row r="1340" spans="1:9">
      <c r="A1340" s="95" t="s">
        <v>29</v>
      </c>
      <c r="B1340" s="39"/>
      <c r="C1340" s="96" t="s">
        <v>13</v>
      </c>
      <c r="D1340" s="96" t="s">
        <v>28</v>
      </c>
      <c r="E1340" s="31" t="s">
        <v>324</v>
      </c>
      <c r="F1340" s="31"/>
      <c r="G1340" s="9">
        <f t="shared" si="377"/>
        <v>1570.6</v>
      </c>
      <c r="H1340" s="9">
        <f t="shared" si="377"/>
        <v>0</v>
      </c>
      <c r="I1340" s="9">
        <f t="shared" si="377"/>
        <v>0</v>
      </c>
    </row>
    <row r="1341" spans="1:9">
      <c r="A1341" s="95" t="s">
        <v>31</v>
      </c>
      <c r="B1341" s="39"/>
      <c r="C1341" s="96" t="s">
        <v>13</v>
      </c>
      <c r="D1341" s="96" t="s">
        <v>28</v>
      </c>
      <c r="E1341" s="31" t="s">
        <v>325</v>
      </c>
      <c r="F1341" s="31"/>
      <c r="G1341" s="9">
        <f>SUM(G1342:G1343)</f>
        <v>1570.6</v>
      </c>
      <c r="H1341" s="9">
        <f>H1343</f>
        <v>0</v>
      </c>
      <c r="I1341" s="9">
        <f>I1343</f>
        <v>0</v>
      </c>
    </row>
    <row r="1342" spans="1:9" ht="31.5">
      <c r="A1342" s="101" t="s">
        <v>43</v>
      </c>
      <c r="B1342" s="39"/>
      <c r="C1342" s="102" t="s">
        <v>13</v>
      </c>
      <c r="D1342" s="102" t="s">
        <v>28</v>
      </c>
      <c r="E1342" s="31" t="s">
        <v>325</v>
      </c>
      <c r="F1342" s="31">
        <v>200</v>
      </c>
      <c r="G1342" s="9">
        <v>190.5</v>
      </c>
      <c r="H1342" s="9"/>
      <c r="I1342" s="9"/>
    </row>
    <row r="1343" spans="1:9" ht="31.5">
      <c r="A1343" s="95" t="s">
        <v>97</v>
      </c>
      <c r="B1343" s="39"/>
      <c r="C1343" s="96" t="s">
        <v>13</v>
      </c>
      <c r="D1343" s="96" t="s">
        <v>28</v>
      </c>
      <c r="E1343" s="31" t="s">
        <v>325</v>
      </c>
      <c r="F1343" s="31">
        <v>600</v>
      </c>
      <c r="G1343" s="110">
        <v>1380.1</v>
      </c>
      <c r="H1343" s="9"/>
      <c r="I1343" s="9"/>
    </row>
    <row r="1344" spans="1:9">
      <c r="A1344" s="95" t="s">
        <v>704</v>
      </c>
      <c r="B1344" s="55"/>
      <c r="C1344" s="4" t="s">
        <v>13</v>
      </c>
      <c r="D1344" s="4" t="s">
        <v>11</v>
      </c>
      <c r="E1344" s="4"/>
      <c r="F1344" s="55"/>
      <c r="G1344" s="7">
        <f>G1345</f>
        <v>69560.600000000006</v>
      </c>
      <c r="H1344" s="7">
        <f>H1345</f>
        <v>60981.000000000007</v>
      </c>
      <c r="I1344" s="7">
        <f>I1345</f>
        <v>57301.900000000009</v>
      </c>
    </row>
    <row r="1345" spans="1:9">
      <c r="A1345" s="95" t="s">
        <v>440</v>
      </c>
      <c r="B1345" s="55"/>
      <c r="C1345" s="4" t="s">
        <v>13</v>
      </c>
      <c r="D1345" s="4" t="s">
        <v>11</v>
      </c>
      <c r="E1345" s="4" t="s">
        <v>91</v>
      </c>
      <c r="F1345" s="55"/>
      <c r="G1345" s="7">
        <f>G1346+G1354+G1381+G1394</f>
        <v>69560.600000000006</v>
      </c>
      <c r="H1345" s="7">
        <f>H1346+H1354+H1381+H1394</f>
        <v>60981.000000000007</v>
      </c>
      <c r="I1345" s="7">
        <f>I1346+I1354+I1381+I1394</f>
        <v>57301.900000000009</v>
      </c>
    </row>
    <row r="1346" spans="1:9" ht="31.5" hidden="1">
      <c r="A1346" s="95" t="s">
        <v>705</v>
      </c>
      <c r="B1346" s="55"/>
      <c r="C1346" s="4" t="s">
        <v>13</v>
      </c>
      <c r="D1346" s="4" t="s">
        <v>11</v>
      </c>
      <c r="E1346" s="4" t="s">
        <v>121</v>
      </c>
      <c r="F1346" s="55"/>
      <c r="G1346" s="7">
        <f>G1350+G1347</f>
        <v>0</v>
      </c>
      <c r="H1346" s="7">
        <f>H1350+H1347</f>
        <v>0</v>
      </c>
      <c r="I1346" s="7">
        <f>I1350+I1347</f>
        <v>0</v>
      </c>
    </row>
    <row r="1347" spans="1:9" hidden="1">
      <c r="A1347" s="95" t="s">
        <v>29</v>
      </c>
      <c r="B1347" s="55"/>
      <c r="C1347" s="4" t="s">
        <v>13</v>
      </c>
      <c r="D1347" s="4" t="s">
        <v>11</v>
      </c>
      <c r="E1347" s="4" t="s">
        <v>313</v>
      </c>
      <c r="F1347" s="55"/>
      <c r="G1347" s="7">
        <f t="shared" ref="G1347:I1348" si="378">G1348</f>
        <v>0</v>
      </c>
      <c r="H1347" s="7">
        <f t="shared" si="378"/>
        <v>0</v>
      </c>
      <c r="I1347" s="7">
        <f t="shared" si="378"/>
        <v>0</v>
      </c>
    </row>
    <row r="1348" spans="1:9" hidden="1">
      <c r="A1348" s="95" t="s">
        <v>102</v>
      </c>
      <c r="B1348" s="55"/>
      <c r="C1348" s="4" t="s">
        <v>13</v>
      </c>
      <c r="D1348" s="4" t="s">
        <v>11</v>
      </c>
      <c r="E1348" s="4" t="s">
        <v>314</v>
      </c>
      <c r="F1348" s="55"/>
      <c r="G1348" s="7">
        <f t="shared" si="378"/>
        <v>0</v>
      </c>
      <c r="H1348" s="7">
        <f t="shared" si="378"/>
        <v>0</v>
      </c>
      <c r="I1348" s="7">
        <f t="shared" si="378"/>
        <v>0</v>
      </c>
    </row>
    <row r="1349" spans="1:9" ht="31.5" hidden="1">
      <c r="A1349" s="95" t="s">
        <v>43</v>
      </c>
      <c r="B1349" s="55"/>
      <c r="C1349" s="4" t="s">
        <v>13</v>
      </c>
      <c r="D1349" s="4" t="s">
        <v>11</v>
      </c>
      <c r="E1349" s="4" t="s">
        <v>314</v>
      </c>
      <c r="F1349" s="4" t="s">
        <v>72</v>
      </c>
      <c r="G1349" s="7"/>
      <c r="H1349" s="7"/>
      <c r="I1349" s="7"/>
    </row>
    <row r="1350" spans="1:9" hidden="1">
      <c r="A1350" s="95" t="s">
        <v>122</v>
      </c>
      <c r="B1350" s="55"/>
      <c r="C1350" s="4" t="s">
        <v>13</v>
      </c>
      <c r="D1350" s="4" t="s">
        <v>11</v>
      </c>
      <c r="E1350" s="4" t="s">
        <v>123</v>
      </c>
      <c r="F1350" s="4"/>
      <c r="G1350" s="7">
        <f t="shared" ref="G1350:I1352" si="379">G1351</f>
        <v>0</v>
      </c>
      <c r="H1350" s="7">
        <f t="shared" si="379"/>
        <v>0</v>
      </c>
      <c r="I1350" s="7">
        <f t="shared" si="379"/>
        <v>0</v>
      </c>
    </row>
    <row r="1351" spans="1:9" hidden="1">
      <c r="A1351" s="95" t="s">
        <v>115</v>
      </c>
      <c r="B1351" s="55"/>
      <c r="C1351" s="4" t="s">
        <v>13</v>
      </c>
      <c r="D1351" s="4" t="s">
        <v>11</v>
      </c>
      <c r="E1351" s="4" t="s">
        <v>311</v>
      </c>
      <c r="F1351" s="4"/>
      <c r="G1351" s="7">
        <f t="shared" si="379"/>
        <v>0</v>
      </c>
      <c r="H1351" s="7">
        <f t="shared" si="379"/>
        <v>0</v>
      </c>
      <c r="I1351" s="7">
        <f t="shared" si="379"/>
        <v>0</v>
      </c>
    </row>
    <row r="1352" spans="1:9" hidden="1">
      <c r="A1352" s="95" t="s">
        <v>276</v>
      </c>
      <c r="B1352" s="55"/>
      <c r="C1352" s="4" t="s">
        <v>13</v>
      </c>
      <c r="D1352" s="4" t="s">
        <v>11</v>
      </c>
      <c r="E1352" s="4" t="s">
        <v>312</v>
      </c>
      <c r="F1352" s="4"/>
      <c r="G1352" s="7">
        <f t="shared" si="379"/>
        <v>0</v>
      </c>
      <c r="H1352" s="7">
        <f t="shared" si="379"/>
        <v>0</v>
      </c>
      <c r="I1352" s="7">
        <f t="shared" si="379"/>
        <v>0</v>
      </c>
    </row>
    <row r="1353" spans="1:9" ht="31.5" hidden="1">
      <c r="A1353" s="95" t="s">
        <v>54</v>
      </c>
      <c r="B1353" s="55"/>
      <c r="C1353" s="4" t="s">
        <v>13</v>
      </c>
      <c r="D1353" s="4" t="s">
        <v>11</v>
      </c>
      <c r="E1353" s="4" t="s">
        <v>312</v>
      </c>
      <c r="F1353" s="4" t="s">
        <v>98</v>
      </c>
      <c r="G1353" s="7"/>
      <c r="H1353" s="7"/>
      <c r="I1353" s="7"/>
    </row>
    <row r="1354" spans="1:9">
      <c r="A1354" s="95" t="s">
        <v>125</v>
      </c>
      <c r="B1354" s="55"/>
      <c r="C1354" s="4" t="s">
        <v>13</v>
      </c>
      <c r="D1354" s="4" t="s">
        <v>11</v>
      </c>
      <c r="E1354" s="4" t="s">
        <v>126</v>
      </c>
      <c r="F1354" s="4"/>
      <c r="G1354" s="7">
        <f>G1355+G1368</f>
        <v>6183.9</v>
      </c>
      <c r="H1354" s="7">
        <f t="shared" ref="H1354:I1354" si="380">H1355+H1368</f>
        <v>6000</v>
      </c>
      <c r="I1354" s="7">
        <f t="shared" si="380"/>
        <v>2321</v>
      </c>
    </row>
    <row r="1355" spans="1:9">
      <c r="A1355" s="95" t="s">
        <v>29</v>
      </c>
      <c r="B1355" s="55"/>
      <c r="C1355" s="4" t="s">
        <v>13</v>
      </c>
      <c r="D1355" s="4" t="s">
        <v>11</v>
      </c>
      <c r="E1355" s="4" t="s">
        <v>315</v>
      </c>
      <c r="F1355" s="4"/>
      <c r="G1355" s="7">
        <f>SUM(G1356+G1360+G1364)+G1362</f>
        <v>6183.9</v>
      </c>
      <c r="H1355" s="7">
        <f t="shared" ref="H1355:I1355" si="381">SUM(H1356+H1360+H1364)+H1362</f>
        <v>6000</v>
      </c>
      <c r="I1355" s="7">
        <f t="shared" si="381"/>
        <v>2321</v>
      </c>
    </row>
    <row r="1356" spans="1:9" s="56" customFormat="1" ht="14.25" customHeight="1">
      <c r="A1356" s="95" t="s">
        <v>102</v>
      </c>
      <c r="B1356" s="55"/>
      <c r="C1356" s="4" t="s">
        <v>13</v>
      </c>
      <c r="D1356" s="4" t="s">
        <v>11</v>
      </c>
      <c r="E1356" s="4" t="s">
        <v>565</v>
      </c>
      <c r="F1356" s="4"/>
      <c r="G1356" s="7">
        <f>SUM(G1357:G1359)</f>
        <v>5428.2</v>
      </c>
      <c r="H1356" s="7">
        <f t="shared" ref="H1356:I1356" si="382">SUM(H1357:H1359)</f>
        <v>6000</v>
      </c>
      <c r="I1356" s="7">
        <f t="shared" si="382"/>
        <v>2321</v>
      </c>
    </row>
    <row r="1357" spans="1:9" ht="35.25" customHeight="1">
      <c r="A1357" s="95" t="s">
        <v>43</v>
      </c>
      <c r="B1357" s="55"/>
      <c r="C1357" s="4" t="s">
        <v>13</v>
      </c>
      <c r="D1357" s="4" t="s">
        <v>11</v>
      </c>
      <c r="E1357" s="4" t="s">
        <v>565</v>
      </c>
      <c r="F1357" s="4" t="s">
        <v>72</v>
      </c>
      <c r="G1357" s="7">
        <v>1643.7</v>
      </c>
      <c r="H1357" s="7"/>
      <c r="I1357" s="7"/>
    </row>
    <row r="1358" spans="1:9">
      <c r="A1358" s="150" t="s">
        <v>34</v>
      </c>
      <c r="B1358" s="55"/>
      <c r="C1358" s="4" t="s">
        <v>13</v>
      </c>
      <c r="D1358" s="4" t="s">
        <v>11</v>
      </c>
      <c r="E1358" s="4" t="s">
        <v>565</v>
      </c>
      <c r="F1358" s="4" t="s">
        <v>80</v>
      </c>
      <c r="G1358" s="7">
        <v>103.5</v>
      </c>
      <c r="H1358" s="7"/>
      <c r="I1358" s="7"/>
    </row>
    <row r="1359" spans="1:9" ht="30.75" customHeight="1">
      <c r="A1359" s="95" t="s">
        <v>97</v>
      </c>
      <c r="B1359" s="55"/>
      <c r="C1359" s="4" t="s">
        <v>13</v>
      </c>
      <c r="D1359" s="4" t="s">
        <v>11</v>
      </c>
      <c r="E1359" s="4" t="s">
        <v>565</v>
      </c>
      <c r="F1359" s="4" t="s">
        <v>98</v>
      </c>
      <c r="G1359" s="7">
        <v>3681</v>
      </c>
      <c r="H1359" s="7">
        <v>6000</v>
      </c>
      <c r="I1359" s="7">
        <v>2321</v>
      </c>
    </row>
    <row r="1360" spans="1:9">
      <c r="A1360" s="95" t="s">
        <v>396</v>
      </c>
      <c r="B1360" s="54"/>
      <c r="C1360" s="4" t="s">
        <v>13</v>
      </c>
      <c r="D1360" s="4" t="s">
        <v>11</v>
      </c>
      <c r="E1360" s="4" t="s">
        <v>566</v>
      </c>
      <c r="F1360" s="4"/>
      <c r="G1360" s="7">
        <f>SUM(G1361)</f>
        <v>118</v>
      </c>
      <c r="H1360" s="7">
        <f>SUM(H1361)</f>
        <v>0</v>
      </c>
      <c r="I1360" s="7">
        <f t="shared" ref="I1360" si="383">SUM(I1361)</f>
        <v>0</v>
      </c>
    </row>
    <row r="1361" spans="1:9" ht="31.5">
      <c r="A1361" s="95" t="s">
        <v>97</v>
      </c>
      <c r="B1361" s="55"/>
      <c r="C1361" s="4" t="s">
        <v>13</v>
      </c>
      <c r="D1361" s="4" t="s">
        <v>11</v>
      </c>
      <c r="E1361" s="4" t="s">
        <v>566</v>
      </c>
      <c r="F1361" s="4" t="s">
        <v>98</v>
      </c>
      <c r="G1361" s="7">
        <v>118</v>
      </c>
      <c r="H1361" s="7"/>
      <c r="I1361" s="7"/>
    </row>
    <row r="1362" spans="1:9">
      <c r="A1362" s="95" t="s">
        <v>110</v>
      </c>
      <c r="B1362" s="55"/>
      <c r="C1362" s="4" t="s">
        <v>13</v>
      </c>
      <c r="D1362" s="4" t="s">
        <v>11</v>
      </c>
      <c r="E1362" s="4" t="s">
        <v>629</v>
      </c>
      <c r="F1362" s="4"/>
      <c r="G1362" s="7">
        <f>G1363</f>
        <v>50</v>
      </c>
      <c r="H1362" s="7">
        <f t="shared" ref="H1362:I1362" si="384">H1363</f>
        <v>0</v>
      </c>
      <c r="I1362" s="7">
        <f t="shared" si="384"/>
        <v>0</v>
      </c>
    </row>
    <row r="1363" spans="1:9" ht="31.5">
      <c r="A1363" s="95" t="s">
        <v>43</v>
      </c>
      <c r="B1363" s="55"/>
      <c r="C1363" s="4" t="s">
        <v>13</v>
      </c>
      <c r="D1363" s="4" t="s">
        <v>11</v>
      </c>
      <c r="E1363" s="4" t="s">
        <v>629</v>
      </c>
      <c r="F1363" s="4" t="s">
        <v>72</v>
      </c>
      <c r="G1363" s="7">
        <v>50</v>
      </c>
      <c r="H1363" s="7"/>
      <c r="I1363" s="7"/>
    </row>
    <row r="1364" spans="1:9">
      <c r="A1364" s="95" t="s">
        <v>375</v>
      </c>
      <c r="B1364" s="54"/>
      <c r="C1364" s="4" t="s">
        <v>13</v>
      </c>
      <c r="D1364" s="4" t="s">
        <v>11</v>
      </c>
      <c r="E1364" s="4" t="s">
        <v>567</v>
      </c>
      <c r="F1364" s="55"/>
      <c r="G1364" s="7">
        <f>SUM(G1365:G1367)</f>
        <v>587.70000000000005</v>
      </c>
      <c r="H1364" s="7">
        <f t="shared" ref="H1364:I1364" si="385">SUM(H1366:H1367)</f>
        <v>0</v>
      </c>
      <c r="I1364" s="7">
        <f t="shared" si="385"/>
        <v>0</v>
      </c>
    </row>
    <row r="1365" spans="1:9" ht="47.25" hidden="1">
      <c r="A1365" s="32" t="s">
        <v>42</v>
      </c>
      <c r="B1365" s="54"/>
      <c r="C1365" s="4" t="s">
        <v>13</v>
      </c>
      <c r="D1365" s="4" t="s">
        <v>11</v>
      </c>
      <c r="E1365" s="4" t="s">
        <v>567</v>
      </c>
      <c r="F1365" s="48" t="s">
        <v>70</v>
      </c>
      <c r="G1365" s="7"/>
      <c r="H1365" s="7"/>
      <c r="I1365" s="7"/>
    </row>
    <row r="1366" spans="1:9" ht="31.5">
      <c r="A1366" s="95" t="s">
        <v>43</v>
      </c>
      <c r="B1366" s="54"/>
      <c r="C1366" s="4" t="s">
        <v>13</v>
      </c>
      <c r="D1366" s="4" t="s">
        <v>11</v>
      </c>
      <c r="E1366" s="4" t="s">
        <v>567</v>
      </c>
      <c r="F1366" s="4" t="s">
        <v>72</v>
      </c>
      <c r="G1366" s="7">
        <v>415.2</v>
      </c>
      <c r="H1366" s="7"/>
      <c r="I1366" s="7"/>
    </row>
    <row r="1367" spans="1:9">
      <c r="A1367" s="95" t="s">
        <v>34</v>
      </c>
      <c r="B1367" s="55"/>
      <c r="C1367" s="4" t="s">
        <v>13</v>
      </c>
      <c r="D1367" s="4" t="s">
        <v>11</v>
      </c>
      <c r="E1367" s="4" t="s">
        <v>567</v>
      </c>
      <c r="F1367" s="4" t="s">
        <v>80</v>
      </c>
      <c r="G1367" s="7">
        <v>172.5</v>
      </c>
      <c r="H1367" s="7"/>
      <c r="I1367" s="7"/>
    </row>
    <row r="1368" spans="1:9" hidden="1">
      <c r="A1368" s="95" t="s">
        <v>644</v>
      </c>
      <c r="B1368" s="55"/>
      <c r="C1368" s="4" t="s">
        <v>13</v>
      </c>
      <c r="D1368" s="4" t="s">
        <v>11</v>
      </c>
      <c r="E1368" s="4" t="s">
        <v>713</v>
      </c>
      <c r="F1368" s="4"/>
      <c r="G1368" s="7">
        <f>SUM(G1369)</f>
        <v>0</v>
      </c>
      <c r="H1368" s="7"/>
      <c r="I1368" s="7"/>
    </row>
    <row r="1369" spans="1:9" ht="31.5" hidden="1">
      <c r="A1369" s="95" t="s">
        <v>715</v>
      </c>
      <c r="B1369" s="55"/>
      <c r="C1369" s="4" t="s">
        <v>13</v>
      </c>
      <c r="D1369" s="4" t="s">
        <v>11</v>
      </c>
      <c r="E1369" s="4" t="s">
        <v>714</v>
      </c>
      <c r="F1369" s="4"/>
      <c r="G1369" s="7">
        <f>SUM(G1370)</f>
        <v>0</v>
      </c>
      <c r="H1369" s="7">
        <f t="shared" ref="H1369:I1369" si="386">SUM(H1370)</f>
        <v>0</v>
      </c>
      <c r="I1369" s="7">
        <f t="shared" si="386"/>
        <v>0</v>
      </c>
    </row>
    <row r="1370" spans="1:9" hidden="1">
      <c r="A1370" s="95" t="s">
        <v>34</v>
      </c>
      <c r="B1370" s="55"/>
      <c r="C1370" s="4" t="s">
        <v>13</v>
      </c>
      <c r="D1370" s="4" t="s">
        <v>11</v>
      </c>
      <c r="E1370" s="4" t="s">
        <v>714</v>
      </c>
      <c r="F1370" s="4" t="s">
        <v>80</v>
      </c>
      <c r="G1370" s="7"/>
      <c r="H1370" s="7"/>
      <c r="I1370" s="7"/>
    </row>
    <row r="1371" spans="1:9" ht="31.5" hidden="1">
      <c r="A1371" s="95" t="s">
        <v>221</v>
      </c>
      <c r="B1371" s="54"/>
      <c r="C1371" s="4" t="s">
        <v>13</v>
      </c>
      <c r="D1371" s="4" t="s">
        <v>11</v>
      </c>
      <c r="E1371" s="4" t="s">
        <v>548</v>
      </c>
      <c r="F1371" s="55"/>
      <c r="G1371" s="7">
        <f>SUM(G1372+G1374)</f>
        <v>0</v>
      </c>
      <c r="H1371" s="7">
        <f t="shared" ref="H1371:I1371" si="387">SUM(H1372+H1374)</f>
        <v>0</v>
      </c>
      <c r="I1371" s="7">
        <f t="shared" si="387"/>
        <v>0</v>
      </c>
    </row>
    <row r="1372" spans="1:9" hidden="1">
      <c r="A1372" s="95" t="s">
        <v>102</v>
      </c>
      <c r="B1372" s="54"/>
      <c r="C1372" s="4" t="s">
        <v>13</v>
      </c>
      <c r="D1372" s="4" t="s">
        <v>11</v>
      </c>
      <c r="E1372" s="4" t="s">
        <v>549</v>
      </c>
      <c r="F1372" s="55"/>
      <c r="G1372" s="7">
        <f>SUM(G1373)</f>
        <v>0</v>
      </c>
      <c r="H1372" s="7">
        <f t="shared" ref="H1372:I1372" si="388">SUM(H1373)</f>
        <v>0</v>
      </c>
      <c r="I1372" s="7">
        <f t="shared" si="388"/>
        <v>0</v>
      </c>
    </row>
    <row r="1373" spans="1:9" ht="31.5" hidden="1">
      <c r="A1373" s="95" t="s">
        <v>97</v>
      </c>
      <c r="B1373" s="54"/>
      <c r="C1373" s="4" t="s">
        <v>13</v>
      </c>
      <c r="D1373" s="4" t="s">
        <v>11</v>
      </c>
      <c r="E1373" s="4" t="s">
        <v>549</v>
      </c>
      <c r="F1373" s="4" t="s">
        <v>98</v>
      </c>
      <c r="G1373" s="7"/>
      <c r="H1373" s="7"/>
      <c r="I1373" s="7"/>
    </row>
    <row r="1374" spans="1:9" hidden="1">
      <c r="A1374" s="95" t="s">
        <v>396</v>
      </c>
      <c r="B1374" s="54"/>
      <c r="C1374" s="4" t="s">
        <v>13</v>
      </c>
      <c r="D1374" s="4" t="s">
        <v>11</v>
      </c>
      <c r="E1374" s="4" t="s">
        <v>551</v>
      </c>
      <c r="F1374" s="4"/>
      <c r="G1374" s="7">
        <f>SUM(G1375)</f>
        <v>0</v>
      </c>
      <c r="H1374" s="7">
        <f t="shared" ref="H1374:I1374" si="389">SUM(H1375)</f>
        <v>0</v>
      </c>
      <c r="I1374" s="7">
        <f t="shared" si="389"/>
        <v>0</v>
      </c>
    </row>
    <row r="1375" spans="1:9" ht="31.5" hidden="1">
      <c r="A1375" s="95" t="s">
        <v>97</v>
      </c>
      <c r="B1375" s="54"/>
      <c r="C1375" s="4" t="s">
        <v>13</v>
      </c>
      <c r="D1375" s="4" t="s">
        <v>11</v>
      </c>
      <c r="E1375" s="4" t="s">
        <v>551</v>
      </c>
      <c r="F1375" s="4" t="s">
        <v>98</v>
      </c>
      <c r="G1375" s="7"/>
      <c r="H1375" s="7"/>
      <c r="I1375" s="7"/>
    </row>
    <row r="1376" spans="1:9" hidden="1">
      <c r="A1376" s="95" t="s">
        <v>276</v>
      </c>
      <c r="B1376" s="54"/>
      <c r="C1376" s="4" t="s">
        <v>13</v>
      </c>
      <c r="D1376" s="4" t="s">
        <v>11</v>
      </c>
      <c r="E1376" s="4" t="s">
        <v>550</v>
      </c>
      <c r="F1376" s="4"/>
      <c r="G1376" s="7">
        <f>SUM(G1377)+G1379</f>
        <v>0</v>
      </c>
      <c r="H1376" s="7">
        <f t="shared" ref="H1376:I1376" si="390">SUM(H1377)+H1379</f>
        <v>0</v>
      </c>
      <c r="I1376" s="7">
        <f t="shared" si="390"/>
        <v>0</v>
      </c>
    </row>
    <row r="1377" spans="1:9" hidden="1">
      <c r="A1377" s="95" t="s">
        <v>102</v>
      </c>
      <c r="B1377" s="54"/>
      <c r="C1377" s="4" t="s">
        <v>13</v>
      </c>
      <c r="D1377" s="4" t="s">
        <v>11</v>
      </c>
      <c r="E1377" s="4" t="s">
        <v>374</v>
      </c>
      <c r="F1377" s="55"/>
      <c r="G1377" s="7">
        <f t="shared" ref="G1377:I1377" si="391">G1378</f>
        <v>0</v>
      </c>
      <c r="H1377" s="7">
        <f t="shared" si="391"/>
        <v>0</v>
      </c>
      <c r="I1377" s="7">
        <f t="shared" si="391"/>
        <v>0</v>
      </c>
    </row>
    <row r="1378" spans="1:9" ht="31.5" hidden="1">
      <c r="A1378" s="95" t="s">
        <v>97</v>
      </c>
      <c r="B1378" s="54"/>
      <c r="C1378" s="4" t="s">
        <v>13</v>
      </c>
      <c r="D1378" s="4" t="s">
        <v>11</v>
      </c>
      <c r="E1378" s="4" t="s">
        <v>374</v>
      </c>
      <c r="F1378" s="4" t="s">
        <v>98</v>
      </c>
      <c r="G1378" s="7"/>
      <c r="H1378" s="7"/>
      <c r="I1378" s="7"/>
    </row>
    <row r="1379" spans="1:9" hidden="1">
      <c r="A1379" s="95" t="s">
        <v>396</v>
      </c>
      <c r="B1379" s="54"/>
      <c r="C1379" s="4" t="s">
        <v>13</v>
      </c>
      <c r="D1379" s="4" t="s">
        <v>11</v>
      </c>
      <c r="E1379" s="4" t="s">
        <v>397</v>
      </c>
      <c r="F1379" s="4"/>
      <c r="G1379" s="7">
        <f t="shared" ref="G1379:I1379" si="392">SUM(G1380)</f>
        <v>0</v>
      </c>
      <c r="H1379" s="7">
        <f t="shared" si="392"/>
        <v>0</v>
      </c>
      <c r="I1379" s="7">
        <f t="shared" si="392"/>
        <v>0</v>
      </c>
    </row>
    <row r="1380" spans="1:9" ht="31.5" hidden="1">
      <c r="A1380" s="95" t="s">
        <v>97</v>
      </c>
      <c r="B1380" s="54"/>
      <c r="C1380" s="4" t="s">
        <v>13</v>
      </c>
      <c r="D1380" s="4" t="s">
        <v>11</v>
      </c>
      <c r="E1380" s="4" t="s">
        <v>397</v>
      </c>
      <c r="F1380" s="4" t="s">
        <v>98</v>
      </c>
      <c r="G1380" s="7"/>
      <c r="H1380" s="7"/>
      <c r="I1380" s="7"/>
    </row>
    <row r="1381" spans="1:9" ht="31.5">
      <c r="A1381" s="95" t="s">
        <v>127</v>
      </c>
      <c r="B1381" s="55"/>
      <c r="C1381" s="4" t="s">
        <v>13</v>
      </c>
      <c r="D1381" s="4" t="s">
        <v>11</v>
      </c>
      <c r="E1381" s="4" t="s">
        <v>128</v>
      </c>
      <c r="F1381" s="55"/>
      <c r="G1381" s="7">
        <f>SUM(G1385+G1388+G1391)+G1382</f>
        <v>50</v>
      </c>
      <c r="H1381" s="7">
        <f t="shared" ref="H1381:I1381" si="393">SUM(H1385+H1388+H1391)+H1382</f>
        <v>0</v>
      </c>
      <c r="I1381" s="7">
        <f t="shared" si="393"/>
        <v>0</v>
      </c>
    </row>
    <row r="1382" spans="1:9">
      <c r="A1382" s="95" t="s">
        <v>29</v>
      </c>
      <c r="B1382" s="55"/>
      <c r="C1382" s="4" t="s">
        <v>13</v>
      </c>
      <c r="D1382" s="4" t="s">
        <v>11</v>
      </c>
      <c r="E1382" s="4" t="s">
        <v>316</v>
      </c>
      <c r="F1382" s="55"/>
      <c r="G1382" s="7">
        <f>SUM(G1383)</f>
        <v>50</v>
      </c>
      <c r="H1382" s="7">
        <f t="shared" ref="H1382:I1382" si="394">SUM(H1383)</f>
        <v>0</v>
      </c>
      <c r="I1382" s="7">
        <f t="shared" si="394"/>
        <v>0</v>
      </c>
    </row>
    <row r="1383" spans="1:9">
      <c r="A1383" s="95" t="s">
        <v>375</v>
      </c>
      <c r="B1383" s="54"/>
      <c r="C1383" s="4" t="s">
        <v>13</v>
      </c>
      <c r="D1383" s="4" t="s">
        <v>11</v>
      </c>
      <c r="E1383" s="4" t="s">
        <v>583</v>
      </c>
      <c r="F1383" s="55"/>
      <c r="G1383" s="7">
        <f>SUM(G1384:G1384)</f>
        <v>50</v>
      </c>
      <c r="H1383" s="7">
        <f t="shared" ref="H1383:I1383" si="395">SUM(H1384:H1384)</f>
        <v>0</v>
      </c>
      <c r="I1383" s="7">
        <f t="shared" si="395"/>
        <v>0</v>
      </c>
    </row>
    <row r="1384" spans="1:9" ht="31.5">
      <c r="A1384" s="95" t="s">
        <v>43</v>
      </c>
      <c r="B1384" s="54"/>
      <c r="C1384" s="4" t="s">
        <v>13</v>
      </c>
      <c r="D1384" s="4" t="s">
        <v>11</v>
      </c>
      <c r="E1384" s="4" t="s">
        <v>583</v>
      </c>
      <c r="F1384" s="4" t="s">
        <v>72</v>
      </c>
      <c r="G1384" s="7">
        <v>50</v>
      </c>
      <c r="H1384" s="7"/>
      <c r="I1384" s="7"/>
    </row>
    <row r="1385" spans="1:9" hidden="1">
      <c r="A1385" s="95" t="s">
        <v>319</v>
      </c>
      <c r="B1385" s="55"/>
      <c r="C1385" s="4" t="s">
        <v>13</v>
      </c>
      <c r="D1385" s="4" t="s">
        <v>11</v>
      </c>
      <c r="E1385" s="4" t="s">
        <v>320</v>
      </c>
      <c r="F1385" s="4"/>
      <c r="G1385" s="7">
        <f t="shared" ref="G1385:I1386" si="396">G1386</f>
        <v>0</v>
      </c>
      <c r="H1385" s="7">
        <f t="shared" si="396"/>
        <v>0</v>
      </c>
      <c r="I1385" s="7">
        <f t="shared" si="396"/>
        <v>0</v>
      </c>
    </row>
    <row r="1386" spans="1:9" hidden="1">
      <c r="A1386" s="95" t="s">
        <v>95</v>
      </c>
      <c r="B1386" s="55"/>
      <c r="C1386" s="4" t="s">
        <v>13</v>
      </c>
      <c r="D1386" s="4" t="s">
        <v>11</v>
      </c>
      <c r="E1386" s="4" t="s">
        <v>321</v>
      </c>
      <c r="F1386" s="4"/>
      <c r="G1386" s="7">
        <f t="shared" si="396"/>
        <v>0</v>
      </c>
      <c r="H1386" s="7">
        <f t="shared" si="396"/>
        <v>0</v>
      </c>
      <c r="I1386" s="7">
        <f t="shared" si="396"/>
        <v>0</v>
      </c>
    </row>
    <row r="1387" spans="1:9" ht="31.5" hidden="1">
      <c r="A1387" s="95" t="s">
        <v>97</v>
      </c>
      <c r="B1387" s="55"/>
      <c r="C1387" s="4" t="s">
        <v>13</v>
      </c>
      <c r="D1387" s="4" t="s">
        <v>11</v>
      </c>
      <c r="E1387" s="4" t="s">
        <v>321</v>
      </c>
      <c r="F1387" s="4" t="s">
        <v>98</v>
      </c>
      <c r="G1387" s="7"/>
      <c r="H1387" s="7"/>
      <c r="I1387" s="7"/>
    </row>
    <row r="1388" spans="1:9" ht="31.5" hidden="1">
      <c r="A1388" s="95" t="s">
        <v>221</v>
      </c>
      <c r="B1388" s="55"/>
      <c r="C1388" s="4" t="s">
        <v>13</v>
      </c>
      <c r="D1388" s="4" t="s">
        <v>11</v>
      </c>
      <c r="E1388" s="4" t="s">
        <v>327</v>
      </c>
      <c r="F1388" s="4"/>
      <c r="G1388" s="7">
        <f t="shared" ref="G1388:I1389" si="397">G1389</f>
        <v>0</v>
      </c>
      <c r="H1388" s="7">
        <f t="shared" si="397"/>
        <v>0</v>
      </c>
      <c r="I1388" s="7">
        <f t="shared" si="397"/>
        <v>0</v>
      </c>
    </row>
    <row r="1389" spans="1:9" hidden="1">
      <c r="A1389" s="95" t="s">
        <v>95</v>
      </c>
      <c r="B1389" s="55"/>
      <c r="C1389" s="4" t="s">
        <v>13</v>
      </c>
      <c r="D1389" s="4" t="s">
        <v>11</v>
      </c>
      <c r="E1389" s="4" t="s">
        <v>328</v>
      </c>
      <c r="F1389" s="4"/>
      <c r="G1389" s="7">
        <f t="shared" si="397"/>
        <v>0</v>
      </c>
      <c r="H1389" s="7">
        <f t="shared" si="397"/>
        <v>0</v>
      </c>
      <c r="I1389" s="7">
        <f t="shared" si="397"/>
        <v>0</v>
      </c>
    </row>
    <row r="1390" spans="1:9" ht="30.75" hidden="1" customHeight="1">
      <c r="A1390" s="95" t="s">
        <v>97</v>
      </c>
      <c r="B1390" s="55"/>
      <c r="C1390" s="4" t="s">
        <v>13</v>
      </c>
      <c r="D1390" s="4" t="s">
        <v>11</v>
      </c>
      <c r="E1390" s="4" t="s">
        <v>328</v>
      </c>
      <c r="F1390" s="4" t="s">
        <v>98</v>
      </c>
      <c r="G1390" s="7"/>
      <c r="H1390" s="7"/>
      <c r="I1390" s="7"/>
    </row>
    <row r="1391" spans="1:9" ht="30.75" hidden="1" customHeight="1">
      <c r="A1391" s="95" t="s">
        <v>276</v>
      </c>
      <c r="B1391" s="55"/>
      <c r="C1391" s="4" t="s">
        <v>13</v>
      </c>
      <c r="D1391" s="4" t="s">
        <v>11</v>
      </c>
      <c r="E1391" s="4" t="s">
        <v>322</v>
      </c>
      <c r="F1391" s="4"/>
      <c r="G1391" s="7">
        <f t="shared" ref="G1391:I1392" si="398">G1392</f>
        <v>0</v>
      </c>
      <c r="H1391" s="7">
        <f t="shared" si="398"/>
        <v>0</v>
      </c>
      <c r="I1391" s="7">
        <f t="shared" si="398"/>
        <v>0</v>
      </c>
    </row>
    <row r="1392" spans="1:9" ht="30.75" hidden="1" customHeight="1">
      <c r="A1392" s="95" t="s">
        <v>95</v>
      </c>
      <c r="B1392" s="55"/>
      <c r="C1392" s="4" t="s">
        <v>13</v>
      </c>
      <c r="D1392" s="4" t="s">
        <v>11</v>
      </c>
      <c r="E1392" s="4" t="s">
        <v>323</v>
      </c>
      <c r="F1392" s="4"/>
      <c r="G1392" s="7">
        <f t="shared" si="398"/>
        <v>0</v>
      </c>
      <c r="H1392" s="7">
        <f t="shared" si="398"/>
        <v>0</v>
      </c>
      <c r="I1392" s="7">
        <f t="shared" si="398"/>
        <v>0</v>
      </c>
    </row>
    <row r="1393" spans="1:9" ht="31.5" hidden="1">
      <c r="A1393" s="95" t="s">
        <v>97</v>
      </c>
      <c r="B1393" s="55"/>
      <c r="C1393" s="4" t="s">
        <v>13</v>
      </c>
      <c r="D1393" s="4" t="s">
        <v>11</v>
      </c>
      <c r="E1393" s="4" t="s">
        <v>323</v>
      </c>
      <c r="F1393" s="4" t="s">
        <v>98</v>
      </c>
      <c r="G1393" s="7"/>
      <c r="H1393" s="7"/>
      <c r="I1393" s="7"/>
    </row>
    <row r="1394" spans="1:9" ht="31.5">
      <c r="A1394" s="95" t="s">
        <v>389</v>
      </c>
      <c r="B1394" s="55"/>
      <c r="C1394" s="4" t="s">
        <v>13</v>
      </c>
      <c r="D1394" s="4" t="s">
        <v>11</v>
      </c>
      <c r="E1394" s="4" t="s">
        <v>118</v>
      </c>
      <c r="F1394" s="4"/>
      <c r="G1394" s="7">
        <f>G1403+G1395+G1401+G1398</f>
        <v>63326.700000000004</v>
      </c>
      <c r="H1394" s="7">
        <f t="shared" ref="H1394:I1394" si="399">H1403+H1395+H1401+H1398</f>
        <v>54981.000000000007</v>
      </c>
      <c r="I1394" s="7">
        <f t="shared" si="399"/>
        <v>54980.900000000009</v>
      </c>
    </row>
    <row r="1395" spans="1:9">
      <c r="A1395" s="32" t="s">
        <v>62</v>
      </c>
      <c r="B1395" s="48"/>
      <c r="C1395" s="48" t="s">
        <v>13</v>
      </c>
      <c r="D1395" s="48" t="s">
        <v>11</v>
      </c>
      <c r="E1395" s="53" t="s">
        <v>365</v>
      </c>
      <c r="F1395" s="48"/>
      <c r="G1395" s="49">
        <f>+G1396+G1397</f>
        <v>6256</v>
      </c>
      <c r="H1395" s="49">
        <f>+H1396+H1397</f>
        <v>5452.5</v>
      </c>
      <c r="I1395" s="49">
        <f>+I1396+I1397</f>
        <v>5452.5</v>
      </c>
    </row>
    <row r="1396" spans="1:9" ht="47.25">
      <c r="A1396" s="32" t="s">
        <v>42</v>
      </c>
      <c r="B1396" s="48"/>
      <c r="C1396" s="48" t="s">
        <v>13</v>
      </c>
      <c r="D1396" s="48" t="s">
        <v>11</v>
      </c>
      <c r="E1396" s="53" t="s">
        <v>365</v>
      </c>
      <c r="F1396" s="48" t="s">
        <v>70</v>
      </c>
      <c r="G1396" s="49">
        <v>6255.5</v>
      </c>
      <c r="H1396" s="49">
        <v>5452</v>
      </c>
      <c r="I1396" s="49">
        <v>5452</v>
      </c>
    </row>
    <row r="1397" spans="1:9" ht="31.5">
      <c r="A1397" s="32" t="s">
        <v>43</v>
      </c>
      <c r="B1397" s="48"/>
      <c r="C1397" s="48" t="s">
        <v>13</v>
      </c>
      <c r="D1397" s="48" t="s">
        <v>11</v>
      </c>
      <c r="E1397" s="53" t="s">
        <v>365</v>
      </c>
      <c r="F1397" s="48" t="s">
        <v>72</v>
      </c>
      <c r="G1397" s="49">
        <v>0.5</v>
      </c>
      <c r="H1397" s="49">
        <v>0.5</v>
      </c>
      <c r="I1397" s="49">
        <v>0.5</v>
      </c>
    </row>
    <row r="1398" spans="1:9">
      <c r="A1398" s="32" t="s">
        <v>76</v>
      </c>
      <c r="B1398" s="48"/>
      <c r="C1398" s="48" t="s">
        <v>13</v>
      </c>
      <c r="D1398" s="48" t="s">
        <v>11</v>
      </c>
      <c r="E1398" s="53" t="s">
        <v>647</v>
      </c>
      <c r="F1398" s="48"/>
      <c r="G1398" s="49">
        <f>SUM(G1399:G1400)</f>
        <v>164.4</v>
      </c>
      <c r="H1398" s="49">
        <f t="shared" ref="H1398:I1398" si="400">SUM(H1399:H1400)</f>
        <v>164.4</v>
      </c>
      <c r="I1398" s="49">
        <f t="shared" si="400"/>
        <v>164.4</v>
      </c>
    </row>
    <row r="1399" spans="1:9" ht="31.5">
      <c r="A1399" s="32" t="s">
        <v>43</v>
      </c>
      <c r="B1399" s="48"/>
      <c r="C1399" s="48" t="s">
        <v>13</v>
      </c>
      <c r="D1399" s="48" t="s">
        <v>11</v>
      </c>
      <c r="E1399" s="53" t="s">
        <v>647</v>
      </c>
      <c r="F1399" s="48" t="s">
        <v>72</v>
      </c>
      <c r="G1399" s="49">
        <v>163</v>
      </c>
      <c r="H1399" s="49">
        <v>163</v>
      </c>
      <c r="I1399" s="49">
        <v>163</v>
      </c>
    </row>
    <row r="1400" spans="1:9">
      <c r="A1400" s="95" t="s">
        <v>20</v>
      </c>
      <c r="B1400" s="48"/>
      <c r="C1400" s="48" t="s">
        <v>13</v>
      </c>
      <c r="D1400" s="48" t="s">
        <v>11</v>
      </c>
      <c r="E1400" s="53" t="s">
        <v>647</v>
      </c>
      <c r="F1400" s="48" t="s">
        <v>77</v>
      </c>
      <c r="G1400" s="49">
        <v>1.4</v>
      </c>
      <c r="H1400" s="49">
        <v>1.4</v>
      </c>
      <c r="I1400" s="49">
        <v>1.4</v>
      </c>
    </row>
    <row r="1401" spans="1:9" ht="33.75" customHeight="1">
      <c r="A1401" s="95" t="s">
        <v>79</v>
      </c>
      <c r="B1401" s="48"/>
      <c r="C1401" s="48" t="s">
        <v>13</v>
      </c>
      <c r="D1401" s="48" t="s">
        <v>11</v>
      </c>
      <c r="E1401" s="53" t="s">
        <v>393</v>
      </c>
      <c r="F1401" s="48"/>
      <c r="G1401" s="49">
        <f>SUM(G1402)</f>
        <v>74.599999999999994</v>
      </c>
      <c r="H1401" s="49">
        <f>SUM(H1402)</f>
        <v>74.599999999999994</v>
      </c>
      <c r="I1401" s="49">
        <f>SUM(I1402)</f>
        <v>74.599999999999994</v>
      </c>
    </row>
    <row r="1402" spans="1:9" ht="31.5">
      <c r="A1402" s="32" t="s">
        <v>43</v>
      </c>
      <c r="B1402" s="48"/>
      <c r="C1402" s="48" t="s">
        <v>13</v>
      </c>
      <c r="D1402" s="48" t="s">
        <v>11</v>
      </c>
      <c r="E1402" s="53" t="s">
        <v>393</v>
      </c>
      <c r="F1402" s="48" t="s">
        <v>72</v>
      </c>
      <c r="G1402" s="49">
        <v>74.599999999999994</v>
      </c>
      <c r="H1402" s="49">
        <v>74.599999999999994</v>
      </c>
      <c r="I1402" s="49">
        <v>74.599999999999994</v>
      </c>
    </row>
    <row r="1403" spans="1:9" ht="31.5">
      <c r="A1403" s="95" t="s">
        <v>36</v>
      </c>
      <c r="B1403" s="54"/>
      <c r="C1403" s="4" t="s">
        <v>13</v>
      </c>
      <c r="D1403" s="4" t="s">
        <v>11</v>
      </c>
      <c r="E1403" s="4" t="s">
        <v>119</v>
      </c>
      <c r="F1403" s="4"/>
      <c r="G1403" s="7">
        <f>G1404</f>
        <v>56831.700000000004</v>
      </c>
      <c r="H1403" s="7">
        <f>H1404</f>
        <v>49289.500000000007</v>
      </c>
      <c r="I1403" s="7">
        <f>I1404</f>
        <v>49289.400000000009</v>
      </c>
    </row>
    <row r="1404" spans="1:9">
      <c r="A1404" s="95" t="s">
        <v>375</v>
      </c>
      <c r="B1404" s="54"/>
      <c r="C1404" s="4" t="s">
        <v>13</v>
      </c>
      <c r="D1404" s="4" t="s">
        <v>11</v>
      </c>
      <c r="E1404" s="4" t="s">
        <v>120</v>
      </c>
      <c r="F1404" s="4"/>
      <c r="G1404" s="7">
        <f>G1405+G1406+G1407</f>
        <v>56831.700000000004</v>
      </c>
      <c r="H1404" s="7">
        <f>H1405+H1406+H1407</f>
        <v>49289.500000000007</v>
      </c>
      <c r="I1404" s="7">
        <f>I1405+I1406+I1407</f>
        <v>49289.400000000009</v>
      </c>
    </row>
    <row r="1405" spans="1:9" ht="47.25">
      <c r="A1405" s="95" t="s">
        <v>42</v>
      </c>
      <c r="B1405" s="55"/>
      <c r="C1405" s="4" t="s">
        <v>13</v>
      </c>
      <c r="D1405" s="4" t="s">
        <v>11</v>
      </c>
      <c r="E1405" s="4" t="s">
        <v>120</v>
      </c>
      <c r="F1405" s="4" t="s">
        <v>70</v>
      </c>
      <c r="G1405" s="7">
        <v>55189.5</v>
      </c>
      <c r="H1405" s="7">
        <v>47647.8</v>
      </c>
      <c r="I1405" s="7">
        <v>47647.8</v>
      </c>
    </row>
    <row r="1406" spans="1:9" s="27" customFormat="1" ht="31.5">
      <c r="A1406" s="95" t="s">
        <v>43</v>
      </c>
      <c r="B1406" s="55"/>
      <c r="C1406" s="4" t="s">
        <v>13</v>
      </c>
      <c r="D1406" s="4" t="s">
        <v>11</v>
      </c>
      <c r="E1406" s="4" t="s">
        <v>120</v>
      </c>
      <c r="F1406" s="4" t="s">
        <v>72</v>
      </c>
      <c r="G1406" s="7">
        <v>1638.8</v>
      </c>
      <c r="H1406" s="7">
        <v>1638.3</v>
      </c>
      <c r="I1406" s="7">
        <v>1638.3</v>
      </c>
    </row>
    <row r="1407" spans="1:9">
      <c r="A1407" s="95" t="s">
        <v>20</v>
      </c>
      <c r="B1407" s="55"/>
      <c r="C1407" s="4" t="s">
        <v>13</v>
      </c>
      <c r="D1407" s="4" t="s">
        <v>11</v>
      </c>
      <c r="E1407" s="4" t="s">
        <v>120</v>
      </c>
      <c r="F1407" s="4" t="s">
        <v>77</v>
      </c>
      <c r="G1407" s="7">
        <v>3.4</v>
      </c>
      <c r="H1407" s="7">
        <v>3.4</v>
      </c>
      <c r="I1407" s="7">
        <v>3.3</v>
      </c>
    </row>
    <row r="1408" spans="1:9">
      <c r="A1408" s="23" t="s">
        <v>513</v>
      </c>
      <c r="B1408" s="40"/>
      <c r="C1408" s="96"/>
      <c r="D1408" s="96"/>
      <c r="E1408" s="96"/>
      <c r="F1408" s="31"/>
      <c r="G1408" s="43"/>
      <c r="H1408" s="10">
        <v>85000</v>
      </c>
      <c r="I1408" s="10">
        <v>180000</v>
      </c>
    </row>
    <row r="1409" spans="1:9">
      <c r="A1409" s="23" t="s">
        <v>159</v>
      </c>
      <c r="B1409" s="38"/>
      <c r="C1409" s="29"/>
      <c r="D1409" s="29"/>
      <c r="E1409" s="29"/>
      <c r="F1409" s="29"/>
      <c r="G1409" s="118">
        <f>SUM(G10+G36+G510+G554+G731+G855+G1194)</f>
        <v>8126306.2999999989</v>
      </c>
      <c r="H1409" s="10">
        <f>SUM(H10+H36+H510+H554+H731+H855+H1194)+H1408</f>
        <v>6997845.1999999993</v>
      </c>
      <c r="I1409" s="10">
        <f>SUM(I10+I36+I510+I554+I731+I855+I1194)+I1408</f>
        <v>7128502.4999999991</v>
      </c>
    </row>
    <row r="1410" spans="1:9" hidden="1">
      <c r="H1410" s="59"/>
      <c r="I1410" s="59"/>
    </row>
    <row r="1411" spans="1:9" ht="19.5" hidden="1" customHeight="1">
      <c r="G1411" s="94">
        <v>8126306.2999999998</v>
      </c>
      <c r="H1411" s="94">
        <v>6997845.1999999993</v>
      </c>
      <c r="I1411" s="94">
        <v>7128502.5</v>
      </c>
    </row>
    <row r="1412" spans="1:9" ht="20.25" hidden="1" customHeight="1">
      <c r="G1412" s="59">
        <f>SUM(G1411-G1409)</f>
        <v>9.3132257461547852E-10</v>
      </c>
      <c r="H1412" s="59">
        <f t="shared" ref="H1412:I1412" si="401">SUM(H1411-H1409)</f>
        <v>0</v>
      </c>
      <c r="I1412" s="59">
        <f t="shared" si="401"/>
        <v>9.3132257461547852E-10</v>
      </c>
    </row>
    <row r="1413" spans="1:9" ht="19.5" hidden="1" customHeight="1"/>
    <row r="1414" spans="1:9" hidden="1"/>
    <row r="1415" spans="1:9" hidden="1">
      <c r="E1415" s="21" t="s">
        <v>941</v>
      </c>
      <c r="G1415" s="59">
        <f>SUM(G250+G339+G352+G371+G374+G668+G835+G979+G988+G992+G1084)+G430</f>
        <v>166333.19999999998</v>
      </c>
      <c r="H1415" s="59">
        <f>SUM(H250+H339+H352+H371+H374+H668+H835+H979+H988+H992+H1084)+H430</f>
        <v>15229.8</v>
      </c>
      <c r="I1415" s="59">
        <f>SUM(I250+I339+I352+I371+I374+I668+I835+I979+I988+I992+I1084)+I430</f>
        <v>17280</v>
      </c>
    </row>
  </sheetData>
  <autoFilter ref="F1:F1414"/>
  <mergeCells count="5">
    <mergeCell ref="G8:G9"/>
    <mergeCell ref="H8:H9"/>
    <mergeCell ref="I8:I9"/>
    <mergeCell ref="A8:A9"/>
    <mergeCell ref="B8:F8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61"/>
  <sheetViews>
    <sheetView tabSelected="1" workbookViewId="0">
      <selection activeCell="F2" sqref="F2"/>
    </sheetView>
  </sheetViews>
  <sheetFormatPr defaultRowHeight="15.7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>
      <c r="C1" s="3"/>
      <c r="E1" s="14"/>
      <c r="F1" s="14" t="s">
        <v>995</v>
      </c>
    </row>
    <row r="2" spans="1:11" ht="15.75" customHeight="1">
      <c r="C2" s="3"/>
      <c r="E2" s="3"/>
      <c r="F2" s="3" t="s">
        <v>0</v>
      </c>
    </row>
    <row r="3" spans="1:11">
      <c r="C3" s="3"/>
      <c r="E3" s="3"/>
      <c r="F3" s="3" t="s">
        <v>1</v>
      </c>
    </row>
    <row r="4" spans="1:11">
      <c r="C4" s="3"/>
      <c r="E4" s="3"/>
      <c r="F4" s="3" t="s">
        <v>2</v>
      </c>
    </row>
    <row r="5" spans="1:11">
      <c r="C5" s="1"/>
      <c r="E5" s="1"/>
      <c r="F5" s="1"/>
    </row>
    <row r="6" spans="1:11" ht="46.5" customHeight="1">
      <c r="A6" s="159" t="s">
        <v>779</v>
      </c>
      <c r="B6" s="160"/>
      <c r="C6" s="160"/>
      <c r="D6" s="161"/>
      <c r="E6" s="161"/>
      <c r="F6" s="161"/>
    </row>
    <row r="7" spans="1:11">
      <c r="D7" s="72"/>
      <c r="E7" s="72"/>
      <c r="F7" s="72" t="s">
        <v>367</v>
      </c>
    </row>
    <row r="8" spans="1:11" ht="27" customHeight="1">
      <c r="A8" s="73" t="s">
        <v>129</v>
      </c>
      <c r="B8" s="74" t="s">
        <v>133</v>
      </c>
      <c r="C8" s="74" t="s">
        <v>134</v>
      </c>
      <c r="D8" s="22" t="s">
        <v>776</v>
      </c>
      <c r="E8" s="22" t="s">
        <v>777</v>
      </c>
      <c r="F8" s="22" t="s">
        <v>778</v>
      </c>
    </row>
    <row r="9" spans="1:11" s="78" customFormat="1">
      <c r="A9" s="75" t="s">
        <v>68</v>
      </c>
      <c r="B9" s="76" t="s">
        <v>28</v>
      </c>
      <c r="C9" s="76" t="s">
        <v>26</v>
      </c>
      <c r="D9" s="77">
        <f>SUM(D10:D17)</f>
        <v>392483.89999999997</v>
      </c>
      <c r="E9" s="77">
        <f>SUM(E10:E17)</f>
        <v>311079.90000000002</v>
      </c>
      <c r="F9" s="77">
        <f>SUM(F10:F17)</f>
        <v>327591.8</v>
      </c>
    </row>
    <row r="10" spans="1:11" ht="47.25">
      <c r="A10" s="79" t="s">
        <v>135</v>
      </c>
      <c r="B10" s="80" t="s">
        <v>28</v>
      </c>
      <c r="C10" s="80" t="s">
        <v>35</v>
      </c>
      <c r="D10" s="81">
        <f>Ведомственная!G38</f>
        <v>5063.7</v>
      </c>
      <c r="E10" s="81">
        <f>Ведомственная!H38</f>
        <v>4403.2</v>
      </c>
      <c r="F10" s="81">
        <f>Ведомственная!I38</f>
        <v>4403.2</v>
      </c>
    </row>
    <row r="11" spans="1:11" ht="63">
      <c r="A11" s="79" t="s">
        <v>136</v>
      </c>
      <c r="B11" s="80" t="s">
        <v>28</v>
      </c>
      <c r="C11" s="80" t="s">
        <v>45</v>
      </c>
      <c r="D11" s="81">
        <f>Ведомственная!G12</f>
        <v>25574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>
      <c r="A12" s="79" t="s">
        <v>137</v>
      </c>
      <c r="B12" s="80" t="s">
        <v>28</v>
      </c>
      <c r="C12" s="80" t="s">
        <v>11</v>
      </c>
      <c r="D12" s="81">
        <f>Ведомственная!G42</f>
        <v>227492.3</v>
      </c>
      <c r="E12" s="81">
        <f>Ведомственная!H42</f>
        <v>199928.2</v>
      </c>
      <c r="F12" s="81">
        <f>Ведомственная!I42</f>
        <v>203426.4</v>
      </c>
      <c r="H12" s="97"/>
      <c r="I12" s="97"/>
      <c r="J12" s="97"/>
      <c r="K12" s="97"/>
    </row>
    <row r="13" spans="1:11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7"/>
      <c r="I13" s="97"/>
      <c r="J13" s="97"/>
      <c r="K13" s="97"/>
    </row>
    <row r="14" spans="1:11" ht="47.25">
      <c r="A14" s="79" t="s">
        <v>81</v>
      </c>
      <c r="B14" s="80" t="s">
        <v>28</v>
      </c>
      <c r="C14" s="80" t="s">
        <v>60</v>
      </c>
      <c r="D14" s="81">
        <f>Ведомственная!G512</f>
        <v>46315.5</v>
      </c>
      <c r="E14" s="81">
        <f>Ведомственная!H512</f>
        <v>40723.800000000003</v>
      </c>
      <c r="F14" s="81">
        <f>Ведомственная!I512</f>
        <v>40723.800000000003</v>
      </c>
      <c r="H14" s="97"/>
      <c r="I14" s="97"/>
      <c r="J14" s="97"/>
      <c r="K14" s="97"/>
    </row>
    <row r="15" spans="1:11">
      <c r="A15" s="79" t="s">
        <v>400</v>
      </c>
      <c r="B15" s="80" t="s">
        <v>28</v>
      </c>
      <c r="C15" s="80" t="s">
        <v>89</v>
      </c>
      <c r="D15" s="81">
        <f>SUM(Ведомственная!G69)</f>
        <v>0</v>
      </c>
      <c r="E15" s="103">
        <f>SUM(Ведомственная!H69)</f>
        <v>9808.5</v>
      </c>
      <c r="F15" s="81">
        <f>SUM(Ведомственная!I69)</f>
        <v>0</v>
      </c>
      <c r="H15" s="97"/>
      <c r="I15" s="97"/>
      <c r="J15" s="97"/>
      <c r="K15" s="97"/>
    </row>
    <row r="16" spans="1:11">
      <c r="A16" s="79" t="s">
        <v>117</v>
      </c>
      <c r="B16" s="80" t="s">
        <v>28</v>
      </c>
      <c r="C16" s="80" t="s">
        <v>140</v>
      </c>
      <c r="D16" s="81">
        <f>SUM(Ведомственная!G517)</f>
        <v>2500</v>
      </c>
      <c r="E16" s="81">
        <f>SUM(Ведомственная!H517)</f>
        <v>0</v>
      </c>
      <c r="F16" s="81">
        <f>SUM(Ведомственная!I517)</f>
        <v>0</v>
      </c>
      <c r="H16" s="97"/>
      <c r="I16" s="97"/>
      <c r="J16" s="97"/>
      <c r="K16" s="97"/>
    </row>
    <row r="17" spans="1:6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SUM(Ведомственная!G20+Ведомственная!G73+Ведомственная!G521)</f>
        <v>85526.3</v>
      </c>
      <c r="E17" s="81">
        <f>SUM(Ведомственная!H20+Ведомственная!H73+Ведомственная!H521)</f>
        <v>33319.299999999996</v>
      </c>
      <c r="F17" s="81">
        <f>SUM(Ведомственная!I20+Ведомственная!I73+Ведомственная!I521)</f>
        <v>55991.499999999993</v>
      </c>
    </row>
    <row r="18" spans="1:6" s="78" customFormat="1" ht="31.5">
      <c r="A18" s="75" t="s">
        <v>193</v>
      </c>
      <c r="B18" s="76" t="s">
        <v>45</v>
      </c>
      <c r="C18" s="76" t="s">
        <v>26</v>
      </c>
      <c r="D18" s="77">
        <f>SUM(D19:D21)</f>
        <v>39134.600000000006</v>
      </c>
      <c r="E18" s="77">
        <f t="shared" ref="E18:F18" si="0">SUM(E19:E21)</f>
        <v>32035.600000000002</v>
      </c>
      <c r="F18" s="77">
        <f t="shared" si="0"/>
        <v>32269.8</v>
      </c>
    </row>
    <row r="19" spans="1:6">
      <c r="A19" s="79" t="s">
        <v>141</v>
      </c>
      <c r="B19" s="80" t="s">
        <v>45</v>
      </c>
      <c r="C19" s="80" t="s">
        <v>11</v>
      </c>
      <c r="D19" s="81">
        <f>SUM(Ведомственная!G123)</f>
        <v>4877.6000000000004</v>
      </c>
      <c r="E19" s="81">
        <f>SUM(Ведомственная!H123)</f>
        <v>5259.4</v>
      </c>
      <c r="F19" s="81">
        <f>SUM(Ведомственная!I123)</f>
        <v>5493.6</v>
      </c>
    </row>
    <row r="20" spans="1:6">
      <c r="A20" s="79" t="s">
        <v>563</v>
      </c>
      <c r="B20" s="80" t="s">
        <v>45</v>
      </c>
      <c r="C20" s="80" t="s">
        <v>142</v>
      </c>
      <c r="D20" s="81">
        <f>SUM(Ведомственная!G131)</f>
        <v>27226.3</v>
      </c>
      <c r="E20" s="81">
        <f>SUM(Ведомственная!H131)</f>
        <v>24815.5</v>
      </c>
      <c r="F20" s="81">
        <f>SUM(Ведомственная!I131)</f>
        <v>24815.5</v>
      </c>
    </row>
    <row r="21" spans="1:6" ht="47.25">
      <c r="A21" s="2" t="s">
        <v>564</v>
      </c>
      <c r="B21" s="80" t="s">
        <v>45</v>
      </c>
      <c r="C21" s="80" t="s">
        <v>25</v>
      </c>
      <c r="D21" s="81">
        <f>SUM(Ведомственная!G141)</f>
        <v>7030.7000000000007</v>
      </c>
      <c r="E21" s="81">
        <f>SUM(Ведомственная!H141)</f>
        <v>1960.7</v>
      </c>
      <c r="F21" s="81">
        <f>SUM(Ведомственная!I141)</f>
        <v>1960.7</v>
      </c>
    </row>
    <row r="22" spans="1:6" s="78" customFormat="1">
      <c r="A22" s="75" t="s">
        <v>10</v>
      </c>
      <c r="B22" s="76" t="s">
        <v>11</v>
      </c>
      <c r="C22" s="76" t="s">
        <v>26</v>
      </c>
      <c r="D22" s="77">
        <f>SUM(D23:D25)</f>
        <v>1037836.3999999999</v>
      </c>
      <c r="E22" s="77">
        <f>SUM(E23:E25)</f>
        <v>700022.10000000009</v>
      </c>
      <c r="F22" s="77">
        <f>SUM(F23:F25)</f>
        <v>697843.9</v>
      </c>
    </row>
    <row r="23" spans="1:6">
      <c r="A23" s="79" t="s">
        <v>12</v>
      </c>
      <c r="B23" s="80" t="s">
        <v>11</v>
      </c>
      <c r="C23" s="80" t="s">
        <v>13</v>
      </c>
      <c r="D23" s="81">
        <f>Ведомственная!G166</f>
        <v>408734.6</v>
      </c>
      <c r="E23" s="81">
        <f>Ведомственная!H166</f>
        <v>378677.80000000005</v>
      </c>
      <c r="F23" s="81">
        <f>Ведомственная!I166</f>
        <v>378677.80000000005</v>
      </c>
    </row>
    <row r="24" spans="1:6">
      <c r="A24" s="79" t="s">
        <v>143</v>
      </c>
      <c r="B24" s="80" t="s">
        <v>11</v>
      </c>
      <c r="C24" s="80" t="s">
        <v>142</v>
      </c>
      <c r="D24" s="81">
        <f>SUM(Ведомственная!G182)</f>
        <v>595940.19999999995</v>
      </c>
      <c r="E24" s="81">
        <f>SUM(Ведомственная!H182)</f>
        <v>305627.5</v>
      </c>
      <c r="F24" s="81">
        <f>SUM(Ведомственная!I182)</f>
        <v>304282.5</v>
      </c>
    </row>
    <row r="25" spans="1:6">
      <c r="A25" s="79" t="s">
        <v>21</v>
      </c>
      <c r="B25" s="80" t="s">
        <v>11</v>
      </c>
      <c r="C25" s="80" t="s">
        <v>22</v>
      </c>
      <c r="D25" s="81">
        <f>Ведомственная!G212</f>
        <v>33161.600000000006</v>
      </c>
      <c r="E25" s="81">
        <f>Ведомственная!H212</f>
        <v>15716.799999999997</v>
      </c>
      <c r="F25" s="81">
        <f>Ведомственная!I212</f>
        <v>14883.599999999999</v>
      </c>
    </row>
    <row r="26" spans="1:6" ht="14.25" customHeight="1">
      <c r="A26" s="75" t="s">
        <v>199</v>
      </c>
      <c r="B26" s="76" t="s">
        <v>139</v>
      </c>
      <c r="C26" s="76" t="s">
        <v>26</v>
      </c>
      <c r="D26" s="77">
        <f>SUM(D27:D30)</f>
        <v>873499.39999999991</v>
      </c>
      <c r="E26" s="77">
        <f>SUM(E27:E30)</f>
        <v>523637.3</v>
      </c>
      <c r="F26" s="77">
        <f>SUM(F27:F30)</f>
        <v>374967.70000000007</v>
      </c>
    </row>
    <row r="27" spans="1:6">
      <c r="A27" s="79" t="s">
        <v>144</v>
      </c>
      <c r="B27" s="80" t="s">
        <v>139</v>
      </c>
      <c r="C27" s="80" t="s">
        <v>28</v>
      </c>
      <c r="D27" s="81">
        <f>SUM(Ведомственная!G245)</f>
        <v>25</v>
      </c>
      <c r="E27" s="81">
        <f>SUM(Ведомственная!H245)</f>
        <v>0</v>
      </c>
      <c r="F27" s="81">
        <f>SUM(Ведомственная!I245)</f>
        <v>0</v>
      </c>
    </row>
    <row r="28" spans="1:6">
      <c r="A28" s="79" t="s">
        <v>145</v>
      </c>
      <c r="B28" s="80" t="s">
        <v>139</v>
      </c>
      <c r="C28" s="80" t="s">
        <v>35</v>
      </c>
      <c r="D28" s="81">
        <f>SUM(Ведомственная!G260)</f>
        <v>92727.7</v>
      </c>
      <c r="E28" s="81">
        <f>SUM(Ведомственная!H260)</f>
        <v>29158</v>
      </c>
      <c r="F28" s="81">
        <f>SUM(Ведомственная!I260)</f>
        <v>35651.100000000006</v>
      </c>
    </row>
    <row r="29" spans="1:6">
      <c r="A29" s="79" t="s">
        <v>146</v>
      </c>
      <c r="B29" s="80" t="s">
        <v>139</v>
      </c>
      <c r="C29" s="80" t="s">
        <v>45</v>
      </c>
      <c r="D29" s="81">
        <f>SUM(Ведомственная!G307)</f>
        <v>648679.5</v>
      </c>
      <c r="E29" s="81">
        <f>SUM(Ведомственная!H307)</f>
        <v>494318</v>
      </c>
      <c r="F29" s="81">
        <f>SUM(Ведомственная!I307)</f>
        <v>308737.7</v>
      </c>
    </row>
    <row r="30" spans="1:6" ht="31.5">
      <c r="A30" s="79" t="s">
        <v>147</v>
      </c>
      <c r="B30" s="80" t="s">
        <v>139</v>
      </c>
      <c r="C30" s="80" t="s">
        <v>139</v>
      </c>
      <c r="D30" s="81">
        <f>SUM(Ведомственная!G382)</f>
        <v>132067.19999999998</v>
      </c>
      <c r="E30" s="81">
        <f>SUM(Ведомственная!H382)</f>
        <v>161.30000000000001</v>
      </c>
      <c r="F30" s="81">
        <f>SUM(Ведомственная!I382)</f>
        <v>30578.899999999998</v>
      </c>
    </row>
    <row r="31" spans="1:6" s="78" customFormat="1">
      <c r="A31" s="75" t="s">
        <v>291</v>
      </c>
      <c r="B31" s="76" t="s">
        <v>60</v>
      </c>
      <c r="C31" s="76" t="s">
        <v>26</v>
      </c>
      <c r="D31" s="77">
        <f>SUM(D32:D33)</f>
        <v>36834.100000000006</v>
      </c>
      <c r="E31" s="77">
        <f>SUM(E32:E33)</f>
        <v>30306.600000000002</v>
      </c>
      <c r="F31" s="77">
        <f>SUM(F32:F33)</f>
        <v>30306.600000000002</v>
      </c>
    </row>
    <row r="32" spans="1:6" ht="31.5">
      <c r="A32" s="79" t="s">
        <v>203</v>
      </c>
      <c r="B32" s="80" t="s">
        <v>60</v>
      </c>
      <c r="C32" s="80" t="s">
        <v>45</v>
      </c>
      <c r="D32" s="81">
        <f>SUM(Ведомственная!G411)</f>
        <v>10916.7</v>
      </c>
      <c r="E32" s="81">
        <f>SUM(Ведомственная!H411)</f>
        <v>10205.5</v>
      </c>
      <c r="F32" s="81">
        <f>SUM(Ведомственная!I411)</f>
        <v>10205.5</v>
      </c>
    </row>
    <row r="33" spans="1:6">
      <c r="A33" s="79" t="s">
        <v>148</v>
      </c>
      <c r="B33" s="80" t="s">
        <v>60</v>
      </c>
      <c r="C33" s="80" t="s">
        <v>139</v>
      </c>
      <c r="D33" s="81">
        <f>SUM(Ведомственная!G417)+Ведомственная!G535</f>
        <v>25917.400000000005</v>
      </c>
      <c r="E33" s="81">
        <f>SUM(Ведомственная!H417)+Ведомственная!H535</f>
        <v>20101.100000000002</v>
      </c>
      <c r="F33" s="81">
        <f>SUM(Ведомственная!I417)+Ведомственная!I535</f>
        <v>20101.100000000002</v>
      </c>
    </row>
    <row r="34" spans="1:6" s="78" customFormat="1">
      <c r="A34" s="75" t="s">
        <v>88</v>
      </c>
      <c r="B34" s="76" t="s">
        <v>89</v>
      </c>
      <c r="C34" s="76" t="s">
        <v>26</v>
      </c>
      <c r="D34" s="77">
        <f>SUM(D35:D40)</f>
        <v>3686241.4</v>
      </c>
      <c r="E34" s="77">
        <f>SUM(E35:E40)</f>
        <v>3484245.4</v>
      </c>
      <c r="F34" s="77">
        <f>SUM(F35:F40)</f>
        <v>3495416.3999999994</v>
      </c>
    </row>
    <row r="35" spans="1:6">
      <c r="A35" s="79" t="s">
        <v>149</v>
      </c>
      <c r="B35" s="80" t="s">
        <v>89</v>
      </c>
      <c r="C35" s="80" t="s">
        <v>28</v>
      </c>
      <c r="D35" s="81">
        <f>SUM(Ведомственная!G857)</f>
        <v>1210285.2999999998</v>
      </c>
      <c r="E35" s="81">
        <f>SUM(Ведомственная!H857)</f>
        <v>1163713.8999999999</v>
      </c>
      <c r="F35" s="81">
        <f>SUM(Ведомственная!I857)</f>
        <v>1170413</v>
      </c>
    </row>
    <row r="36" spans="1:6">
      <c r="A36" s="79" t="s">
        <v>150</v>
      </c>
      <c r="B36" s="80" t="s">
        <v>89</v>
      </c>
      <c r="C36" s="80" t="s">
        <v>35</v>
      </c>
      <c r="D36" s="81">
        <f>SUM(Ведомственная!G913)</f>
        <v>1971991.5</v>
      </c>
      <c r="E36" s="81">
        <f>SUM(Ведомственная!H913)</f>
        <v>1831895.5999999999</v>
      </c>
      <c r="F36" s="81">
        <f>SUM(Ведомственная!I913)</f>
        <v>1845544.5999999999</v>
      </c>
    </row>
    <row r="37" spans="1:6">
      <c r="A37" s="79" t="s">
        <v>90</v>
      </c>
      <c r="B37" s="80" t="s">
        <v>89</v>
      </c>
      <c r="C37" s="80" t="s">
        <v>45</v>
      </c>
      <c r="D37" s="81">
        <f>SUM(Ведомственная!G1196+Ведомственная!G1020)</f>
        <v>355020.19999999995</v>
      </c>
      <c r="E37" s="81">
        <f>SUM(Ведомственная!H1196+Ведомственная!H1020)</f>
        <v>350216.5</v>
      </c>
      <c r="F37" s="81">
        <f>SUM(Ведомственная!I1196+Ведомственная!I1020)</f>
        <v>341039.4</v>
      </c>
    </row>
    <row r="38" spans="1:6" ht="31.5">
      <c r="A38" s="2" t="s">
        <v>544</v>
      </c>
      <c r="B38" s="80" t="s">
        <v>89</v>
      </c>
      <c r="C38" s="80" t="s">
        <v>139</v>
      </c>
      <c r="D38" s="82">
        <f>SUM(Ведомственная!G32+Ведомственная!G433+Ведомственная!G540+Ведомственная!G556+Ведомственная!G1053)+Ведомственная!G1233</f>
        <v>157.5</v>
      </c>
      <c r="E38" s="82">
        <f>SUM(Ведомственная!H32+Ведомственная!H433+Ведомственная!H540+Ведомственная!H556+Ведомственная!H1053)+Ведомственная!H1233</f>
        <v>157.5</v>
      </c>
      <c r="F38" s="82">
        <f>SUM(Ведомственная!I32+Ведомственная!I433+Ведомственная!I540+Ведомственная!I556+Ведомственная!I1053)+Ведомственная!I1233</f>
        <v>157.5</v>
      </c>
    </row>
    <row r="39" spans="1:6">
      <c r="A39" s="79" t="s">
        <v>151</v>
      </c>
      <c r="B39" s="80" t="s">
        <v>89</v>
      </c>
      <c r="C39" s="80" t="s">
        <v>89</v>
      </c>
      <c r="D39" s="81">
        <f>SUM(Ведомственная!G571+Ведомственная!G733+Ведомственная!G1061+Ведомственная!G1238)</f>
        <v>6804.5</v>
      </c>
      <c r="E39" s="81">
        <f>SUM(Ведомственная!H571+Ведомственная!H733+Ведомственная!H1061+Ведомственная!H1238)</f>
        <v>6386.5</v>
      </c>
      <c r="F39" s="81">
        <f>SUM(Ведомственная!I571+Ведомственная!I733+Ведомственная!I1061+Ведомственная!I1238)</f>
        <v>6386.5</v>
      </c>
    </row>
    <row r="40" spans="1:6">
      <c r="A40" s="79" t="s">
        <v>152</v>
      </c>
      <c r="B40" s="80" t="s">
        <v>89</v>
      </c>
      <c r="C40" s="80" t="s">
        <v>142</v>
      </c>
      <c r="D40" s="81">
        <f>SUM(Ведомственная!G1089)+Ведомственная!G459</f>
        <v>141982.40000000002</v>
      </c>
      <c r="E40" s="81">
        <f>SUM(Ведомственная!H1089)+Ведомственная!H459</f>
        <v>131875.4</v>
      </c>
      <c r="F40" s="81">
        <f>SUM(Ведомственная!I1089)+Ведомственная!I459</f>
        <v>131875.4</v>
      </c>
    </row>
    <row r="41" spans="1:6" s="78" customFormat="1">
      <c r="A41" s="75" t="s">
        <v>292</v>
      </c>
      <c r="B41" s="76" t="s">
        <v>13</v>
      </c>
      <c r="C41" s="76" t="s">
        <v>26</v>
      </c>
      <c r="D41" s="77">
        <f>SUM(D42:D43)</f>
        <v>294360.30000000005</v>
      </c>
      <c r="E41" s="77">
        <f>SUM(E42:E43)</f>
        <v>247415.9</v>
      </c>
      <c r="F41" s="77">
        <f>SUM(F42:F43)</f>
        <v>243132.3</v>
      </c>
    </row>
    <row r="42" spans="1:6">
      <c r="A42" s="79" t="s">
        <v>153</v>
      </c>
      <c r="B42" s="80" t="s">
        <v>13</v>
      </c>
      <c r="C42" s="80" t="s">
        <v>28</v>
      </c>
      <c r="D42" s="81">
        <f>SUM(Ведомственная!G1247)+Ведомственная!G464</f>
        <v>224799.7</v>
      </c>
      <c r="E42" s="81">
        <f>SUM(Ведомственная!H1247)+Ведомственная!H464</f>
        <v>186434.9</v>
      </c>
      <c r="F42" s="81">
        <f>SUM(Ведомственная!I1247)+Ведомственная!I464</f>
        <v>185830.39999999999</v>
      </c>
    </row>
    <row r="43" spans="1:6">
      <c r="A43" s="79" t="s">
        <v>675</v>
      </c>
      <c r="B43" s="80" t="s">
        <v>13</v>
      </c>
      <c r="C43" s="80" t="s">
        <v>11</v>
      </c>
      <c r="D43" s="81">
        <f>SUM(Ведомственная!G1344)</f>
        <v>69560.600000000006</v>
      </c>
      <c r="E43" s="81">
        <f>SUM(Ведомственная!H1344)</f>
        <v>60981.000000000007</v>
      </c>
      <c r="F43" s="81">
        <f>SUM(Ведомственная!I1344)</f>
        <v>57301.900000000009</v>
      </c>
    </row>
    <row r="44" spans="1:6" s="78" customFormat="1">
      <c r="A44" s="75" t="s">
        <v>24</v>
      </c>
      <c r="B44" s="76" t="s">
        <v>25</v>
      </c>
      <c r="C44" s="76" t="s">
        <v>26</v>
      </c>
      <c r="D44" s="77">
        <f>SUM(D45:D48)</f>
        <v>1246034.2</v>
      </c>
      <c r="E44" s="77">
        <f>SUM(E45:E48)</f>
        <v>1286251.1000000001</v>
      </c>
      <c r="F44" s="77">
        <f>SUM(F45:F48)</f>
        <v>1438456.5</v>
      </c>
    </row>
    <row r="45" spans="1:6">
      <c r="A45" s="79" t="s">
        <v>27</v>
      </c>
      <c r="B45" s="80" t="s">
        <v>25</v>
      </c>
      <c r="C45" s="80" t="s">
        <v>28</v>
      </c>
      <c r="D45" s="81">
        <f>SUM(Ведомственная!G579)</f>
        <v>18824.5</v>
      </c>
      <c r="E45" s="81">
        <f>SUM(Ведомственная!H579)</f>
        <v>18824.5</v>
      </c>
      <c r="F45" s="81">
        <f>SUM(Ведомственная!I579)</f>
        <v>18824.5</v>
      </c>
    </row>
    <row r="46" spans="1:6">
      <c r="A46" s="79" t="s">
        <v>44</v>
      </c>
      <c r="B46" s="80" t="s">
        <v>25</v>
      </c>
      <c r="C46" s="80" t="s">
        <v>45</v>
      </c>
      <c r="D46" s="81">
        <f>SUM(Ведомственная!G590)+Ведомственная!G1151+Ведомственная!G740</f>
        <v>750926.7</v>
      </c>
      <c r="E46" s="81">
        <f>SUM(Ведомственная!H590)+Ведомственная!H1151+Ведомственная!H740</f>
        <v>805816.4</v>
      </c>
      <c r="F46" s="81">
        <f>SUM(Ведомственная!I590)+Ведомственная!I1151+Ведомственная!I740</f>
        <v>844938.9</v>
      </c>
    </row>
    <row r="47" spans="1:6">
      <c r="A47" s="79" t="s">
        <v>154</v>
      </c>
      <c r="B47" s="80" t="s">
        <v>25</v>
      </c>
      <c r="C47" s="80" t="s">
        <v>11</v>
      </c>
      <c r="D47" s="81">
        <f>SUM(Ведомственная!G665+Ведомственная!G475+Ведомственная!G1157)</f>
        <v>379987.80000000005</v>
      </c>
      <c r="E47" s="81">
        <f>SUM(Ведомственная!H665+Ведомственная!H475+Ведомственная!H1157)</f>
        <v>386485.39999999997</v>
      </c>
      <c r="F47" s="81">
        <f>SUM(Ведомственная!I665+Ведомственная!I475+Ведомственная!I1157)</f>
        <v>396492.10000000003</v>
      </c>
    </row>
    <row r="48" spans="1:6">
      <c r="A48" s="79" t="s">
        <v>59</v>
      </c>
      <c r="B48" s="80" t="s">
        <v>25</v>
      </c>
      <c r="C48" s="80" t="s">
        <v>60</v>
      </c>
      <c r="D48" s="81">
        <f>SUM(Ведомственная!G486+Ведомственная!G545+Ведомственная!G690+Ведомственная!G1181)</f>
        <v>96295.199999999983</v>
      </c>
      <c r="E48" s="81">
        <f>SUM(Ведомственная!H486+Ведомственная!H545+Ведомственная!H690+Ведомственная!H1181)</f>
        <v>75124.800000000003</v>
      </c>
      <c r="F48" s="81">
        <f>SUM(Ведомственная!I486+Ведомственная!I545+Ведомственная!I690+Ведомственная!I1181)</f>
        <v>178201</v>
      </c>
    </row>
    <row r="49" spans="1:6" s="78" customFormat="1">
      <c r="A49" s="75" t="s">
        <v>215</v>
      </c>
      <c r="B49" s="76" t="s">
        <v>140</v>
      </c>
      <c r="C49" s="76" t="s">
        <v>26</v>
      </c>
      <c r="D49" s="77">
        <f>SUM(D50:D53)</f>
        <v>519882</v>
      </c>
      <c r="E49" s="77">
        <f>SUM(E50:E53)</f>
        <v>297851.3</v>
      </c>
      <c r="F49" s="77">
        <f>SUM(F50:F53)</f>
        <v>308517.5</v>
      </c>
    </row>
    <row r="50" spans="1:6">
      <c r="A50" s="79" t="s">
        <v>155</v>
      </c>
      <c r="B50" s="80" t="s">
        <v>140</v>
      </c>
      <c r="C50" s="80" t="s">
        <v>28</v>
      </c>
      <c r="D50" s="81">
        <f>SUM(Ведомственная!G746)</f>
        <v>294893.5</v>
      </c>
      <c r="E50" s="81">
        <f>SUM(Ведомственная!H746)</f>
        <v>260214.40000000002</v>
      </c>
      <c r="F50" s="81">
        <f>SUM(Ведомственная!I746)</f>
        <v>260203.7</v>
      </c>
    </row>
    <row r="51" spans="1:6">
      <c r="A51" s="79" t="s">
        <v>156</v>
      </c>
      <c r="B51" s="80" t="s">
        <v>140</v>
      </c>
      <c r="C51" s="80" t="s">
        <v>35</v>
      </c>
      <c r="D51" s="81">
        <f>Ведомственная!G790</f>
        <v>30910.699999999997</v>
      </c>
      <c r="E51" s="81">
        <f>Ведомственная!H790</f>
        <v>17628</v>
      </c>
      <c r="F51" s="81">
        <f>Ведомственная!I790</f>
        <v>28304.899999999998</v>
      </c>
    </row>
    <row r="52" spans="1:6" ht="13.5" customHeight="1">
      <c r="A52" s="79" t="s">
        <v>157</v>
      </c>
      <c r="B52" s="80" t="s">
        <v>140</v>
      </c>
      <c r="C52" s="80" t="s">
        <v>45</v>
      </c>
      <c r="D52" s="81">
        <f>Ведомственная!G826</f>
        <v>13339</v>
      </c>
      <c r="E52" s="81">
        <f>Ведомственная!H826</f>
        <v>5423.3</v>
      </c>
      <c r="F52" s="81">
        <f>Ведомственная!I826</f>
        <v>5423.3</v>
      </c>
    </row>
    <row r="53" spans="1:6" ht="31.5">
      <c r="A53" s="79" t="s">
        <v>158</v>
      </c>
      <c r="B53" s="80" t="s">
        <v>140</v>
      </c>
      <c r="C53" s="80" t="s">
        <v>139</v>
      </c>
      <c r="D53" s="81">
        <f>SUM(Ведомственная!G841)+Ведомственная!G1193+Ведомственная!G496</f>
        <v>180738.8</v>
      </c>
      <c r="E53" s="81">
        <f>SUM(Ведомственная!H841)+Ведомственная!H1193+Ведомственная!H496</f>
        <v>14585.6</v>
      </c>
      <c r="F53" s="81">
        <f>SUM(Ведомственная!I841)+Ведомственная!I1193+Ведомственная!I496</f>
        <v>14585.6</v>
      </c>
    </row>
    <row r="54" spans="1:6" ht="31.5" hidden="1">
      <c r="A54" s="75" t="s">
        <v>555</v>
      </c>
      <c r="B54" s="76" t="s">
        <v>75</v>
      </c>
      <c r="C54" s="76" t="s">
        <v>26</v>
      </c>
      <c r="D54" s="77">
        <f>SUM(D55)</f>
        <v>0</v>
      </c>
      <c r="E54" s="111">
        <f t="shared" ref="E54:F54" si="1">SUM(E55)</f>
        <v>0</v>
      </c>
      <c r="F54" s="111">
        <f t="shared" si="1"/>
        <v>0</v>
      </c>
    </row>
    <row r="55" spans="1:6" ht="31.5" hidden="1">
      <c r="A55" s="79" t="s">
        <v>559</v>
      </c>
      <c r="B55" s="80" t="s">
        <v>75</v>
      </c>
      <c r="C55" s="80" t="s">
        <v>28</v>
      </c>
      <c r="D55" s="81">
        <f>SUM(Ведомственная!G550)</f>
        <v>0</v>
      </c>
      <c r="E55" s="82">
        <f>SUM(Ведомственная!H550)</f>
        <v>0</v>
      </c>
      <c r="F55" s="82">
        <f>SUM(Ведомственная!I550)</f>
        <v>0</v>
      </c>
    </row>
    <row r="56" spans="1:6">
      <c r="A56" s="75" t="s">
        <v>513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>
      <c r="A57" s="75" t="s">
        <v>159</v>
      </c>
      <c r="B57" s="83"/>
      <c r="C57" s="83"/>
      <c r="D57" s="84">
        <f>SUM(D9+D18+D22+D26+D31+D34+D41+D44+D49)+D54+D56</f>
        <v>8126306.2999999998</v>
      </c>
      <c r="E57" s="84">
        <f>SUM(E9+E18+E22+E26+E31+E34+E41+E44+E49)+E54+E56</f>
        <v>6997845.2000000002</v>
      </c>
      <c r="F57" s="84">
        <f>SUM(F9+F18+F22+F26+F31+F34+F41+F44+F49)+F54+F56</f>
        <v>7128502.4999999991</v>
      </c>
    </row>
    <row r="58" spans="1:6">
      <c r="D58" s="85"/>
      <c r="E58" s="85"/>
      <c r="F58" s="85"/>
    </row>
    <row r="59" spans="1:6" hidden="1">
      <c r="D59" s="86">
        <f>SUM(Ведомственная!G1409)</f>
        <v>8126306.2999999989</v>
      </c>
      <c r="E59" s="86">
        <f>SUM(Ведомственная!H1409)</f>
        <v>6997845.1999999993</v>
      </c>
      <c r="F59" s="86">
        <f>SUM(Ведомственная!I1409)</f>
        <v>7128502.4999999991</v>
      </c>
    </row>
    <row r="60" spans="1:6" hidden="1">
      <c r="D60" s="86">
        <f>SUM(D59-D57)</f>
        <v>-9.3132257461547852E-10</v>
      </c>
      <c r="E60" s="86">
        <f>SUM(E59-E57)</f>
        <v>-9.3132257461547852E-10</v>
      </c>
      <c r="F60" s="86">
        <f>SUM(F59-F57)</f>
        <v>0</v>
      </c>
    </row>
    <row r="61" spans="1:6" hidden="1">
      <c r="D61" s="87"/>
      <c r="E61" s="87"/>
      <c r="F61" s="87"/>
    </row>
  </sheetData>
  <mergeCells count="1">
    <mergeCell ref="A6:F6"/>
  </mergeCells>
  <conditionalFormatting sqref="E21:F21 E38:F39 E42:F42 D9:D56 E33:F33 E36:F36 E14:F14 E17:F18 E53:F55 E50:F50 E46:F48">
    <cfRule type="cellIs" dxfId="2" priority="16" operator="lessThan">
      <formula>0</formula>
    </cfRule>
  </conditionalFormatting>
  <conditionalFormatting sqref="E9:E13 E37 E40:E41 E22:E32 E19:E20 E56 E49 E43:E45 E34:E35 E15:E16 E51:E52">
    <cfRule type="cellIs" dxfId="1" priority="2" operator="lessThan">
      <formula>0</formula>
    </cfRule>
  </conditionalFormatting>
  <conditionalFormatting sqref="F9:F13 F37 F40:F41 F22:F32 F19:F20 F56 F49 F43:F45 F34:F35 F15:F16 F51:F5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2024-02-01T05:54:52Z</cp:lastPrinted>
  <dcterms:created xsi:type="dcterms:W3CDTF">2016-11-10T06:54:02Z</dcterms:created>
  <dcterms:modified xsi:type="dcterms:W3CDTF">2024-02-01T05:55:38Z</dcterms:modified>
</cp:coreProperties>
</file>