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985" windowWidth="20730" windowHeight="621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Ведомственная!$F$1:$F$1491</definedName>
    <definedName name="_xlnm.Print_Titles" localSheetId="1">Ведомственная!$7:$8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Ведомственная!$A$1:$I$1486</definedName>
    <definedName name="_xlnm.Print_Area" localSheetId="0">Программы!$A$1:$H$1087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568" i="1" l="1"/>
  <c r="G1435" i="1" l="1"/>
  <c r="G1436" i="1"/>
  <c r="G596" i="1" l="1"/>
  <c r="F872" i="2" l="1"/>
  <c r="H872" i="2"/>
  <c r="G872" i="2"/>
  <c r="F702" i="2"/>
  <c r="G577" i="1" l="1"/>
  <c r="G68" i="1"/>
  <c r="H68" i="1" l="1"/>
  <c r="H441" i="1" l="1"/>
  <c r="G266" i="1" l="1"/>
  <c r="G214" i="1"/>
  <c r="H108" i="2" l="1"/>
  <c r="G108" i="2"/>
  <c r="F108" i="2"/>
  <c r="G768" i="1"/>
  <c r="G586" i="1" l="1"/>
  <c r="G542" i="1" l="1"/>
  <c r="H1488" i="1" l="1"/>
  <c r="H324" i="1" l="1"/>
  <c r="G248" i="2" l="1"/>
  <c r="H248" i="2"/>
  <c r="F248" i="2"/>
  <c r="I236" i="1" l="1"/>
  <c r="I235" i="1" s="1"/>
  <c r="H236" i="1"/>
  <c r="H235" i="1" s="1"/>
  <c r="G236" i="1"/>
  <c r="G235" i="1" s="1"/>
  <c r="H571" i="1" l="1"/>
  <c r="G270" i="1" l="1"/>
  <c r="H464" i="1" l="1"/>
  <c r="H463" i="1" s="1"/>
  <c r="I464" i="1"/>
  <c r="I463" i="1" s="1"/>
  <c r="G104" i="1" l="1"/>
  <c r="G428" i="1" l="1"/>
  <c r="G557" i="1"/>
  <c r="H1122" i="1" l="1"/>
  <c r="G1122" i="1"/>
  <c r="H1120" i="1"/>
  <c r="G666" i="2" l="1"/>
  <c r="G665" i="2" s="1"/>
  <c r="H666" i="2"/>
  <c r="H665" i="2" s="1"/>
  <c r="F666" i="2"/>
  <c r="F665" i="2" s="1"/>
  <c r="H1119" i="1"/>
  <c r="I1119" i="1"/>
  <c r="G1119" i="1"/>
  <c r="G1478" i="1" l="1"/>
  <c r="G697" i="1" l="1"/>
  <c r="G126" i="1" l="1"/>
  <c r="G1240" i="1" l="1"/>
  <c r="G246" i="1" l="1"/>
  <c r="H1076" i="1" l="1"/>
  <c r="H1075" i="1" s="1"/>
  <c r="I1076" i="1"/>
  <c r="I1075" i="1" s="1"/>
  <c r="G1076" i="1"/>
  <c r="G1075" i="1" s="1"/>
  <c r="H799" i="1"/>
  <c r="H798" i="1" s="1"/>
  <c r="I799" i="1"/>
  <c r="I798" i="1" s="1"/>
  <c r="G799" i="1"/>
  <c r="G798" i="1" s="1"/>
  <c r="G342" i="2" l="1"/>
  <c r="G341" i="2" s="1"/>
  <c r="H342" i="2"/>
  <c r="H341" i="2" s="1"/>
  <c r="F342" i="2"/>
  <c r="F341" i="2" s="1"/>
  <c r="G204" i="1"/>
  <c r="I471" i="1" l="1"/>
  <c r="G1035" i="2"/>
  <c r="H1035" i="2"/>
  <c r="F1035" i="2"/>
  <c r="G683" i="2" l="1"/>
  <c r="H683" i="2"/>
  <c r="H1117" i="1"/>
  <c r="I1117" i="1"/>
  <c r="H1121" i="1"/>
  <c r="I1121" i="1"/>
  <c r="H820" i="1"/>
  <c r="H819" i="1" s="1"/>
  <c r="H818" i="1" s="1"/>
  <c r="H817" i="1" s="1"/>
  <c r="I820" i="1"/>
  <c r="I819" i="1" s="1"/>
  <c r="I818" i="1" s="1"/>
  <c r="I817" i="1" s="1"/>
  <c r="G211" i="1"/>
  <c r="G671" i="2" l="1"/>
  <c r="H671" i="2"/>
  <c r="F671" i="2"/>
  <c r="G662" i="2"/>
  <c r="G661" i="2" s="1"/>
  <c r="H662" i="2"/>
  <c r="H661" i="2" s="1"/>
  <c r="F662" i="2"/>
  <c r="F661" i="2" s="1"/>
  <c r="G660" i="2"/>
  <c r="H660" i="2"/>
  <c r="F660" i="2"/>
  <c r="G1121" i="1"/>
  <c r="G1117" i="1"/>
  <c r="H1115" i="1"/>
  <c r="I1115" i="1"/>
  <c r="G1115" i="1"/>
  <c r="G592" i="2"/>
  <c r="G591" i="2" s="1"/>
  <c r="H592" i="2"/>
  <c r="H591" i="2" s="1"/>
  <c r="F592" i="2"/>
  <c r="F591" i="2" s="1"/>
  <c r="H931" i="1"/>
  <c r="I931" i="1"/>
  <c r="G931" i="1"/>
  <c r="H955" i="1"/>
  <c r="I955" i="1"/>
  <c r="G955" i="1"/>
  <c r="G682" i="2"/>
  <c r="G681" i="2" s="1"/>
  <c r="H682" i="2"/>
  <c r="H681" i="2" s="1"/>
  <c r="F683" i="2"/>
  <c r="F682" i="2" s="1"/>
  <c r="F681" i="2" s="1"/>
  <c r="G820" i="1"/>
  <c r="G819" i="1" s="1"/>
  <c r="G818" i="1" s="1"/>
  <c r="G817" i="1" s="1"/>
  <c r="G181" i="2" l="1"/>
  <c r="H181" i="2"/>
  <c r="F181" i="2"/>
  <c r="G464" i="1"/>
  <c r="G463" i="1" s="1"/>
  <c r="F363" i="2"/>
  <c r="G363" i="2"/>
  <c r="H363" i="2"/>
  <c r="H306" i="1"/>
  <c r="I306" i="1"/>
  <c r="G306" i="1"/>
  <c r="H265" i="1"/>
  <c r="I265" i="1"/>
  <c r="G265" i="1"/>
  <c r="G873" i="2" l="1"/>
  <c r="G871" i="2" s="1"/>
  <c r="H873" i="2"/>
  <c r="H871" i="2" s="1"/>
  <c r="F873" i="2"/>
  <c r="F871" i="2" s="1"/>
  <c r="H883" i="1"/>
  <c r="I883" i="1"/>
  <c r="G883" i="1"/>
  <c r="H357" i="2" l="1"/>
  <c r="G357" i="2"/>
  <c r="F357" i="2"/>
  <c r="H360" i="2"/>
  <c r="G360" i="2"/>
  <c r="F360" i="2"/>
  <c r="G303" i="1"/>
  <c r="G300" i="1"/>
  <c r="F159" i="2"/>
  <c r="G159" i="2"/>
  <c r="H159" i="2"/>
  <c r="G158" i="2"/>
  <c r="H158" i="2"/>
  <c r="F158" i="2"/>
  <c r="I71" i="1"/>
  <c r="H71" i="1"/>
  <c r="G71" i="1"/>
  <c r="H157" i="2" l="1"/>
  <c r="F157" i="2"/>
  <c r="G157" i="2"/>
  <c r="G1042" i="2" l="1"/>
  <c r="H1042" i="2"/>
  <c r="F1042" i="2"/>
  <c r="G144" i="1"/>
  <c r="G942" i="2" l="1"/>
  <c r="H942" i="2"/>
  <c r="F942" i="2"/>
  <c r="G486" i="2"/>
  <c r="G485" i="2" s="1"/>
  <c r="H486" i="2"/>
  <c r="H485" i="2" s="1"/>
  <c r="F486" i="2"/>
  <c r="F485" i="2" s="1"/>
  <c r="I1309" i="1"/>
  <c r="I1307" i="1" s="1"/>
  <c r="I1306" i="1" s="1"/>
  <c r="H1309" i="1"/>
  <c r="H1307" i="1" s="1"/>
  <c r="H1306" i="1" s="1"/>
  <c r="G1309" i="1"/>
  <c r="G1308" i="1" s="1"/>
  <c r="G1307" i="1" s="1"/>
  <c r="G1306" i="1" s="1"/>
  <c r="I1289" i="1"/>
  <c r="I1288" i="1" s="1"/>
  <c r="H1289" i="1"/>
  <c r="H1288" i="1" s="1"/>
  <c r="G1289" i="1"/>
  <c r="G1288" i="1" s="1"/>
  <c r="G886" i="2" l="1"/>
  <c r="G885" i="2" s="1"/>
  <c r="G884" i="2" s="1"/>
  <c r="H886" i="2"/>
  <c r="H885" i="2" s="1"/>
  <c r="H884" i="2" s="1"/>
  <c r="F886" i="2"/>
  <c r="F885" i="2" s="1"/>
  <c r="F884" i="2" s="1"/>
  <c r="I849" i="1"/>
  <c r="I848" i="1" s="1"/>
  <c r="H849" i="1"/>
  <c r="H848" i="1" s="1"/>
  <c r="G849" i="1"/>
  <c r="G848" i="1" s="1"/>
  <c r="H1295" i="1" l="1"/>
  <c r="H1294" i="1" s="1"/>
  <c r="I1295" i="1"/>
  <c r="I1294" i="1" s="1"/>
  <c r="G1295" i="1"/>
  <c r="G1294" i="1" s="1"/>
  <c r="H813" i="1" l="1"/>
  <c r="I813" i="1"/>
  <c r="G813" i="1"/>
  <c r="G496" i="2" l="1"/>
  <c r="H496" i="2"/>
  <c r="F496" i="2"/>
  <c r="H1398" i="1"/>
  <c r="G495" i="2" s="1"/>
  <c r="I1398" i="1"/>
  <c r="H495" i="2" s="1"/>
  <c r="G1398" i="1"/>
  <c r="F495" i="2" s="1"/>
  <c r="G169" i="2" l="1"/>
  <c r="G168" i="2" s="1"/>
  <c r="H169" i="2"/>
  <c r="H168" i="2" s="1"/>
  <c r="F169" i="2"/>
  <c r="F168" i="2" s="1"/>
  <c r="G364" i="1" l="1"/>
  <c r="H596" i="1" l="1"/>
  <c r="G939" i="2" l="1"/>
  <c r="H939" i="2"/>
  <c r="F939" i="2"/>
  <c r="G167" i="2"/>
  <c r="G166" i="2" s="1"/>
  <c r="H167" i="2"/>
  <c r="H166" i="2" s="1"/>
  <c r="F167" i="2"/>
  <c r="F166" i="2" s="1"/>
  <c r="G938" i="2"/>
  <c r="H938" i="2"/>
  <c r="F938" i="2"/>
  <c r="H362" i="1" l="1"/>
  <c r="I362" i="1"/>
  <c r="G362" i="1"/>
  <c r="H1034" i="2" l="1"/>
  <c r="F1034" i="2"/>
  <c r="G1034" i="2"/>
  <c r="H585" i="1" l="1"/>
  <c r="H584" i="1" s="1"/>
  <c r="H583" i="1" s="1"/>
  <c r="I585" i="1"/>
  <c r="I584" i="1" s="1"/>
  <c r="I583" i="1" s="1"/>
  <c r="G585" i="1"/>
  <c r="G584" i="1" s="1"/>
  <c r="G583" i="1" s="1"/>
  <c r="G582" i="1" s="1"/>
  <c r="I582" i="1" l="1"/>
  <c r="H582" i="1"/>
  <c r="G1049" i="1"/>
  <c r="F844" i="2"/>
  <c r="G844" i="2"/>
  <c r="H844" i="2"/>
  <c r="F841" i="2"/>
  <c r="G841" i="2"/>
  <c r="H841" i="2"/>
  <c r="H876" i="1"/>
  <c r="I876" i="1"/>
  <c r="G876" i="1"/>
  <c r="H873" i="1"/>
  <c r="I873" i="1"/>
  <c r="G873" i="1"/>
  <c r="G93" i="2"/>
  <c r="H93" i="2"/>
  <c r="F93" i="2"/>
  <c r="G245" i="2"/>
  <c r="H245" i="2"/>
  <c r="F245" i="2"/>
  <c r="F244" i="2"/>
  <c r="G230" i="2"/>
  <c r="H230" i="2"/>
  <c r="G233" i="2"/>
  <c r="H233" i="2"/>
  <c r="G236" i="2"/>
  <c r="H236" i="2"/>
  <c r="G239" i="2"/>
  <c r="H239" i="2"/>
  <c r="G242" i="2"/>
  <c r="H242" i="2"/>
  <c r="G244" i="2"/>
  <c r="H244" i="2"/>
  <c r="F242" i="2"/>
  <c r="F239" i="2"/>
  <c r="F236" i="2"/>
  <c r="G285" i="2"/>
  <c r="G284" i="2" s="1"/>
  <c r="H285" i="2"/>
  <c r="H284" i="2" s="1"/>
  <c r="F285" i="2"/>
  <c r="F284" i="2" s="1"/>
  <c r="G283" i="2"/>
  <c r="G282" i="2" s="1"/>
  <c r="H283" i="2"/>
  <c r="H282" i="2" s="1"/>
  <c r="F283" i="2"/>
  <c r="F282" i="2" s="1"/>
  <c r="G281" i="2"/>
  <c r="G280" i="2" s="1"/>
  <c r="H281" i="2"/>
  <c r="H280" i="2" s="1"/>
  <c r="F281" i="2"/>
  <c r="F280" i="2" s="1"/>
  <c r="G274" i="2"/>
  <c r="G273" i="2" s="1"/>
  <c r="H274" i="2"/>
  <c r="H273" i="2" s="1"/>
  <c r="F274" i="2"/>
  <c r="F273" i="2" s="1"/>
  <c r="G272" i="2"/>
  <c r="G271" i="2" s="1"/>
  <c r="H272" i="2"/>
  <c r="H271" i="2" s="1"/>
  <c r="F272" i="2"/>
  <c r="F271" i="2" s="1"/>
  <c r="G270" i="2"/>
  <c r="G269" i="2" s="1"/>
  <c r="H270" i="2"/>
  <c r="H269" i="2" s="1"/>
  <c r="F270" i="2"/>
  <c r="F269" i="2" s="1"/>
  <c r="H245" i="1"/>
  <c r="H243" i="1" s="1"/>
  <c r="I245" i="1"/>
  <c r="I243" i="1" s="1"/>
  <c r="I335" i="1"/>
  <c r="H335" i="1"/>
  <c r="G335" i="1"/>
  <c r="I333" i="1"/>
  <c r="H333" i="1"/>
  <c r="G333" i="1"/>
  <c r="I331" i="1"/>
  <c r="H331" i="1"/>
  <c r="G331" i="1"/>
  <c r="F243" i="2" l="1"/>
  <c r="G243" i="2"/>
  <c r="H243" i="2"/>
  <c r="H321" i="1"/>
  <c r="I321" i="1"/>
  <c r="H323" i="1"/>
  <c r="I323" i="1"/>
  <c r="H325" i="1"/>
  <c r="I325" i="1"/>
  <c r="G325" i="1"/>
  <c r="G323" i="1"/>
  <c r="G321" i="1"/>
  <c r="G241" i="2"/>
  <c r="H241" i="2"/>
  <c r="F241" i="2"/>
  <c r="G238" i="2"/>
  <c r="H238" i="2"/>
  <c r="F238" i="2"/>
  <c r="G235" i="2"/>
  <c r="H235" i="2"/>
  <c r="F235" i="2"/>
  <c r="G232" i="2"/>
  <c r="H232" i="2"/>
  <c r="F232" i="2"/>
  <c r="G353" i="2"/>
  <c r="H353" i="2"/>
  <c r="F353" i="2"/>
  <c r="H297" i="1"/>
  <c r="I297" i="1"/>
  <c r="G297" i="1"/>
  <c r="H225" i="1"/>
  <c r="I225" i="1"/>
  <c r="G225" i="1"/>
  <c r="G1064" i="2"/>
  <c r="H1064" i="2"/>
  <c r="F1064" i="2"/>
  <c r="G332" i="2"/>
  <c r="H332" i="2"/>
  <c r="F332" i="2"/>
  <c r="H200" i="1"/>
  <c r="I200" i="1"/>
  <c r="G200" i="1"/>
  <c r="H209" i="1"/>
  <c r="I209" i="1"/>
  <c r="G210" i="1"/>
  <c r="G209" i="1" s="1"/>
  <c r="G1048" i="2"/>
  <c r="H1048" i="2"/>
  <c r="F1048" i="2"/>
  <c r="H39" i="1"/>
  <c r="I39" i="1"/>
  <c r="G39" i="1"/>
  <c r="H240" i="2" l="1"/>
  <c r="F237" i="2"/>
  <c r="H234" i="2"/>
  <c r="F240" i="2"/>
  <c r="F234" i="2"/>
  <c r="G234" i="2"/>
  <c r="H237" i="2"/>
  <c r="G237" i="2"/>
  <c r="G240" i="2"/>
  <c r="G231" i="1"/>
  <c r="H1437" i="1" l="1"/>
  <c r="G943" i="2" l="1"/>
  <c r="H943" i="2"/>
  <c r="F943" i="2"/>
  <c r="G706" i="1"/>
  <c r="G757" i="2" l="1"/>
  <c r="H757" i="2"/>
  <c r="G1132" i="1"/>
  <c r="F757" i="2"/>
  <c r="G589" i="2"/>
  <c r="H589" i="2"/>
  <c r="G590" i="2"/>
  <c r="H590" i="2"/>
  <c r="F590" i="2"/>
  <c r="F589" i="2"/>
  <c r="H1005" i="1"/>
  <c r="I1005" i="1"/>
  <c r="G1005" i="1"/>
  <c r="H588" i="2" l="1"/>
  <c r="F588" i="2"/>
  <c r="G588" i="2"/>
  <c r="G879" i="2"/>
  <c r="G878" i="2" s="1"/>
  <c r="H879" i="2"/>
  <c r="H878" i="2" s="1"/>
  <c r="F879" i="2"/>
  <c r="F878" i="2" s="1"/>
  <c r="G877" i="2"/>
  <c r="G876" i="2" s="1"/>
  <c r="H877" i="2"/>
  <c r="H876" i="2" s="1"/>
  <c r="F877" i="2"/>
  <c r="F876" i="2" s="1"/>
  <c r="F830" i="2"/>
  <c r="G830" i="2"/>
  <c r="H830" i="2"/>
  <c r="H887" i="1"/>
  <c r="I887" i="1"/>
  <c r="H889" i="1"/>
  <c r="I889" i="1"/>
  <c r="G889" i="1"/>
  <c r="G887" i="1"/>
  <c r="H864" i="1" l="1"/>
  <c r="I864" i="1"/>
  <c r="G864" i="1"/>
  <c r="G1020" i="2" l="1"/>
  <c r="G1019" i="2" s="1"/>
  <c r="G1018" i="2" s="1"/>
  <c r="H1020" i="2"/>
  <c r="H1019" i="2" s="1"/>
  <c r="H1018" i="2" s="1"/>
  <c r="F1020" i="2"/>
  <c r="F1019" i="2" s="1"/>
  <c r="F1018" i="2" s="1"/>
  <c r="G957" i="2" l="1"/>
  <c r="G956" i="2" s="1"/>
  <c r="H957" i="2"/>
  <c r="H956" i="2" s="1"/>
  <c r="F957" i="2"/>
  <c r="F956" i="2" s="1"/>
  <c r="H792" i="1"/>
  <c r="I792" i="1"/>
  <c r="G792" i="1"/>
  <c r="G467" i="2"/>
  <c r="H467" i="2"/>
  <c r="F467" i="2"/>
  <c r="H1460" i="1"/>
  <c r="H1459" i="1" s="1"/>
  <c r="I1460" i="1"/>
  <c r="I1459" i="1" s="1"/>
  <c r="G1460" i="1"/>
  <c r="G1459" i="1" s="1"/>
  <c r="G125" i="2" l="1"/>
  <c r="G124" i="2" s="1"/>
  <c r="H125" i="2"/>
  <c r="H124" i="2" s="1"/>
  <c r="F125" i="2"/>
  <c r="F124" i="2" s="1"/>
  <c r="H259" i="1"/>
  <c r="I259" i="1"/>
  <c r="G259" i="1"/>
  <c r="G1005" i="2" l="1"/>
  <c r="G1004" i="2" s="1"/>
  <c r="G1003" i="2" s="1"/>
  <c r="G1002" i="2" s="1"/>
  <c r="H1005" i="2"/>
  <c r="H1004" i="2" s="1"/>
  <c r="H1003" i="2" s="1"/>
  <c r="H1002" i="2" s="1"/>
  <c r="F1005" i="2"/>
  <c r="F1004" i="2" s="1"/>
  <c r="F1003" i="2" s="1"/>
  <c r="F1002" i="2" s="1"/>
  <c r="H541" i="1"/>
  <c r="H540" i="1" s="1"/>
  <c r="H539" i="1" s="1"/>
  <c r="I541" i="1"/>
  <c r="I540" i="1" s="1"/>
  <c r="I539" i="1" s="1"/>
  <c r="G541" i="1"/>
  <c r="G540" i="1" s="1"/>
  <c r="G539" i="1" s="1"/>
  <c r="G566" i="2"/>
  <c r="G565" i="2" s="1"/>
  <c r="H566" i="2"/>
  <c r="H565" i="2" s="1"/>
  <c r="F566" i="2"/>
  <c r="F565" i="2" s="1"/>
  <c r="H429" i="1"/>
  <c r="I429" i="1"/>
  <c r="G429" i="1"/>
  <c r="H1017" i="2" l="1"/>
  <c r="H1016" i="2" s="1"/>
  <c r="H1015" i="2" s="1"/>
  <c r="G1017" i="2"/>
  <c r="G1016" i="2" s="1"/>
  <c r="G1015" i="2" s="1"/>
  <c r="F1017" i="2"/>
  <c r="F1016" i="2" s="1"/>
  <c r="F1015" i="2" s="1"/>
  <c r="I796" i="1"/>
  <c r="I795" i="1" s="1"/>
  <c r="H796" i="1"/>
  <c r="H795" i="1" s="1"/>
  <c r="G796" i="1"/>
  <c r="G795" i="1" s="1"/>
  <c r="I794" i="1" l="1"/>
  <c r="G794" i="1"/>
  <c r="H794" i="1"/>
  <c r="G105" i="2"/>
  <c r="G104" i="2" s="1"/>
  <c r="G103" i="2" s="1"/>
  <c r="H105" i="2"/>
  <c r="H104" i="2" s="1"/>
  <c r="H103" i="2" s="1"/>
  <c r="F105" i="2"/>
  <c r="F104" i="2" s="1"/>
  <c r="F103" i="2" s="1"/>
  <c r="G109" i="2"/>
  <c r="H109" i="2"/>
  <c r="F109" i="2"/>
  <c r="F107" i="2" l="1"/>
  <c r="F106" i="2" s="1"/>
  <c r="H107" i="2"/>
  <c r="H106" i="2" s="1"/>
  <c r="G107" i="2"/>
  <c r="G106" i="2" s="1"/>
  <c r="G14" i="2"/>
  <c r="H14" i="2"/>
  <c r="F14" i="2"/>
  <c r="G75" i="2"/>
  <c r="H75" i="2"/>
  <c r="F75" i="2"/>
  <c r="G74" i="2"/>
  <c r="H74" i="2"/>
  <c r="F74" i="2"/>
  <c r="G73" i="2"/>
  <c r="H73" i="2"/>
  <c r="F73" i="2"/>
  <c r="G70" i="2"/>
  <c r="H70" i="2"/>
  <c r="F70" i="2"/>
  <c r="G69" i="2"/>
  <c r="H69" i="2"/>
  <c r="F69" i="2"/>
  <c r="I993" i="1"/>
  <c r="I992" i="1" s="1"/>
  <c r="I991" i="1" s="1"/>
  <c r="H993" i="1"/>
  <c r="H992" i="1" s="1"/>
  <c r="H991" i="1" s="1"/>
  <c r="G993" i="1"/>
  <c r="G992" i="1" s="1"/>
  <c r="G991" i="1" s="1"/>
  <c r="I925" i="1"/>
  <c r="I924" i="1" s="1"/>
  <c r="I923" i="1" s="1"/>
  <c r="H925" i="1"/>
  <c r="H924" i="1" s="1"/>
  <c r="H923" i="1" s="1"/>
  <c r="G925" i="1"/>
  <c r="G924" i="1" s="1"/>
  <c r="G923" i="1" s="1"/>
  <c r="G71" i="2" l="1"/>
  <c r="H71" i="2"/>
  <c r="G76" i="2"/>
  <c r="H76" i="2"/>
  <c r="F76" i="2"/>
  <c r="F71" i="2"/>
  <c r="H532" i="1" l="1"/>
  <c r="F730" i="2"/>
  <c r="G730" i="2"/>
  <c r="H730" i="2"/>
  <c r="G729" i="2"/>
  <c r="H729" i="2"/>
  <c r="F729" i="2"/>
  <c r="G13" i="2"/>
  <c r="H13" i="2"/>
  <c r="F13" i="2"/>
  <c r="F728" i="2" l="1"/>
  <c r="F727" i="2" s="1"/>
  <c r="G728" i="2"/>
  <c r="G727" i="2" s="1"/>
  <c r="H728" i="2"/>
  <c r="H727" i="2" s="1"/>
  <c r="I1238" i="1"/>
  <c r="I1237" i="1" s="1"/>
  <c r="I1236" i="1" s="1"/>
  <c r="H1238" i="1"/>
  <c r="H1237" i="1" s="1"/>
  <c r="H1236" i="1" s="1"/>
  <c r="G1238" i="1"/>
  <c r="G1237" i="1" s="1"/>
  <c r="G1236" i="1" s="1"/>
  <c r="G488" i="2" l="1"/>
  <c r="H488" i="2"/>
  <c r="F488" i="2"/>
  <c r="I1393" i="1"/>
  <c r="I1392" i="1" s="1"/>
  <c r="H1393" i="1"/>
  <c r="H1392" i="1" s="1"/>
  <c r="G1393" i="1"/>
  <c r="G1392" i="1" s="1"/>
  <c r="F484" i="2" s="1"/>
  <c r="G521" i="2"/>
  <c r="G520" i="2" s="1"/>
  <c r="G519" i="2" s="1"/>
  <c r="H521" i="2"/>
  <c r="H520" i="2" s="1"/>
  <c r="H519" i="2" s="1"/>
  <c r="G1304" i="1"/>
  <c r="G1303" i="1" s="1"/>
  <c r="I1304" i="1"/>
  <c r="I1303" i="1" s="1"/>
  <c r="H1304" i="1"/>
  <c r="H1303" i="1" s="1"/>
  <c r="G487" i="2" l="1"/>
  <c r="G484" i="2"/>
  <c r="H487" i="2"/>
  <c r="F487" i="2"/>
  <c r="F521" i="2"/>
  <c r="F520" i="2" s="1"/>
  <c r="F519" i="2" s="1"/>
  <c r="H484" i="2"/>
  <c r="G848" i="2"/>
  <c r="G847" i="2" s="1"/>
  <c r="H848" i="2"/>
  <c r="H847" i="2" s="1"/>
  <c r="F848" i="2"/>
  <c r="F847" i="2" s="1"/>
  <c r="H898" i="1"/>
  <c r="I898" i="1"/>
  <c r="G898" i="1"/>
  <c r="H768" i="1" l="1"/>
  <c r="H767" i="1" s="1"/>
  <c r="I768" i="1"/>
  <c r="I767" i="1" s="1"/>
  <c r="G767" i="1"/>
  <c r="H754" i="1"/>
  <c r="I754" i="1"/>
  <c r="G754" i="1"/>
  <c r="F40" i="2"/>
  <c r="G40" i="2"/>
  <c r="H40" i="2"/>
  <c r="I527" i="1" l="1"/>
  <c r="H527" i="1"/>
  <c r="G777" i="2" l="1"/>
  <c r="H777" i="2"/>
  <c r="F777" i="2"/>
  <c r="F776" i="2"/>
  <c r="G776" i="2"/>
  <c r="H776" i="2"/>
  <c r="G997" i="2" l="1"/>
  <c r="H997" i="2"/>
  <c r="F997" i="2"/>
  <c r="I1232" i="1"/>
  <c r="I1231" i="1" s="1"/>
  <c r="H1232" i="1"/>
  <c r="H1231" i="1" s="1"/>
  <c r="G1232" i="1"/>
  <c r="G1231" i="1" s="1"/>
  <c r="F595" i="2"/>
  <c r="G595" i="2"/>
  <c r="H595" i="2"/>
  <c r="F630" i="2"/>
  <c r="G630" i="2"/>
  <c r="H630" i="2"/>
  <c r="F631" i="2"/>
  <c r="G631" i="2"/>
  <c r="H631" i="2"/>
  <c r="I1196" i="1"/>
  <c r="H1196" i="1"/>
  <c r="G1196" i="1"/>
  <c r="I1192" i="1"/>
  <c r="H1192" i="1"/>
  <c r="G1192" i="1"/>
  <c r="I1182" i="1"/>
  <c r="I1181" i="1" s="1"/>
  <c r="H1182" i="1"/>
  <c r="H1181" i="1" s="1"/>
  <c r="G1181" i="1"/>
  <c r="H726" i="2"/>
  <c r="H725" i="2" s="1"/>
  <c r="H724" i="2" s="1"/>
  <c r="H1130" i="1"/>
  <c r="H1129" i="1" s="1"/>
  <c r="H1128" i="1" s="1"/>
  <c r="G1130" i="1"/>
  <c r="G1129" i="1" s="1"/>
  <c r="G1128" i="1" s="1"/>
  <c r="I1129" i="1"/>
  <c r="I1128" i="1" s="1"/>
  <c r="G649" i="2" l="1"/>
  <c r="G629" i="2"/>
  <c r="H649" i="2"/>
  <c r="H594" i="2"/>
  <c r="F629" i="2"/>
  <c r="F594" i="2"/>
  <c r="H629" i="2"/>
  <c r="F649" i="2"/>
  <c r="G594" i="2"/>
  <c r="G726" i="2"/>
  <c r="G725" i="2" s="1"/>
  <c r="G724" i="2" s="1"/>
  <c r="F726" i="2"/>
  <c r="F725" i="2" s="1"/>
  <c r="F724" i="2" s="1"/>
  <c r="G937" i="2" l="1"/>
  <c r="H937" i="2"/>
  <c r="F937" i="2"/>
  <c r="G941" i="2"/>
  <c r="H941" i="2"/>
  <c r="F941" i="2"/>
  <c r="I1102" i="1"/>
  <c r="I1101" i="1" s="1"/>
  <c r="I1100" i="1" s="1"/>
  <c r="I1099" i="1" s="1"/>
  <c r="H1102" i="1"/>
  <c r="H1101" i="1" s="1"/>
  <c r="H1100" i="1" s="1"/>
  <c r="H1099" i="1" s="1"/>
  <c r="G1102" i="1"/>
  <c r="G1101" i="1" s="1"/>
  <c r="G1100" i="1" s="1"/>
  <c r="G1099" i="1" s="1"/>
  <c r="H719" i="2"/>
  <c r="H718" i="2" s="1"/>
  <c r="F719" i="2"/>
  <c r="F718" i="2" s="1"/>
  <c r="G719" i="2"/>
  <c r="G718" i="2" s="1"/>
  <c r="I1069" i="1"/>
  <c r="G1069" i="1"/>
  <c r="F752" i="2"/>
  <c r="G767" i="2"/>
  <c r="G766" i="2" s="1"/>
  <c r="H767" i="2"/>
  <c r="H766" i="2" s="1"/>
  <c r="F767" i="2"/>
  <c r="F766" i="2" s="1"/>
  <c r="G764" i="2"/>
  <c r="H764" i="2"/>
  <c r="G765" i="2"/>
  <c r="H765" i="2"/>
  <c r="F765" i="2"/>
  <c r="F764" i="2"/>
  <c r="G762" i="2"/>
  <c r="H762" i="2"/>
  <c r="F762" i="2"/>
  <c r="G759" i="2"/>
  <c r="H759" i="2"/>
  <c r="G760" i="2"/>
  <c r="H760" i="2"/>
  <c r="I1091" i="1"/>
  <c r="H1091" i="1"/>
  <c r="G1091" i="1"/>
  <c r="I1088" i="1"/>
  <c r="H1088" i="1"/>
  <c r="G1088" i="1"/>
  <c r="I1086" i="1"/>
  <c r="H1086" i="1"/>
  <c r="G1086" i="1"/>
  <c r="F760" i="2"/>
  <c r="F759" i="2"/>
  <c r="I1083" i="1"/>
  <c r="H1083" i="1"/>
  <c r="I1080" i="1" l="1"/>
  <c r="H1080" i="1"/>
  <c r="G763" i="2"/>
  <c r="H1069" i="1"/>
  <c r="F758" i="2"/>
  <c r="H763" i="2"/>
  <c r="F763" i="2"/>
  <c r="G1083" i="1"/>
  <c r="H758" i="2"/>
  <c r="G758" i="2"/>
  <c r="F645" i="2"/>
  <c r="G645" i="2"/>
  <c r="H645" i="2"/>
  <c r="G644" i="2"/>
  <c r="H644" i="2"/>
  <c r="F644" i="2"/>
  <c r="I939" i="1"/>
  <c r="H939" i="1"/>
  <c r="G939" i="1"/>
  <c r="G643" i="2" l="1"/>
  <c r="H643" i="2"/>
  <c r="F643" i="2"/>
  <c r="H528" i="2" l="1"/>
  <c r="G528" i="2"/>
  <c r="F528" i="2"/>
  <c r="H477" i="2"/>
  <c r="G477" i="2"/>
  <c r="F477" i="2"/>
  <c r="F827" i="2"/>
  <c r="G827" i="2"/>
  <c r="H827" i="2"/>
  <c r="F828" i="2"/>
  <c r="G828" i="2"/>
  <c r="H828" i="2"/>
  <c r="F826" i="2"/>
  <c r="G826" i="2"/>
  <c r="H826" i="2"/>
  <c r="G825" i="2"/>
  <c r="H825" i="2"/>
  <c r="F825" i="2"/>
  <c r="G459" i="2"/>
  <c r="G458" i="2" s="1"/>
  <c r="G457" i="2" s="1"/>
  <c r="H459" i="2"/>
  <c r="H458" i="2" s="1"/>
  <c r="H457" i="2" s="1"/>
  <c r="F459" i="2"/>
  <c r="F458" i="2" s="1"/>
  <c r="F457" i="2" s="1"/>
  <c r="H1475" i="1" l="1"/>
  <c r="I1475" i="1"/>
  <c r="G1475" i="1"/>
  <c r="H1383" i="1"/>
  <c r="I1383" i="1"/>
  <c r="G1383" i="1"/>
  <c r="H471" i="2"/>
  <c r="G471" i="2"/>
  <c r="F471" i="2"/>
  <c r="H1380" i="1"/>
  <c r="I1380" i="1"/>
  <c r="G1380" i="1"/>
  <c r="H388" i="2"/>
  <c r="G388" i="2"/>
  <c r="F388" i="2"/>
  <c r="H1338" i="1"/>
  <c r="I1338" i="1"/>
  <c r="G1338" i="1"/>
  <c r="H474" i="2"/>
  <c r="H473" i="2" s="1"/>
  <c r="G474" i="2"/>
  <c r="G473" i="2" s="1"/>
  <c r="F474" i="2"/>
  <c r="F473" i="2" s="1"/>
  <c r="H1286" i="1" l="1"/>
  <c r="I1286" i="1"/>
  <c r="G1286" i="1"/>
  <c r="G1284" i="1"/>
  <c r="G1283" i="1" l="1"/>
  <c r="G843" i="2" l="1"/>
  <c r="G842" i="2" s="1"/>
  <c r="H843" i="2"/>
  <c r="H842" i="2" s="1"/>
  <c r="F843" i="2"/>
  <c r="F842" i="2" s="1"/>
  <c r="G840" i="2"/>
  <c r="G839" i="2" s="1"/>
  <c r="H840" i="2"/>
  <c r="H839" i="2" s="1"/>
  <c r="F840" i="2"/>
  <c r="F839" i="2" s="1"/>
  <c r="G846" i="2"/>
  <c r="G845" i="2" s="1"/>
  <c r="H846" i="2"/>
  <c r="H845" i="2" s="1"/>
  <c r="F846" i="2"/>
  <c r="F845" i="2" s="1"/>
  <c r="H879" i="1"/>
  <c r="I879" i="1"/>
  <c r="G879" i="1"/>
  <c r="G41" i="2" l="1"/>
  <c r="G39" i="2" s="1"/>
  <c r="H41" i="2"/>
  <c r="H39" i="2" s="1"/>
  <c r="F41" i="2"/>
  <c r="F39" i="2" s="1"/>
  <c r="G911" i="2"/>
  <c r="G910" i="2" s="1"/>
  <c r="H911" i="2"/>
  <c r="H910" i="2" s="1"/>
  <c r="F911" i="2"/>
  <c r="F910" i="2" s="1"/>
  <c r="G112" i="2"/>
  <c r="G111" i="2" s="1"/>
  <c r="G110" i="2" s="1"/>
  <c r="H112" i="2"/>
  <c r="H111" i="2" s="1"/>
  <c r="H110" i="2" s="1"/>
  <c r="F112" i="2"/>
  <c r="F111" i="2" s="1"/>
  <c r="F110" i="2" s="1"/>
  <c r="H772" i="1"/>
  <c r="I772" i="1"/>
  <c r="G772" i="1"/>
  <c r="H694" i="1"/>
  <c r="I694" i="1"/>
  <c r="G694" i="1"/>
  <c r="I450" i="1" l="1"/>
  <c r="G881" i="2" l="1"/>
  <c r="H881" i="2"/>
  <c r="G323" i="2"/>
  <c r="G322" i="2" s="1"/>
  <c r="H323" i="2"/>
  <c r="H322" i="2" s="1"/>
  <c r="F323" i="2"/>
  <c r="F322" i="2" s="1"/>
  <c r="I474" i="1"/>
  <c r="I373" i="1"/>
  <c r="I1331" i="1" l="1"/>
  <c r="I1330" i="1" s="1"/>
  <c r="I1329" i="1" s="1"/>
  <c r="H1331" i="1"/>
  <c r="H1330" i="1" s="1"/>
  <c r="H1329" i="1" s="1"/>
  <c r="G1331" i="1"/>
  <c r="G1330" i="1" s="1"/>
  <c r="G1329" i="1" s="1"/>
  <c r="I1481" i="1"/>
  <c r="I1480" i="1" s="1"/>
  <c r="H1481" i="1"/>
  <c r="H1480" i="1" s="1"/>
  <c r="G1481" i="1"/>
  <c r="G1480" i="1" s="1"/>
  <c r="I1478" i="1"/>
  <c r="H1478" i="1"/>
  <c r="I1472" i="1"/>
  <c r="H1472" i="1"/>
  <c r="G1472" i="1"/>
  <c r="I1469" i="1"/>
  <c r="I1468" i="1" s="1"/>
  <c r="H1469" i="1"/>
  <c r="H1468" i="1" s="1"/>
  <c r="G1469" i="1"/>
  <c r="G1468" i="1" s="1"/>
  <c r="I1466" i="1"/>
  <c r="I1465" i="1" s="1"/>
  <c r="H1466" i="1"/>
  <c r="H1465" i="1" s="1"/>
  <c r="G1466" i="1"/>
  <c r="G1465" i="1" s="1"/>
  <c r="I1463" i="1"/>
  <c r="I1462" i="1" s="1"/>
  <c r="H1463" i="1"/>
  <c r="H1462" i="1" s="1"/>
  <c r="G1463" i="1"/>
  <c r="G1462" i="1" s="1"/>
  <c r="I1456" i="1"/>
  <c r="H1456" i="1"/>
  <c r="G1456" i="1"/>
  <c r="I1454" i="1"/>
  <c r="H1454" i="1"/>
  <c r="G1454" i="1"/>
  <c r="I1451" i="1"/>
  <c r="H1451" i="1"/>
  <c r="G1451" i="1"/>
  <c r="I1449" i="1"/>
  <c r="H1449" i="1"/>
  <c r="G1449" i="1"/>
  <c r="I1446" i="1"/>
  <c r="H1446" i="1"/>
  <c r="G1446" i="1"/>
  <c r="G1445" i="1" s="1"/>
  <c r="I1441" i="1"/>
  <c r="H1441" i="1"/>
  <c r="G1441" i="1"/>
  <c r="I1439" i="1"/>
  <c r="H1439" i="1"/>
  <c r="G1439" i="1"/>
  <c r="I1437" i="1"/>
  <c r="G1437" i="1"/>
  <c r="I1434" i="1"/>
  <c r="H1434" i="1"/>
  <c r="G1434" i="1"/>
  <c r="I1430" i="1"/>
  <c r="I1429" i="1" s="1"/>
  <c r="I1428" i="1" s="1"/>
  <c r="H1430" i="1"/>
  <c r="H1429" i="1" s="1"/>
  <c r="H1428" i="1" s="1"/>
  <c r="G1430" i="1"/>
  <c r="G1429" i="1" s="1"/>
  <c r="G1428" i="1" s="1"/>
  <c r="I1426" i="1"/>
  <c r="I1425" i="1" s="1"/>
  <c r="H1426" i="1"/>
  <c r="H1425" i="1" s="1"/>
  <c r="G1426" i="1"/>
  <c r="G1425" i="1" s="1"/>
  <c r="I1420" i="1"/>
  <c r="I1419" i="1" s="1"/>
  <c r="I1418" i="1" s="1"/>
  <c r="I1417" i="1" s="1"/>
  <c r="H1420" i="1"/>
  <c r="H1419" i="1" s="1"/>
  <c r="H1418" i="1" s="1"/>
  <c r="H1417" i="1" s="1"/>
  <c r="G1420" i="1"/>
  <c r="G1419" i="1" s="1"/>
  <c r="G1418" i="1" s="1"/>
  <c r="G1417" i="1" s="1"/>
  <c r="I1415" i="1"/>
  <c r="I1414" i="1" s="1"/>
  <c r="H1415" i="1"/>
  <c r="H1414" i="1" s="1"/>
  <c r="G1415" i="1"/>
  <c r="G1414" i="1" s="1"/>
  <c r="H1411" i="1"/>
  <c r="H1410" i="1" s="1"/>
  <c r="I1411" i="1"/>
  <c r="I1410" i="1" s="1"/>
  <c r="G1411" i="1"/>
  <c r="G1410" i="1" s="1"/>
  <c r="I1408" i="1"/>
  <c r="H1408" i="1"/>
  <c r="G1408" i="1"/>
  <c r="I1406" i="1"/>
  <c r="H1406" i="1"/>
  <c r="G1406" i="1"/>
  <c r="I1403" i="1"/>
  <c r="H1403" i="1"/>
  <c r="G1403" i="1"/>
  <c r="I1401" i="1"/>
  <c r="I1400" i="1" s="1"/>
  <c r="H1401" i="1"/>
  <c r="H1400" i="1" s="1"/>
  <c r="G1401" i="1"/>
  <c r="I1396" i="1"/>
  <c r="I1395" i="1" s="1"/>
  <c r="H1396" i="1"/>
  <c r="H1395" i="1" s="1"/>
  <c r="G1396" i="1"/>
  <c r="G1395" i="1" s="1"/>
  <c r="G1389" i="1"/>
  <c r="G1388" i="1" s="1"/>
  <c r="I1386" i="1"/>
  <c r="H1386" i="1"/>
  <c r="G1386" i="1"/>
  <c r="G1378" i="1"/>
  <c r="I1376" i="1"/>
  <c r="H1376" i="1"/>
  <c r="G1376" i="1"/>
  <c r="I1374" i="1"/>
  <c r="H1374" i="1"/>
  <c r="G1374" i="1"/>
  <c r="I1370" i="1"/>
  <c r="I1369" i="1" s="1"/>
  <c r="I1368" i="1" s="1"/>
  <c r="H1370" i="1"/>
  <c r="H1369" i="1" s="1"/>
  <c r="H1368" i="1" s="1"/>
  <c r="G1370" i="1"/>
  <c r="G1369" i="1" s="1"/>
  <c r="G1368" i="1" s="1"/>
  <c r="I1364" i="1"/>
  <c r="I1363" i="1" s="1"/>
  <c r="I1362" i="1" s="1"/>
  <c r="H1364" i="1"/>
  <c r="H1363" i="1" s="1"/>
  <c r="H1362" i="1" s="1"/>
  <c r="G1364" i="1"/>
  <c r="G1363" i="1" s="1"/>
  <c r="G1362" i="1" s="1"/>
  <c r="I1358" i="1"/>
  <c r="I1357" i="1" s="1"/>
  <c r="H1358" i="1"/>
  <c r="H1357" i="1" s="1"/>
  <c r="G1358" i="1"/>
  <c r="G1357" i="1" s="1"/>
  <c r="I1355" i="1"/>
  <c r="I1354" i="1" s="1"/>
  <c r="I1353" i="1" s="1"/>
  <c r="H1355" i="1"/>
  <c r="H1354" i="1" s="1"/>
  <c r="H1353" i="1" s="1"/>
  <c r="G1355" i="1"/>
  <c r="G1354" i="1" s="1"/>
  <c r="G1353" i="1" s="1"/>
  <c r="I1351" i="1"/>
  <c r="I1350" i="1" s="1"/>
  <c r="H1351" i="1"/>
  <c r="H1350" i="1" s="1"/>
  <c r="G1351" i="1"/>
  <c r="G1350" i="1" s="1"/>
  <c r="I1346" i="1"/>
  <c r="I1345" i="1" s="1"/>
  <c r="H1346" i="1"/>
  <c r="H1345" i="1" s="1"/>
  <c r="G1346" i="1"/>
  <c r="G1345" i="1" s="1"/>
  <c r="I1343" i="1"/>
  <c r="I1342" i="1" s="1"/>
  <c r="I1341" i="1" s="1"/>
  <c r="H1343" i="1"/>
  <c r="H1342" i="1" s="1"/>
  <c r="H1341" i="1" s="1"/>
  <c r="G1343" i="1"/>
  <c r="G1342" i="1" s="1"/>
  <c r="G1341" i="1" s="1"/>
  <c r="I1336" i="1"/>
  <c r="H1336" i="1"/>
  <c r="G1336" i="1"/>
  <c r="I1327" i="1"/>
  <c r="I1326" i="1" s="1"/>
  <c r="H1327" i="1"/>
  <c r="H1326" i="1" s="1"/>
  <c r="G1327" i="1"/>
  <c r="G1326" i="1" s="1"/>
  <c r="I1320" i="1"/>
  <c r="I1319" i="1" s="1"/>
  <c r="I1318" i="1" s="1"/>
  <c r="I1317" i="1" s="1"/>
  <c r="I1316" i="1" s="1"/>
  <c r="H1320" i="1"/>
  <c r="H1319" i="1" s="1"/>
  <c r="H1318" i="1" s="1"/>
  <c r="H1317" i="1" s="1"/>
  <c r="H1316" i="1" s="1"/>
  <c r="G1320" i="1"/>
  <c r="G1319" i="1" s="1"/>
  <c r="G1318" i="1" s="1"/>
  <c r="G1317" i="1" s="1"/>
  <c r="G1316" i="1" s="1"/>
  <c r="G1314" i="1"/>
  <c r="G1313" i="1" s="1"/>
  <c r="G1312" i="1" s="1"/>
  <c r="G1311" i="1" s="1"/>
  <c r="I1313" i="1"/>
  <c r="I1312" i="1" s="1"/>
  <c r="I1311" i="1" s="1"/>
  <c r="H1313" i="1"/>
  <c r="H1312" i="1" s="1"/>
  <c r="H1311" i="1" s="1"/>
  <c r="I1301" i="1"/>
  <c r="I1300" i="1" s="1"/>
  <c r="H1301" i="1"/>
  <c r="H1300" i="1" s="1"/>
  <c r="G1301" i="1"/>
  <c r="G1300" i="1" s="1"/>
  <c r="I1298" i="1"/>
  <c r="I1297" i="1" s="1"/>
  <c r="H1298" i="1"/>
  <c r="H1297" i="1" s="1"/>
  <c r="G1298" i="1"/>
  <c r="G1297" i="1" s="1"/>
  <c r="I1292" i="1"/>
  <c r="I1291" i="1" s="1"/>
  <c r="H1292" i="1"/>
  <c r="H1291" i="1" s="1"/>
  <c r="G1292" i="1"/>
  <c r="G1291" i="1" s="1"/>
  <c r="I1284" i="1"/>
  <c r="I1283" i="1" s="1"/>
  <c r="H1284" i="1"/>
  <c r="H1283" i="1" s="1"/>
  <c r="I1280" i="1"/>
  <c r="I1279" i="1" s="1"/>
  <c r="I1278" i="1" s="1"/>
  <c r="H1280" i="1"/>
  <c r="H1279" i="1" s="1"/>
  <c r="H1278" i="1" s="1"/>
  <c r="G1280" i="1"/>
  <c r="G1279" i="1" s="1"/>
  <c r="G1278" i="1" s="1"/>
  <c r="I1276" i="1"/>
  <c r="I1275" i="1" s="1"/>
  <c r="I1274" i="1" s="1"/>
  <c r="H1276" i="1"/>
  <c r="H1275" i="1" s="1"/>
  <c r="H1274" i="1" s="1"/>
  <c r="G1276" i="1"/>
  <c r="G1275" i="1" s="1"/>
  <c r="G1274" i="1" s="1"/>
  <c r="I1268" i="1"/>
  <c r="I1267" i="1" s="1"/>
  <c r="I1266" i="1" s="1"/>
  <c r="I1265" i="1" s="1"/>
  <c r="I1264" i="1" s="1"/>
  <c r="I1263" i="1" s="1"/>
  <c r="H1268" i="1"/>
  <c r="H1267" i="1" s="1"/>
  <c r="H1266" i="1" s="1"/>
  <c r="H1265" i="1" s="1"/>
  <c r="H1264" i="1" s="1"/>
  <c r="H1263" i="1" s="1"/>
  <c r="G1268" i="1"/>
  <c r="G1267" i="1" s="1"/>
  <c r="G1266" i="1" s="1"/>
  <c r="G1265" i="1" s="1"/>
  <c r="G1264" i="1" s="1"/>
  <c r="G1263" i="1" s="1"/>
  <c r="I1261" i="1"/>
  <c r="I1260" i="1" s="1"/>
  <c r="H1261" i="1"/>
  <c r="H1259" i="1" s="1"/>
  <c r="H1258" i="1" s="1"/>
  <c r="H1257" i="1" s="1"/>
  <c r="G1261" i="1"/>
  <c r="G1259" i="1" s="1"/>
  <c r="G1258" i="1" s="1"/>
  <c r="G1257" i="1" s="1"/>
  <c r="I1255" i="1"/>
  <c r="I1254" i="1" s="1"/>
  <c r="H1255" i="1"/>
  <c r="H1254" i="1" s="1"/>
  <c r="G1255" i="1"/>
  <c r="G1254" i="1" s="1"/>
  <c r="I1252" i="1"/>
  <c r="H1252" i="1"/>
  <c r="G1252" i="1"/>
  <c r="I1249" i="1"/>
  <c r="H1249" i="1"/>
  <c r="G1249" i="1"/>
  <c r="I1244" i="1"/>
  <c r="I1243" i="1" s="1"/>
  <c r="I1242" i="1" s="1"/>
  <c r="H1244" i="1"/>
  <c r="H1243" i="1" s="1"/>
  <c r="H1242" i="1" s="1"/>
  <c r="G1244" i="1"/>
  <c r="G1243" i="1" s="1"/>
  <c r="G1242" i="1" s="1"/>
  <c r="I1226" i="1"/>
  <c r="I1225" i="1" s="1"/>
  <c r="H1226" i="1"/>
  <c r="H1225" i="1" s="1"/>
  <c r="G1226" i="1"/>
  <c r="G1225" i="1" s="1"/>
  <c r="I1223" i="1"/>
  <c r="H1223" i="1"/>
  <c r="G1223" i="1"/>
  <c r="I1221" i="1"/>
  <c r="H1221" i="1"/>
  <c r="G1221" i="1"/>
  <c r="I1217" i="1"/>
  <c r="H1217" i="1"/>
  <c r="G1217" i="1"/>
  <c r="I1215" i="1"/>
  <c r="H1215" i="1"/>
  <c r="G1215" i="1"/>
  <c r="I1212" i="1"/>
  <c r="H1212" i="1"/>
  <c r="G1212" i="1"/>
  <c r="I1209" i="1"/>
  <c r="H1209" i="1"/>
  <c r="G1209" i="1"/>
  <c r="I1206" i="1"/>
  <c r="I1205" i="1" s="1"/>
  <c r="H1206" i="1"/>
  <c r="H1205" i="1" s="1"/>
  <c r="G1206" i="1"/>
  <c r="G1205" i="1" s="1"/>
  <c r="I1202" i="1"/>
  <c r="H1202" i="1"/>
  <c r="G1202" i="1"/>
  <c r="I1199" i="1"/>
  <c r="H1199" i="1"/>
  <c r="G1199" i="1"/>
  <c r="I1190" i="1"/>
  <c r="H1190" i="1"/>
  <c r="G1190" i="1"/>
  <c r="I1187" i="1"/>
  <c r="H1187" i="1"/>
  <c r="G1187" i="1"/>
  <c r="I1184" i="1"/>
  <c r="H1184" i="1"/>
  <c r="G1184" i="1"/>
  <c r="I1173" i="1"/>
  <c r="I1172" i="1" s="1"/>
  <c r="H1173" i="1"/>
  <c r="H1172" i="1" s="1"/>
  <c r="G1173" i="1"/>
  <c r="G1172" i="1" s="1"/>
  <c r="I1170" i="1"/>
  <c r="I1169" i="1" s="1"/>
  <c r="H1170" i="1"/>
  <c r="H1169" i="1" s="1"/>
  <c r="G1170" i="1"/>
  <c r="G1169" i="1" s="1"/>
  <c r="I1165" i="1"/>
  <c r="H1165" i="1"/>
  <c r="G1165" i="1"/>
  <c r="I1160" i="1"/>
  <c r="H1160" i="1"/>
  <c r="G1160" i="1"/>
  <c r="I1155" i="1"/>
  <c r="I1154" i="1" s="1"/>
  <c r="H1155" i="1"/>
  <c r="H1154" i="1" s="1"/>
  <c r="G1155" i="1"/>
  <c r="G1154" i="1" s="1"/>
  <c r="I1152" i="1"/>
  <c r="I1151" i="1" s="1"/>
  <c r="H1152" i="1"/>
  <c r="H1151" i="1" s="1"/>
  <c r="G1152" i="1"/>
  <c r="G1151" i="1" s="1"/>
  <c r="I1149" i="1"/>
  <c r="I1148" i="1" s="1"/>
  <c r="H1149" i="1"/>
  <c r="H1148" i="1" s="1"/>
  <c r="G1149" i="1"/>
  <c r="G1148" i="1" s="1"/>
  <c r="I1144" i="1"/>
  <c r="I1143" i="1" s="1"/>
  <c r="H1144" i="1"/>
  <c r="H1143" i="1" s="1"/>
  <c r="G1144" i="1"/>
  <c r="G1143" i="1" s="1"/>
  <c r="I1141" i="1"/>
  <c r="H1141" i="1"/>
  <c r="G1141" i="1"/>
  <c r="I1136" i="1"/>
  <c r="H1136" i="1"/>
  <c r="H1134" i="1" s="1"/>
  <c r="G1136" i="1"/>
  <c r="I1132" i="1"/>
  <c r="I1131" i="1" s="1"/>
  <c r="H1132" i="1"/>
  <c r="I1126" i="1"/>
  <c r="I1125" i="1" s="1"/>
  <c r="H1126" i="1"/>
  <c r="H1125" i="1" s="1"/>
  <c r="G1126" i="1"/>
  <c r="G1125" i="1" s="1"/>
  <c r="I1123" i="1"/>
  <c r="I1114" i="1" s="1"/>
  <c r="H1123" i="1"/>
  <c r="H1114" i="1" s="1"/>
  <c r="G1123" i="1"/>
  <c r="G1114" i="1" s="1"/>
  <c r="I1112" i="1"/>
  <c r="I1111" i="1" s="1"/>
  <c r="H1112" i="1"/>
  <c r="H1111" i="1" s="1"/>
  <c r="G1112" i="1"/>
  <c r="G1111" i="1" s="1"/>
  <c r="I1106" i="1"/>
  <c r="I1105" i="1" s="1"/>
  <c r="H1106" i="1"/>
  <c r="H1105" i="1" s="1"/>
  <c r="G1106" i="1"/>
  <c r="G1105" i="1" s="1"/>
  <c r="I1097" i="1"/>
  <c r="I1096" i="1" s="1"/>
  <c r="H1097" i="1"/>
  <c r="H1096" i="1" s="1"/>
  <c r="G1097" i="1"/>
  <c r="G1096" i="1" s="1"/>
  <c r="G1094" i="1"/>
  <c r="G1093" i="1" s="1"/>
  <c r="G1080" i="1" s="1"/>
  <c r="I1073" i="1"/>
  <c r="H1073" i="1"/>
  <c r="G1073" i="1"/>
  <c r="I1071" i="1"/>
  <c r="H1071" i="1"/>
  <c r="G1071" i="1"/>
  <c r="I1067" i="1"/>
  <c r="H1067" i="1"/>
  <c r="G1067" i="1"/>
  <c r="I1062" i="1"/>
  <c r="H1062" i="1"/>
  <c r="G1062" i="1"/>
  <c r="I1058" i="1"/>
  <c r="H1058" i="1"/>
  <c r="G1058" i="1"/>
  <c r="I1055" i="1"/>
  <c r="H1055" i="1"/>
  <c r="G1055" i="1"/>
  <c r="I1052" i="1"/>
  <c r="H1052" i="1"/>
  <c r="G1052" i="1"/>
  <c r="I1049" i="1"/>
  <c r="I1048" i="1" s="1"/>
  <c r="H1049" i="1"/>
  <c r="H1048" i="1" s="1"/>
  <c r="G1048" i="1"/>
  <c r="I1046" i="1"/>
  <c r="H1046" i="1"/>
  <c r="G1046" i="1"/>
  <c r="I1044" i="1"/>
  <c r="H1044" i="1"/>
  <c r="G1044" i="1"/>
  <c r="G1041" i="1"/>
  <c r="G1039" i="1"/>
  <c r="I1036" i="1"/>
  <c r="H1036" i="1"/>
  <c r="G1036" i="1"/>
  <c r="I1034" i="1"/>
  <c r="H1034" i="1"/>
  <c r="G1034" i="1"/>
  <c r="I1031" i="1"/>
  <c r="H1031" i="1"/>
  <c r="G1031" i="1"/>
  <c r="I1029" i="1"/>
  <c r="H1029" i="1"/>
  <c r="G1029" i="1"/>
  <c r="I1026" i="1"/>
  <c r="H1026" i="1"/>
  <c r="G1026" i="1"/>
  <c r="I1023" i="1"/>
  <c r="H1023" i="1"/>
  <c r="G1023" i="1"/>
  <c r="I1020" i="1"/>
  <c r="H1020" i="1"/>
  <c r="G1020" i="1"/>
  <c r="I1018" i="1"/>
  <c r="H1018" i="1"/>
  <c r="G1018" i="1"/>
  <c r="I1015" i="1"/>
  <c r="H1015" i="1"/>
  <c r="G1015" i="1"/>
  <c r="I1012" i="1"/>
  <c r="H1012" i="1"/>
  <c r="G1012" i="1"/>
  <c r="I1008" i="1"/>
  <c r="H1008" i="1"/>
  <c r="G1008" i="1"/>
  <c r="I1000" i="1"/>
  <c r="H1000" i="1"/>
  <c r="G1000" i="1"/>
  <c r="I998" i="1"/>
  <c r="H998" i="1"/>
  <c r="G998" i="1"/>
  <c r="I988" i="1"/>
  <c r="I987" i="1" s="1"/>
  <c r="I986" i="1" s="1"/>
  <c r="I985" i="1" s="1"/>
  <c r="H988" i="1"/>
  <c r="H987" i="1" s="1"/>
  <c r="H986" i="1" s="1"/>
  <c r="H985" i="1" s="1"/>
  <c r="G988" i="1"/>
  <c r="G987" i="1" s="1"/>
  <c r="G986" i="1" s="1"/>
  <c r="G985" i="1" s="1"/>
  <c r="I983" i="1"/>
  <c r="I981" i="1" s="1"/>
  <c r="H983" i="1"/>
  <c r="H981" i="1" s="1"/>
  <c r="G983" i="1"/>
  <c r="G981" i="1" s="1"/>
  <c r="I979" i="1"/>
  <c r="I976" i="1" s="1"/>
  <c r="H979" i="1"/>
  <c r="H976" i="1" s="1"/>
  <c r="G979" i="1"/>
  <c r="G976" i="1" s="1"/>
  <c r="I973" i="1"/>
  <c r="H973" i="1"/>
  <c r="G973" i="1"/>
  <c r="I971" i="1"/>
  <c r="H971" i="1"/>
  <c r="G971" i="1"/>
  <c r="I969" i="1"/>
  <c r="H969" i="1"/>
  <c r="G969" i="1"/>
  <c r="I965" i="1"/>
  <c r="H965" i="1"/>
  <c r="G965" i="1"/>
  <c r="I963" i="1"/>
  <c r="H963" i="1"/>
  <c r="G963" i="1"/>
  <c r="I960" i="1"/>
  <c r="H960" i="1"/>
  <c r="G960" i="1"/>
  <c r="I951" i="1"/>
  <c r="H951" i="1"/>
  <c r="G951" i="1"/>
  <c r="I948" i="1"/>
  <c r="I947" i="1" s="1"/>
  <c r="H948" i="1"/>
  <c r="H947" i="1" s="1"/>
  <c r="G948" i="1"/>
  <c r="G947" i="1" s="1"/>
  <c r="I945" i="1"/>
  <c r="H945" i="1"/>
  <c r="G945" i="1"/>
  <c r="I943" i="1"/>
  <c r="H943" i="1"/>
  <c r="G943" i="1"/>
  <c r="I937" i="1"/>
  <c r="H937" i="1"/>
  <c r="G937" i="1"/>
  <c r="I933" i="1"/>
  <c r="I930" i="1" s="1"/>
  <c r="H933" i="1"/>
  <c r="G933" i="1"/>
  <c r="I917" i="1"/>
  <c r="H917" i="1"/>
  <c r="G917" i="1"/>
  <c r="I915" i="1"/>
  <c r="H915" i="1"/>
  <c r="G915" i="1"/>
  <c r="I912" i="1"/>
  <c r="H912" i="1"/>
  <c r="G912" i="1"/>
  <c r="I909" i="1"/>
  <c r="H909" i="1"/>
  <c r="G909" i="1"/>
  <c r="I904" i="1"/>
  <c r="H904" i="1"/>
  <c r="G904" i="1"/>
  <c r="I901" i="1"/>
  <c r="H901" i="1"/>
  <c r="G901" i="1"/>
  <c r="I895" i="1"/>
  <c r="I894" i="1" s="1"/>
  <c r="H895" i="1"/>
  <c r="H894" i="1" s="1"/>
  <c r="G895" i="1"/>
  <c r="G894" i="1" s="1"/>
  <c r="I885" i="1"/>
  <c r="I882" i="1" s="1"/>
  <c r="H885" i="1"/>
  <c r="H882" i="1" s="1"/>
  <c r="G885" i="1"/>
  <c r="G882" i="1" s="1"/>
  <c r="I871" i="1"/>
  <c r="H871" i="1"/>
  <c r="G871" i="1"/>
  <c r="I869" i="1"/>
  <c r="H869" i="1"/>
  <c r="G869" i="1"/>
  <c r="I867" i="1"/>
  <c r="H867" i="1"/>
  <c r="G867" i="1"/>
  <c r="I858" i="1"/>
  <c r="I857" i="1" s="1"/>
  <c r="H858" i="1"/>
  <c r="H857" i="1" s="1"/>
  <c r="G858" i="1"/>
  <c r="G857" i="1" s="1"/>
  <c r="I855" i="1"/>
  <c r="I854" i="1" s="1"/>
  <c r="H855" i="1"/>
  <c r="H854" i="1" s="1"/>
  <c r="G855" i="1"/>
  <c r="G854" i="1" s="1"/>
  <c r="I852" i="1"/>
  <c r="I851" i="1" s="1"/>
  <c r="H852" i="1"/>
  <c r="H851" i="1" s="1"/>
  <c r="G852" i="1"/>
  <c r="G851" i="1" s="1"/>
  <c r="I846" i="1"/>
  <c r="I845" i="1" s="1"/>
  <c r="H846" i="1"/>
  <c r="H845" i="1" s="1"/>
  <c r="G846" i="1"/>
  <c r="G845" i="1" s="1"/>
  <c r="I840" i="1"/>
  <c r="I839" i="1" s="1"/>
  <c r="H840" i="1"/>
  <c r="H839" i="1" s="1"/>
  <c r="G840" i="1"/>
  <c r="G839" i="1" s="1"/>
  <c r="I837" i="1"/>
  <c r="I836" i="1" s="1"/>
  <c r="H837" i="1"/>
  <c r="H836" i="1" s="1"/>
  <c r="G837" i="1"/>
  <c r="G836" i="1" s="1"/>
  <c r="I834" i="1"/>
  <c r="I833" i="1" s="1"/>
  <c r="H834" i="1"/>
  <c r="H833" i="1" s="1"/>
  <c r="G834" i="1"/>
  <c r="G833" i="1" s="1"/>
  <c r="I831" i="1"/>
  <c r="I830" i="1" s="1"/>
  <c r="H831" i="1"/>
  <c r="H830" i="1" s="1"/>
  <c r="G831" i="1"/>
  <c r="G830" i="1" s="1"/>
  <c r="H825" i="1"/>
  <c r="H824" i="1" s="1"/>
  <c r="I825" i="1"/>
  <c r="I824" i="1" s="1"/>
  <c r="G825" i="1"/>
  <c r="G824" i="1" s="1"/>
  <c r="I812" i="1"/>
  <c r="I811" i="1" s="1"/>
  <c r="I810" i="1" s="1"/>
  <c r="I809" i="1" s="1"/>
  <c r="H812" i="1"/>
  <c r="H811" i="1" s="1"/>
  <c r="H810" i="1" s="1"/>
  <c r="H809" i="1" s="1"/>
  <c r="G812" i="1"/>
  <c r="G811" i="1" s="1"/>
  <c r="G810" i="1" s="1"/>
  <c r="G809" i="1" s="1"/>
  <c r="I807" i="1"/>
  <c r="I806" i="1" s="1"/>
  <c r="I805" i="1" s="1"/>
  <c r="I804" i="1" s="1"/>
  <c r="I803" i="1" s="1"/>
  <c r="H807" i="1"/>
  <c r="H806" i="1" s="1"/>
  <c r="H805" i="1" s="1"/>
  <c r="H804" i="1" s="1"/>
  <c r="H803" i="1" s="1"/>
  <c r="G807" i="1"/>
  <c r="G806" i="1" s="1"/>
  <c r="G805" i="1" s="1"/>
  <c r="G804" i="1" s="1"/>
  <c r="G803" i="1" s="1"/>
  <c r="I789" i="1"/>
  <c r="H789" i="1"/>
  <c r="G789" i="1"/>
  <c r="I787" i="1"/>
  <c r="H787" i="1"/>
  <c r="G787" i="1"/>
  <c r="I785" i="1"/>
  <c r="H785" i="1"/>
  <c r="G785" i="1"/>
  <c r="I782" i="1"/>
  <c r="H782" i="1"/>
  <c r="G782" i="1"/>
  <c r="I779" i="1"/>
  <c r="H779" i="1"/>
  <c r="G779" i="1"/>
  <c r="G776" i="1" s="1"/>
  <c r="G775" i="1" s="1"/>
  <c r="I777" i="1"/>
  <c r="H777" i="1"/>
  <c r="I771" i="1"/>
  <c r="H771" i="1"/>
  <c r="G771" i="1"/>
  <c r="I762" i="1"/>
  <c r="I761" i="1" s="1"/>
  <c r="H762" i="1"/>
  <c r="H761" i="1" s="1"/>
  <c r="G762" i="1"/>
  <c r="G761" i="1" s="1"/>
  <c r="I765" i="1"/>
  <c r="I764" i="1" s="1"/>
  <c r="H765" i="1"/>
  <c r="H764" i="1" s="1"/>
  <c r="G765" i="1"/>
  <c r="G764" i="1" s="1"/>
  <c r="I758" i="1"/>
  <c r="H758" i="1"/>
  <c r="G758" i="1"/>
  <c r="I751" i="1"/>
  <c r="I750" i="1" s="1"/>
  <c r="H751" i="1"/>
  <c r="H750" i="1" s="1"/>
  <c r="G751" i="1"/>
  <c r="G750" i="1" s="1"/>
  <c r="I746" i="1"/>
  <c r="I745" i="1" s="1"/>
  <c r="I744" i="1" s="1"/>
  <c r="I743" i="1" s="1"/>
  <c r="I742" i="1" s="1"/>
  <c r="H746" i="1"/>
  <c r="H745" i="1" s="1"/>
  <c r="H744" i="1" s="1"/>
  <c r="H743" i="1" s="1"/>
  <c r="H742" i="1" s="1"/>
  <c r="G746" i="1"/>
  <c r="G745" i="1" s="1"/>
  <c r="G744" i="1" s="1"/>
  <c r="G743" i="1" s="1"/>
  <c r="G742" i="1" s="1"/>
  <c r="I739" i="1"/>
  <c r="I738" i="1" s="1"/>
  <c r="H739" i="1"/>
  <c r="H738" i="1" s="1"/>
  <c r="G739" i="1"/>
  <c r="G738" i="1" s="1"/>
  <c r="I735" i="1"/>
  <c r="H735" i="1"/>
  <c r="G735" i="1"/>
  <c r="I732" i="1"/>
  <c r="H732" i="1"/>
  <c r="G732" i="1"/>
  <c r="I729" i="1"/>
  <c r="H729" i="1"/>
  <c r="G729" i="1"/>
  <c r="I724" i="1"/>
  <c r="I723" i="1" s="1"/>
  <c r="I722" i="1" s="1"/>
  <c r="H724" i="1"/>
  <c r="H723" i="1" s="1"/>
  <c r="H722" i="1" s="1"/>
  <c r="G724" i="1"/>
  <c r="G723" i="1" s="1"/>
  <c r="G722" i="1" s="1"/>
  <c r="I720" i="1"/>
  <c r="I719" i="1" s="1"/>
  <c r="I718" i="1" s="1"/>
  <c r="I717" i="1" s="1"/>
  <c r="H720" i="1"/>
  <c r="H719" i="1" s="1"/>
  <c r="H718" i="1" s="1"/>
  <c r="H717" i="1" s="1"/>
  <c r="G720" i="1"/>
  <c r="G719" i="1" s="1"/>
  <c r="G718" i="1" s="1"/>
  <c r="G717" i="1" s="1"/>
  <c r="I715" i="1"/>
  <c r="I714" i="1" s="1"/>
  <c r="I713" i="1" s="1"/>
  <c r="H715" i="1"/>
  <c r="H714" i="1" s="1"/>
  <c r="H713" i="1" s="1"/>
  <c r="G715" i="1"/>
  <c r="G714" i="1" s="1"/>
  <c r="G713" i="1" s="1"/>
  <c r="I710" i="1"/>
  <c r="I709" i="1" s="1"/>
  <c r="H710" i="1"/>
  <c r="H709" i="1" s="1"/>
  <c r="G710" i="1"/>
  <c r="G709" i="1" s="1"/>
  <c r="I706" i="1"/>
  <c r="I705" i="1" s="1"/>
  <c r="H706" i="1"/>
  <c r="H705" i="1" s="1"/>
  <c r="G705" i="1"/>
  <c r="I701" i="1"/>
  <c r="I700" i="1" s="1"/>
  <c r="I699" i="1" s="1"/>
  <c r="H701" i="1"/>
  <c r="H700" i="1" s="1"/>
  <c r="H699" i="1" s="1"/>
  <c r="G701" i="1"/>
  <c r="G700" i="1" s="1"/>
  <c r="G699" i="1" s="1"/>
  <c r="I696" i="1"/>
  <c r="H696" i="1"/>
  <c r="G696" i="1"/>
  <c r="G692" i="1"/>
  <c r="I690" i="1"/>
  <c r="H690" i="1"/>
  <c r="G690" i="1"/>
  <c r="I688" i="1"/>
  <c r="H688" i="1"/>
  <c r="G688" i="1"/>
  <c r="I686" i="1"/>
  <c r="H686" i="1"/>
  <c r="G686" i="1"/>
  <c r="I679" i="1"/>
  <c r="H679" i="1"/>
  <c r="G679" i="1"/>
  <c r="I676" i="1"/>
  <c r="H676" i="1"/>
  <c r="G676" i="1"/>
  <c r="I673" i="1"/>
  <c r="H673" i="1"/>
  <c r="G673" i="1"/>
  <c r="I670" i="1"/>
  <c r="H670" i="1"/>
  <c r="G670" i="1"/>
  <c r="I667" i="1"/>
  <c r="H667" i="1"/>
  <c r="G667" i="1"/>
  <c r="I664" i="1"/>
  <c r="H664" i="1"/>
  <c r="G664" i="1"/>
  <c r="I661" i="1"/>
  <c r="H661" i="1"/>
  <c r="G661" i="1"/>
  <c r="I658" i="1"/>
  <c r="H658" i="1"/>
  <c r="G658" i="1"/>
  <c r="I655" i="1"/>
  <c r="H655" i="1"/>
  <c r="G655" i="1"/>
  <c r="I652" i="1"/>
  <c r="H652" i="1"/>
  <c r="G652" i="1"/>
  <c r="I649" i="1"/>
  <c r="H649" i="1"/>
  <c r="G649" i="1"/>
  <c r="I646" i="1"/>
  <c r="H646" i="1"/>
  <c r="G646" i="1"/>
  <c r="I643" i="1"/>
  <c r="H643" i="1"/>
  <c r="G643" i="1"/>
  <c r="I640" i="1"/>
  <c r="H640" i="1"/>
  <c r="G640" i="1"/>
  <c r="I635" i="1"/>
  <c r="I634" i="1" s="1"/>
  <c r="I633" i="1" s="1"/>
  <c r="H635" i="1"/>
  <c r="H634" i="1" s="1"/>
  <c r="H633" i="1" s="1"/>
  <c r="G635" i="1"/>
  <c r="G634" i="1" s="1"/>
  <c r="G633" i="1" s="1"/>
  <c r="I630" i="1"/>
  <c r="H630" i="1"/>
  <c r="G630" i="1"/>
  <c r="I622" i="1"/>
  <c r="I621" i="1" s="1"/>
  <c r="I620" i="1" s="1"/>
  <c r="I619" i="1" s="1"/>
  <c r="I618" i="1" s="1"/>
  <c r="H622" i="1"/>
  <c r="H621" i="1" s="1"/>
  <c r="H620" i="1" s="1"/>
  <c r="H619" i="1" s="1"/>
  <c r="H618" i="1" s="1"/>
  <c r="G622" i="1"/>
  <c r="G621" i="1" s="1"/>
  <c r="G620" i="1" s="1"/>
  <c r="G619" i="1" s="1"/>
  <c r="G618" i="1" s="1"/>
  <c r="I616" i="1"/>
  <c r="I615" i="1" s="1"/>
  <c r="H616" i="1"/>
  <c r="H615" i="1" s="1"/>
  <c r="G616" i="1"/>
  <c r="G615" i="1" s="1"/>
  <c r="I613" i="1"/>
  <c r="I612" i="1" s="1"/>
  <c r="I611" i="1" s="1"/>
  <c r="I610" i="1" s="1"/>
  <c r="H613" i="1"/>
  <c r="H612" i="1" s="1"/>
  <c r="H611" i="1" s="1"/>
  <c r="H610" i="1" s="1"/>
  <c r="G613" i="1"/>
  <c r="G612" i="1" s="1"/>
  <c r="G611" i="1" s="1"/>
  <c r="G610" i="1" s="1"/>
  <c r="I607" i="1"/>
  <c r="H607" i="1"/>
  <c r="G607" i="1"/>
  <c r="G606" i="1" s="1"/>
  <c r="G605" i="1" s="1"/>
  <c r="I600" i="1"/>
  <c r="I599" i="1" s="1"/>
  <c r="I598" i="1" s="1"/>
  <c r="I597" i="1" s="1"/>
  <c r="H600" i="1"/>
  <c r="H599" i="1" s="1"/>
  <c r="H598" i="1" s="1"/>
  <c r="H597" i="1" s="1"/>
  <c r="G600" i="1"/>
  <c r="G599" i="1" s="1"/>
  <c r="G598" i="1" s="1"/>
  <c r="G597" i="1" s="1"/>
  <c r="I595" i="1"/>
  <c r="I594" i="1" s="1"/>
  <c r="I593" i="1" s="1"/>
  <c r="I592" i="1" s="1"/>
  <c r="H595" i="1"/>
  <c r="H594" i="1" s="1"/>
  <c r="H593" i="1" s="1"/>
  <c r="H592" i="1" s="1"/>
  <c r="G595" i="1"/>
  <c r="G594" i="1" s="1"/>
  <c r="G593" i="1" s="1"/>
  <c r="G592" i="1" s="1"/>
  <c r="I590" i="1"/>
  <c r="I589" i="1" s="1"/>
  <c r="I588" i="1" s="1"/>
  <c r="H590" i="1"/>
  <c r="H589" i="1" s="1"/>
  <c r="H588" i="1" s="1"/>
  <c r="G590" i="1"/>
  <c r="G589" i="1" s="1"/>
  <c r="G588" i="1" s="1"/>
  <c r="G587" i="1" s="1"/>
  <c r="I580" i="1"/>
  <c r="I579" i="1" s="1"/>
  <c r="H580" i="1"/>
  <c r="H579" i="1" s="1"/>
  <c r="G580" i="1"/>
  <c r="G579" i="1" s="1"/>
  <c r="I576" i="1"/>
  <c r="H576" i="1"/>
  <c r="G576" i="1"/>
  <c r="I574" i="1"/>
  <c r="H574" i="1"/>
  <c r="G574" i="1"/>
  <c r="I571" i="1"/>
  <c r="G571" i="1"/>
  <c r="I567" i="1"/>
  <c r="I566" i="1" s="1"/>
  <c r="I565" i="1" s="1"/>
  <c r="H567" i="1"/>
  <c r="H566" i="1" s="1"/>
  <c r="H565" i="1" s="1"/>
  <c r="G567" i="1"/>
  <c r="G566" i="1" s="1"/>
  <c r="G565" i="1" s="1"/>
  <c r="I562" i="1"/>
  <c r="I561" i="1" s="1"/>
  <c r="I560" i="1" s="1"/>
  <c r="H562" i="1"/>
  <c r="H561" i="1" s="1"/>
  <c r="H560" i="1" s="1"/>
  <c r="G562" i="1"/>
  <c r="G561" i="1" s="1"/>
  <c r="G560" i="1" s="1"/>
  <c r="I556" i="1"/>
  <c r="I554" i="1" s="1"/>
  <c r="I553" i="1" s="1"/>
  <c r="I552" i="1" s="1"/>
  <c r="H556" i="1"/>
  <c r="H554" i="1" s="1"/>
  <c r="H553" i="1" s="1"/>
  <c r="H552" i="1" s="1"/>
  <c r="G556" i="1"/>
  <c r="G554" i="1" s="1"/>
  <c r="G553" i="1" s="1"/>
  <c r="G552" i="1" s="1"/>
  <c r="G550" i="1"/>
  <c r="G549" i="1" s="1"/>
  <c r="G548" i="1" s="1"/>
  <c r="I546" i="1"/>
  <c r="I545" i="1" s="1"/>
  <c r="H546" i="1"/>
  <c r="H545" i="1" s="1"/>
  <c r="G546" i="1"/>
  <c r="G545" i="1" s="1"/>
  <c r="G537" i="1"/>
  <c r="I536" i="1"/>
  <c r="I535" i="1" s="1"/>
  <c r="I534" i="1" s="1"/>
  <c r="H536" i="1"/>
  <c r="H535" i="1" s="1"/>
  <c r="H534" i="1" s="1"/>
  <c r="G536" i="1"/>
  <c r="G535" i="1" s="1"/>
  <c r="G534" i="1" s="1"/>
  <c r="I532" i="1"/>
  <c r="G532" i="1"/>
  <c r="I530" i="1"/>
  <c r="H530" i="1"/>
  <c r="G530" i="1"/>
  <c r="I526" i="1"/>
  <c r="I525" i="1" s="1"/>
  <c r="I524" i="1" s="1"/>
  <c r="H526" i="1"/>
  <c r="H525" i="1" s="1"/>
  <c r="H524" i="1" s="1"/>
  <c r="G526" i="1"/>
  <c r="G525" i="1" s="1"/>
  <c r="G524" i="1" s="1"/>
  <c r="I520" i="1"/>
  <c r="I519" i="1" s="1"/>
  <c r="I518" i="1" s="1"/>
  <c r="H520" i="1"/>
  <c r="H519" i="1" s="1"/>
  <c r="H518" i="1" s="1"/>
  <c r="G520" i="1"/>
  <c r="G519" i="1" s="1"/>
  <c r="G518" i="1" s="1"/>
  <c r="I516" i="1"/>
  <c r="I513" i="1" s="1"/>
  <c r="I512" i="1" s="1"/>
  <c r="H516" i="1"/>
  <c r="H513" i="1" s="1"/>
  <c r="H512" i="1" s="1"/>
  <c r="G516" i="1"/>
  <c r="G513" i="1" s="1"/>
  <c r="G512" i="1" s="1"/>
  <c r="I514" i="1"/>
  <c r="H514" i="1"/>
  <c r="G514" i="1"/>
  <c r="I509" i="1"/>
  <c r="I508" i="1" s="1"/>
  <c r="I507" i="1" s="1"/>
  <c r="H509" i="1"/>
  <c r="H508" i="1" s="1"/>
  <c r="H507" i="1" s="1"/>
  <c r="G509" i="1"/>
  <c r="G508" i="1" s="1"/>
  <c r="G507" i="1" s="1"/>
  <c r="I505" i="1"/>
  <c r="H505" i="1"/>
  <c r="G505" i="1"/>
  <c r="I503" i="1"/>
  <c r="I502" i="1" s="1"/>
  <c r="H503" i="1"/>
  <c r="H502" i="1" s="1"/>
  <c r="G503" i="1"/>
  <c r="G502" i="1" s="1"/>
  <c r="I500" i="1"/>
  <c r="I499" i="1" s="1"/>
  <c r="H500" i="1"/>
  <c r="H499" i="1" s="1"/>
  <c r="G500" i="1"/>
  <c r="G499" i="1" s="1"/>
  <c r="I497" i="1"/>
  <c r="I496" i="1" s="1"/>
  <c r="H497" i="1"/>
  <c r="H496" i="1" s="1"/>
  <c r="G497" i="1"/>
  <c r="G496" i="1" s="1"/>
  <c r="I494" i="1"/>
  <c r="I493" i="1" s="1"/>
  <c r="I492" i="1" s="1"/>
  <c r="H494" i="1"/>
  <c r="H493" i="1" s="1"/>
  <c r="H492" i="1" s="1"/>
  <c r="G494" i="1"/>
  <c r="G493" i="1" s="1"/>
  <c r="G492" i="1" s="1"/>
  <c r="I490" i="1"/>
  <c r="I489" i="1" s="1"/>
  <c r="I488" i="1" s="1"/>
  <c r="H490" i="1"/>
  <c r="H489" i="1" s="1"/>
  <c r="H488" i="1" s="1"/>
  <c r="G490" i="1"/>
  <c r="G489" i="1" s="1"/>
  <c r="G488" i="1" s="1"/>
  <c r="G486" i="1"/>
  <c r="G485" i="1" s="1"/>
  <c r="I483" i="1"/>
  <c r="I482" i="1" s="1"/>
  <c r="H483" i="1"/>
  <c r="H482" i="1" s="1"/>
  <c r="G483" i="1"/>
  <c r="G482" i="1" s="1"/>
  <c r="I479" i="1"/>
  <c r="I478" i="1" s="1"/>
  <c r="I477" i="1" s="1"/>
  <c r="H479" i="1"/>
  <c r="H478" i="1" s="1"/>
  <c r="H477" i="1" s="1"/>
  <c r="G479" i="1"/>
  <c r="G478" i="1" s="1"/>
  <c r="G477" i="1" s="1"/>
  <c r="I472" i="1"/>
  <c r="H472" i="1"/>
  <c r="G472" i="1"/>
  <c r="I468" i="1"/>
  <c r="H468" i="1"/>
  <c r="G468" i="1"/>
  <c r="G458" i="1"/>
  <c r="G457" i="1" s="1"/>
  <c r="G456" i="1" s="1"/>
  <c r="I458" i="1"/>
  <c r="I457" i="1" s="1"/>
  <c r="I456" i="1" s="1"/>
  <c r="H458" i="1"/>
  <c r="H457" i="1" s="1"/>
  <c r="H456" i="1" s="1"/>
  <c r="I452" i="1"/>
  <c r="I451" i="1" s="1"/>
  <c r="H452" i="1"/>
  <c r="H451" i="1" s="1"/>
  <c r="G452" i="1"/>
  <c r="G451" i="1" s="1"/>
  <c r="I449" i="1"/>
  <c r="I448" i="1" s="1"/>
  <c r="I447" i="1" s="1"/>
  <c r="H449" i="1"/>
  <c r="H448" i="1" s="1"/>
  <c r="H447" i="1" s="1"/>
  <c r="G449" i="1"/>
  <c r="G448" i="1" s="1"/>
  <c r="G447" i="1" s="1"/>
  <c r="I445" i="1"/>
  <c r="I444" i="1" s="1"/>
  <c r="H445" i="1"/>
  <c r="H444" i="1" s="1"/>
  <c r="G445" i="1"/>
  <c r="G444" i="1" s="1"/>
  <c r="I442" i="1"/>
  <c r="I440" i="1" s="1"/>
  <c r="I439" i="1" s="1"/>
  <c r="H442" i="1"/>
  <c r="H440" i="1" s="1"/>
  <c r="H439" i="1" s="1"/>
  <c r="G442" i="1"/>
  <c r="G440" i="1" s="1"/>
  <c r="G439" i="1" s="1"/>
  <c r="I437" i="1"/>
  <c r="I436" i="1" s="1"/>
  <c r="H437" i="1"/>
  <c r="H436" i="1" s="1"/>
  <c r="G437" i="1"/>
  <c r="G436" i="1" s="1"/>
  <c r="I433" i="1"/>
  <c r="I432" i="1" s="1"/>
  <c r="H433" i="1"/>
  <c r="H432" i="1" s="1"/>
  <c r="G433" i="1"/>
  <c r="G432" i="1" s="1"/>
  <c r="I427" i="1"/>
  <c r="I426" i="1" s="1"/>
  <c r="H427" i="1"/>
  <c r="H426" i="1" s="1"/>
  <c r="G427" i="1"/>
  <c r="G426" i="1" s="1"/>
  <c r="I424" i="1"/>
  <c r="I423" i="1" s="1"/>
  <c r="H424" i="1"/>
  <c r="H423" i="1" s="1"/>
  <c r="G424" i="1"/>
  <c r="G423" i="1" s="1"/>
  <c r="I421" i="1"/>
  <c r="I420" i="1" s="1"/>
  <c r="H421" i="1"/>
  <c r="H420" i="1" s="1"/>
  <c r="G421" i="1"/>
  <c r="G420" i="1" s="1"/>
  <c r="I418" i="1"/>
  <c r="H418" i="1"/>
  <c r="G418" i="1"/>
  <c r="I416" i="1"/>
  <c r="H416" i="1"/>
  <c r="G416" i="1"/>
  <c r="I414" i="1"/>
  <c r="H414" i="1"/>
  <c r="G414" i="1"/>
  <c r="G411" i="1"/>
  <c r="I409" i="1"/>
  <c r="H409" i="1"/>
  <c r="G409" i="1"/>
  <c r="I407" i="1"/>
  <c r="H407" i="1"/>
  <c r="G407" i="1"/>
  <c r="I405" i="1"/>
  <c r="H405" i="1"/>
  <c r="G405" i="1"/>
  <c r="I402" i="1"/>
  <c r="I401" i="1" s="1"/>
  <c r="H402" i="1"/>
  <c r="H401" i="1" s="1"/>
  <c r="G402" i="1"/>
  <c r="G401" i="1" s="1"/>
  <c r="I398" i="1"/>
  <c r="H398" i="1"/>
  <c r="G398" i="1"/>
  <c r="G394" i="1"/>
  <c r="G393" i="1" s="1"/>
  <c r="I391" i="1"/>
  <c r="I388" i="1" s="1"/>
  <c r="H391" i="1"/>
  <c r="H388" i="1" s="1"/>
  <c r="G391" i="1"/>
  <c r="G388" i="1" s="1"/>
  <c r="I389" i="1"/>
  <c r="H389" i="1"/>
  <c r="G389" i="1"/>
  <c r="G386" i="1"/>
  <c r="I384" i="1"/>
  <c r="H384" i="1"/>
  <c r="G384" i="1"/>
  <c r="I382" i="1"/>
  <c r="H382" i="1"/>
  <c r="G382" i="1"/>
  <c r="I380" i="1"/>
  <c r="H380" i="1"/>
  <c r="G380" i="1"/>
  <c r="I378" i="1"/>
  <c r="H378" i="1"/>
  <c r="G378" i="1"/>
  <c r="I376" i="1"/>
  <c r="H376" i="1"/>
  <c r="G376" i="1"/>
  <c r="I374" i="1"/>
  <c r="H374" i="1"/>
  <c r="G374" i="1"/>
  <c r="I367" i="1"/>
  <c r="I366" i="1" s="1"/>
  <c r="H367" i="1"/>
  <c r="H366" i="1" s="1"/>
  <c r="G367" i="1"/>
  <c r="G366" i="1" s="1"/>
  <c r="I360" i="1"/>
  <c r="I358" i="1" s="1"/>
  <c r="I357" i="1" s="1"/>
  <c r="H360" i="1"/>
  <c r="H358" i="1" s="1"/>
  <c r="H357" i="1" s="1"/>
  <c r="G360" i="1"/>
  <c r="G358" i="1" s="1"/>
  <c r="G357" i="1" s="1"/>
  <c r="I354" i="1"/>
  <c r="I353" i="1" s="1"/>
  <c r="H354" i="1"/>
  <c r="H353" i="1" s="1"/>
  <c r="G354" i="1"/>
  <c r="G353" i="1" s="1"/>
  <c r="I351" i="1"/>
  <c r="H351" i="1"/>
  <c r="G351" i="1"/>
  <c r="I349" i="1"/>
  <c r="H349" i="1"/>
  <c r="G349" i="1"/>
  <c r="G346" i="1"/>
  <c r="G345" i="1" s="1"/>
  <c r="I345" i="1"/>
  <c r="H345" i="1"/>
  <c r="I343" i="1"/>
  <c r="H343" i="1"/>
  <c r="G343" i="1"/>
  <c r="I341" i="1"/>
  <c r="H341" i="1"/>
  <c r="G341" i="1"/>
  <c r="I337" i="1"/>
  <c r="I329" i="1" s="1"/>
  <c r="H337" i="1"/>
  <c r="H329" i="1" s="1"/>
  <c r="G337" i="1"/>
  <c r="G329" i="1" s="1"/>
  <c r="I327" i="1"/>
  <c r="I319" i="1" s="1"/>
  <c r="H327" i="1"/>
  <c r="H319" i="1" s="1"/>
  <c r="G327" i="1"/>
  <c r="G319" i="1" s="1"/>
  <c r="I315" i="1"/>
  <c r="I314" i="1" s="1"/>
  <c r="H315" i="1"/>
  <c r="H314" i="1" s="1"/>
  <c r="G315" i="1"/>
  <c r="G314" i="1" s="1"/>
  <c r="I311" i="1"/>
  <c r="H311" i="1"/>
  <c r="G311" i="1"/>
  <c r="G930" i="1" l="1"/>
  <c r="H1110" i="1"/>
  <c r="I1110" i="1"/>
  <c r="H930" i="1"/>
  <c r="G844" i="1"/>
  <c r="G1066" i="1"/>
  <c r="I310" i="1"/>
  <c r="H365" i="2" s="1"/>
  <c r="H366" i="2"/>
  <c r="H310" i="1"/>
  <c r="G365" i="2" s="1"/>
  <c r="G366" i="2"/>
  <c r="G310" i="1"/>
  <c r="F365" i="2" s="1"/>
  <c r="F366" i="2"/>
  <c r="I629" i="1"/>
  <c r="I628" i="1" s="1"/>
  <c r="I627" i="1" s="1"/>
  <c r="I626" i="1" s="1"/>
  <c r="G1282" i="1"/>
  <c r="G1273" i="1" s="1"/>
  <c r="H1282" i="1"/>
  <c r="H1273" i="1" s="1"/>
  <c r="G629" i="1"/>
  <c r="G628" i="1" s="1"/>
  <c r="G627" i="1" s="1"/>
  <c r="G626" i="1" s="1"/>
  <c r="I1282" i="1"/>
  <c r="H629" i="1"/>
  <c r="H628" i="1" s="1"/>
  <c r="H627" i="1" s="1"/>
  <c r="H626" i="1" s="1"/>
  <c r="H844" i="1"/>
  <c r="I844" i="1"/>
  <c r="H372" i="1"/>
  <c r="H370" i="1" s="1"/>
  <c r="H369" i="1" s="1"/>
  <c r="I372" i="1"/>
  <c r="G372" i="1"/>
  <c r="G370" i="1" s="1"/>
  <c r="G369" i="1" s="1"/>
  <c r="G1079" i="1"/>
  <c r="H1433" i="1"/>
  <c r="H1432" i="1" s="1"/>
  <c r="G1433" i="1"/>
  <c r="G1432" i="1" s="1"/>
  <c r="H1004" i="1"/>
  <c r="I1433" i="1"/>
  <c r="I1432" i="1" s="1"/>
  <c r="H1131" i="1"/>
  <c r="I1004" i="1"/>
  <c r="I1458" i="1"/>
  <c r="G781" i="1"/>
  <c r="G774" i="1" s="1"/>
  <c r="I781" i="1"/>
  <c r="H1458" i="1"/>
  <c r="H781" i="1"/>
  <c r="H757" i="1"/>
  <c r="H749" i="1" s="1"/>
  <c r="I757" i="1"/>
  <c r="I749" i="1" s="1"/>
  <c r="G1458" i="1"/>
  <c r="G757" i="1"/>
  <c r="G749" i="1" s="1"/>
  <c r="H1180" i="1"/>
  <c r="I1180" i="1"/>
  <c r="H685" i="1"/>
  <c r="G1180" i="1"/>
  <c r="I863" i="1"/>
  <c r="I862" i="1" s="1"/>
  <c r="I1147" i="1"/>
  <c r="G1110" i="1"/>
  <c r="G1134" i="1"/>
  <c r="G1131" i="1" s="1"/>
  <c r="G1147" i="1"/>
  <c r="I1066" i="1"/>
  <c r="H1066" i="1"/>
  <c r="G863" i="1"/>
  <c r="G862" i="1" s="1"/>
  <c r="I1471" i="1"/>
  <c r="H863" i="1"/>
  <c r="H862" i="1" s="1"/>
  <c r="H1471" i="1"/>
  <c r="G1448" i="1"/>
  <c r="G1400" i="1"/>
  <c r="I1405" i="1"/>
  <c r="H802" i="1"/>
  <c r="I802" i="1"/>
  <c r="G802" i="1"/>
  <c r="G685" i="1"/>
  <c r="H1448" i="1"/>
  <c r="I685" i="1"/>
  <c r="I1448" i="1"/>
  <c r="G1453" i="1"/>
  <c r="I1159" i="1"/>
  <c r="I1158" i="1" s="1"/>
  <c r="I1157" i="1" s="1"/>
  <c r="G1198" i="1"/>
  <c r="G1335" i="1"/>
  <c r="G1334" i="1" s="1"/>
  <c r="H997" i="1"/>
  <c r="H996" i="1" s="1"/>
  <c r="G1043" i="1"/>
  <c r="H1140" i="1"/>
  <c r="H1139" i="1" s="1"/>
  <c r="H1138" i="1" s="1"/>
  <c r="I881" i="1"/>
  <c r="H975" i="1"/>
  <c r="G997" i="1"/>
  <c r="G996" i="1" s="1"/>
  <c r="H1198" i="1"/>
  <c r="G1220" i="1"/>
  <c r="G1208" i="1" s="1"/>
  <c r="I1248" i="1"/>
  <c r="I1247" i="1" s="1"/>
  <c r="I1246" i="1" s="1"/>
  <c r="I1235" i="1" s="1"/>
  <c r="I1234" i="1" s="1"/>
  <c r="H1335" i="1"/>
  <c r="H1334" i="1" s="1"/>
  <c r="I467" i="1"/>
  <c r="I466" i="1" s="1"/>
  <c r="H776" i="1"/>
  <c r="H775" i="1" s="1"/>
  <c r="I728" i="1"/>
  <c r="I727" i="1" s="1"/>
  <c r="I726" i="1" s="1"/>
  <c r="H728" i="1"/>
  <c r="H727" i="1" s="1"/>
  <c r="H726" i="1" s="1"/>
  <c r="G728" i="1"/>
  <c r="G727" i="1" s="1"/>
  <c r="G726" i="1" s="1"/>
  <c r="H1424" i="1"/>
  <c r="G467" i="1"/>
  <c r="G466" i="1" s="1"/>
  <c r="G462" i="1" s="1"/>
  <c r="D33" i="3" s="1"/>
  <c r="I1220" i="1"/>
  <c r="I1208" i="1" s="1"/>
  <c r="H1453" i="1"/>
  <c r="G1038" i="1"/>
  <c r="G1004" i="1" s="1"/>
  <c r="H1147" i="1"/>
  <c r="I1373" i="1"/>
  <c r="H467" i="1"/>
  <c r="H466" i="1" s="1"/>
  <c r="I1043" i="1"/>
  <c r="I348" i="1"/>
  <c r="H529" i="1"/>
  <c r="H528" i="1" s="1"/>
  <c r="H523" i="1" s="1"/>
  <c r="H522" i="1" s="1"/>
  <c r="H900" i="1"/>
  <c r="G968" i="1"/>
  <c r="G967" i="1" s="1"/>
  <c r="I1198" i="1"/>
  <c r="H1349" i="1"/>
  <c r="I1453" i="1"/>
  <c r="G908" i="1"/>
  <c r="G907" i="1" s="1"/>
  <c r="G906" i="1" s="1"/>
  <c r="G950" i="1"/>
  <c r="H968" i="1"/>
  <c r="H967" i="1" s="1"/>
  <c r="I544" i="1"/>
  <c r="H1220" i="1"/>
  <c r="H1208" i="1" s="1"/>
  <c r="H1248" i="1"/>
  <c r="H1247" i="1" s="1"/>
  <c r="H1246" i="1" s="1"/>
  <c r="H1235" i="1" s="1"/>
  <c r="H1234" i="1" s="1"/>
  <c r="I1259" i="1"/>
  <c r="I1258" i="1" s="1"/>
  <c r="I1257" i="1" s="1"/>
  <c r="I529" i="1"/>
  <c r="I528" i="1" s="1"/>
  <c r="I523" i="1" s="1"/>
  <c r="I522" i="1" s="1"/>
  <c r="I511" i="1"/>
  <c r="H609" i="1"/>
  <c r="H604" i="1" s="1"/>
  <c r="H603" i="1" s="1"/>
  <c r="G340" i="1"/>
  <c r="G339" i="1" s="1"/>
  <c r="I950" i="1"/>
  <c r="I968" i="1"/>
  <c r="I967" i="1" s="1"/>
  <c r="G1248" i="1"/>
  <c r="G1247" i="1" s="1"/>
  <c r="G1246" i="1" s="1"/>
  <c r="G1235" i="1" s="1"/>
  <c r="G1234" i="1" s="1"/>
  <c r="I370" i="1"/>
  <c r="I369" i="1" s="1"/>
  <c r="I435" i="1"/>
  <c r="I431" i="1" s="1"/>
  <c r="H544" i="1"/>
  <c r="I997" i="1"/>
  <c r="I996" i="1" s="1"/>
  <c r="I1051" i="1"/>
  <c r="I1140" i="1"/>
  <c r="I1139" i="1" s="1"/>
  <c r="I1138" i="1" s="1"/>
  <c r="I1424" i="1"/>
  <c r="G1424" i="1"/>
  <c r="G435" i="1"/>
  <c r="G431" i="1" s="1"/>
  <c r="H481" i="1"/>
  <c r="H476" i="1" s="1"/>
  <c r="H511" i="1"/>
  <c r="G529" i="1"/>
  <c r="G528" i="1" s="1"/>
  <c r="G523" i="1" s="1"/>
  <c r="G522" i="1" s="1"/>
  <c r="H881" i="1"/>
  <c r="I942" i="1"/>
  <c r="G1051" i="1"/>
  <c r="H1159" i="1"/>
  <c r="H1158" i="1" s="1"/>
  <c r="H1157" i="1" s="1"/>
  <c r="G1405" i="1"/>
  <c r="H1405" i="1"/>
  <c r="G404" i="1"/>
  <c r="H397" i="1"/>
  <c r="H396" i="1" s="1"/>
  <c r="G397" i="1"/>
  <c r="G396" i="1" s="1"/>
  <c r="H318" i="1"/>
  <c r="H317" i="1" s="1"/>
  <c r="I318" i="1"/>
  <c r="I317" i="1" s="1"/>
  <c r="G318" i="1"/>
  <c r="G317" i="1" s="1"/>
  <c r="H340" i="1"/>
  <c r="H339" i="1" s="1"/>
  <c r="I340" i="1"/>
  <c r="I339" i="1" s="1"/>
  <c r="G348" i="1"/>
  <c r="H348" i="1"/>
  <c r="I397" i="1"/>
  <c r="I396" i="1" s="1"/>
  <c r="H404" i="1"/>
  <c r="I404" i="1"/>
  <c r="H413" i="1"/>
  <c r="G413" i="1"/>
  <c r="I413" i="1"/>
  <c r="H435" i="1"/>
  <c r="H431" i="1" s="1"/>
  <c r="G481" i="1"/>
  <c r="G476" i="1" s="1"/>
  <c r="G570" i="1"/>
  <c r="G569" i="1" s="1"/>
  <c r="G559" i="1" s="1"/>
  <c r="G558" i="1" s="1"/>
  <c r="I570" i="1"/>
  <c r="I569" i="1" s="1"/>
  <c r="I559" i="1" s="1"/>
  <c r="I558" i="1" s="1"/>
  <c r="H570" i="1"/>
  <c r="H569" i="1" s="1"/>
  <c r="H559" i="1" s="1"/>
  <c r="H558" i="1" s="1"/>
  <c r="G609" i="1"/>
  <c r="G604" i="1" s="1"/>
  <c r="G603" i="1" s="1"/>
  <c r="I639" i="1"/>
  <c r="I638" i="1" s="1"/>
  <c r="G639" i="1"/>
  <c r="G638" i="1" s="1"/>
  <c r="H639" i="1"/>
  <c r="H638" i="1" s="1"/>
  <c r="I704" i="1"/>
  <c r="I776" i="1"/>
  <c r="I775" i="1" s="1"/>
  <c r="I823" i="1"/>
  <c r="G881" i="1"/>
  <c r="G900" i="1"/>
  <c r="I900" i="1"/>
  <c r="H908" i="1"/>
  <c r="H907" i="1" s="1"/>
  <c r="H906" i="1" s="1"/>
  <c r="I908" i="1"/>
  <c r="I907" i="1" s="1"/>
  <c r="I906" i="1" s="1"/>
  <c r="G942" i="1"/>
  <c r="H942" i="1"/>
  <c r="H950" i="1"/>
  <c r="G975" i="1"/>
  <c r="I975" i="1"/>
  <c r="H1043" i="1"/>
  <c r="H1051" i="1"/>
  <c r="H1079" i="1"/>
  <c r="G1140" i="1"/>
  <c r="G1139" i="1" s="1"/>
  <c r="G1138" i="1" s="1"/>
  <c r="G1159" i="1"/>
  <c r="G1158" i="1" s="1"/>
  <c r="G1157" i="1" s="1"/>
  <c r="I1273" i="1"/>
  <c r="I1335" i="1"/>
  <c r="I1334" i="1" s="1"/>
  <c r="I1349" i="1"/>
  <c r="G1373" i="1"/>
  <c r="H1373" i="1"/>
  <c r="G1471" i="1"/>
  <c r="I481" i="1"/>
  <c r="I476" i="1" s="1"/>
  <c r="G544" i="1"/>
  <c r="G511" i="1"/>
  <c r="I609" i="1"/>
  <c r="I604" i="1" s="1"/>
  <c r="I603" i="1" s="1"/>
  <c r="G823" i="1"/>
  <c r="I1079" i="1"/>
  <c r="G704" i="1"/>
  <c r="H704" i="1"/>
  <c r="H823" i="1"/>
  <c r="G1349" i="1"/>
  <c r="G1260" i="1"/>
  <c r="H1260" i="1"/>
  <c r="H462" i="1" l="1"/>
  <c r="E33" i="3" s="1"/>
  <c r="I462" i="1"/>
  <c r="F33" i="3" s="1"/>
  <c r="H543" i="1"/>
  <c r="E53" i="3"/>
  <c r="I543" i="1"/>
  <c r="F53" i="3"/>
  <c r="G543" i="1"/>
  <c r="D53" i="3"/>
  <c r="G861" i="1"/>
  <c r="G860" i="1" s="1"/>
  <c r="H861" i="1"/>
  <c r="H860" i="1" s="1"/>
  <c r="I861" i="1"/>
  <c r="I860" i="1" s="1"/>
  <c r="G356" i="1"/>
  <c r="I1272" i="1"/>
  <c r="I1271" i="1" s="1"/>
  <c r="G1272" i="1"/>
  <c r="G1271" i="1" s="1"/>
  <c r="H1272" i="1"/>
  <c r="H1271" i="1" s="1"/>
  <c r="H455" i="1"/>
  <c r="G455" i="1"/>
  <c r="H1372" i="1"/>
  <c r="H1348" i="1" s="1"/>
  <c r="H1325" i="1" s="1"/>
  <c r="G1372" i="1"/>
  <c r="G1348" i="1" s="1"/>
  <c r="G1325" i="1" s="1"/>
  <c r="I1372" i="1"/>
  <c r="I1348" i="1" s="1"/>
  <c r="I1325" i="1" s="1"/>
  <c r="I684" i="1"/>
  <c r="I683" i="1" s="1"/>
  <c r="I682" i="1" s="1"/>
  <c r="I637" i="1" s="1"/>
  <c r="F46" i="3" s="1"/>
  <c r="G684" i="1"/>
  <c r="G683" i="1" s="1"/>
  <c r="G682" i="1" s="1"/>
  <c r="G637" i="1" s="1"/>
  <c r="D46" i="3" s="1"/>
  <c r="H684" i="1"/>
  <c r="H683" i="1" s="1"/>
  <c r="H682" i="1" s="1"/>
  <c r="H637" i="1" s="1"/>
  <c r="E46" i="3" s="1"/>
  <c r="G748" i="1"/>
  <c r="G1003" i="1"/>
  <c r="G1002" i="1" s="1"/>
  <c r="G990" i="1" s="1"/>
  <c r="H1003" i="1"/>
  <c r="H1002" i="1" s="1"/>
  <c r="H990" i="1" s="1"/>
  <c r="I1003" i="1"/>
  <c r="I1002" i="1" s="1"/>
  <c r="I990" i="1" s="1"/>
  <c r="G1179" i="1"/>
  <c r="G1178" i="1" s="1"/>
  <c r="G1177" i="1" s="1"/>
  <c r="I893" i="1"/>
  <c r="I892" i="1" s="1"/>
  <c r="I891" i="1" s="1"/>
  <c r="H1179" i="1"/>
  <c r="H1178" i="1" s="1"/>
  <c r="H1177" i="1" s="1"/>
  <c r="I1179" i="1"/>
  <c r="I1178" i="1" s="1"/>
  <c r="I1177" i="1" s="1"/>
  <c r="H893" i="1"/>
  <c r="H892" i="1" s="1"/>
  <c r="H891" i="1" s="1"/>
  <c r="G893" i="1"/>
  <c r="G892" i="1" s="1"/>
  <c r="G891" i="1" s="1"/>
  <c r="I822" i="1"/>
  <c r="I816" i="1" s="1"/>
  <c r="F50" i="3" s="1"/>
  <c r="H1423" i="1"/>
  <c r="H1422" i="1" s="1"/>
  <c r="I1109" i="1"/>
  <c r="I1108" i="1" s="1"/>
  <c r="I929" i="1"/>
  <c r="I928" i="1" s="1"/>
  <c r="I922" i="1" s="1"/>
  <c r="H1109" i="1"/>
  <c r="H1108" i="1" s="1"/>
  <c r="I1146" i="1"/>
  <c r="H774" i="1"/>
  <c r="H748" i="1" s="1"/>
  <c r="G929" i="1"/>
  <c r="G928" i="1" s="1"/>
  <c r="G922" i="1" s="1"/>
  <c r="I309" i="1"/>
  <c r="H364" i="2" s="1"/>
  <c r="I774" i="1"/>
  <c r="I748" i="1" s="1"/>
  <c r="I1423" i="1"/>
  <c r="I1422" i="1" s="1"/>
  <c r="H929" i="1"/>
  <c r="H928" i="1" s="1"/>
  <c r="H922" i="1" s="1"/>
  <c r="G1146" i="1"/>
  <c r="G1109" i="1"/>
  <c r="G1108" i="1" s="1"/>
  <c r="G1423" i="1"/>
  <c r="G1422" i="1" s="1"/>
  <c r="H356" i="1"/>
  <c r="G309" i="1"/>
  <c r="F364" i="2" s="1"/>
  <c r="H309" i="1"/>
  <c r="G364" i="2" s="1"/>
  <c r="I356" i="1"/>
  <c r="G822" i="1"/>
  <c r="G816" i="1" s="1"/>
  <c r="D50" i="3" s="1"/>
  <c r="H1146" i="1"/>
  <c r="H822" i="1"/>
  <c r="H816" i="1" s="1"/>
  <c r="E50" i="3" s="1"/>
  <c r="I455" i="1" l="1"/>
  <c r="H1324" i="1"/>
  <c r="H1270" i="1" s="1"/>
  <c r="I815" i="1"/>
  <c r="I801" i="1" s="1"/>
  <c r="H824" i="2" s="1"/>
  <c r="H815" i="1"/>
  <c r="H801" i="1" s="1"/>
  <c r="G824" i="2" s="1"/>
  <c r="G1324" i="1"/>
  <c r="G1270" i="1" s="1"/>
  <c r="I1324" i="1"/>
  <c r="I1270" i="1" s="1"/>
  <c r="G625" i="1"/>
  <c r="G602" i="1" s="1"/>
  <c r="H921" i="1"/>
  <c r="H920" i="1" s="1"/>
  <c r="H625" i="1"/>
  <c r="H602" i="1" s="1"/>
  <c r="I921" i="1"/>
  <c r="I920" i="1" s="1"/>
  <c r="I625" i="1"/>
  <c r="I602" i="1" s="1"/>
  <c r="G921" i="1"/>
  <c r="G920" i="1" s="1"/>
  <c r="G815" i="1"/>
  <c r="G801" i="1" s="1"/>
  <c r="F824" i="2" s="1"/>
  <c r="I242" i="1" l="1"/>
  <c r="H242" i="1"/>
  <c r="G289" i="1"/>
  <c r="G277" i="1"/>
  <c r="G195" i="2"/>
  <c r="G194" i="2" s="1"/>
  <c r="H195" i="2"/>
  <c r="H194" i="2" s="1"/>
  <c r="F195" i="2"/>
  <c r="F194" i="2" s="1"/>
  <c r="G193" i="2"/>
  <c r="G192" i="2" s="1"/>
  <c r="H193" i="2"/>
  <c r="H192" i="2" s="1"/>
  <c r="G190" i="2"/>
  <c r="G189" i="2" s="1"/>
  <c r="H190" i="2"/>
  <c r="H189" i="2" s="1"/>
  <c r="G188" i="2"/>
  <c r="G187" i="2" s="1"/>
  <c r="H188" i="2"/>
  <c r="H187" i="2" s="1"/>
  <c r="G186" i="2"/>
  <c r="G185" i="2" s="1"/>
  <c r="H186" i="2"/>
  <c r="H185" i="2" s="1"/>
  <c r="F186" i="2"/>
  <c r="F185" i="2" s="1"/>
  <c r="F193" i="2"/>
  <c r="F192" i="2" s="1"/>
  <c r="H194" i="1"/>
  <c r="I194" i="1"/>
  <c r="H196" i="1"/>
  <c r="I196" i="1"/>
  <c r="G196" i="1"/>
  <c r="G194" i="1" l="1"/>
  <c r="G193" i="1" s="1"/>
  <c r="I193" i="1"/>
  <c r="F191" i="2"/>
  <c r="H191" i="2"/>
  <c r="G191" i="2"/>
  <c r="H193" i="1"/>
  <c r="G190" i="1" l="1"/>
  <c r="F188" i="2" s="1"/>
  <c r="F187" i="2" s="1"/>
  <c r="F190" i="2"/>
  <c r="F189" i="2" s="1"/>
  <c r="I175" i="1"/>
  <c r="I174" i="1" s="1"/>
  <c r="H320" i="2" s="1"/>
  <c r="H175" i="1"/>
  <c r="H174" i="1" s="1"/>
  <c r="G320" i="2" s="1"/>
  <c r="G175" i="1"/>
  <c r="G173" i="1" s="1"/>
  <c r="H173" i="1" l="1"/>
  <c r="I173" i="1"/>
  <c r="G174" i="1"/>
  <c r="F320" i="2" s="1"/>
  <c r="G921" i="2" l="1"/>
  <c r="H921" i="2"/>
  <c r="F921" i="2"/>
  <c r="F443" i="2" l="1"/>
  <c r="I233" i="1" l="1"/>
  <c r="H233" i="1"/>
  <c r="G233" i="1"/>
  <c r="I231" i="1"/>
  <c r="H231" i="1"/>
  <c r="I229" i="1"/>
  <c r="H229" i="1"/>
  <c r="G229" i="1"/>
  <c r="I227" i="1"/>
  <c r="H227" i="1"/>
  <c r="G227" i="1"/>
  <c r="G224" i="1" l="1"/>
  <c r="G222" i="1" s="1"/>
  <c r="G221" i="1" s="1"/>
  <c r="H224" i="1"/>
  <c r="H222" i="1" s="1"/>
  <c r="H221" i="1" s="1"/>
  <c r="I224" i="1"/>
  <c r="I222" i="1" s="1"/>
  <c r="I221" i="1" s="1"/>
  <c r="F482" i="2"/>
  <c r="F483" i="2"/>
  <c r="G770" i="2"/>
  <c r="H770" i="2"/>
  <c r="G772" i="2"/>
  <c r="H772" i="2"/>
  <c r="F772" i="2"/>
  <c r="F771" i="2" s="1"/>
  <c r="F770" i="2" s="1"/>
  <c r="G604" i="2"/>
  <c r="H604" i="2"/>
  <c r="G606" i="2"/>
  <c r="H606" i="2"/>
  <c r="F606" i="2"/>
  <c r="F604" i="2"/>
  <c r="G598" i="2"/>
  <c r="H598" i="2"/>
  <c r="G600" i="2"/>
  <c r="H600" i="2"/>
  <c r="F598" i="2"/>
  <c r="F600" i="2"/>
  <c r="G654" i="2"/>
  <c r="G653" i="2" s="1"/>
  <c r="H654" i="2"/>
  <c r="H653" i="2" s="1"/>
  <c r="F654" i="2"/>
  <c r="F653" i="2" s="1"/>
  <c r="G656" i="2"/>
  <c r="G655" i="2" s="1"/>
  <c r="H656" i="2"/>
  <c r="H655" i="2" s="1"/>
  <c r="F656" i="2"/>
  <c r="F655" i="2" s="1"/>
  <c r="F481" i="2" l="1"/>
  <c r="F480" i="2" s="1"/>
  <c r="G652" i="2"/>
  <c r="F652" i="2"/>
  <c r="H652" i="2"/>
  <c r="G321" i="2" l="1"/>
  <c r="G319" i="2" s="1"/>
  <c r="H321" i="2"/>
  <c r="H319" i="2" s="1"/>
  <c r="F321" i="2"/>
  <c r="F319" i="2" s="1"/>
  <c r="G384" i="2" l="1"/>
  <c r="H384" i="2"/>
  <c r="F384" i="2"/>
  <c r="G1073" i="2"/>
  <c r="H1073" i="2"/>
  <c r="F1073" i="2"/>
  <c r="G807" i="2" l="1"/>
  <c r="H807" i="2"/>
  <c r="F807" i="2"/>
  <c r="G1025" i="2"/>
  <c r="H1025" i="2"/>
  <c r="F1025" i="2"/>
  <c r="G558" i="2"/>
  <c r="G557" i="2" s="1"/>
  <c r="G556" i="2" s="1"/>
  <c r="H558" i="2"/>
  <c r="H557" i="2" s="1"/>
  <c r="H556" i="2" s="1"/>
  <c r="F558" i="2"/>
  <c r="F557" i="2" s="1"/>
  <c r="F556" i="2" s="1"/>
  <c r="G527" i="2" l="1"/>
  <c r="G526" i="2" s="1"/>
  <c r="H527" i="2"/>
  <c r="H526" i="2" s="1"/>
  <c r="F527" i="2"/>
  <c r="F526" i="2" s="1"/>
  <c r="G518" i="2" l="1"/>
  <c r="G517" i="2" s="1"/>
  <c r="G516" i="2" s="1"/>
  <c r="H518" i="2"/>
  <c r="H517" i="2" s="1"/>
  <c r="H516" i="2" s="1"/>
  <c r="F518" i="2"/>
  <c r="F517" i="2" s="1"/>
  <c r="F516" i="2" s="1"/>
  <c r="G138" i="1" l="1"/>
  <c r="H875" i="2" l="1"/>
  <c r="H874" i="2" s="1"/>
  <c r="H870" i="2" s="1"/>
  <c r="F875" i="2"/>
  <c r="F874" i="2" s="1"/>
  <c r="F870" i="2" s="1"/>
  <c r="G875" i="2"/>
  <c r="G874" i="2" s="1"/>
  <c r="G870" i="2" s="1"/>
  <c r="F881" i="2" l="1"/>
  <c r="G295" i="2" l="1"/>
  <c r="H295" i="2"/>
  <c r="F295" i="2"/>
  <c r="G225" i="2" l="1"/>
  <c r="H225" i="2"/>
  <c r="F225" i="2"/>
  <c r="G441" i="2" l="1"/>
  <c r="G440" i="2" s="1"/>
  <c r="H441" i="2"/>
  <c r="H440" i="2" s="1"/>
  <c r="F441" i="2"/>
  <c r="F440" i="2" s="1"/>
  <c r="G476" i="2"/>
  <c r="G475" i="2" s="1"/>
  <c r="H476" i="2"/>
  <c r="H475" i="2" s="1"/>
  <c r="F476" i="2"/>
  <c r="F475" i="2" s="1"/>
  <c r="G479" i="2"/>
  <c r="G478" i="2" s="1"/>
  <c r="H479" i="2"/>
  <c r="H478" i="2" s="1"/>
  <c r="F479" i="2"/>
  <c r="F478" i="2" s="1"/>
  <c r="G472" i="2" l="1"/>
  <c r="G470" i="2" s="1"/>
  <c r="H472" i="2"/>
  <c r="H470" i="2" s="1"/>
  <c r="F472" i="2"/>
  <c r="F470" i="2" s="1"/>
  <c r="G398" i="2"/>
  <c r="G397" i="2" s="1"/>
  <c r="G396" i="2" s="1"/>
  <c r="H398" i="2"/>
  <c r="H397" i="2" s="1"/>
  <c r="H396" i="2" s="1"/>
  <c r="F398" i="2"/>
  <c r="F397" i="2" s="1"/>
  <c r="F396" i="2" s="1"/>
  <c r="G260" i="2" l="1"/>
  <c r="G259" i="2" s="1"/>
  <c r="H260" i="2"/>
  <c r="H259" i="2" s="1"/>
  <c r="F260" i="2"/>
  <c r="F259" i="2" s="1"/>
  <c r="G245" i="1"/>
  <c r="G243" i="1" s="1"/>
  <c r="G289" i="2"/>
  <c r="G288" i="2" s="1"/>
  <c r="H289" i="2"/>
  <c r="H288" i="2" s="1"/>
  <c r="F289" i="2"/>
  <c r="F288" i="2" s="1"/>
  <c r="G176" i="2"/>
  <c r="H176" i="2"/>
  <c r="F176" i="2"/>
  <c r="G391" i="2"/>
  <c r="G390" i="2" s="1"/>
  <c r="H391" i="2"/>
  <c r="H390" i="2" s="1"/>
  <c r="F391" i="2"/>
  <c r="F390" i="2" s="1"/>
  <c r="H214" i="1" l="1"/>
  <c r="H213" i="1" s="1"/>
  <c r="I214" i="1"/>
  <c r="I213" i="1" s="1"/>
  <c r="H191" i="1"/>
  <c r="I191" i="1"/>
  <c r="G191" i="1"/>
  <c r="G721" i="2" l="1"/>
  <c r="G720" i="2" s="1"/>
  <c r="H721" i="2"/>
  <c r="H720" i="2" s="1"/>
  <c r="F721" i="2"/>
  <c r="F720" i="2" s="1"/>
  <c r="G648" i="2"/>
  <c r="H648" i="2"/>
  <c r="F648" i="2"/>
  <c r="G621" i="2"/>
  <c r="G620" i="2" s="1"/>
  <c r="H621" i="2"/>
  <c r="H620" i="2" s="1"/>
  <c r="G651" i="2"/>
  <c r="G650" i="2" s="1"/>
  <c r="H651" i="2"/>
  <c r="H650" i="2" s="1"/>
  <c r="F651" i="2"/>
  <c r="F650" i="2" s="1"/>
  <c r="H642" i="2"/>
  <c r="G642" i="2"/>
  <c r="F642" i="2"/>
  <c r="G837" i="2" l="1"/>
  <c r="H837" i="2"/>
  <c r="F837" i="2"/>
  <c r="G868" i="2"/>
  <c r="G867" i="2" s="1"/>
  <c r="H868" i="2"/>
  <c r="H867" i="2" s="1"/>
  <c r="F868" i="2"/>
  <c r="F867" i="2" s="1"/>
  <c r="F318" i="2" l="1"/>
  <c r="I33" i="1" l="1"/>
  <c r="I32" i="1" s="1"/>
  <c r="I31" i="1" s="1"/>
  <c r="I30" i="1" s="1"/>
  <c r="I26" i="1"/>
  <c r="I24" i="1"/>
  <c r="I21" i="1"/>
  <c r="I17" i="1"/>
  <c r="I13" i="1"/>
  <c r="H33" i="1"/>
  <c r="H32" i="1" s="1"/>
  <c r="H31" i="1" s="1"/>
  <c r="H30" i="1" s="1"/>
  <c r="H26" i="1"/>
  <c r="H24" i="1"/>
  <c r="H21" i="1"/>
  <c r="H17" i="1"/>
  <c r="H13" i="1"/>
  <c r="I12" i="1" l="1"/>
  <c r="I11" i="1" s="1"/>
  <c r="I20" i="1"/>
  <c r="I19" i="1" s="1"/>
  <c r="H12" i="1"/>
  <c r="H11" i="1" s="1"/>
  <c r="H20" i="1"/>
  <c r="H19" i="1" s="1"/>
  <c r="I47" i="1"/>
  <c r="I43" i="1"/>
  <c r="H47" i="1"/>
  <c r="H43" i="1"/>
  <c r="H50" i="1" l="1"/>
  <c r="H52" i="1"/>
  <c r="I50" i="1"/>
  <c r="I52" i="1"/>
  <c r="I10" i="1"/>
  <c r="I38" i="1"/>
  <c r="I37" i="1" s="1"/>
  <c r="H38" i="1"/>
  <c r="H37" i="1" s="1"/>
  <c r="H10" i="1"/>
  <c r="H46" i="1" l="1"/>
  <c r="H45" i="1" s="1"/>
  <c r="H36" i="1" s="1"/>
  <c r="I46" i="1"/>
  <c r="I45" i="1" s="1"/>
  <c r="I36" i="1" s="1"/>
  <c r="G1033" i="2" l="1"/>
  <c r="G1032" i="2" s="1"/>
  <c r="H1033" i="2"/>
  <c r="H1032" i="2" s="1"/>
  <c r="F1033" i="2"/>
  <c r="F1032" i="2" s="1"/>
  <c r="G175" i="2" l="1"/>
  <c r="G174" i="2" s="1"/>
  <c r="H175" i="2"/>
  <c r="H174" i="2" s="1"/>
  <c r="F175" i="2"/>
  <c r="F174" i="2" s="1"/>
  <c r="G539" i="2"/>
  <c r="G538" i="2" s="1"/>
  <c r="G537" i="2" s="1"/>
  <c r="H539" i="2"/>
  <c r="H538" i="2" s="1"/>
  <c r="H537" i="2" s="1"/>
  <c r="F539" i="2"/>
  <c r="F538" i="2" s="1"/>
  <c r="F537" i="2" s="1"/>
  <c r="H283" i="1"/>
  <c r="H282" i="1" s="1"/>
  <c r="I283" i="1"/>
  <c r="I282" i="1" s="1"/>
  <c r="G283" i="1"/>
  <c r="G282" i="1" s="1"/>
  <c r="G1027" i="2"/>
  <c r="H1027" i="2"/>
  <c r="G1028" i="2"/>
  <c r="H1028" i="2"/>
  <c r="F1028" i="2"/>
  <c r="G134" i="1"/>
  <c r="G133" i="1" s="1"/>
  <c r="F1027" i="2"/>
  <c r="H134" i="1"/>
  <c r="H133" i="1" s="1"/>
  <c r="I134" i="1"/>
  <c r="I133" i="1" s="1"/>
  <c r="F1024" i="2"/>
  <c r="G1024" i="2"/>
  <c r="H1024" i="2"/>
  <c r="G1023" i="2"/>
  <c r="H1023" i="2"/>
  <c r="F1023" i="2"/>
  <c r="H1022" i="2" l="1"/>
  <c r="G1022" i="2"/>
  <c r="F1022" i="2"/>
  <c r="F1026" i="2"/>
  <c r="H1026" i="2"/>
  <c r="G1026" i="2"/>
  <c r="H1021" i="2" l="1"/>
  <c r="F1021" i="2"/>
  <c r="G1021" i="2"/>
  <c r="F173" i="2" l="1"/>
  <c r="G348" i="2" l="1"/>
  <c r="H348" i="2"/>
  <c r="F348" i="2"/>
  <c r="G530" i="2" l="1"/>
  <c r="H530" i="2"/>
  <c r="F530" i="2"/>
  <c r="F615" i="2" l="1"/>
  <c r="G615" i="2"/>
  <c r="H615" i="2"/>
  <c r="G614" i="2"/>
  <c r="H614" i="2"/>
  <c r="F614" i="2"/>
  <c r="F613" i="2" l="1"/>
  <c r="H613" i="2"/>
  <c r="G613" i="2"/>
  <c r="G1081" i="2" l="1"/>
  <c r="G1080" i="2" s="1"/>
  <c r="H1081" i="2"/>
  <c r="H1080" i="2" s="1"/>
  <c r="F1081" i="2"/>
  <c r="F1080" i="2" s="1"/>
  <c r="F378" i="2" l="1"/>
  <c r="G378" i="2"/>
  <c r="H378" i="2"/>
  <c r="G381" i="2"/>
  <c r="H381" i="2"/>
  <c r="F381" i="2"/>
  <c r="G380" i="2" l="1"/>
  <c r="H380" i="2"/>
  <c r="F380" i="2"/>
  <c r="G377" i="2"/>
  <c r="H377" i="2"/>
  <c r="F377" i="2"/>
  <c r="H376" i="2" l="1"/>
  <c r="F376" i="2"/>
  <c r="G376" i="2" l="1"/>
  <c r="F512" i="2" l="1"/>
  <c r="G513" i="2"/>
  <c r="H513" i="2"/>
  <c r="F513" i="2"/>
  <c r="H512" i="2"/>
  <c r="G512" i="2"/>
  <c r="G304" i="2" l="1"/>
  <c r="H304" i="2"/>
  <c r="F304" i="2"/>
  <c r="G466" i="2" l="1"/>
  <c r="H466" i="2"/>
  <c r="F466" i="2"/>
  <c r="F740" i="2" l="1"/>
  <c r="F739" i="2"/>
  <c r="G347" i="2" l="1"/>
  <c r="H347" i="2"/>
  <c r="F347" i="2"/>
  <c r="H207" i="1"/>
  <c r="H206" i="1" s="1"/>
  <c r="I207" i="1"/>
  <c r="I206" i="1" s="1"/>
  <c r="G207" i="1"/>
  <c r="G206" i="1" s="1"/>
  <c r="H138" i="1"/>
  <c r="H137" i="1" s="1"/>
  <c r="I138" i="1"/>
  <c r="I137" i="1" s="1"/>
  <c r="G137" i="1"/>
  <c r="G1059" i="2" l="1"/>
  <c r="H1059" i="2"/>
  <c r="F1059" i="2"/>
  <c r="F230" i="2" l="1"/>
  <c r="F228" i="2" s="1"/>
  <c r="G228" i="2"/>
  <c r="H228" i="2"/>
  <c r="F233" i="2"/>
  <c r="F231" i="2" s="1"/>
  <c r="G231" i="2"/>
  <c r="H231" i="2"/>
  <c r="G227" i="2"/>
  <c r="H227" i="2"/>
  <c r="F227" i="2"/>
  <c r="F226" i="2" l="1"/>
  <c r="F224" i="2" s="1"/>
  <c r="H226" i="2"/>
  <c r="H224" i="2" s="1"/>
  <c r="G226" i="2"/>
  <c r="G224" i="2" s="1"/>
  <c r="G503" i="2" l="1"/>
  <c r="G502" i="2" s="1"/>
  <c r="H503" i="2"/>
  <c r="H502" i="2" s="1"/>
  <c r="F503" i="2"/>
  <c r="F502" i="2" s="1"/>
  <c r="G88" i="2"/>
  <c r="H88" i="2"/>
  <c r="F88" i="2"/>
  <c r="F335" i="2" l="1"/>
  <c r="G335" i="2"/>
  <c r="H335" i="2"/>
  <c r="H202" i="1"/>
  <c r="I202" i="1"/>
  <c r="G202" i="1"/>
  <c r="G199" i="1" l="1"/>
  <c r="G198" i="1" s="1"/>
  <c r="H199" i="1"/>
  <c r="H198" i="1" s="1"/>
  <c r="I199" i="1"/>
  <c r="I198" i="1" s="1"/>
  <c r="G623" i="2"/>
  <c r="H623" i="2"/>
  <c r="G624" i="2"/>
  <c r="H624" i="2"/>
  <c r="G798" i="2" l="1"/>
  <c r="G797" i="2" s="1"/>
  <c r="H798" i="2"/>
  <c r="H797" i="2" s="1"/>
  <c r="F798" i="2"/>
  <c r="F797" i="2" s="1"/>
  <c r="G789" i="2"/>
  <c r="H789" i="2"/>
  <c r="F789" i="2"/>
  <c r="G610" i="2"/>
  <c r="H610" i="2"/>
  <c r="F610" i="2"/>
  <c r="G612" i="2"/>
  <c r="H612" i="2"/>
  <c r="F612" i="2"/>
  <c r="F611" i="2"/>
  <c r="G611" i="2"/>
  <c r="H611" i="2"/>
  <c r="G996" i="2"/>
  <c r="G995" i="2" s="1"/>
  <c r="H996" i="2"/>
  <c r="H995" i="2" s="1"/>
  <c r="F996" i="2"/>
  <c r="F995" i="2" s="1"/>
  <c r="G933" i="2" l="1"/>
  <c r="G932" i="2" s="1"/>
  <c r="H933" i="2"/>
  <c r="H932" i="2" s="1"/>
  <c r="F933" i="2"/>
  <c r="F932" i="2" s="1"/>
  <c r="G831" i="2" l="1"/>
  <c r="G829" i="2" s="1"/>
  <c r="H831" i="2"/>
  <c r="H829" i="2" s="1"/>
  <c r="F831" i="2"/>
  <c r="F829" i="2" s="1"/>
  <c r="G213" i="1" l="1"/>
  <c r="G434" i="2" l="1"/>
  <c r="G433" i="2" s="1"/>
  <c r="H434" i="2"/>
  <c r="H433" i="2" s="1"/>
  <c r="F434" i="2"/>
  <c r="F433" i="2" s="1"/>
  <c r="G444" i="2"/>
  <c r="H444" i="2"/>
  <c r="G445" i="2"/>
  <c r="H445" i="2"/>
  <c r="F445" i="2"/>
  <c r="F444" i="2"/>
  <c r="G439" i="2"/>
  <c r="G438" i="2" s="1"/>
  <c r="H439" i="2"/>
  <c r="H438" i="2" s="1"/>
  <c r="F439" i="2"/>
  <c r="F438" i="2" s="1"/>
  <c r="F437" i="2"/>
  <c r="G437" i="2"/>
  <c r="H437" i="2"/>
  <c r="G436" i="2"/>
  <c r="H436" i="2"/>
  <c r="F436" i="2"/>
  <c r="G389" i="2"/>
  <c r="G387" i="2" s="1"/>
  <c r="H389" i="2"/>
  <c r="H387" i="2" s="1"/>
  <c r="F389" i="2"/>
  <c r="F387" i="2" s="1"/>
  <c r="H442" i="2" l="1"/>
  <c r="G442" i="2"/>
  <c r="F442" i="2"/>
  <c r="F435" i="2"/>
  <c r="G435" i="2"/>
  <c r="H435" i="2"/>
  <c r="H432" i="2" l="1"/>
  <c r="F432" i="2"/>
  <c r="G432" i="2"/>
  <c r="H1010" i="2"/>
  <c r="G571" i="2"/>
  <c r="G570" i="2" s="1"/>
  <c r="H571" i="2"/>
  <c r="H570" i="2" s="1"/>
  <c r="F571" i="2"/>
  <c r="F570" i="2" s="1"/>
  <c r="G369" i="2"/>
  <c r="H369" i="2"/>
  <c r="F369" i="2"/>
  <c r="G367" i="2" l="1"/>
  <c r="G368" i="2"/>
  <c r="F367" i="2"/>
  <c r="F368" i="2"/>
  <c r="H367" i="2"/>
  <c r="H368" i="2"/>
  <c r="G292" i="2"/>
  <c r="G291" i="2" s="1"/>
  <c r="G290" i="2" s="1"/>
  <c r="H292" i="2"/>
  <c r="H291" i="2" s="1"/>
  <c r="H290" i="2" s="1"/>
  <c r="G968" i="2" l="1"/>
  <c r="G967" i="2" s="1"/>
  <c r="H968" i="2"/>
  <c r="H967" i="2" s="1"/>
  <c r="F968" i="2"/>
  <c r="F967" i="2" s="1"/>
  <c r="F55" i="3" l="1"/>
  <c r="F54" i="3" s="1"/>
  <c r="D55" i="3"/>
  <c r="D54" i="3" s="1"/>
  <c r="E55" i="3"/>
  <c r="E54" i="3" s="1"/>
  <c r="H205" i="2" l="1"/>
  <c r="G205" i="2"/>
  <c r="F205" i="2"/>
  <c r="H164" i="1"/>
  <c r="H163" i="1" s="1"/>
  <c r="H162" i="1" s="1"/>
  <c r="I164" i="1"/>
  <c r="I163" i="1" s="1"/>
  <c r="I162" i="1" s="1"/>
  <c r="G164" i="1"/>
  <c r="G163" i="1" s="1"/>
  <c r="G162" i="1" s="1"/>
  <c r="H171" i="1" l="1"/>
  <c r="I171" i="1"/>
  <c r="G171" i="1"/>
  <c r="G469" i="2" l="1"/>
  <c r="G468" i="2" s="1"/>
  <c r="H469" i="2"/>
  <c r="H468" i="2" s="1"/>
  <c r="F469" i="2"/>
  <c r="F468" i="2" s="1"/>
  <c r="G1060" i="2" l="1"/>
  <c r="H1060" i="2"/>
  <c r="F1060" i="2"/>
  <c r="G33" i="1"/>
  <c r="G32" i="1" s="1"/>
  <c r="G31" i="1" s="1"/>
  <c r="G30" i="1" l="1"/>
  <c r="G97" i="1" l="1"/>
  <c r="G327" i="2" l="1"/>
  <c r="H327" i="2"/>
  <c r="F327" i="2"/>
  <c r="G211" i="2"/>
  <c r="H211" i="2"/>
  <c r="F211" i="2"/>
  <c r="G680" i="2" l="1"/>
  <c r="G679" i="2" s="1"/>
  <c r="H680" i="2"/>
  <c r="H679" i="2" s="1"/>
  <c r="F680" i="2"/>
  <c r="F679" i="2" s="1"/>
  <c r="G619" i="2" l="1"/>
  <c r="G618" i="2" s="1"/>
  <c r="H619" i="2"/>
  <c r="H618" i="2" s="1"/>
  <c r="F619" i="2"/>
  <c r="F618" i="2" s="1"/>
  <c r="G909" i="2" l="1"/>
  <c r="G908" i="2" s="1"/>
  <c r="H909" i="2"/>
  <c r="H908" i="2" s="1"/>
  <c r="F909" i="2"/>
  <c r="F908" i="2" s="1"/>
  <c r="F154" i="2" l="1"/>
  <c r="F636" i="2"/>
  <c r="G805" i="2" l="1"/>
  <c r="H805" i="2"/>
  <c r="F805" i="2"/>
  <c r="G793" i="2"/>
  <c r="H793" i="2"/>
  <c r="F793" i="2"/>
  <c r="F624" i="2"/>
  <c r="F623" i="2"/>
  <c r="G622" i="2"/>
  <c r="H622" i="2"/>
  <c r="G698" i="2"/>
  <c r="H698" i="2"/>
  <c r="F698" i="2"/>
  <c r="F622" i="2" l="1"/>
  <c r="G892" i="2"/>
  <c r="G891" i="2" s="1"/>
  <c r="G890" i="2" s="1"/>
  <c r="H892" i="2"/>
  <c r="H891" i="2" s="1"/>
  <c r="H890" i="2" s="1"/>
  <c r="F892" i="2"/>
  <c r="F891" i="2" s="1"/>
  <c r="F890" i="2" s="1"/>
  <c r="G865" i="2"/>
  <c r="H865" i="2"/>
  <c r="G866" i="2"/>
  <c r="H866" i="2"/>
  <c r="F866" i="2"/>
  <c r="F865" i="2"/>
  <c r="G187" i="1"/>
  <c r="G864" i="2" l="1"/>
  <c r="G863" i="2" s="1"/>
  <c r="H864" i="2"/>
  <c r="H863" i="2" s="1"/>
  <c r="F864" i="2"/>
  <c r="F863" i="2" s="1"/>
  <c r="G100" i="1" l="1"/>
  <c r="G953" i="2" l="1"/>
  <c r="H953" i="2"/>
  <c r="F953" i="2"/>
  <c r="G449" i="2" l="1"/>
  <c r="G448" i="2" s="1"/>
  <c r="H449" i="2"/>
  <c r="H448" i="2" s="1"/>
  <c r="F449" i="2"/>
  <c r="F448" i="2" s="1"/>
  <c r="G451" i="2"/>
  <c r="G450" i="2" s="1"/>
  <c r="H451" i="2"/>
  <c r="H450" i="2" s="1"/>
  <c r="F451" i="2"/>
  <c r="F450" i="2" s="1"/>
  <c r="G691" i="2"/>
  <c r="H691" i="2"/>
  <c r="F691" i="2"/>
  <c r="H447" i="2" l="1"/>
  <c r="F447" i="2"/>
  <c r="G447" i="2"/>
  <c r="G635" i="2" l="1"/>
  <c r="H635" i="2"/>
  <c r="F635" i="2"/>
  <c r="F626" i="2"/>
  <c r="G626" i="2"/>
  <c r="H626" i="2"/>
  <c r="G627" i="2"/>
  <c r="H627" i="2"/>
  <c r="F627" i="2"/>
  <c r="G580" i="2"/>
  <c r="G579" i="2" s="1"/>
  <c r="H580" i="2"/>
  <c r="H579" i="2" s="1"/>
  <c r="F580" i="2"/>
  <c r="F579" i="2" s="1"/>
  <c r="F625" i="2" l="1"/>
  <c r="H625" i="2"/>
  <c r="G625" i="2"/>
  <c r="G641" i="2" l="1"/>
  <c r="G640" i="2" s="1"/>
  <c r="H641" i="2"/>
  <c r="H640" i="2" s="1"/>
  <c r="F641" i="2"/>
  <c r="F640" i="2" s="1"/>
  <c r="G1001" i="2"/>
  <c r="H1001" i="2"/>
  <c r="F1001" i="2"/>
  <c r="G561" i="2" l="1"/>
  <c r="G560" i="2" s="1"/>
  <c r="G559" i="2" s="1"/>
  <c r="H561" i="2"/>
  <c r="H560" i="2" s="1"/>
  <c r="H559" i="2" s="1"/>
  <c r="F561" i="2"/>
  <c r="F560" i="2" s="1"/>
  <c r="F559" i="2" s="1"/>
  <c r="G548" i="2" l="1"/>
  <c r="G547" i="2" s="1"/>
  <c r="H548" i="2"/>
  <c r="H547" i="2" s="1"/>
  <c r="F548" i="2"/>
  <c r="F547" i="2" s="1"/>
  <c r="G268" i="2"/>
  <c r="H268" i="2"/>
  <c r="F268" i="2"/>
  <c r="G222" i="2"/>
  <c r="H222" i="2"/>
  <c r="F222" i="2"/>
  <c r="G979" i="2" l="1"/>
  <c r="H979" i="2"/>
  <c r="F979" i="2"/>
  <c r="G139" i="2"/>
  <c r="H139" i="2"/>
  <c r="F139" i="2"/>
  <c r="E38" i="3" l="1"/>
  <c r="F38" i="3"/>
  <c r="H1014" i="2"/>
  <c r="G1014" i="2"/>
  <c r="D38" i="3" l="1"/>
  <c r="F1014" i="2"/>
  <c r="F1008" i="2" l="1"/>
  <c r="F1007" i="2" s="1"/>
  <c r="G1007" i="2"/>
  <c r="H1007" i="2"/>
  <c r="G286" i="1"/>
  <c r="G314" i="2"/>
  <c r="G313" i="2" s="1"/>
  <c r="H314" i="2"/>
  <c r="H313" i="2" s="1"/>
  <c r="F314" i="2"/>
  <c r="F313" i="2" s="1"/>
  <c r="H280" i="1"/>
  <c r="I280" i="1"/>
  <c r="G280" i="1"/>
  <c r="F292" i="2" l="1"/>
  <c r="F291" i="2" s="1"/>
  <c r="F290" i="2" s="1"/>
  <c r="G501" i="2" l="1"/>
  <c r="H501" i="2"/>
  <c r="F501" i="2"/>
  <c r="G116" i="2" l="1"/>
  <c r="H116" i="2"/>
  <c r="F116" i="2"/>
  <c r="G162" i="2" l="1"/>
  <c r="H162" i="2"/>
  <c r="F162" i="2"/>
  <c r="G555" i="2" l="1"/>
  <c r="G554" i="2" s="1"/>
  <c r="H555" i="2"/>
  <c r="H554" i="2" s="1"/>
  <c r="F555" i="2"/>
  <c r="F554" i="2" s="1"/>
  <c r="G223" i="2"/>
  <c r="H223" i="2"/>
  <c r="F223" i="2"/>
  <c r="G577" i="2"/>
  <c r="G576" i="2" s="1"/>
  <c r="H577" i="2"/>
  <c r="H576" i="2" s="1"/>
  <c r="F577" i="2"/>
  <c r="F576" i="2" s="1"/>
  <c r="G356" i="2" l="1"/>
  <c r="G355" i="2" s="1"/>
  <c r="H356" i="2"/>
  <c r="H355" i="2" s="1"/>
  <c r="F356" i="2"/>
  <c r="F355" i="2" s="1"/>
  <c r="H300" i="1"/>
  <c r="I300" i="1"/>
  <c r="G717" i="2" l="1"/>
  <c r="G716" i="2" s="1"/>
  <c r="F717" i="2"/>
  <c r="F716" i="2" s="1"/>
  <c r="H717" i="2"/>
  <c r="H716" i="2" s="1"/>
  <c r="F621" i="2" l="1"/>
  <c r="F620" i="2" s="1"/>
  <c r="F339" i="2" l="1"/>
  <c r="G838" i="2" l="1"/>
  <c r="G836" i="2" s="1"/>
  <c r="H838" i="2"/>
  <c r="H836" i="2" s="1"/>
  <c r="F838" i="2"/>
  <c r="F836" i="2" s="1"/>
  <c r="H835" i="2" l="1"/>
  <c r="H834" i="2" s="1"/>
  <c r="H833" i="2"/>
  <c r="H832" i="2" s="1"/>
  <c r="G835" i="2"/>
  <c r="G834" i="2" s="1"/>
  <c r="G833" i="2"/>
  <c r="G832" i="2" s="1"/>
  <c r="F835" i="2"/>
  <c r="F834" i="2" s="1"/>
  <c r="F833" i="2"/>
  <c r="F832" i="2" s="1"/>
  <c r="F862" i="2"/>
  <c r="G862" i="2"/>
  <c r="H862" i="2"/>
  <c r="G823" i="2" l="1"/>
  <c r="F823" i="2"/>
  <c r="H823" i="2"/>
  <c r="H861" i="2"/>
  <c r="G861" i="2"/>
  <c r="F861" i="2"/>
  <c r="H860" i="2"/>
  <c r="G860" i="2"/>
  <c r="F860" i="2"/>
  <c r="F859" i="2" l="1"/>
  <c r="F858" i="2" s="1"/>
  <c r="G859" i="2"/>
  <c r="G858" i="2" s="1"/>
  <c r="H859" i="2"/>
  <c r="H858" i="2" s="1"/>
  <c r="H647" i="2" l="1"/>
  <c r="H646" i="2" s="1"/>
  <c r="G647" i="2"/>
  <c r="G646" i="2" s="1"/>
  <c r="F647" i="2"/>
  <c r="F646" i="2" s="1"/>
  <c r="G788" i="2"/>
  <c r="G787" i="2" s="1"/>
  <c r="H788" i="2"/>
  <c r="H787" i="2" s="1"/>
  <c r="F788" i="2"/>
  <c r="F787" i="2" s="1"/>
  <c r="G800" i="2"/>
  <c r="G799" i="2" s="1"/>
  <c r="G796" i="2" s="1"/>
  <c r="H800" i="2"/>
  <c r="H799" i="2" s="1"/>
  <c r="H796" i="2" s="1"/>
  <c r="F800" i="2"/>
  <c r="F799" i="2" s="1"/>
  <c r="F796" i="2" s="1"/>
  <c r="G628" i="2"/>
  <c r="H628" i="2"/>
  <c r="F628" i="2"/>
  <c r="G774" i="2"/>
  <c r="G773" i="2" s="1"/>
  <c r="H774" i="2"/>
  <c r="H773" i="2" s="1"/>
  <c r="F774" i="2"/>
  <c r="F773" i="2" s="1"/>
  <c r="G782" i="2"/>
  <c r="G781" i="2" s="1"/>
  <c r="G780" i="2" s="1"/>
  <c r="H782" i="2"/>
  <c r="H781" i="2" s="1"/>
  <c r="H780" i="2" s="1"/>
  <c r="F782" i="2"/>
  <c r="F781" i="2" s="1"/>
  <c r="F780" i="2" s="1"/>
  <c r="G761" i="2"/>
  <c r="H761" i="2"/>
  <c r="F761" i="2"/>
  <c r="G638" i="2"/>
  <c r="H638" i="2"/>
  <c r="F639" i="2"/>
  <c r="F638" i="2"/>
  <c r="F634" i="2"/>
  <c r="F633" i="2"/>
  <c r="G609" i="2"/>
  <c r="G608" i="2" s="1"/>
  <c r="H609" i="2"/>
  <c r="H608" i="2" s="1"/>
  <c r="F609" i="2"/>
  <c r="F608" i="2" s="1"/>
  <c r="H634" i="2"/>
  <c r="G940" i="2"/>
  <c r="H940" i="2"/>
  <c r="F940" i="2"/>
  <c r="G779" i="2"/>
  <c r="G778" i="2" s="1"/>
  <c r="H779" i="2"/>
  <c r="H778" i="2" s="1"/>
  <c r="F779" i="2"/>
  <c r="G769" i="2"/>
  <c r="G768" i="2" s="1"/>
  <c r="H769" i="2"/>
  <c r="H768" i="2" s="1"/>
  <c r="F769" i="2"/>
  <c r="F768" i="2" s="1"/>
  <c r="G775" i="2" l="1"/>
  <c r="H775" i="2"/>
  <c r="G633" i="2"/>
  <c r="F778" i="2"/>
  <c r="F775" i="2" s="1"/>
  <c r="F632" i="2"/>
  <c r="F637" i="2"/>
  <c r="G634" i="2"/>
  <c r="H633" i="2"/>
  <c r="H632" i="2" s="1"/>
  <c r="H639" i="2"/>
  <c r="H637" i="2" s="1"/>
  <c r="G639" i="2"/>
  <c r="G637" i="2" s="1"/>
  <c r="G632" i="2" l="1"/>
  <c r="G935" i="2" l="1"/>
  <c r="G934" i="2" s="1"/>
  <c r="H935" i="2"/>
  <c r="H934" i="2" s="1"/>
  <c r="F935" i="2"/>
  <c r="F934" i="2" s="1"/>
  <c r="H221" i="2" l="1"/>
  <c r="F221" i="2"/>
  <c r="G221" i="2"/>
  <c r="I303" i="1" l="1"/>
  <c r="I291" i="1"/>
  <c r="I290" i="1" s="1"/>
  <c r="I288" i="1"/>
  <c r="I285" i="1" s="1"/>
  <c r="I278" i="1"/>
  <c r="I276" i="1"/>
  <c r="I269" i="1"/>
  <c r="I268" i="1" s="1"/>
  <c r="I267" i="1" s="1"/>
  <c r="I264" i="1"/>
  <c r="I263" i="1"/>
  <c r="I261" i="1"/>
  <c r="I256" i="1"/>
  <c r="I253" i="1"/>
  <c r="I252" i="1" s="1"/>
  <c r="I250" i="1"/>
  <c r="I249" i="1" s="1"/>
  <c r="I241" i="1"/>
  <c r="I239" i="1" s="1"/>
  <c r="I219" i="1"/>
  <c r="I217" i="1"/>
  <c r="I189" i="1"/>
  <c r="I187" i="1"/>
  <c r="I180" i="1"/>
  <c r="I178" i="1"/>
  <c r="I177" i="1" s="1"/>
  <c r="I170" i="1"/>
  <c r="I168" i="1"/>
  <c r="I167" i="1" s="1"/>
  <c r="I166" i="1" s="1"/>
  <c r="I156" i="1"/>
  <c r="I154" i="1"/>
  <c r="I153" i="1" s="1"/>
  <c r="I146" i="1"/>
  <c r="I143" i="1" s="1"/>
  <c r="I131" i="1"/>
  <c r="I130" i="1" s="1"/>
  <c r="I128" i="1"/>
  <c r="I127" i="1" s="1"/>
  <c r="I125" i="1"/>
  <c r="I123" i="1"/>
  <c r="I120" i="1"/>
  <c r="I119" i="1" s="1"/>
  <c r="I116" i="1"/>
  <c r="I115" i="1" s="1"/>
  <c r="I112" i="1"/>
  <c r="I111" i="1" s="1"/>
  <c r="I108" i="1"/>
  <c r="I107" i="1" s="1"/>
  <c r="I102" i="1"/>
  <c r="I100" i="1"/>
  <c r="I97" i="1"/>
  <c r="I94" i="1"/>
  <c r="I93" i="1" s="1"/>
  <c r="I90" i="1"/>
  <c r="I89" i="1" s="1"/>
  <c r="I88" i="1" s="1"/>
  <c r="I86" i="1"/>
  <c r="I85" i="1" s="1"/>
  <c r="I84" i="1" s="1"/>
  <c r="I82" i="1"/>
  <c r="I79" i="1"/>
  <c r="I75" i="1"/>
  <c r="I74" i="1" s="1"/>
  <c r="I67" i="1"/>
  <c r="I66" i="1" s="1"/>
  <c r="I63" i="1"/>
  <c r="I62" i="1" s="1"/>
  <c r="I59" i="1"/>
  <c r="I58" i="1" s="1"/>
  <c r="I57" i="1" s="1"/>
  <c r="I35" i="1"/>
  <c r="I258" i="1" l="1"/>
  <c r="I255" i="1" s="1"/>
  <c r="I185" i="1"/>
  <c r="I184" i="1" s="1"/>
  <c r="I183" i="1" s="1"/>
  <c r="I78" i="1"/>
  <c r="I61" i="1" s="1"/>
  <c r="H379" i="2"/>
  <c r="H375" i="2" s="1"/>
  <c r="I216" i="1"/>
  <c r="I161" i="1"/>
  <c r="I142" i="1"/>
  <c r="I248" i="1"/>
  <c r="I299" i="1"/>
  <c r="I238" i="1"/>
  <c r="I122" i="1"/>
  <c r="H35" i="1"/>
  <c r="I106" i="1"/>
  <c r="I96" i="1"/>
  <c r="I152" i="1"/>
  <c r="I151" i="1" s="1"/>
  <c r="I150" i="1" s="1"/>
  <c r="I274" i="1"/>
  <c r="I273" i="1" s="1"/>
  <c r="I296" i="1" l="1"/>
  <c r="I295" i="1" s="1"/>
  <c r="I294" i="1" s="1"/>
  <c r="I247" i="1"/>
  <c r="I160" i="1"/>
  <c r="F21" i="3" s="1"/>
  <c r="I92" i="1"/>
  <c r="I56" i="1" s="1"/>
  <c r="I212" i="1"/>
  <c r="F39" i="3"/>
  <c r="I141" i="1" l="1"/>
  <c r="F42" i="3"/>
  <c r="F36" i="3"/>
  <c r="I293" i="1"/>
  <c r="I9" i="1"/>
  <c r="I182" i="1"/>
  <c r="E45" i="3"/>
  <c r="H303" i="1"/>
  <c r="H291" i="1"/>
  <c r="H290" i="1" s="1"/>
  <c r="H288" i="1"/>
  <c r="H285" i="1" s="1"/>
  <c r="H278" i="1"/>
  <c r="H276" i="1"/>
  <c r="H269" i="1"/>
  <c r="H268" i="1" s="1"/>
  <c r="H267" i="1" s="1"/>
  <c r="H264" i="1"/>
  <c r="H263" i="1"/>
  <c r="H261" i="1"/>
  <c r="H256" i="1"/>
  <c r="H253" i="1"/>
  <c r="H252" i="1" s="1"/>
  <c r="H250" i="1"/>
  <c r="H249" i="1" s="1"/>
  <c r="H241" i="1"/>
  <c r="H239" i="1" s="1"/>
  <c r="H219" i="1"/>
  <c r="H217" i="1"/>
  <c r="H189" i="1"/>
  <c r="H187" i="1"/>
  <c r="H180" i="1"/>
  <c r="H178" i="1"/>
  <c r="H177" i="1" s="1"/>
  <c r="H170" i="1"/>
  <c r="H168" i="1"/>
  <c r="H167" i="1" s="1"/>
  <c r="H166" i="1" s="1"/>
  <c r="H156" i="1"/>
  <c r="H154" i="1"/>
  <c r="H153" i="1" s="1"/>
  <c r="H146" i="1"/>
  <c r="H143" i="1" s="1"/>
  <c r="H131" i="1"/>
  <c r="H130" i="1" s="1"/>
  <c r="H128" i="1"/>
  <c r="H127" i="1" s="1"/>
  <c r="H125" i="1"/>
  <c r="H123" i="1"/>
  <c r="H120" i="1"/>
  <c r="H119" i="1" s="1"/>
  <c r="H116" i="1"/>
  <c r="H115" i="1" s="1"/>
  <c r="H112" i="1"/>
  <c r="H111" i="1" s="1"/>
  <c r="H108" i="1"/>
  <c r="H107" i="1" s="1"/>
  <c r="H102" i="1"/>
  <c r="H100" i="1"/>
  <c r="H97" i="1"/>
  <c r="H94" i="1"/>
  <c r="H93" i="1" s="1"/>
  <c r="H90" i="1"/>
  <c r="H89" i="1" s="1"/>
  <c r="H88" i="1" s="1"/>
  <c r="E15" i="3" s="1"/>
  <c r="H86" i="1"/>
  <c r="H85" i="1" s="1"/>
  <c r="H84" i="1" s="1"/>
  <c r="E13" i="3" s="1"/>
  <c r="H82" i="1"/>
  <c r="H79" i="1"/>
  <c r="H75" i="1"/>
  <c r="H74" i="1" s="1"/>
  <c r="H67" i="1"/>
  <c r="H66" i="1" s="1"/>
  <c r="H63" i="1"/>
  <c r="H62" i="1" s="1"/>
  <c r="H59" i="1"/>
  <c r="H58" i="1" s="1"/>
  <c r="H57" i="1" s="1"/>
  <c r="F52" i="3"/>
  <c r="F51" i="3"/>
  <c r="F48" i="3"/>
  <c r="F47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83" i="2"/>
  <c r="H1082" i="2" s="1"/>
  <c r="H1079" i="2"/>
  <c r="H1078" i="2"/>
  <c r="H1076" i="2"/>
  <c r="H1075" i="2"/>
  <c r="H1074" i="2"/>
  <c r="H1072" i="2"/>
  <c r="H1071" i="2"/>
  <c r="H1069" i="2"/>
  <c r="H1068" i="2" s="1"/>
  <c r="H1065" i="2"/>
  <c r="H1063" i="2"/>
  <c r="H1062" i="2"/>
  <c r="H1061" i="2"/>
  <c r="H1057" i="2"/>
  <c r="H1056" i="2" s="1"/>
  <c r="H1055" i="2"/>
  <c r="H1054" i="2" s="1"/>
  <c r="H1053" i="2"/>
  <c r="H1052" i="2"/>
  <c r="H1050" i="2"/>
  <c r="H1049" i="2" s="1"/>
  <c r="H1047" i="2"/>
  <c r="H1046" i="2"/>
  <c r="H1044" i="2"/>
  <c r="H1043" i="2"/>
  <c r="H1041" i="2"/>
  <c r="H1039" i="2"/>
  <c r="H1038" i="2" s="1"/>
  <c r="H1037" i="2"/>
  <c r="H1036" i="2" s="1"/>
  <c r="H1031" i="2"/>
  <c r="H1030" i="2" s="1"/>
  <c r="H1013" i="2"/>
  <c r="H1009" i="2"/>
  <c r="H1006" i="2" s="1"/>
  <c r="H1000" i="2"/>
  <c r="H999" i="2" s="1"/>
  <c r="H998" i="2" s="1"/>
  <c r="H994" i="2"/>
  <c r="H993" i="2" s="1"/>
  <c r="H992" i="2" s="1"/>
  <c r="H990" i="2"/>
  <c r="H989" i="2" s="1"/>
  <c r="H988" i="2"/>
  <c r="H987" i="2" s="1"/>
  <c r="H986" i="2"/>
  <c r="H985" i="2" s="1"/>
  <c r="H983" i="2"/>
  <c r="H982" i="2"/>
  <c r="H981" i="2" s="1"/>
  <c r="H980" i="2"/>
  <c r="H978" i="2"/>
  <c r="H976" i="2"/>
  <c r="H975" i="2" s="1"/>
  <c r="H974" i="2"/>
  <c r="H973" i="2"/>
  <c r="H971" i="2"/>
  <c r="H970" i="2"/>
  <c r="H965" i="2"/>
  <c r="H964" i="2"/>
  <c r="H961" i="2"/>
  <c r="H960" i="2" s="1"/>
  <c r="H959" i="2" s="1"/>
  <c r="H958" i="2" s="1"/>
  <c r="H955" i="2"/>
  <c r="H954" i="2"/>
  <c r="H951" i="2"/>
  <c r="H950" i="2" s="1"/>
  <c r="H949" i="2"/>
  <c r="H948" i="2" s="1"/>
  <c r="H947" i="2"/>
  <c r="H946" i="2"/>
  <c r="H936" i="2"/>
  <c r="H928" i="2"/>
  <c r="H927" i="2" s="1"/>
  <c r="H926" i="2" s="1"/>
  <c r="H925" i="2" s="1"/>
  <c r="H924" i="2"/>
  <c r="H922" i="2" s="1"/>
  <c r="H916" i="2"/>
  <c r="H915" i="2" s="1"/>
  <c r="H914" i="2"/>
  <c r="H913" i="2"/>
  <c r="H907" i="2"/>
  <c r="H906" i="2" s="1"/>
  <c r="H905" i="2"/>
  <c r="H904" i="2" s="1"/>
  <c r="H903" i="2"/>
  <c r="H902" i="2" s="1"/>
  <c r="H900" i="2"/>
  <c r="H899" i="2" s="1"/>
  <c r="H895" i="2"/>
  <c r="H894" i="2" s="1"/>
  <c r="H893" i="2" s="1"/>
  <c r="H889" i="2"/>
  <c r="H888" i="2" s="1"/>
  <c r="H887" i="2" s="1"/>
  <c r="H883" i="2"/>
  <c r="H882" i="2" s="1"/>
  <c r="H880" i="2" s="1"/>
  <c r="H857" i="2"/>
  <c r="H856" i="2" s="1"/>
  <c r="H855" i="2" s="1"/>
  <c r="H854" i="2"/>
  <c r="H853" i="2" s="1"/>
  <c r="H852" i="2" s="1"/>
  <c r="H851" i="2"/>
  <c r="H850" i="2" s="1"/>
  <c r="H849" i="2" s="1"/>
  <c r="H821" i="2"/>
  <c r="H820" i="2"/>
  <c r="H818" i="2"/>
  <c r="H817" i="2" s="1"/>
  <c r="H816" i="2"/>
  <c r="H815" i="2"/>
  <c r="H813" i="2"/>
  <c r="H812" i="2"/>
  <c r="H808" i="2"/>
  <c r="H806" i="2"/>
  <c r="H804" i="2"/>
  <c r="H803" i="2"/>
  <c r="H795" i="2"/>
  <c r="H794" i="2"/>
  <c r="H791" i="2"/>
  <c r="H790" i="2" s="1"/>
  <c r="H786" i="2"/>
  <c r="H785" i="2"/>
  <c r="H756" i="2"/>
  <c r="H755" i="2"/>
  <c r="H754" i="2"/>
  <c r="H753" i="2"/>
  <c r="H752" i="2"/>
  <c r="H749" i="2"/>
  <c r="H748" i="2"/>
  <c r="H747" i="2"/>
  <c r="H744" i="2"/>
  <c r="H743" i="2" s="1"/>
  <c r="H742" i="2" s="1"/>
  <c r="H741" i="2"/>
  <c r="H740" i="2"/>
  <c r="H739" i="2"/>
  <c r="H737" i="2"/>
  <c r="H736" i="2"/>
  <c r="H735" i="2"/>
  <c r="H734" i="2"/>
  <c r="H723" i="2"/>
  <c r="H722" i="2" s="1"/>
  <c r="H715" i="2" s="1"/>
  <c r="H714" i="2"/>
  <c r="H713" i="2"/>
  <c r="H711" i="2"/>
  <c r="H710" i="2"/>
  <c r="H709" i="2"/>
  <c r="H707" i="2"/>
  <c r="H706" i="2"/>
  <c r="H705" i="2"/>
  <c r="H703" i="2"/>
  <c r="H701" i="2"/>
  <c r="H700" i="2"/>
  <c r="H697" i="2"/>
  <c r="H696" i="2"/>
  <c r="H694" i="2"/>
  <c r="H693" i="2"/>
  <c r="H690" i="2"/>
  <c r="H689" i="2"/>
  <c r="H687" i="2"/>
  <c r="H686" i="2"/>
  <c r="H678" i="2"/>
  <c r="H677" i="2" s="1"/>
  <c r="H676" i="2"/>
  <c r="H673" i="2"/>
  <c r="H672" i="2" s="1"/>
  <c r="H670" i="2"/>
  <c r="H669" i="2" s="1"/>
  <c r="H668" i="2"/>
  <c r="H667" i="2" s="1"/>
  <c r="H664" i="2"/>
  <c r="H663" i="2" s="1"/>
  <c r="H659" i="2"/>
  <c r="H658" i="2" s="1"/>
  <c r="H617" i="2"/>
  <c r="H616" i="2" s="1"/>
  <c r="H607" i="2"/>
  <c r="H605" i="2"/>
  <c r="H603" i="2"/>
  <c r="H601" i="2"/>
  <c r="H599" i="2"/>
  <c r="H597" i="2"/>
  <c r="H584" i="2"/>
  <c r="H583" i="2" s="1"/>
  <c r="H582" i="2"/>
  <c r="H574" i="2"/>
  <c r="H573" i="2" s="1"/>
  <c r="H572" i="2" s="1"/>
  <c r="H569" i="2"/>
  <c r="H568" i="2" s="1"/>
  <c r="H567" i="2" s="1"/>
  <c r="H564" i="2"/>
  <c r="H563" i="2" s="1"/>
  <c r="H562" i="2" s="1"/>
  <c r="H553" i="2"/>
  <c r="H552" i="2" s="1"/>
  <c r="H551" i="2"/>
  <c r="H550" i="2" s="1"/>
  <c r="H546" i="2"/>
  <c r="H545" i="2" s="1"/>
  <c r="H544" i="2"/>
  <c r="H543" i="2" s="1"/>
  <c r="H542" i="2"/>
  <c r="H541" i="2" s="1"/>
  <c r="H536" i="2"/>
  <c r="H535" i="2"/>
  <c r="H534" i="2"/>
  <c r="H531" i="2"/>
  <c r="H529" i="2" s="1"/>
  <c r="H525" i="2"/>
  <c r="H524" i="2"/>
  <c r="H515" i="2"/>
  <c r="H514" i="2" s="1"/>
  <c r="H511" i="2" s="1"/>
  <c r="H510" i="2"/>
  <c r="H509" i="2" s="1"/>
  <c r="H508" i="2"/>
  <c r="H507" i="2" s="1"/>
  <c r="H506" i="2"/>
  <c r="H505" i="2" s="1"/>
  <c r="H500" i="2"/>
  <c r="H499" i="2"/>
  <c r="H498" i="2" s="1"/>
  <c r="H493" i="2"/>
  <c r="H492" i="2" s="1"/>
  <c r="H491" i="2"/>
  <c r="H490" i="2" s="1"/>
  <c r="H465" i="2"/>
  <c r="H464" i="2" s="1"/>
  <c r="H463" i="2"/>
  <c r="H462" i="2" s="1"/>
  <c r="H456" i="2"/>
  <c r="H455" i="2" s="1"/>
  <c r="H454" i="2"/>
  <c r="H453" i="2" s="1"/>
  <c r="H429" i="2"/>
  <c r="H428" i="2" s="1"/>
  <c r="H427" i="2" s="1"/>
  <c r="H426" i="2" s="1"/>
  <c r="H425" i="2"/>
  <c r="H424" i="2"/>
  <c r="H423" i="2"/>
  <c r="H419" i="2"/>
  <c r="H418" i="2" s="1"/>
  <c r="H417" i="2" s="1"/>
  <c r="H416" i="2" s="1"/>
  <c r="H415" i="2"/>
  <c r="H414" i="2"/>
  <c r="H413" i="2"/>
  <c r="H410" i="2"/>
  <c r="H409" i="2" s="1"/>
  <c r="H408" i="2" s="1"/>
  <c r="H407" i="2"/>
  <c r="H406" i="2" s="1"/>
  <c r="H405" i="2" s="1"/>
  <c r="H402" i="2"/>
  <c r="H401" i="2" s="1"/>
  <c r="H400" i="2" s="1"/>
  <c r="H399" i="2" s="1"/>
  <c r="H395" i="2"/>
  <c r="H394" i="2" s="1"/>
  <c r="H393" i="2" s="1"/>
  <c r="H392" i="2" s="1"/>
  <c r="H386" i="2"/>
  <c r="H385" i="2" s="1"/>
  <c r="H383" i="2" s="1"/>
  <c r="H374" i="2"/>
  <c r="H373" i="2" s="1"/>
  <c r="H372" i="2"/>
  <c r="H371" i="2" s="1"/>
  <c r="H352" i="2"/>
  <c r="H351" i="2" s="1"/>
  <c r="H362" i="2"/>
  <c r="H361" i="2" s="1"/>
  <c r="H359" i="2"/>
  <c r="H358" i="2" s="1"/>
  <c r="H346" i="2"/>
  <c r="H345" i="2"/>
  <c r="H340" i="2"/>
  <c r="H338" i="2"/>
  <c r="H337" i="2"/>
  <c r="H336" i="2"/>
  <c r="H334" i="2"/>
  <c r="H331" i="2"/>
  <c r="H328" i="2"/>
  <c r="H326" i="2"/>
  <c r="H325" i="2"/>
  <c r="H318" i="2"/>
  <c r="H317" i="2"/>
  <c r="H312" i="2"/>
  <c r="H311" i="2" s="1"/>
  <c r="H310" i="2"/>
  <c r="H309" i="2" s="1"/>
  <c r="H308" i="2"/>
  <c r="H305" i="2"/>
  <c r="H303" i="2"/>
  <c r="H302" i="2"/>
  <c r="H299" i="2"/>
  <c r="H297" i="2"/>
  <c r="H296" i="2"/>
  <c r="H287" i="2"/>
  <c r="H286" i="2" s="1"/>
  <c r="H279" i="2"/>
  <c r="H278" i="2"/>
  <c r="H276" i="2"/>
  <c r="H275" i="2" s="1"/>
  <c r="H267" i="2" s="1"/>
  <c r="H265" i="2"/>
  <c r="H263" i="2" s="1"/>
  <c r="H262" i="2" s="1"/>
  <c r="H258" i="2"/>
  <c r="H257" i="2" s="1"/>
  <c r="H256" i="2"/>
  <c r="H255" i="2" s="1"/>
  <c r="H254" i="2"/>
  <c r="H251" i="2"/>
  <c r="H250" i="2" s="1"/>
  <c r="H249" i="2"/>
  <c r="H247" i="2" s="1"/>
  <c r="H219" i="2"/>
  <c r="H216" i="2"/>
  <c r="H215" i="2" s="1"/>
  <c r="H214" i="2" s="1"/>
  <c r="H213" i="2" s="1"/>
  <c r="H212" i="2"/>
  <c r="H210" i="2"/>
  <c r="H209" i="2"/>
  <c r="H207" i="2"/>
  <c r="H206" i="2" s="1"/>
  <c r="H204" i="2"/>
  <c r="H200" i="2"/>
  <c r="H199" i="2" s="1"/>
  <c r="H198" i="2"/>
  <c r="H197" i="2" s="1"/>
  <c r="H184" i="2"/>
  <c r="H183" i="2" s="1"/>
  <c r="H182" i="2" s="1"/>
  <c r="H180" i="2"/>
  <c r="H179" i="2"/>
  <c r="H172" i="2"/>
  <c r="H171" i="2" s="1"/>
  <c r="H170" i="2" s="1"/>
  <c r="H165" i="2"/>
  <c r="H164" i="2" s="1"/>
  <c r="H163" i="2"/>
  <c r="H161" i="2" s="1"/>
  <c r="H156" i="2"/>
  <c r="H155" i="2"/>
  <c r="H153" i="2"/>
  <c r="H151" i="2"/>
  <c r="H150" i="2" s="1"/>
  <c r="H149" i="2"/>
  <c r="H148" i="2"/>
  <c r="H146" i="2"/>
  <c r="H145" i="2"/>
  <c r="H144" i="2"/>
  <c r="H142" i="2"/>
  <c r="H141" i="2" s="1"/>
  <c r="H138" i="2"/>
  <c r="H135" i="2"/>
  <c r="H134" i="2"/>
  <c r="H131" i="2"/>
  <c r="H127" i="2"/>
  <c r="H126" i="2" s="1"/>
  <c r="H123" i="2" s="1"/>
  <c r="H122" i="2"/>
  <c r="H121" i="2" s="1"/>
  <c r="H119" i="2"/>
  <c r="H118" i="2" s="1"/>
  <c r="H117" i="2" s="1"/>
  <c r="H115" i="2"/>
  <c r="H114" i="2" s="1"/>
  <c r="H102" i="2"/>
  <c r="H101" i="2"/>
  <c r="H98" i="2"/>
  <c r="H96" i="2" s="1"/>
  <c r="H95" i="2"/>
  <c r="H94" i="2"/>
  <c r="H91" i="2"/>
  <c r="H90" i="2"/>
  <c r="H86" i="2"/>
  <c r="H85" i="2"/>
  <c r="H83" i="2"/>
  <c r="H82" i="2"/>
  <c r="H80" i="2"/>
  <c r="H79" i="2"/>
  <c r="H72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83" i="2"/>
  <c r="G1082" i="2" s="1"/>
  <c r="G1079" i="2"/>
  <c r="G1078" i="2"/>
  <c r="G1076" i="2"/>
  <c r="G1074" i="2"/>
  <c r="G1072" i="2"/>
  <c r="G1071" i="2"/>
  <c r="G1069" i="2"/>
  <c r="G1068" i="2" s="1"/>
  <c r="G1065" i="2"/>
  <c r="G1063" i="2"/>
  <c r="G1062" i="2"/>
  <c r="G1061" i="2"/>
  <c r="G1057" i="2"/>
  <c r="G1056" i="2" s="1"/>
  <c r="G1055" i="2"/>
  <c r="G1054" i="2" s="1"/>
  <c r="G1053" i="2"/>
  <c r="G1052" i="2"/>
  <c r="G1050" i="2"/>
  <c r="G1049" i="2" s="1"/>
  <c r="G1047" i="2"/>
  <c r="G1046" i="2"/>
  <c r="G1044" i="2"/>
  <c r="G1043" i="2"/>
  <c r="G1041" i="2"/>
  <c r="G1039" i="2"/>
  <c r="G1038" i="2" s="1"/>
  <c r="G1037" i="2"/>
  <c r="G1036" i="2" s="1"/>
  <c r="G1031" i="2"/>
  <c r="G1030" i="2" s="1"/>
  <c r="G1013" i="2"/>
  <c r="G1010" i="2"/>
  <c r="G1009" i="2" s="1"/>
  <c r="G1006" i="2" s="1"/>
  <c r="G1000" i="2"/>
  <c r="G999" i="2" s="1"/>
  <c r="G998" i="2" s="1"/>
  <c r="G994" i="2"/>
  <c r="G993" i="2" s="1"/>
  <c r="G992" i="2" s="1"/>
  <c r="G990" i="2"/>
  <c r="G989" i="2" s="1"/>
  <c r="G988" i="2"/>
  <c r="G987" i="2" s="1"/>
  <c r="G986" i="2"/>
  <c r="G985" i="2" s="1"/>
  <c r="G983" i="2"/>
  <c r="G980" i="2"/>
  <c r="G978" i="2"/>
  <c r="G976" i="2"/>
  <c r="G975" i="2" s="1"/>
  <c r="G974" i="2"/>
  <c r="G973" i="2"/>
  <c r="G971" i="2"/>
  <c r="G970" i="2"/>
  <c r="G965" i="2"/>
  <c r="G964" i="2"/>
  <c r="G961" i="2"/>
  <c r="G960" i="2" s="1"/>
  <c r="G959" i="2" s="1"/>
  <c r="G958" i="2" s="1"/>
  <c r="G955" i="2"/>
  <c r="G954" i="2"/>
  <c r="G951" i="2"/>
  <c r="G950" i="2" s="1"/>
  <c r="G949" i="2"/>
  <c r="G948" i="2" s="1"/>
  <c r="G947" i="2"/>
  <c r="G946" i="2"/>
  <c r="G936" i="2"/>
  <c r="G928" i="2"/>
  <c r="G927" i="2" s="1"/>
  <c r="G926" i="2" s="1"/>
  <c r="G925" i="2" s="1"/>
  <c r="G924" i="2"/>
  <c r="G923" i="2" s="1"/>
  <c r="G916" i="2"/>
  <c r="G915" i="2" s="1"/>
  <c r="G914" i="2"/>
  <c r="G913" i="2"/>
  <c r="G907" i="2"/>
  <c r="G906" i="2" s="1"/>
  <c r="G905" i="2"/>
  <c r="G904" i="2" s="1"/>
  <c r="G903" i="2"/>
  <c r="G902" i="2" s="1"/>
  <c r="G900" i="2"/>
  <c r="G899" i="2" s="1"/>
  <c r="G895" i="2"/>
  <c r="G894" i="2" s="1"/>
  <c r="G893" i="2" s="1"/>
  <c r="G889" i="2"/>
  <c r="G888" i="2" s="1"/>
  <c r="G887" i="2" s="1"/>
  <c r="G883" i="2"/>
  <c r="G882" i="2" s="1"/>
  <c r="G880" i="2" s="1"/>
  <c r="G857" i="2"/>
  <c r="G856" i="2" s="1"/>
  <c r="G855" i="2" s="1"/>
  <c r="G854" i="2"/>
  <c r="G853" i="2" s="1"/>
  <c r="G852" i="2" s="1"/>
  <c r="G851" i="2"/>
  <c r="G850" i="2" s="1"/>
  <c r="G849" i="2" s="1"/>
  <c r="G821" i="2"/>
  <c r="G820" i="2"/>
  <c r="G818" i="2"/>
  <c r="G817" i="2" s="1"/>
  <c r="G816" i="2"/>
  <c r="G815" i="2"/>
  <c r="G813" i="2"/>
  <c r="G812" i="2"/>
  <c r="G808" i="2"/>
  <c r="G806" i="2"/>
  <c r="G804" i="2"/>
  <c r="G803" i="2"/>
  <c r="G795" i="2"/>
  <c r="G794" i="2"/>
  <c r="G791" i="2"/>
  <c r="G790" i="2" s="1"/>
  <c r="G786" i="2"/>
  <c r="G785" i="2"/>
  <c r="G756" i="2"/>
  <c r="G755" i="2"/>
  <c r="G754" i="2"/>
  <c r="G753" i="2"/>
  <c r="G752" i="2"/>
  <c r="G749" i="2"/>
  <c r="G748" i="2"/>
  <c r="G747" i="2"/>
  <c r="G744" i="2"/>
  <c r="G743" i="2" s="1"/>
  <c r="G742" i="2" s="1"/>
  <c r="G741" i="2"/>
  <c r="G740" i="2"/>
  <c r="G739" i="2"/>
  <c r="G737" i="2"/>
  <c r="G736" i="2"/>
  <c r="G735" i="2"/>
  <c r="G734" i="2"/>
  <c r="G723" i="2"/>
  <c r="G722" i="2" s="1"/>
  <c r="G715" i="2" s="1"/>
  <c r="G714" i="2"/>
  <c r="G713" i="2"/>
  <c r="G711" i="2"/>
  <c r="G710" i="2"/>
  <c r="G709" i="2"/>
  <c r="G707" i="2"/>
  <c r="G706" i="2"/>
  <c r="G705" i="2"/>
  <c r="G703" i="2"/>
  <c r="G701" i="2"/>
  <c r="G700" i="2"/>
  <c r="G697" i="2"/>
  <c r="G696" i="2"/>
  <c r="G694" i="2"/>
  <c r="G693" i="2"/>
  <c r="G690" i="2"/>
  <c r="G689" i="2"/>
  <c r="G687" i="2"/>
  <c r="G686" i="2"/>
  <c r="G678" i="2"/>
  <c r="G677" i="2" s="1"/>
  <c r="G676" i="2"/>
  <c r="G673" i="2"/>
  <c r="G672" i="2" s="1"/>
  <c r="G670" i="2"/>
  <c r="G669" i="2" s="1"/>
  <c r="G668" i="2"/>
  <c r="G667" i="2" s="1"/>
  <c r="G664" i="2"/>
  <c r="G663" i="2" s="1"/>
  <c r="G659" i="2"/>
  <c r="G658" i="2" s="1"/>
  <c r="G617" i="2"/>
  <c r="G616" i="2" s="1"/>
  <c r="G607" i="2"/>
  <c r="G605" i="2"/>
  <c r="G603" i="2"/>
  <c r="G601" i="2"/>
  <c r="G599" i="2"/>
  <c r="G597" i="2"/>
  <c r="G584" i="2"/>
  <c r="G583" i="2" s="1"/>
  <c r="G582" i="2"/>
  <c r="G574" i="2"/>
  <c r="G573" i="2" s="1"/>
  <c r="G572" i="2" s="1"/>
  <c r="G569" i="2"/>
  <c r="G568" i="2" s="1"/>
  <c r="G567" i="2" s="1"/>
  <c r="G564" i="2"/>
  <c r="G563" i="2" s="1"/>
  <c r="G562" i="2" s="1"/>
  <c r="G553" i="2"/>
  <c r="G552" i="2" s="1"/>
  <c r="G551" i="2"/>
  <c r="G550" i="2" s="1"/>
  <c r="G546" i="2"/>
  <c r="G545" i="2" s="1"/>
  <c r="G544" i="2"/>
  <c r="G543" i="2" s="1"/>
  <c r="G542" i="2"/>
  <c r="G541" i="2" s="1"/>
  <c r="G536" i="2"/>
  <c r="G535" i="2"/>
  <c r="G534" i="2"/>
  <c r="G531" i="2"/>
  <c r="G529" i="2" s="1"/>
  <c r="G525" i="2"/>
  <c r="G524" i="2"/>
  <c r="G515" i="2"/>
  <c r="G514" i="2" s="1"/>
  <c r="G511" i="2" s="1"/>
  <c r="G510" i="2"/>
  <c r="G509" i="2" s="1"/>
  <c r="G508" i="2"/>
  <c r="G507" i="2" s="1"/>
  <c r="G506" i="2"/>
  <c r="G505" i="2" s="1"/>
  <c r="G500" i="2"/>
  <c r="G499" i="2"/>
  <c r="G498" i="2" s="1"/>
  <c r="G493" i="2"/>
  <c r="G492" i="2" s="1"/>
  <c r="G491" i="2"/>
  <c r="G490" i="2" s="1"/>
  <c r="G465" i="2"/>
  <c r="G464" i="2" s="1"/>
  <c r="G463" i="2"/>
  <c r="G462" i="2" s="1"/>
  <c r="G456" i="2"/>
  <c r="G455" i="2" s="1"/>
  <c r="G454" i="2"/>
  <c r="G453" i="2" s="1"/>
  <c r="G429" i="2"/>
  <c r="G428" i="2" s="1"/>
  <c r="G427" i="2" s="1"/>
  <c r="G426" i="2" s="1"/>
  <c r="G425" i="2"/>
  <c r="G424" i="2"/>
  <c r="G423" i="2"/>
  <c r="G419" i="2"/>
  <c r="G418" i="2" s="1"/>
  <c r="G417" i="2" s="1"/>
  <c r="G416" i="2" s="1"/>
  <c r="G415" i="2"/>
  <c r="G414" i="2"/>
  <c r="G413" i="2"/>
  <c r="G410" i="2"/>
  <c r="G409" i="2" s="1"/>
  <c r="G408" i="2" s="1"/>
  <c r="G407" i="2"/>
  <c r="G406" i="2" s="1"/>
  <c r="G405" i="2" s="1"/>
  <c r="G402" i="2"/>
  <c r="G401" i="2" s="1"/>
  <c r="G400" i="2" s="1"/>
  <c r="G399" i="2" s="1"/>
  <c r="G395" i="2"/>
  <c r="G394" i="2" s="1"/>
  <c r="G393" i="2" s="1"/>
  <c r="G392" i="2" s="1"/>
  <c r="G386" i="2"/>
  <c r="G385" i="2" s="1"/>
  <c r="G383" i="2" s="1"/>
  <c r="G374" i="2"/>
  <c r="G373" i="2" s="1"/>
  <c r="G372" i="2"/>
  <c r="G371" i="2" s="1"/>
  <c r="G352" i="2"/>
  <c r="G351" i="2" s="1"/>
  <c r="G362" i="2"/>
  <c r="G361" i="2" s="1"/>
  <c r="G359" i="2"/>
  <c r="G358" i="2" s="1"/>
  <c r="G346" i="2"/>
  <c r="G345" i="2"/>
  <c r="G340" i="2"/>
  <c r="G338" i="2"/>
  <c r="G337" i="2"/>
  <c r="G336" i="2"/>
  <c r="G334" i="2"/>
  <c r="G331" i="2"/>
  <c r="G328" i="2"/>
  <c r="G326" i="2"/>
  <c r="G325" i="2"/>
  <c r="G318" i="2"/>
  <c r="G317" i="2"/>
  <c r="G312" i="2"/>
  <c r="G311" i="2" s="1"/>
  <c r="G310" i="2"/>
  <c r="G309" i="2" s="1"/>
  <c r="G308" i="2"/>
  <c r="G305" i="2"/>
  <c r="G303" i="2"/>
  <c r="G302" i="2"/>
  <c r="G299" i="2"/>
  <c r="G297" i="2"/>
  <c r="G296" i="2"/>
  <c r="G287" i="2"/>
  <c r="G286" i="2" s="1"/>
  <c r="G279" i="2"/>
  <c r="G278" i="2"/>
  <c r="G276" i="2"/>
  <c r="G275" i="2" s="1"/>
  <c r="G267" i="2" s="1"/>
  <c r="G265" i="2"/>
  <c r="G263" i="2" s="1"/>
  <c r="G262" i="2" s="1"/>
  <c r="G258" i="2"/>
  <c r="G257" i="2" s="1"/>
  <c r="G256" i="2"/>
  <c r="G255" i="2" s="1"/>
  <c r="G254" i="2"/>
  <c r="G251" i="2"/>
  <c r="G250" i="2" s="1"/>
  <c r="G249" i="2"/>
  <c r="G247" i="2" s="1"/>
  <c r="G219" i="2"/>
  <c r="G216" i="2"/>
  <c r="G215" i="2" s="1"/>
  <c r="G214" i="2" s="1"/>
  <c r="G213" i="2" s="1"/>
  <c r="G212" i="2"/>
  <c r="G210" i="2"/>
  <c r="G209" i="2"/>
  <c r="G207" i="2"/>
  <c r="G206" i="2" s="1"/>
  <c r="G204" i="2"/>
  <c r="G200" i="2"/>
  <c r="G199" i="2" s="1"/>
  <c r="G198" i="2"/>
  <c r="G197" i="2" s="1"/>
  <c r="G184" i="2"/>
  <c r="G183" i="2" s="1"/>
  <c r="G182" i="2" s="1"/>
  <c r="G180" i="2"/>
  <c r="G179" i="2"/>
  <c r="G172" i="2"/>
  <c r="G171" i="2" s="1"/>
  <c r="G170" i="2" s="1"/>
  <c r="G165" i="2"/>
  <c r="G164" i="2" s="1"/>
  <c r="G163" i="2"/>
  <c r="G161" i="2" s="1"/>
  <c r="G156" i="2"/>
  <c r="G155" i="2"/>
  <c r="G153" i="2"/>
  <c r="G151" i="2"/>
  <c r="G150" i="2" s="1"/>
  <c r="G149" i="2"/>
  <c r="G148" i="2"/>
  <c r="G146" i="2"/>
  <c r="G145" i="2"/>
  <c r="G144" i="2"/>
  <c r="G142" i="2"/>
  <c r="G141" i="2" s="1"/>
  <c r="G138" i="2"/>
  <c r="G135" i="2"/>
  <c r="G134" i="2"/>
  <c r="G131" i="2"/>
  <c r="G130" i="2" s="1"/>
  <c r="G129" i="2" s="1"/>
  <c r="G127" i="2"/>
  <c r="G126" i="2" s="1"/>
  <c r="G123" i="2" s="1"/>
  <c r="G122" i="2"/>
  <c r="G121" i="2" s="1"/>
  <c r="G119" i="2"/>
  <c r="G118" i="2" s="1"/>
  <c r="G117" i="2" s="1"/>
  <c r="G115" i="2"/>
  <c r="G114" i="2" s="1"/>
  <c r="G102" i="2"/>
  <c r="G101" i="2"/>
  <c r="G98" i="2"/>
  <c r="G96" i="2" s="1"/>
  <c r="G95" i="2"/>
  <c r="G94" i="2"/>
  <c r="G91" i="2"/>
  <c r="G90" i="2"/>
  <c r="G86" i="2"/>
  <c r="G85" i="2"/>
  <c r="G83" i="2"/>
  <c r="G82" i="2"/>
  <c r="G80" i="2"/>
  <c r="G79" i="2"/>
  <c r="G72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G699" i="2" l="1"/>
  <c r="H699" i="2"/>
  <c r="H128" i="2"/>
  <c r="H130" i="2"/>
  <c r="H129" i="2" s="1"/>
  <c r="G657" i="2"/>
  <c r="H657" i="2"/>
  <c r="G704" i="2"/>
  <c r="H704" i="2"/>
  <c r="G178" i="2"/>
  <c r="G177" i="2" s="1"/>
  <c r="H178" i="2"/>
  <c r="H177" i="2" s="1"/>
  <c r="G1040" i="2"/>
  <c r="H1040" i="2"/>
  <c r="H869" i="2"/>
  <c r="G869" i="2"/>
  <c r="G489" i="2"/>
  <c r="H489" i="2"/>
  <c r="G160" i="2"/>
  <c r="H160" i="2"/>
  <c r="G822" i="2"/>
  <c r="H822" i="2"/>
  <c r="G92" i="2"/>
  <c r="H92" i="2"/>
  <c r="G277" i="2"/>
  <c r="H277" i="2"/>
  <c r="H1045" i="2"/>
  <c r="G1045" i="2"/>
  <c r="H258" i="1"/>
  <c r="G751" i="2"/>
  <c r="G750" i="2" s="1"/>
  <c r="H751" i="2"/>
  <c r="H750" i="2" s="1"/>
  <c r="G461" i="2"/>
  <c r="H461" i="2"/>
  <c r="G931" i="2"/>
  <c r="G930" i="2" s="1"/>
  <c r="H931" i="2"/>
  <c r="H930" i="2" s="1"/>
  <c r="G901" i="2"/>
  <c r="H901" i="2"/>
  <c r="H185" i="1"/>
  <c r="H184" i="1" s="1"/>
  <c r="H183" i="1" s="1"/>
  <c r="G316" i="2"/>
  <c r="H316" i="2"/>
  <c r="G920" i="2"/>
  <c r="G919" i="2" s="1"/>
  <c r="H920" i="2"/>
  <c r="H919" i="2" s="1"/>
  <c r="H918" i="2" s="1"/>
  <c r="H602" i="2"/>
  <c r="G602" i="2"/>
  <c r="G549" i="2"/>
  <c r="H549" i="2"/>
  <c r="G382" i="2"/>
  <c r="H382" i="2"/>
  <c r="H945" i="2"/>
  <c r="G945" i="2"/>
  <c r="G344" i="2"/>
  <c r="G343" i="2" s="1"/>
  <c r="H344" i="2"/>
  <c r="H343" i="2" s="1"/>
  <c r="H78" i="1"/>
  <c r="H61" i="1" s="1"/>
  <c r="E12" i="3" s="1"/>
  <c r="G379" i="2"/>
  <c r="G375" i="2" s="1"/>
  <c r="I55" i="1"/>
  <c r="I1486" i="1" s="1"/>
  <c r="H497" i="2"/>
  <c r="G497" i="2"/>
  <c r="H216" i="1"/>
  <c r="H196" i="2"/>
  <c r="G196" i="2"/>
  <c r="H161" i="1"/>
  <c r="F18" i="3"/>
  <c r="G218" i="2"/>
  <c r="G217" i="2" s="1"/>
  <c r="H218" i="2"/>
  <c r="H217" i="2" s="1"/>
  <c r="F37" i="3"/>
  <c r="F34" i="3" s="1"/>
  <c r="G1058" i="2"/>
  <c r="H1058" i="2"/>
  <c r="H674" i="2"/>
  <c r="G674" i="2"/>
  <c r="G1012" i="2"/>
  <c r="G1011" i="2" s="1"/>
  <c r="H1012" i="2"/>
  <c r="H1011" i="2" s="1"/>
  <c r="G802" i="2"/>
  <c r="G801" i="2" s="1"/>
  <c r="H802" i="2"/>
  <c r="H801" i="2" s="1"/>
  <c r="H792" i="2"/>
  <c r="G792" i="2"/>
  <c r="H695" i="2"/>
  <c r="G695" i="2"/>
  <c r="H952" i="2"/>
  <c r="G952" i="2"/>
  <c r="G452" i="2"/>
  <c r="G446" i="2" s="1"/>
  <c r="G431" i="2" s="1"/>
  <c r="H452" i="2"/>
  <c r="H446" i="2" s="1"/>
  <c r="H431" i="2" s="1"/>
  <c r="H688" i="2"/>
  <c r="G688" i="2"/>
  <c r="H253" i="2"/>
  <c r="G253" i="2"/>
  <c r="G675" i="2"/>
  <c r="H675" i="2"/>
  <c r="G540" i="2"/>
  <c r="H540" i="2"/>
  <c r="H137" i="2"/>
  <c r="H136" i="2" s="1"/>
  <c r="G137" i="2"/>
  <c r="G136" i="2" s="1"/>
  <c r="H142" i="1"/>
  <c r="E19" i="3" s="1"/>
  <c r="G307" i="2"/>
  <c r="G306" i="2" s="1"/>
  <c r="H307" i="2"/>
  <c r="H306" i="2" s="1"/>
  <c r="G1075" i="2"/>
  <c r="H248" i="1"/>
  <c r="G113" i="2"/>
  <c r="H113" i="2"/>
  <c r="H299" i="1"/>
  <c r="G581" i="2"/>
  <c r="G578" i="2" s="1"/>
  <c r="G575" i="2" s="1"/>
  <c r="H581" i="2"/>
  <c r="H578" i="2" s="1"/>
  <c r="H575" i="2" s="1"/>
  <c r="G354" i="2"/>
  <c r="G350" i="2" s="1"/>
  <c r="H354" i="2"/>
  <c r="H350" i="2" s="1"/>
  <c r="H15" i="2"/>
  <c r="H22" i="2"/>
  <c r="G15" i="2"/>
  <c r="G22" i="2"/>
  <c r="G16" i="2"/>
  <c r="G982" i="2"/>
  <c r="G981" i="2" s="1"/>
  <c r="H122" i="1"/>
  <c r="H16" i="2"/>
  <c r="H53" i="2"/>
  <c r="F31" i="3"/>
  <c r="H814" i="2"/>
  <c r="H68" i="2"/>
  <c r="G47" i="2"/>
  <c r="G53" i="2"/>
  <c r="G133" i="2"/>
  <c r="G132" i="2" s="1"/>
  <c r="G593" i="2"/>
  <c r="G912" i="2"/>
  <c r="H27" i="2"/>
  <c r="H47" i="2"/>
  <c r="H294" i="2"/>
  <c r="H969" i="2"/>
  <c r="H274" i="1"/>
  <c r="H273" i="1" s="1"/>
  <c r="H143" i="2"/>
  <c r="H972" i="2"/>
  <c r="G811" i="2"/>
  <c r="G963" i="2"/>
  <c r="G962" i="2" s="1"/>
  <c r="H78" i="2"/>
  <c r="H84" i="2"/>
  <c r="H370" i="2"/>
  <c r="G30" i="2"/>
  <c r="G36" i="2"/>
  <c r="G62" i="2"/>
  <c r="G100" i="2"/>
  <c r="G99" i="2" s="1"/>
  <c r="G301" i="2"/>
  <c r="G300" i="2" s="1"/>
  <c r="H62" i="2"/>
  <c r="H301" i="2"/>
  <c r="H300" i="2" s="1"/>
  <c r="H412" i="2"/>
  <c r="H411" i="2" s="1"/>
  <c r="H404" i="2" s="1"/>
  <c r="H977" i="2"/>
  <c r="H1077" i="2"/>
  <c r="G81" i="2"/>
  <c r="H36" i="2"/>
  <c r="H59" i="2"/>
  <c r="H89" i="2"/>
  <c r="H246" i="2"/>
  <c r="H220" i="2" s="1"/>
  <c r="H333" i="2"/>
  <c r="H330" i="2" s="1"/>
  <c r="H811" i="2"/>
  <c r="G27" i="2"/>
  <c r="G89" i="2"/>
  <c r="H133" i="2"/>
  <c r="H132" i="2" s="1"/>
  <c r="H147" i="2"/>
  <c r="H712" i="2"/>
  <c r="H784" i="2"/>
  <c r="G143" i="2"/>
  <c r="H33" i="2"/>
  <c r="H43" i="2"/>
  <c r="H42" i="2" s="1"/>
  <c r="H87" i="2"/>
  <c r="H100" i="2"/>
  <c r="H99" i="2" s="1"/>
  <c r="H523" i="2"/>
  <c r="G59" i="2"/>
  <c r="G84" i="2"/>
  <c r="H422" i="2"/>
  <c r="H421" i="2" s="1"/>
  <c r="H420" i="2" s="1"/>
  <c r="H593" i="2"/>
  <c r="H692" i="2"/>
  <c r="H819" i="2"/>
  <c r="H923" i="2"/>
  <c r="H963" i="2"/>
  <c r="H962" i="2" s="1"/>
  <c r="G685" i="2"/>
  <c r="H152" i="2"/>
  <c r="H208" i="2"/>
  <c r="H324" i="2"/>
  <c r="F41" i="3"/>
  <c r="F44" i="3"/>
  <c r="G972" i="2"/>
  <c r="G977" i="2"/>
  <c r="H533" i="2"/>
  <c r="H532" i="2" s="1"/>
  <c r="H685" i="2"/>
  <c r="H708" i="2"/>
  <c r="H733" i="2"/>
  <c r="H746" i="2"/>
  <c r="H745" i="2" s="1"/>
  <c r="H1051" i="2"/>
  <c r="F22" i="3"/>
  <c r="H50" i="2"/>
  <c r="H65" i="2"/>
  <c r="H30" i="2"/>
  <c r="H56" i="2"/>
  <c r="H81" i="2"/>
  <c r="H596" i="2"/>
  <c r="H912" i="2"/>
  <c r="H1070" i="2"/>
  <c r="F9" i="3"/>
  <c r="H738" i="2"/>
  <c r="F26" i="3"/>
  <c r="G68" i="2"/>
  <c r="G533" i="2"/>
  <c r="G532" i="2" s="1"/>
  <c r="G523" i="2"/>
  <c r="G294" i="2"/>
  <c r="G333" i="2"/>
  <c r="G330" i="2" s="1"/>
  <c r="H255" i="1"/>
  <c r="H238" i="1"/>
  <c r="H152" i="1"/>
  <c r="H151" i="1" s="1"/>
  <c r="H150" i="1" s="1"/>
  <c r="G1070" i="2"/>
  <c r="G147" i="2"/>
  <c r="H96" i="1"/>
  <c r="E14" i="3"/>
  <c r="E11" i="3"/>
  <c r="H106" i="1"/>
  <c r="E10" i="3"/>
  <c r="E32" i="3"/>
  <c r="G128" i="2"/>
  <c r="G120" i="2" s="1"/>
  <c r="G65" i="2"/>
  <c r="G87" i="2"/>
  <c r="G246" i="2"/>
  <c r="G220" i="2" s="1"/>
  <c r="G370" i="2"/>
  <c r="G412" i="2"/>
  <c r="G411" i="2" s="1"/>
  <c r="G404" i="2" s="1"/>
  <c r="G596" i="2"/>
  <c r="G708" i="2"/>
  <c r="G733" i="2"/>
  <c r="G784" i="2"/>
  <c r="G922" i="2"/>
  <c r="G1051" i="2"/>
  <c r="G33" i="2"/>
  <c r="G43" i="2"/>
  <c r="G42" i="2" s="1"/>
  <c r="G50" i="2"/>
  <c r="G56" i="2"/>
  <c r="G78" i="2"/>
  <c r="G208" i="2"/>
  <c r="G692" i="2"/>
  <c r="G814" i="2"/>
  <c r="G819" i="2"/>
  <c r="G969" i="2"/>
  <c r="G1077" i="2"/>
  <c r="G203" i="2"/>
  <c r="G324" i="2"/>
  <c r="G422" i="2"/>
  <c r="G421" i="2" s="1"/>
  <c r="G420" i="2" s="1"/>
  <c r="G504" i="2"/>
  <c r="G712" i="2"/>
  <c r="G738" i="2"/>
  <c r="G746" i="2"/>
  <c r="G745" i="2" s="1"/>
  <c r="G984" i="2"/>
  <c r="H203" i="2"/>
  <c r="H504" i="2"/>
  <c r="H120" i="2"/>
  <c r="H984" i="2"/>
  <c r="G152" i="2"/>
  <c r="G1029" i="2" l="1"/>
  <c r="H1029" i="2"/>
  <c r="G587" i="2"/>
  <c r="H587" i="2"/>
  <c r="G140" i="2"/>
  <c r="H140" i="2"/>
  <c r="H460" i="2"/>
  <c r="G460" i="2"/>
  <c r="H898" i="2"/>
  <c r="H897" i="2" s="1"/>
  <c r="G898" i="2"/>
  <c r="H296" i="1"/>
  <c r="G944" i="2"/>
  <c r="H944" i="2"/>
  <c r="H46" i="2"/>
  <c r="G46" i="2"/>
  <c r="G315" i="2"/>
  <c r="H315" i="2"/>
  <c r="H26" i="2"/>
  <c r="G26" i="2"/>
  <c r="H247" i="1"/>
  <c r="E25" i="3" s="1"/>
  <c r="H160" i="1"/>
  <c r="E21" i="3" s="1"/>
  <c r="E43" i="3"/>
  <c r="F49" i="3"/>
  <c r="F57" i="3" s="1"/>
  <c r="G522" i="2"/>
  <c r="H522" i="2"/>
  <c r="E29" i="3"/>
  <c r="E28" i="3"/>
  <c r="E40" i="3"/>
  <c r="H92" i="1"/>
  <c r="H56" i="1" s="1"/>
  <c r="E30" i="3"/>
  <c r="H295" i="1"/>
  <c r="H294" i="1" s="1"/>
  <c r="E27" i="3" s="1"/>
  <c r="G349" i="2"/>
  <c r="H349" i="2"/>
  <c r="G966" i="2"/>
  <c r="H966" i="2"/>
  <c r="E23" i="3"/>
  <c r="H212" i="1"/>
  <c r="E24" i="3" s="1"/>
  <c r="G783" i="2"/>
  <c r="H783" i="2"/>
  <c r="E39" i="3"/>
  <c r="E51" i="3"/>
  <c r="E31" i="3"/>
  <c r="H329" i="2"/>
  <c r="G293" i="2"/>
  <c r="H293" i="2"/>
  <c r="H252" i="2"/>
  <c r="E52" i="3"/>
  <c r="G252" i="2"/>
  <c r="G266" i="2"/>
  <c r="G261" i="2" s="1"/>
  <c r="H810" i="2"/>
  <c r="H809" i="2" s="1"/>
  <c r="H732" i="2"/>
  <c r="H731" i="2" s="1"/>
  <c r="G202" i="2"/>
  <c r="G201" i="2" s="1"/>
  <c r="G810" i="2"/>
  <c r="G809" i="2" s="1"/>
  <c r="H202" i="2"/>
  <c r="H201" i="2" s="1"/>
  <c r="G684" i="2"/>
  <c r="H9" i="1"/>
  <c r="G732" i="2"/>
  <c r="G731" i="2" s="1"/>
  <c r="H684" i="2"/>
  <c r="H266" i="2"/>
  <c r="H261" i="2" s="1"/>
  <c r="G329" i="2"/>
  <c r="E20" i="3"/>
  <c r="G918" i="2"/>
  <c r="G586" i="2" l="1"/>
  <c r="G585" i="2" s="1"/>
  <c r="H586" i="2"/>
  <c r="H585" i="2" s="1"/>
  <c r="G25" i="2"/>
  <c r="H25" i="2"/>
  <c r="H141" i="1"/>
  <c r="E18" i="3"/>
  <c r="E42" i="3"/>
  <c r="E36" i="3"/>
  <c r="H182" i="1"/>
  <c r="E47" i="3"/>
  <c r="E48" i="3"/>
  <c r="E22" i="3"/>
  <c r="G897" i="2"/>
  <c r="G896" i="2" s="1"/>
  <c r="E17" i="3"/>
  <c r="E9" i="3" s="1"/>
  <c r="H896" i="2"/>
  <c r="H403" i="2"/>
  <c r="G403" i="2"/>
  <c r="E26" i="3"/>
  <c r="H293" i="1"/>
  <c r="I1489" i="1" l="1"/>
  <c r="H1087" i="2"/>
  <c r="F59" i="3"/>
  <c r="F60" i="3" s="1"/>
  <c r="H1089" i="2"/>
  <c r="E37" i="3"/>
  <c r="E41" i="3"/>
  <c r="E44" i="3"/>
  <c r="H55" i="1"/>
  <c r="H1486" i="1" s="1"/>
  <c r="E35" i="3"/>
  <c r="E49" i="3" l="1"/>
  <c r="H1091" i="2"/>
  <c r="E34" i="3"/>
  <c r="G1087" i="2"/>
  <c r="E57" i="3" l="1"/>
  <c r="F287" i="2"/>
  <c r="F286" i="2" s="1"/>
  <c r="H1489" i="1" l="1"/>
  <c r="G1089" i="2"/>
  <c r="G1091" i="2" s="1"/>
  <c r="E59" i="3"/>
  <c r="E60" i="3" s="1"/>
  <c r="F395" i="2"/>
  <c r="F394" i="2" s="1"/>
  <c r="F393" i="2" s="1"/>
  <c r="F392" i="2" s="1"/>
  <c r="F386" i="2"/>
  <c r="F385" i="2" s="1"/>
  <c r="F383" i="2" s="1"/>
  <c r="F382" i="2" l="1"/>
  <c r="F249" i="2" l="1"/>
  <c r="F247" i="2" s="1"/>
  <c r="F251" i="2"/>
  <c r="F250" i="2" s="1"/>
  <c r="F246" i="2" l="1"/>
  <c r="F220" i="2" s="1"/>
  <c r="F165" i="2"/>
  <c r="F164" i="2" s="1"/>
  <c r="F276" i="2"/>
  <c r="F275" i="2" s="1"/>
  <c r="F267" i="2" s="1"/>
  <c r="F256" i="2"/>
  <c r="F255" i="2" s="1"/>
  <c r="G241" i="1"/>
  <c r="G239" i="1" s="1"/>
  <c r="F200" i="2"/>
  <c r="F199" i="2" s="1"/>
  <c r="G219" i="1"/>
  <c r="F1072" i="2" l="1"/>
  <c r="F1074" i="2"/>
  <c r="F1071" i="2"/>
  <c r="F1070" i="2" l="1"/>
  <c r="F1010" i="2"/>
  <c r="G288" i="1"/>
  <c r="G285" i="1" s="1"/>
  <c r="F352" i="2" l="1"/>
  <c r="F351" i="2" s="1"/>
  <c r="F584" i="2"/>
  <c r="F583" i="2" s="1"/>
  <c r="F546" i="2" l="1"/>
  <c r="F545" i="2" s="1"/>
  <c r="F551" i="2"/>
  <c r="F553" i="2"/>
  <c r="F552" i="2" s="1"/>
  <c r="F179" i="2"/>
  <c r="F337" i="2"/>
  <c r="F336" i="2"/>
  <c r="F362" i="2"/>
  <c r="F361" i="2" s="1"/>
  <c r="F359" i="2"/>
  <c r="F358" i="2" s="1"/>
  <c r="F122" i="2"/>
  <c r="F121" i="2" s="1"/>
  <c r="G256" i="1"/>
  <c r="F1013" i="2"/>
  <c r="G131" i="1"/>
  <c r="G130" i="1" s="1"/>
  <c r="F346" i="2"/>
  <c r="F1012" i="2" l="1"/>
  <c r="F1011" i="2" s="1"/>
  <c r="G299" i="1"/>
  <c r="F354" i="2"/>
  <c r="F350" i="2" s="1"/>
  <c r="G296" i="1" l="1"/>
  <c r="G295" i="1" s="1"/>
  <c r="F258" i="2"/>
  <c r="F257" i="2" s="1"/>
  <c r="F184" i="2" l="1"/>
  <c r="F183" i="2" s="1"/>
  <c r="F182" i="2" s="1"/>
  <c r="F564" i="2" l="1"/>
  <c r="F563" i="2" s="1"/>
  <c r="F562" i="2" s="1"/>
  <c r="F550" i="2"/>
  <c r="F549" i="2" s="1"/>
  <c r="F544" i="2"/>
  <c r="F543" i="2" s="1"/>
  <c r="F542" i="2"/>
  <c r="F541" i="2" s="1"/>
  <c r="F163" i="2"/>
  <c r="F161" i="2" s="1"/>
  <c r="F160" i="2" s="1"/>
  <c r="F569" i="2"/>
  <c r="F568" i="2" s="1"/>
  <c r="F567" i="2" s="1"/>
  <c r="F574" i="2"/>
  <c r="F573" i="2" s="1"/>
  <c r="F572" i="2" s="1"/>
  <c r="F254" i="2"/>
  <c r="F253" i="2" s="1"/>
  <c r="F198" i="2"/>
  <c r="F197" i="2" s="1"/>
  <c r="F196" i="2" s="1"/>
  <c r="G217" i="1"/>
  <c r="G216" i="1" s="1"/>
  <c r="G238" i="1"/>
  <c r="G212" i="1" l="1"/>
  <c r="F540" i="2"/>
  <c r="F252" i="2"/>
  <c r="F983" i="2"/>
  <c r="G120" i="1"/>
  <c r="F138" i="2"/>
  <c r="G94" i="1"/>
  <c r="G93" i="1" s="1"/>
  <c r="F137" i="2" l="1"/>
  <c r="F136" i="2" s="1"/>
  <c r="F531" i="2"/>
  <c r="F529" i="2" s="1"/>
  <c r="F310" i="2"/>
  <c r="F309" i="2" s="1"/>
  <c r="F312" i="2"/>
  <c r="F311" i="2" s="1"/>
  <c r="F308" i="2"/>
  <c r="F131" i="2"/>
  <c r="F130" i="2" s="1"/>
  <c r="F129" i="2" s="1"/>
  <c r="G264" i="1"/>
  <c r="F307" i="2" l="1"/>
  <c r="F306" i="2" s="1"/>
  <c r="F98" i="2"/>
  <c r="F741" i="2" l="1"/>
  <c r="F737" i="2"/>
  <c r="F338" i="2" l="1"/>
  <c r="F510" i="2" l="1"/>
  <c r="F509" i="2" s="1"/>
  <c r="F508" i="2"/>
  <c r="F738" i="2" l="1"/>
  <c r="F1062" i="2" l="1"/>
  <c r="G90" i="1"/>
  <c r="G89" i="1" s="1"/>
  <c r="G88" i="1" s="1"/>
  <c r="D15" i="3" s="1"/>
  <c r="F1076" i="2" l="1"/>
  <c r="F1079" i="2"/>
  <c r="F804" i="2" l="1"/>
  <c r="F791" i="2"/>
  <c r="F790" i="2" s="1"/>
  <c r="F795" i="2"/>
  <c r="F749" i="2"/>
  <c r="F734" i="2"/>
  <c r="F936" i="2" l="1"/>
  <c r="F931" i="2" l="1"/>
  <c r="F1044" i="2"/>
  <c r="G13" i="1"/>
  <c r="F736" i="2" l="1"/>
  <c r="F678" i="2"/>
  <c r="F677" i="2" s="1"/>
  <c r="F605" i="2"/>
  <c r="F676" i="2"/>
  <c r="F599" i="2"/>
  <c r="F674" i="2" l="1"/>
  <c r="F675" i="2"/>
  <c r="F1083" i="2" l="1"/>
  <c r="F1082" i="2" s="1"/>
  <c r="G291" i="1"/>
  <c r="G290" i="1" s="1"/>
  <c r="F456" i="2" l="1"/>
  <c r="F455" i="2" s="1"/>
  <c r="F499" i="2"/>
  <c r="F924" i="2" l="1"/>
  <c r="F922" i="2" l="1"/>
  <c r="F923" i="2"/>
  <c r="F980" i="2"/>
  <c r="F854" i="2" l="1"/>
  <c r="F851" i="2"/>
  <c r="F410" i="2" l="1"/>
  <c r="F409" i="2" s="1"/>
  <c r="F408" i="2" s="1"/>
  <c r="F146" i="2" l="1"/>
  <c r="F144" i="2" l="1"/>
  <c r="F1078" i="2"/>
  <c r="F1077" i="2" s="1"/>
  <c r="F1069" i="2"/>
  <c r="F1068" i="2" s="1"/>
  <c r="F1063" i="2"/>
  <c r="F1061" i="2"/>
  <c r="F1057" i="2"/>
  <c r="F1056" i="2" s="1"/>
  <c r="F1055" i="2"/>
  <c r="F1054" i="2" s="1"/>
  <c r="F1053" i="2"/>
  <c r="F1052" i="2"/>
  <c r="F1050" i="2"/>
  <c r="F1049" i="2" s="1"/>
  <c r="F1047" i="2"/>
  <c r="F1046" i="2"/>
  <c r="F1043" i="2"/>
  <c r="F1041" i="2"/>
  <c r="F1039" i="2"/>
  <c r="F1038" i="2" s="1"/>
  <c r="F1037" i="2"/>
  <c r="F1036" i="2" s="1"/>
  <c r="F1000" i="2"/>
  <c r="F999" i="2" s="1"/>
  <c r="F998" i="2" s="1"/>
  <c r="F994" i="2"/>
  <c r="F993" i="2" s="1"/>
  <c r="F992" i="2" s="1"/>
  <c r="F988" i="2"/>
  <c r="F987" i="2" s="1"/>
  <c r="F986" i="2"/>
  <c r="F985" i="2" s="1"/>
  <c r="F982" i="2"/>
  <c r="F981" i="2" s="1"/>
  <c r="F978" i="2"/>
  <c r="F977" i="2" s="1"/>
  <c r="F976" i="2"/>
  <c r="F975" i="2" s="1"/>
  <c r="F974" i="2"/>
  <c r="F973" i="2"/>
  <c r="F971" i="2"/>
  <c r="F970" i="2"/>
  <c r="F965" i="2"/>
  <c r="F964" i="2"/>
  <c r="F961" i="2"/>
  <c r="F960" i="2" s="1"/>
  <c r="F959" i="2" s="1"/>
  <c r="F958" i="2" s="1"/>
  <c r="F955" i="2"/>
  <c r="F954" i="2"/>
  <c r="F951" i="2"/>
  <c r="F950" i="2" s="1"/>
  <c r="F949" i="2"/>
  <c r="F948" i="2" s="1"/>
  <c r="F947" i="2"/>
  <c r="F946" i="2"/>
  <c r="F928" i="2"/>
  <c r="F927" i="2" s="1"/>
  <c r="F926" i="2" s="1"/>
  <c r="F925" i="2" s="1"/>
  <c r="F914" i="2"/>
  <c r="F913" i="2"/>
  <c r="F907" i="2"/>
  <c r="F906" i="2" s="1"/>
  <c r="F905" i="2"/>
  <c r="F904" i="2" s="1"/>
  <c r="F903" i="2"/>
  <c r="F902" i="2" s="1"/>
  <c r="F900" i="2"/>
  <c r="F899" i="2" s="1"/>
  <c r="F889" i="2"/>
  <c r="F888" i="2" s="1"/>
  <c r="F887" i="2" s="1"/>
  <c r="F883" i="2"/>
  <c r="F882" i="2" s="1"/>
  <c r="F880" i="2" s="1"/>
  <c r="F821" i="2"/>
  <c r="F820" i="2"/>
  <c r="F818" i="2"/>
  <c r="F817" i="2" s="1"/>
  <c r="F816" i="2"/>
  <c r="F815" i="2"/>
  <c r="F813" i="2"/>
  <c r="F812" i="2"/>
  <c r="F808" i="2"/>
  <c r="F806" i="2"/>
  <c r="F794" i="2"/>
  <c r="F792" i="2" s="1"/>
  <c r="F786" i="2"/>
  <c r="F756" i="2"/>
  <c r="F755" i="2"/>
  <c r="F754" i="2"/>
  <c r="F753" i="2"/>
  <c r="F747" i="2"/>
  <c r="F735" i="2"/>
  <c r="F733" i="2" s="1"/>
  <c r="F723" i="2"/>
  <c r="F722" i="2" s="1"/>
  <c r="F715" i="2" s="1"/>
  <c r="F714" i="2"/>
  <c r="F710" i="2"/>
  <c r="F711" i="2"/>
  <c r="F709" i="2"/>
  <c r="F707" i="2"/>
  <c r="F705" i="2"/>
  <c r="F701" i="2"/>
  <c r="F703" i="2"/>
  <c r="F700" i="2"/>
  <c r="F697" i="2"/>
  <c r="F696" i="2"/>
  <c r="F694" i="2"/>
  <c r="F693" i="2"/>
  <c r="F690" i="2"/>
  <c r="F687" i="2"/>
  <c r="F686" i="2"/>
  <c r="F673" i="2"/>
  <c r="F672" i="2" s="1"/>
  <c r="F668" i="2"/>
  <c r="F667" i="2" s="1"/>
  <c r="F664" i="2"/>
  <c r="F663" i="2" s="1"/>
  <c r="F659" i="2"/>
  <c r="F658" i="2" s="1"/>
  <c r="F617" i="2"/>
  <c r="F616" i="2" s="1"/>
  <c r="F607" i="2"/>
  <c r="F603" i="2"/>
  <c r="F601" i="2"/>
  <c r="F597" i="2"/>
  <c r="F593" i="2"/>
  <c r="F582" i="2"/>
  <c r="F535" i="2"/>
  <c r="F536" i="2"/>
  <c r="F534" i="2"/>
  <c r="F525" i="2"/>
  <c r="F524" i="2"/>
  <c r="F515" i="2"/>
  <c r="F514" i="2" s="1"/>
  <c r="F511" i="2" s="1"/>
  <c r="F507" i="2"/>
  <c r="F506" i="2"/>
  <c r="F505" i="2" s="1"/>
  <c r="F493" i="2"/>
  <c r="F492" i="2" s="1"/>
  <c r="F491" i="2"/>
  <c r="F490" i="2" s="1"/>
  <c r="F465" i="2"/>
  <c r="F464" i="2" s="1"/>
  <c r="F463" i="2"/>
  <c r="F462" i="2" s="1"/>
  <c r="F454" i="2"/>
  <c r="F453" i="2" s="1"/>
  <c r="F452" i="2" s="1"/>
  <c r="F446" i="2" s="1"/>
  <c r="F431" i="2" s="1"/>
  <c r="F429" i="2"/>
  <c r="F428" i="2" s="1"/>
  <c r="F427" i="2" s="1"/>
  <c r="F426" i="2" s="1"/>
  <c r="F424" i="2"/>
  <c r="F425" i="2"/>
  <c r="F423" i="2"/>
  <c r="F419" i="2"/>
  <c r="F418" i="2" s="1"/>
  <c r="F417" i="2" s="1"/>
  <c r="F416" i="2" s="1"/>
  <c r="F414" i="2"/>
  <c r="F415" i="2"/>
  <c r="F413" i="2"/>
  <c r="F407" i="2"/>
  <c r="F406" i="2" s="1"/>
  <c r="F405" i="2" s="1"/>
  <c r="F402" i="2"/>
  <c r="F401" i="2" s="1"/>
  <c r="F400" i="2" s="1"/>
  <c r="F399" i="2" s="1"/>
  <c r="F374" i="2"/>
  <c r="F373" i="2" s="1"/>
  <c r="F372" i="2"/>
  <c r="F371" i="2" s="1"/>
  <c r="F345" i="2"/>
  <c r="F344" i="2" s="1"/>
  <c r="F340" i="2"/>
  <c r="F334" i="2"/>
  <c r="F326" i="2"/>
  <c r="F328" i="2"/>
  <c r="F325" i="2"/>
  <c r="F317" i="2"/>
  <c r="F316" i="2" s="1"/>
  <c r="F303" i="2"/>
  <c r="F305" i="2"/>
  <c r="F302" i="2"/>
  <c r="F299" i="2"/>
  <c r="F297" i="2"/>
  <c r="F296" i="2"/>
  <c r="F279" i="2"/>
  <c r="F278" i="2"/>
  <c r="F265" i="2"/>
  <c r="F263" i="2" s="1"/>
  <c r="F262" i="2" s="1"/>
  <c r="F219" i="2"/>
  <c r="F216" i="2"/>
  <c r="F215" i="2" s="1"/>
  <c r="F214" i="2" s="1"/>
  <c r="F213" i="2" s="1"/>
  <c r="F210" i="2"/>
  <c r="F212" i="2"/>
  <c r="F209" i="2"/>
  <c r="F207" i="2"/>
  <c r="F206" i="2" s="1"/>
  <c r="F204" i="2"/>
  <c r="F180" i="2"/>
  <c r="F178" i="2" s="1"/>
  <c r="F172" i="2"/>
  <c r="F171" i="2" s="1"/>
  <c r="F155" i="2"/>
  <c r="F156" i="2"/>
  <c r="F153" i="2"/>
  <c r="F151" i="2"/>
  <c r="F150" i="2" s="1"/>
  <c r="F149" i="2"/>
  <c r="F148" i="2"/>
  <c r="F145" i="2"/>
  <c r="F142" i="2"/>
  <c r="F141" i="2" s="1"/>
  <c r="F135" i="2"/>
  <c r="F134" i="2"/>
  <c r="F127" i="2"/>
  <c r="F126" i="2" s="1"/>
  <c r="F123" i="2" s="1"/>
  <c r="F119" i="2"/>
  <c r="F118" i="2" s="1"/>
  <c r="F117" i="2" s="1"/>
  <c r="F102" i="2"/>
  <c r="F101" i="2"/>
  <c r="F95" i="2"/>
  <c r="F94" i="2"/>
  <c r="F91" i="2"/>
  <c r="F90" i="2"/>
  <c r="F86" i="2"/>
  <c r="F85" i="2"/>
  <c r="F83" i="2"/>
  <c r="F82" i="2"/>
  <c r="F80" i="2"/>
  <c r="F79" i="2"/>
  <c r="F72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803" i="2"/>
  <c r="F713" i="2"/>
  <c r="F748" i="2"/>
  <c r="F744" i="2"/>
  <c r="F743" i="2" s="1"/>
  <c r="F742" i="2" s="1"/>
  <c r="F689" i="2"/>
  <c r="F670" i="2"/>
  <c r="F669" i="2" s="1"/>
  <c r="G116" i="1"/>
  <c r="G115" i="1" s="1"/>
  <c r="G75" i="1"/>
  <c r="G74" i="1" s="1"/>
  <c r="G108" i="1"/>
  <c r="G107" i="1" s="1"/>
  <c r="G278" i="1"/>
  <c r="G276" i="1"/>
  <c r="F1031" i="2"/>
  <c r="F1030" i="2" s="1"/>
  <c r="F853" i="2"/>
  <c r="F852" i="2" s="1"/>
  <c r="F850" i="2"/>
  <c r="F849" i="2" s="1"/>
  <c r="F857" i="2"/>
  <c r="F856" i="2" s="1"/>
  <c r="F855" i="2" s="1"/>
  <c r="F19" i="2"/>
  <c r="G180" i="1"/>
  <c r="G21" i="1"/>
  <c r="F115" i="2"/>
  <c r="F114" i="2" s="1"/>
  <c r="F1065" i="2"/>
  <c r="G250" i="1"/>
  <c r="G249" i="1" s="1"/>
  <c r="G146" i="1"/>
  <c r="G143" i="1" s="1"/>
  <c r="F1009" i="2"/>
  <c r="F1006" i="2" s="1"/>
  <c r="F17" i="2"/>
  <c r="D16" i="3"/>
  <c r="F990" i="2"/>
  <c r="F989" i="2" s="1"/>
  <c r="G128" i="1"/>
  <c r="G127" i="1" s="1"/>
  <c r="G26" i="1"/>
  <c r="F96" i="2"/>
  <c r="F500" i="2"/>
  <c r="F498" i="2"/>
  <c r="G17" i="1"/>
  <c r="G12" i="1" s="1"/>
  <c r="G11" i="1" s="1"/>
  <c r="F128" i="2"/>
  <c r="G263" i="1"/>
  <c r="F331" i="2"/>
  <c r="G123" i="1"/>
  <c r="G82" i="1"/>
  <c r="G63" i="1"/>
  <c r="G62" i="1" s="1"/>
  <c r="G47" i="1"/>
  <c r="G178" i="1"/>
  <c r="G177" i="1" s="1"/>
  <c r="G269" i="1"/>
  <c r="G268" i="1" s="1"/>
  <c r="G267" i="1" s="1"/>
  <c r="G154" i="1"/>
  <c r="G153" i="1" s="1"/>
  <c r="G189" i="1"/>
  <c r="G185" i="1" s="1"/>
  <c r="G184" i="1" s="1"/>
  <c r="G183" i="1" s="1"/>
  <c r="G294" i="1"/>
  <c r="G261" i="1"/>
  <c r="G258" i="1" s="1"/>
  <c r="G255" i="1" s="1"/>
  <c r="G119" i="1"/>
  <c r="G112" i="1"/>
  <c r="G111" i="1" s="1"/>
  <c r="G86" i="1"/>
  <c r="G85" i="1" s="1"/>
  <c r="G84" i="1" s="1"/>
  <c r="D13" i="3" s="1"/>
  <c r="G79" i="1"/>
  <c r="F916" i="2"/>
  <c r="F915" i="2" s="1"/>
  <c r="G50" i="1"/>
  <c r="G24" i="1"/>
  <c r="G102" i="1"/>
  <c r="G52" i="1"/>
  <c r="G125" i="1"/>
  <c r="G43" i="1"/>
  <c r="G156" i="1"/>
  <c r="G67" i="1"/>
  <c r="G66" i="1" s="1"/>
  <c r="G59" i="1"/>
  <c r="G168" i="1"/>
  <c r="G167" i="1" s="1"/>
  <c r="G166" i="1" s="1"/>
  <c r="G253" i="1"/>
  <c r="G252" i="1" s="1"/>
  <c r="F699" i="2" l="1"/>
  <c r="F657" i="2"/>
  <c r="F1040" i="2"/>
  <c r="F489" i="2"/>
  <c r="F822" i="2"/>
  <c r="F92" i="2"/>
  <c r="F277" i="2"/>
  <c r="F1045" i="2"/>
  <c r="F751" i="2"/>
  <c r="F750" i="2" s="1"/>
  <c r="F901" i="2"/>
  <c r="F920" i="2"/>
  <c r="F919" i="2" s="1"/>
  <c r="F918" i="2" s="1"/>
  <c r="F461" i="2"/>
  <c r="F602" i="2"/>
  <c r="F802" i="2"/>
  <c r="F801" i="2" s="1"/>
  <c r="G78" i="1"/>
  <c r="G61" i="1" s="1"/>
  <c r="D12" i="3" s="1"/>
  <c r="F379" i="2"/>
  <c r="F375" i="2" s="1"/>
  <c r="F343" i="2"/>
  <c r="F497" i="2"/>
  <c r="F688" i="2"/>
  <c r="F218" i="2"/>
  <c r="F217" i="2" s="1"/>
  <c r="F1058" i="2"/>
  <c r="G20" i="1"/>
  <c r="G19" i="1" s="1"/>
  <c r="F695" i="2"/>
  <c r="F952" i="2"/>
  <c r="G142" i="1"/>
  <c r="D19" i="3" s="1"/>
  <c r="G248" i="1"/>
  <c r="F113" i="2"/>
  <c r="F15" i="2"/>
  <c r="F22" i="2"/>
  <c r="F930" i="2"/>
  <c r="F120" i="2"/>
  <c r="G96" i="1"/>
  <c r="G58" i="1"/>
  <c r="G57" i="1" s="1"/>
  <c r="D10" i="3" s="1"/>
  <c r="G46" i="1"/>
  <c r="G45" i="1" s="1"/>
  <c r="G38" i="1"/>
  <c r="G37" i="1" s="1"/>
  <c r="G170" i="1"/>
  <c r="G161" i="1" s="1"/>
  <c r="F581" i="2"/>
  <c r="F578" i="2" s="1"/>
  <c r="F575" i="2" s="1"/>
  <c r="F1051" i="2"/>
  <c r="F170" i="2"/>
  <c r="G106" i="1"/>
  <c r="G274" i="1"/>
  <c r="G273" i="1" s="1"/>
  <c r="F16" i="2"/>
  <c r="F504" i="2"/>
  <c r="F746" i="2"/>
  <c r="F745" i="2" s="1"/>
  <c r="F712" i="2"/>
  <c r="F89" i="2"/>
  <c r="F147" i="2"/>
  <c r="F972" i="2"/>
  <c r="F133" i="2"/>
  <c r="F132" i="2" s="1"/>
  <c r="F84" i="2"/>
  <c r="G122" i="1"/>
  <c r="F62" i="2"/>
  <c r="F324" i="2"/>
  <c r="F315" i="2" s="1"/>
  <c r="F422" i="2"/>
  <c r="F421" i="2" s="1"/>
  <c r="F420" i="2" s="1"/>
  <c r="F43" i="2"/>
  <c r="F42" i="2" s="1"/>
  <c r="F47" i="2"/>
  <c r="F301" i="2"/>
  <c r="F300" i="2" s="1"/>
  <c r="F685" i="2"/>
  <c r="F984" i="2"/>
  <c r="F27" i="2"/>
  <c r="F33" i="2"/>
  <c r="F53" i="2"/>
  <c r="F59" i="2"/>
  <c r="F65" i="2"/>
  <c r="F30" i="2"/>
  <c r="F36" i="2"/>
  <c r="F81" i="2"/>
  <c r="F50" i="2"/>
  <c r="F56" i="2"/>
  <c r="F412" i="2"/>
  <c r="F411" i="2" s="1"/>
  <c r="F404" i="2" s="1"/>
  <c r="F203" i="2"/>
  <c r="F177" i="2"/>
  <c r="F68" i="2"/>
  <c r="F78" i="2"/>
  <c r="F100" i="2"/>
  <c r="F99" i="2" s="1"/>
  <c r="F152" i="2"/>
  <c r="F208" i="2"/>
  <c r="F370" i="2"/>
  <c r="F349" i="2" s="1"/>
  <c r="F533" i="2"/>
  <c r="F532" i="2" s="1"/>
  <c r="F596" i="2"/>
  <c r="F708" i="2"/>
  <c r="F732" i="2"/>
  <c r="F912" i="2"/>
  <c r="F294" i="2"/>
  <c r="F963" i="2"/>
  <c r="F962" i="2" s="1"/>
  <c r="F811" i="2"/>
  <c r="F969" i="2"/>
  <c r="F333" i="2"/>
  <c r="F330" i="2" s="1"/>
  <c r="F87" i="2"/>
  <c r="F692" i="2"/>
  <c r="F814" i="2"/>
  <c r="F819" i="2"/>
  <c r="F785" i="2"/>
  <c r="F784" i="2" s="1"/>
  <c r="G152" i="1"/>
  <c r="G151" i="1" s="1"/>
  <c r="G150" i="1" s="1"/>
  <c r="F143" i="2"/>
  <c r="F523" i="2"/>
  <c r="F945" i="2"/>
  <c r="D45" i="3"/>
  <c r="D32" i="3"/>
  <c r="F706" i="2"/>
  <c r="F704" i="2" s="1"/>
  <c r="F1075" i="2"/>
  <c r="F895" i="2"/>
  <c r="F894" i="2" s="1"/>
  <c r="F893" i="2" s="1"/>
  <c r="F869" i="2" s="1"/>
  <c r="F1029" i="2" l="1"/>
  <c r="F587" i="2"/>
  <c r="F140" i="2"/>
  <c r="F460" i="2"/>
  <c r="F898" i="2"/>
  <c r="F897" i="2" s="1"/>
  <c r="F944" i="2"/>
  <c r="F46" i="2"/>
  <c r="F26" i="2"/>
  <c r="G247" i="1"/>
  <c r="G182" i="1" s="1"/>
  <c r="G160" i="1"/>
  <c r="D21" i="3" s="1"/>
  <c r="D48" i="3"/>
  <c r="F522" i="2"/>
  <c r="G92" i="1"/>
  <c r="G56" i="1" s="1"/>
  <c r="F966" i="2"/>
  <c r="F783" i="2"/>
  <c r="D28" i="3"/>
  <c r="D30" i="3"/>
  <c r="F266" i="2"/>
  <c r="F261" i="2" s="1"/>
  <c r="F810" i="2"/>
  <c r="D24" i="3"/>
  <c r="F329" i="2"/>
  <c r="D51" i="3"/>
  <c r="D23" i="3"/>
  <c r="D52" i="3"/>
  <c r="F731" i="2"/>
  <c r="D14" i="3"/>
  <c r="F293" i="2"/>
  <c r="D43" i="3"/>
  <c r="F202" i="2"/>
  <c r="F201" i="2" s="1"/>
  <c r="F684" i="2"/>
  <c r="G10" i="1"/>
  <c r="D11" i="3"/>
  <c r="D27" i="3"/>
  <c r="F586" i="2" l="1"/>
  <c r="F585" i="2" s="1"/>
  <c r="F25" i="2"/>
  <c r="G141" i="1"/>
  <c r="F809" i="2"/>
  <c r="G9" i="1"/>
  <c r="D40" i="3"/>
  <c r="D47" i="3"/>
  <c r="D39" i="3"/>
  <c r="D35" i="3"/>
  <c r="F403" i="2"/>
  <c r="D20" i="3"/>
  <c r="D18" i="3" s="1"/>
  <c r="D31" i="3"/>
  <c r="D25" i="3"/>
  <c r="D22" i="3" s="1"/>
  <c r="D17" i="3"/>
  <c r="D9" i="3" s="1"/>
  <c r="G36" i="1"/>
  <c r="G35" i="1" s="1"/>
  <c r="D29" i="3"/>
  <c r="D26" i="3" s="1"/>
  <c r="G293" i="1"/>
  <c r="F896" i="2"/>
  <c r="G55" i="1" l="1"/>
  <c r="G1486" i="1" s="1"/>
  <c r="D42" i="3"/>
  <c r="D41" i="3" s="1"/>
  <c r="F1087" i="2"/>
  <c r="D36" i="3"/>
  <c r="D37" i="3"/>
  <c r="D44" i="3"/>
  <c r="D49" i="3"/>
  <c r="D34" i="3" l="1"/>
  <c r="D57" i="3" s="1"/>
  <c r="G1489" i="1" l="1"/>
  <c r="D59" i="3"/>
  <c r="D60" i="3" s="1"/>
  <c r="F1089" i="2"/>
  <c r="F1091" i="2" s="1"/>
</calcChain>
</file>

<file path=xl/sharedStrings.xml><?xml version="1.0" encoding="utf-8"?>
<sst xmlns="http://schemas.openxmlformats.org/spreadsheetml/2006/main" count="10078" uniqueCount="1057">
  <si>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</si>
  <si>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</si>
  <si>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</si>
  <si>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</si>
  <si>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</si>
  <si>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</si>
  <si>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</si>
  <si>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</si>
  <si>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</si>
  <si>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</si>
  <si>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</si>
  <si>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</si>
  <si>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</si>
  <si>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</si>
  <si>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</si>
  <si>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</si>
  <si>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</si>
  <si>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</si>
  <si>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</si>
  <si>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</si>
  <si>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</si>
  <si>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</si>
  <si>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</si>
  <si>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</si>
  <si>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</si>
  <si>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</si>
  <si>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</si>
  <si>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</si>
  <si>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</si>
  <si>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</si>
  <si>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</si>
  <si>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</si>
  <si>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</si>
  <si>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</si>
  <si>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</si>
  <si>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</si>
  <si>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</si>
  <si>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</si>
  <si>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</si>
  <si>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</si>
  <si>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</si>
  <si>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</si>
  <si>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</si>
  <si>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</si>
  <si>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</si>
  <si>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</si>
  <si>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</si>
  <si>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</si>
  <si>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</si>
  <si>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</si>
  <si>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</si>
  <si>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</si>
  <si>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</si>
  <si>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</si>
  <si>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</si>
  <si>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</si>
  <si>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</si>
  <si>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</si>
  <si>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</si>
  <si>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</si>
  <si>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</si>
  <si>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</si>
  <si>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</si>
  <si>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</si>
  <si>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</si>
  <si>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</si>
  <si>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</si>
  <si>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</si>
  <si>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</si>
  <si>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</si>
  <si>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</si>
  <si>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</si>
  <si>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</si>
  <si>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</si>
  <si>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</si>
  <si>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</si>
  <si>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</si>
  <si>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</si>
  <si>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</si>
  <si>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</si>
  <si>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</si>
  <si>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</si>
  <si>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</si>
  <si>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</si>
  <si>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</si>
  <si>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</si>
  <si>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</si>
  <si>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</si>
  <si>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</si>
  <si>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</si>
  <si>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</si>
  <si>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</si>
  <si>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</si>
  <si>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</si>
  <si>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</si>
  <si>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</si>
  <si>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</si>
  <si>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</si>
  <si>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</si>
  <si>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</si>
  <si>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</si>
  <si>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</si>
  <si>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</si>
  <si>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</si>
  <si>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</si>
  <si>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</si>
  <si>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</si>
  <si>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</si>
  <si>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</si>
  <si>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</si>
  <si>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</si>
  <si>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</si>
  <si>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</si>
  <si>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</si>
  <si>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</si>
  <si>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</si>
  <si>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</si>
  <si>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</si>
  <si>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</si>
  <si>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</si>
  <si>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</si>
  <si>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</si>
  <si>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</si>
  <si>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</si>
  <si>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</si>
  <si>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</si>
  <si>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</si>
  <si>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</si>
  <si>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</si>
  <si>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</si>
  <si>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</si>
  <si>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</si>
  <si>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</si>
  <si>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</si>
  <si>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</si>
  <si>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</si>
  <si>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</si>
  <si>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</si>
  <si>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</si>
  <si>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</si>
  <si>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</si>
  <si>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</si>
  <si>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</si>
  <si>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</si>
  <si>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</si>
  <si>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</si>
  <si>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</si>
  <si>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</si>
  <si>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</si>
  <si>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</si>
  <si>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</si>
  <si>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</si>
  <si>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</si>
  <si>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</si>
  <si>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</si>
  <si>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</si>
  <si>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</si>
  <si>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</si>
  <si>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</si>
  <si>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</si>
  <si>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</si>
  <si>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</si>
  <si>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</si>
  <si>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</si>
  <si>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</si>
  <si>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</si>
  <si>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</si>
  <si>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</si>
  <si>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</si>
  <si>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</si>
  <si>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</si>
  <si>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</si>
  <si>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</si>
  <si>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</si>
  <si>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</si>
  <si>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</si>
  <si>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</si>
  <si>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</si>
  <si>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</si>
  <si>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</si>
  <si>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</si>
  <si>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</si>
  <si>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</si>
  <si>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</si>
  <si>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</si>
  <si>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</si>
  <si>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</si>
  <si>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</si>
  <si>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</si>
  <si>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</si>
  <si>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</si>
  <si>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</si>
  <si>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</si>
  <si>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</si>
  <si>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</si>
  <si>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</si>
  <si>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</si>
  <si>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</si>
  <si>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</si>
  <si>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</si>
  <si>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</si>
  <si>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</si>
  <si>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</si>
  <si>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</si>
  <si>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</si>
  <si>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</si>
  <si>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</si>
  <si>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</si>
  <si>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</si>
  <si>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</si>
  <si>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</si>
  <si>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</si>
  <si>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</si>
  <si>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</si>
  <si>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</si>
  <si>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</si>
  <si>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</si>
  <si>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</si>
  <si>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</si>
  <si>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</si>
  <si>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</si>
  <si>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</si>
  <si>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</si>
  <si>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</si>
  <si>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</si>
  <si>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</si>
  <si>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</si>
  <si>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</si>
  <si>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</si>
  <si>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</si>
  <si>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</si>
  <si>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</si>
  <si>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</si>
  <si>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</si>
  <si>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</si>
  <si>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</si>
  <si>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</si>
  <si>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</si>
  <si>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</si>
  <si>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</si>
  <si>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</si>
  <si>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</si>
  <si>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</si>
  <si>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</si>
  <si>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</si>
  <si>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</si>
  <si>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</si>
  <si>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</si>
  <si>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</si>
  <si>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</si>
  <si>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</si>
  <si>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</si>
  <si>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</si>
  <si>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</si>
  <si>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</si>
  <si>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</si>
  <si>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</si>
  <si>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</si>
  <si>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</si>
  <si>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</si>
  <si>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</si>
  <si>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</si>
  <si>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</si>
  <si>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</si>
  <si>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</si>
  <si>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</si>
  <si>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</si>
  <si>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</si>
  <si>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</si>
  <si>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</si>
  <si>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</si>
  <si>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</si>
  <si>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</si>
  <si>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</si>
  <si>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</si>
  <si>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</si>
  <si>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</si>
  <si>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</si>
  <si>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</si>
  <si>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</si>
  <si>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</si>
  <si>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</si>
  <si>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</si>
  <si>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</si>
  <si>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</si>
  <si>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</si>
  <si>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</si>
  <si>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</si>
  <si>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</si>
  <si>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</si>
  <si>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</si>
  <si>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</si>
  <si>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</si>
  <si>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</si>
  <si>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</si>
  <si>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</si>
  <si>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</si>
  <si>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</si>
  <si>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</si>
  <si>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</si>
  <si>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</si>
  <si>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</si>
  <si>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</si>
  <si>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</si>
  <si>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</si>
  <si>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</si>
  <si>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</si>
  <si>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</si>
  <si>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</si>
  <si>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</si>
  <si>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</si>
  <si>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</si>
  <si>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</si>
  <si>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</si>
  <si>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</si>
  <si>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</si>
  <si>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</si>
  <si>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</si>
  <si>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</si>
  <si>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</si>
  <si>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</si>
  <si>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</si>
  <si>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</si>
  <si>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</si>
  <si>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</si>
  <si>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</si>
  <si>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</si>
  <si>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</si>
  <si>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</si>
  <si>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</si>
  <si>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</si>
  <si>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</si>
  <si>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</si>
  <si>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</si>
  <si>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</si>
  <si>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</si>
  <si>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</si>
  <si>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</si>
  <si>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</si>
  <si>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</si>
  <si>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</si>
  <si>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</si>
  <si>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</si>
  <si>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</si>
  <si>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</si>
  <si>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</si>
  <si>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</si>
  <si>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</si>
  <si>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</si>
  <si>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</si>
  <si>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</si>
  <si>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</si>
  <si>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</si>
  <si>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</si>
  <si>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</si>
  <si>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</si>
  <si>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</si>
  <si>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</si>
  <si>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</si>
  <si>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</si>
  <si>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</si>
  <si>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</si>
  <si>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</si>
  <si>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</si>
  <si>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</si>
  <si>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</si>
  <si>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</si>
  <si>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</si>
  <si>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</si>
  <si>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</si>
  <si>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</si>
  <si>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</si>
  <si>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</si>
  <si>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</si>
  <si>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</si>
  <si>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</si>
  <si>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</si>
  <si>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</si>
  <si>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</si>
  <si>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</si>
  <si>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</si>
  <si>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</si>
  <si>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</si>
  <si>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</si>
  <si>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</si>
  <si>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</si>
  <si>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</si>
  <si>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</si>
  <si>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</si>
  <si>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</si>
  <si>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</si>
  <si>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</si>
  <si>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</si>
  <si>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</si>
  <si>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</si>
  <si>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</si>
  <si>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</si>
  <si>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</si>
  <si>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</si>
  <si>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</si>
  <si>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</si>
  <si>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</si>
  <si>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</si>
  <si>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</si>
  <si>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</si>
  <si>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</si>
  <si>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</si>
  <si>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</si>
  <si>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</si>
  <si>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</si>
  <si>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</si>
  <si>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</si>
  <si>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</si>
  <si>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</si>
  <si>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</si>
  <si>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</si>
  <si>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</si>
  <si>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</si>
  <si>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</si>
  <si>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</si>
  <si>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</si>
  <si>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</si>
  <si>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</si>
  <si>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</si>
  <si>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</si>
  <si>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</si>
  <si>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</si>
  <si>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</si>
  <si>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</si>
  <si>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</si>
  <si>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</si>
  <si>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</si>
  <si>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</si>
  <si>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</si>
  <si>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</si>
  <si>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</si>
  <si>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</si>
  <si>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</si>
  <si>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</si>
  <si>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</si>
  <si>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</si>
  <si>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</si>
  <si>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</si>
  <si>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</si>
  <si>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</si>
  <si>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</si>
  <si>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</si>
  <si>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</si>
  <si>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</si>
  <si>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</si>
  <si>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</si>
  <si>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</si>
  <si>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</si>
  <si>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</si>
  <si>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</si>
  <si>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</si>
  <si>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</si>
  <si>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</si>
  <si>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</si>
  <si>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</si>
  <si>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</si>
  <si>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</si>
  <si>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</si>
  <si>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</si>
  <si>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</si>
  <si>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</si>
  <si>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</si>
  <si>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</si>
  <si>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</si>
  <si>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</si>
  <si>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</si>
  <si>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</si>
  <si>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</si>
  <si>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</si>
  <si>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</si>
  <si>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</si>
  <si>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</si>
  <si>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</si>
  <si>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</si>
  <si>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</si>
  <si>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</si>
  <si>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</si>
  <si>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</si>
  <si>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</si>
  <si>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</si>
  <si>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</si>
  <si>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</si>
  <si>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</si>
  <si>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</si>
  <si>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</si>
  <si>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</si>
  <si>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</si>
  <si>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</si>
  <si>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</si>
  <si>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</si>
  <si>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</si>
  <si>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</si>
  <si>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</si>
  <si>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</si>
  <si>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</si>
  <si>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</si>
  <si>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</si>
  <si>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</si>
  <si>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</si>
  <si>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</si>
  <si>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</si>
  <si>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</si>
  <si>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</si>
  <si>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</si>
  <si>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</si>
  <si>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</si>
  <si>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</si>
  <si>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</si>
  <si>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</si>
  <si>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</si>
  <si>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</si>
  <si>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</si>
  <si>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</si>
  <si>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</si>
  <si>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</si>
  <si>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</si>
  <si>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</si>
  <si>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</si>
  <si>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</si>
  <si>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</si>
  <si>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</si>
  <si>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</si>
  <si>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</si>
  <si>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</si>
  <si>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</si>
  <si>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</si>
  <si>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</si>
  <si>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</si>
  <si>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</si>
  <si>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</si>
  <si>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</si>
  <si>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</si>
  <si>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</si>
  <si>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</si>
  <si>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</si>
  <si>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</si>
  <si>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</si>
  <si>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</si>
  <si>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</si>
  <si>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</si>
  <si>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</si>
  <si>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</si>
  <si>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</si>
  <si>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</si>
  <si>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</si>
  <si>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</si>
  <si>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</si>
  <si>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</si>
  <si>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</si>
  <si>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</si>
  <si>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</si>
  <si>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</si>
  <si>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</si>
  <si>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</si>
  <si>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</si>
  <si>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</si>
  <si>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</si>
  <si>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</si>
  <si>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</si>
  <si>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</si>
  <si>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</si>
  <si>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</si>
  <si>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</si>
  <si>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</si>
  <si>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</si>
  <si>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</si>
  <si>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</si>
  <si>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</si>
  <si>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</si>
  <si>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</si>
  <si>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</si>
  <si>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</si>
  <si>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</si>
  <si>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</si>
  <si>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</si>
  <si>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</si>
  <si>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</si>
  <si>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</si>
  <si>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</si>
  <si>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</si>
  <si>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</si>
  <si>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</si>
  <si>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</si>
  <si>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</si>
  <si>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</si>
  <si>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</si>
  <si>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</si>
  <si>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</si>
  <si>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</si>
  <si>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</si>
  <si>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</si>
  <si>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</si>
  <si>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</si>
  <si>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</si>
  <si>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</si>
  <si>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</si>
  <si>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</si>
  <si>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</si>
  <si>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</si>
  <si>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</si>
  <si>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</si>
  <si>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</si>
  <si>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</si>
  <si>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</si>
  <si>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</si>
  <si>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</si>
  <si>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</si>
  <si>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</si>
  <si>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</si>
  <si>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</si>
  <si>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</si>
  <si>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</si>
  <si>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</si>
  <si>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</si>
  <si>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</si>
  <si>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</si>
  <si>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</si>
  <si>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</si>
  <si>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</si>
  <si>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</si>
  <si>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</si>
  <si>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</si>
  <si>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</si>
  <si>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</si>
  <si>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</si>
  <si>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</si>
  <si>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</si>
  <si>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</si>
  <si>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</si>
  <si>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</si>
  <si>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</si>
  <si>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</si>
  <si>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</si>
  <si>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</si>
  <si>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</si>
  <si>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</si>
  <si>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</si>
  <si>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</si>
  <si>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</si>
  <si>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</si>
  <si>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</si>
  <si>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</si>
  <si>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</si>
  <si>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</si>
  <si>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</si>
  <si>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</si>
  <si>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</si>
  <si>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</si>
  <si>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</si>
  <si>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</si>
  <si>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</si>
  <si>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</si>
  <si>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</si>
  <si>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</si>
  <si>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</si>
  <si>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</si>
  <si>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</si>
  <si>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</si>
  <si>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</si>
  <si>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</si>
  <si>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</si>
  <si>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</si>
  <si>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</si>
  <si>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</si>
  <si>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</si>
  <si>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</si>
  <si>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</si>
  <si>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</si>
  <si>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</si>
  <si>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</si>
  <si>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</si>
  <si>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</si>
  <si>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</si>
  <si>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</si>
  <si>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</si>
  <si>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</si>
  <si>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</si>
  <si>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</si>
  <si>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</si>
  <si>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</si>
  <si>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</si>
  <si>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</si>
  <si>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</si>
  <si>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</si>
  <si>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</si>
  <si>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</si>
  <si>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</si>
  <si>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</si>
  <si>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</si>
  <si>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</si>
  <si>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</si>
  <si>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</si>
  <si>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</si>
  <si>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</si>
  <si>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</si>
  <si>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</si>
  <si>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</si>
  <si>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</si>
  <si>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</si>
  <si>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</si>
  <si>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</si>
  <si>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</si>
  <si>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</si>
  <si>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</si>
  <si>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</si>
  <si>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</si>
  <si>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</si>
  <si>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</si>
  <si>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</si>
  <si>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</si>
  <si>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</si>
  <si>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</si>
  <si>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</si>
  <si>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</si>
  <si>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</si>
  <si>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</si>
  <si>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</si>
  <si>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</si>
  <si>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</si>
  <si>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</si>
  <si>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</si>
  <si>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</si>
  <si>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</si>
  <si>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</si>
  <si>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</si>
  <si>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</si>
  <si>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</si>
  <si>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</si>
  <si>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</si>
  <si>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</si>
  <si>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</si>
  <si>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</si>
  <si>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</si>
  <si>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</si>
  <si>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</si>
  <si>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</si>
  <si>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</si>
  <si>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</si>
  <si>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</si>
  <si>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</si>
  <si>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</si>
  <si>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</si>
  <si>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</si>
  <si>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</si>
  <si>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</si>
  <si>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</si>
  <si>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</si>
  <si>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</si>
  <si>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</si>
  <si>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</si>
  <si>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</si>
  <si>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</si>
  <si>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</si>
  <si>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</si>
  <si>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</si>
  <si>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</si>
  <si>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</si>
  <si>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</si>
  <si>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</si>
  <si>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</si>
  <si>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</si>
  <si>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</si>
  <si>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</si>
  <si>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</si>
  <si>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</si>
  <si>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</si>
  <si>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</si>
  <si>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</si>
  <si>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</si>
  <si>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</si>
  <si>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</si>
  <si>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</si>
  <si>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</si>
  <si>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</si>
  <si>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</si>
  <si>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</si>
  <si>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</si>
  <si>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</si>
  <si>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</si>
  <si>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</si>
  <si>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</si>
  <si>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</si>
  <si>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</si>
  <si>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</si>
  <si>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</si>
  <si>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</si>
  <si>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</si>
  <si>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</si>
  <si>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</si>
  <si>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</si>
  <si>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</si>
  <si>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</si>
  <si>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</si>
  <si>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</si>
  <si>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</si>
  <si>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</si>
  <si>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</si>
  <si>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</si>
  <si>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</si>
  <si>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</si>
  <si>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</si>
  <si>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</si>
  <si>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</si>
  <si>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</si>
  <si>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</si>
  <si>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</si>
  <si>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</si>
  <si>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</si>
  <si>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</si>
  <si>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</si>
  <si>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</si>
  <si>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</si>
  <si>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</si>
  <si>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</si>
  <si>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</si>
  <si>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</si>
  <si>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</si>
  <si>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</si>
  <si>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</si>
  <si>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</si>
  <si>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</si>
  <si>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</si>
  <si>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</si>
  <si>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</si>
  <si>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</si>
  <si>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</si>
  <si>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</si>
  <si>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</si>
  <si>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</si>
  <si>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</si>
  <si>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</si>
  <si>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</si>
  <si>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</si>
  <si>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</si>
  <si>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</si>
  <si>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</si>
  <si>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</si>
  <si>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</si>
  <si>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</si>
  <si>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</si>
  <si>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</si>
  <si>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</si>
  <si>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</si>
  <si>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</si>
  <si>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</si>
  <si>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</si>
  <si>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</si>
  <si>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</si>
  <si>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</si>
  <si>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</si>
  <si>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</si>
  <si>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</si>
  <si>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</si>
  <si>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</si>
  <si>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</si>
  <si>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</si>
  <si>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</si>
  <si>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</si>
  <si>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</si>
  <si>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</si>
  <si>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</si>
  <si>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</si>
  <si>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</si>
  <si>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</si>
  <si>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</si>
  <si>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</si>
  <si>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</si>
  <si>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</si>
  <si>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</si>
  <si>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</si>
  <si>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</si>
  <si>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</si>
  <si>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</si>
  <si>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</si>
  <si>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</si>
  <si>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</si>
  <si>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</si>
  <si>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</si>
  <si>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</si>
  <si>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</si>
  <si>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</si>
  <si>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</si>
  <si>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</si>
  <si>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</si>
  <si>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</si>
  <si>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</si>
  <si>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</si>
  <si>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</si>
  <si>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</si>
  <si>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</si>
  <si>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</si>
  <si>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</si>
  <si>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</si>
  <si>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</si>
  <si>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</si>
  <si>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</si>
  <si>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</si>
  <si>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</si>
  <si>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</si>
  <si>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</si>
  <si>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</si>
  <si>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</si>
  <si>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</si>
  <si>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</si>
  <si>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</si>
  <si>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</si>
  <si>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</si>
  <si>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</si>
  <si>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</si>
  <si>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</si>
  <si>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</si>
  <si>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</si>
  <si>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</si>
  <si>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</si>
  <si>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</si>
  <si>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</si>
  <si>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</si>
  <si>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</si>
  <si>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</si>
  <si>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</si>
  <si>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</si>
  <si>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</si>
  <si>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</si>
  <si>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</si>
  <si>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</si>
  <si>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</si>
  <si>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</si>
  <si>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</si>
  <si>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</si>
  <si>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</si>
  <si>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</si>
  <si>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</si>
  <si>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</si>
  <si>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</si>
  <si>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</si>
  <si>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</si>
  <si>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</si>
  <si>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</si>
  <si>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</si>
  <si>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</si>
  <si>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</si>
  <si>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</si>
  <si>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</si>
  <si>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</si>
  <si>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</si>
  <si>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</si>
  <si>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</si>
  <si>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</si>
  <si>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</si>
  <si>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</si>
  <si>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</si>
  <si>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</si>
  <si>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</si>
  <si>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</si>
  <si>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</si>
  <si>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</si>
  <si>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</si>
  <si>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</si>
  <si>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</si>
  <si>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</si>
  <si>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</si>
  <si>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</si>
  <si>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</si>
  <si>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</si>
  <si>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</si>
  <si>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</si>
  <si>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</si>
  <si>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</si>
  <si>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</si>
  <si>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</si>
  <si>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</si>
  <si>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</si>
  <si>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</si>
  <si>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</si>
  <si>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</si>
  <si>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</si>
  <si>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</si>
  <si>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</si>
  <si>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</si>
  <si>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</si>
  <si>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</si>
  <si>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</si>
  <si>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</si>
  <si>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</si>
  <si>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</si>
  <si>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</si>
  <si>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</si>
  <si>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</si>
  <si>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</si>
  <si>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</si>
  <si>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</si>
  <si>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</si>
  <si>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</si>
  <si>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</si>
  <si>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</si>
  <si>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</si>
  <si>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</si>
  <si>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</si>
  <si>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</si>
  <si>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</si>
  <si>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</si>
  <si>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</si>
  <si>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</si>
  <si>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</si>
  <si>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</si>
  <si>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</si>
  <si>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</si>
  <si>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</si>
  <si>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</si>
  <si>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</si>
  <si>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</si>
  <si>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</si>
  <si>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</si>
  <si>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</si>
  <si>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</si>
  <si>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</si>
  <si>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</si>
  <si>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</si>
  <si>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</si>
  <si>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</si>
  <si>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</si>
  <si>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</si>
  <si>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</si>
  <si>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</si>
  <si>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</si>
  <si>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</si>
  <si>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</si>
  <si>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</si>
  <si>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</si>
  <si>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</si>
  <si>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</si>
  <si>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</si>
  <si>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</si>
  <si>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</si>
  <si>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</si>
  <si>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</si>
  <si>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</si>
  <si>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</si>
  <si>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</si>
  <si>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</si>
  <si>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</si>
  <si>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</si>
  <si>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</si>
  <si>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79 4 07 04070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</si>
  <si>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</si>
  <si>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79 4 10 03121</t>
  </si>
  <si>
    <t>64 1 00 97100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</si>
  <si>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</si>
  <si>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79 4 10 31210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</si>
  <si>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</si>
  <si>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91 0 14 80000</t>
  </si>
  <si>
    <t>от 22.12.2023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</si>
</sst>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93"/>
  <sheetViews>
    <sheetView zoomScale="90" zoomScaleNormal="90" workbookViewId="0">
      <selection activeCell="A6" sqref="A6:H6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999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 t="s">
        <v>1056</v>
      </c>
    </row>
    <row r="6" spans="1:8" x14ac:dyDescent="0.25">
      <c r="A6" s="128" t="s">
        <v>847</v>
      </c>
      <c r="B6" s="128"/>
      <c r="C6" s="128"/>
      <c r="D6" s="128"/>
      <c r="E6" s="128"/>
      <c r="F6" s="128"/>
      <c r="G6" s="129"/>
      <c r="H6" s="129"/>
    </row>
    <row r="7" spans="1:8" x14ac:dyDescent="0.25">
      <c r="A7" s="60"/>
      <c r="C7" s="18"/>
      <c r="D7" s="21"/>
      <c r="E7" s="21"/>
      <c r="F7" s="61"/>
      <c r="G7" s="61"/>
      <c r="H7" s="61" t="s">
        <v>423</v>
      </c>
    </row>
    <row r="8" spans="1:8" ht="63" x14ac:dyDescent="0.25">
      <c r="A8" s="97" t="s">
        <v>142</v>
      </c>
      <c r="B8" s="22" t="s">
        <v>143</v>
      </c>
      <c r="C8" s="22" t="s">
        <v>144</v>
      </c>
      <c r="D8" s="22" t="s">
        <v>146</v>
      </c>
      <c r="E8" s="22" t="s">
        <v>147</v>
      </c>
      <c r="F8" s="7" t="s">
        <v>692</v>
      </c>
      <c r="G8" s="7" t="s">
        <v>750</v>
      </c>
      <c r="H8" s="7" t="s">
        <v>855</v>
      </c>
    </row>
    <row r="9" spans="1:8" s="27" customFormat="1" ht="31.5" x14ac:dyDescent="0.25">
      <c r="A9" s="23" t="s">
        <v>425</v>
      </c>
      <c r="B9" s="29" t="s">
        <v>189</v>
      </c>
      <c r="C9" s="29"/>
      <c r="D9" s="38"/>
      <c r="E9" s="38"/>
      <c r="F9" s="10">
        <f>SUM(F10)</f>
        <v>37597.699999999997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97" t="s">
        <v>642</v>
      </c>
      <c r="B10" s="31" t="s">
        <v>640</v>
      </c>
      <c r="C10" s="29"/>
      <c r="D10" s="38"/>
      <c r="E10" s="38"/>
      <c r="F10" s="9">
        <f>SUM(F11)+F13</f>
        <v>37597.699999999997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97" t="s">
        <v>353</v>
      </c>
      <c r="B11" s="48" t="s">
        <v>641</v>
      </c>
      <c r="C11" s="4"/>
      <c r="D11" s="4"/>
      <c r="E11" s="4"/>
      <c r="F11" s="9">
        <f>F12</f>
        <v>36520.199999999997</v>
      </c>
      <c r="G11" s="9">
        <f>G12</f>
        <v>33081</v>
      </c>
      <c r="H11" s="9">
        <f>H12</f>
        <v>33081</v>
      </c>
    </row>
    <row r="12" spans="1:8" ht="21" customHeight="1" x14ac:dyDescent="0.25">
      <c r="A12" s="97" t="s">
        <v>34</v>
      </c>
      <c r="B12" s="48" t="s">
        <v>641</v>
      </c>
      <c r="C12" s="4" t="s">
        <v>88</v>
      </c>
      <c r="D12" s="4" t="s">
        <v>25</v>
      </c>
      <c r="E12" s="4" t="s">
        <v>11</v>
      </c>
      <c r="F12" s="9">
        <f>SUM(Ведомственная!G1239)</f>
        <v>36520.199999999997</v>
      </c>
      <c r="G12" s="9">
        <f>SUM(Ведомственная!H1239)</f>
        <v>33081</v>
      </c>
      <c r="H12" s="9">
        <f>SUM(Ведомственная!I1239)</f>
        <v>33081</v>
      </c>
    </row>
    <row r="13" spans="1:8" ht="94.5" x14ac:dyDescent="0.25">
      <c r="A13" s="97" t="s">
        <v>949</v>
      </c>
      <c r="B13" s="48" t="s">
        <v>950</v>
      </c>
      <c r="C13" s="4"/>
      <c r="D13" s="4"/>
      <c r="E13" s="4"/>
      <c r="F13" s="9">
        <f>SUM(F14)</f>
        <v>1077.5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97" t="s">
        <v>34</v>
      </c>
      <c r="B14" s="48" t="s">
        <v>950</v>
      </c>
      <c r="C14" s="4" t="s">
        <v>88</v>
      </c>
      <c r="D14" s="4" t="s">
        <v>25</v>
      </c>
      <c r="E14" s="4" t="s">
        <v>11</v>
      </c>
      <c r="F14" s="9">
        <f>SUM(Ведомственная!G1241)</f>
        <v>1077.5</v>
      </c>
      <c r="G14" s="9">
        <f>SUM(Ведомственная!H1241)</f>
        <v>3287.2</v>
      </c>
      <c r="H14" s="9">
        <f>SUM(Ведомственная!I1241)</f>
        <v>3287.2</v>
      </c>
    </row>
    <row r="15" spans="1:8" s="27" customFormat="1" ht="31.5" x14ac:dyDescent="0.25">
      <c r="A15" s="23" t="s">
        <v>426</v>
      </c>
      <c r="B15" s="62" t="s">
        <v>348</v>
      </c>
      <c r="C15" s="25"/>
      <c r="D15" s="24"/>
      <c r="E15" s="24"/>
      <c r="F15" s="26">
        <f>SUM(F23)</f>
        <v>27059.1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97" t="s">
        <v>346</v>
      </c>
      <c r="B16" s="6" t="s">
        <v>383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97" t="s">
        <v>385</v>
      </c>
      <c r="B17" s="6" t="s">
        <v>384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97" t="s">
        <v>207</v>
      </c>
      <c r="B18" s="6" t="s">
        <v>384</v>
      </c>
      <c r="C18" s="22">
        <v>600</v>
      </c>
      <c r="D18" s="4" t="s">
        <v>102</v>
      </c>
      <c r="E18" s="4" t="s">
        <v>28</v>
      </c>
      <c r="F18" s="7"/>
      <c r="G18" s="7"/>
      <c r="H18" s="7"/>
    </row>
    <row r="19" spans="1:8" ht="94.5" hidden="1" x14ac:dyDescent="0.25">
      <c r="A19" s="97" t="s">
        <v>404</v>
      </c>
      <c r="B19" s="6" t="s">
        <v>405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97" t="s">
        <v>43</v>
      </c>
      <c r="B20" s="6" t="s">
        <v>405</v>
      </c>
      <c r="C20" s="22">
        <v>200</v>
      </c>
      <c r="D20" s="4" t="s">
        <v>102</v>
      </c>
      <c r="E20" s="4" t="s">
        <v>28</v>
      </c>
      <c r="F20" s="7"/>
      <c r="G20" s="7"/>
      <c r="H20" s="7"/>
    </row>
    <row r="21" spans="1:8" ht="31.5" hidden="1" x14ac:dyDescent="0.25">
      <c r="A21" s="97" t="s">
        <v>207</v>
      </c>
      <c r="B21" s="6" t="s">
        <v>405</v>
      </c>
      <c r="C21" s="22">
        <v>600</v>
      </c>
      <c r="D21" s="4" t="s">
        <v>102</v>
      </c>
      <c r="E21" s="4" t="s">
        <v>28</v>
      </c>
      <c r="F21" s="7"/>
      <c r="G21" s="7"/>
      <c r="H21" s="7"/>
    </row>
    <row r="22" spans="1:8" ht="31.5" x14ac:dyDescent="0.25">
      <c r="A22" s="97" t="s">
        <v>645</v>
      </c>
      <c r="B22" s="6" t="s">
        <v>643</v>
      </c>
      <c r="C22" s="22"/>
      <c r="D22" s="4"/>
      <c r="E22" s="4"/>
      <c r="F22" s="7">
        <f>SUM(F23)</f>
        <v>27059.1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97" t="s">
        <v>354</v>
      </c>
      <c r="B23" s="48" t="s">
        <v>644</v>
      </c>
      <c r="C23" s="4"/>
      <c r="D23" s="4"/>
      <c r="E23" s="4"/>
      <c r="F23" s="9">
        <f>F24</f>
        <v>27059.1</v>
      </c>
      <c r="G23" s="9">
        <f>G24</f>
        <v>28059.1</v>
      </c>
      <c r="H23" s="9">
        <f>H24</f>
        <v>28059.1</v>
      </c>
    </row>
    <row r="24" spans="1:8" x14ac:dyDescent="0.25">
      <c r="A24" s="97" t="s">
        <v>34</v>
      </c>
      <c r="B24" s="48" t="s">
        <v>644</v>
      </c>
      <c r="C24" s="4">
        <v>300</v>
      </c>
      <c r="D24" s="4" t="s">
        <v>25</v>
      </c>
      <c r="E24" s="4" t="s">
        <v>11</v>
      </c>
      <c r="F24" s="9">
        <f>SUM(Ведомственная!G1245)</f>
        <v>27059.1</v>
      </c>
      <c r="G24" s="9">
        <f>SUM(Ведомственная!H1245)</f>
        <v>28059.1</v>
      </c>
      <c r="H24" s="9">
        <f>SUM(Ведомственная!I1245)</f>
        <v>28059.1</v>
      </c>
    </row>
    <row r="25" spans="1:8" s="27" customFormat="1" ht="31.5" x14ac:dyDescent="0.25">
      <c r="A25" s="23" t="s">
        <v>410</v>
      </c>
      <c r="B25" s="38" t="s">
        <v>321</v>
      </c>
      <c r="C25" s="38"/>
      <c r="D25" s="38"/>
      <c r="E25" s="38"/>
      <c r="F25" s="10">
        <f>SUM(F26)+F46+F110</f>
        <v>888359.3</v>
      </c>
      <c r="G25" s="10">
        <f>SUM(G26)+G46+G110</f>
        <v>1004656.7000000001</v>
      </c>
      <c r="H25" s="10">
        <f>SUM(H26)+H46+H110</f>
        <v>1035438.7000000002</v>
      </c>
    </row>
    <row r="26" spans="1:8" x14ac:dyDescent="0.25">
      <c r="A26" s="97" t="s">
        <v>355</v>
      </c>
      <c r="B26" s="98" t="s">
        <v>322</v>
      </c>
      <c r="C26" s="98"/>
      <c r="D26" s="98"/>
      <c r="E26" s="98"/>
      <c r="F26" s="9">
        <f>SUM(F27+F30+F33+F36+F42)+F39</f>
        <v>182807.7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97" t="s">
        <v>344</v>
      </c>
      <c r="B27" s="31" t="s">
        <v>462</v>
      </c>
      <c r="C27" s="31"/>
      <c r="D27" s="98"/>
      <c r="E27" s="98"/>
      <c r="F27" s="9">
        <f>F28+F29</f>
        <v>7745.1</v>
      </c>
      <c r="G27" s="9">
        <f>G28+G29</f>
        <v>7736.5</v>
      </c>
      <c r="H27" s="9">
        <f>H28+H29</f>
        <v>7736.5</v>
      </c>
    </row>
    <row r="28" spans="1:8" ht="63" x14ac:dyDescent="0.25">
      <c r="A28" s="97" t="s">
        <v>42</v>
      </c>
      <c r="B28" s="31" t="s">
        <v>462</v>
      </c>
      <c r="C28" s="31">
        <v>100</v>
      </c>
      <c r="D28" s="98" t="s">
        <v>25</v>
      </c>
      <c r="E28" s="98" t="s">
        <v>67</v>
      </c>
      <c r="F28" s="9">
        <f>SUM(Ведомственная!G752)</f>
        <v>7745.1</v>
      </c>
      <c r="G28" s="9">
        <f>SUM(Ведомственная!H752)</f>
        <v>7736.5</v>
      </c>
      <c r="H28" s="9">
        <f>SUM(Ведомственная!I752)</f>
        <v>7736.5</v>
      </c>
    </row>
    <row r="29" spans="1:8" ht="31.5" hidden="1" x14ac:dyDescent="0.25">
      <c r="A29" s="97" t="s">
        <v>43</v>
      </c>
      <c r="B29" s="31" t="s">
        <v>462</v>
      </c>
      <c r="C29" s="31">
        <v>200</v>
      </c>
      <c r="D29" s="98" t="s">
        <v>25</v>
      </c>
      <c r="E29" s="98" t="s">
        <v>67</v>
      </c>
      <c r="F29" s="9">
        <f>SUM(Ведомственная!G753)</f>
        <v>0</v>
      </c>
      <c r="G29" s="9">
        <f>SUM(Ведомственная!H753)</f>
        <v>0</v>
      </c>
      <c r="H29" s="9">
        <f>SUM(Ведомственная!I753)</f>
        <v>0</v>
      </c>
    </row>
    <row r="30" spans="1:8" ht="94.5" x14ac:dyDescent="0.25">
      <c r="A30" s="97" t="s">
        <v>342</v>
      </c>
      <c r="B30" s="31" t="s">
        <v>459</v>
      </c>
      <c r="C30" s="31"/>
      <c r="D30" s="98"/>
      <c r="E30" s="98"/>
      <c r="F30" s="9">
        <f>F31+F32</f>
        <v>104452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97" t="s">
        <v>43</v>
      </c>
      <c r="B31" s="31" t="s">
        <v>459</v>
      </c>
      <c r="C31" s="31">
        <v>200</v>
      </c>
      <c r="D31" s="98" t="s">
        <v>25</v>
      </c>
      <c r="E31" s="98" t="s">
        <v>11</v>
      </c>
      <c r="F31" s="9">
        <f>SUM(Ведомственная!G730)</f>
        <v>1531.1</v>
      </c>
      <c r="G31" s="9">
        <f>SUM(Ведомственная!H730)</f>
        <v>1549.5</v>
      </c>
      <c r="H31" s="9">
        <f>SUM(Ведомственная!I730)</f>
        <v>1568.6</v>
      </c>
    </row>
    <row r="32" spans="1:8" x14ac:dyDescent="0.25">
      <c r="A32" s="97" t="s">
        <v>34</v>
      </c>
      <c r="B32" s="31" t="s">
        <v>459</v>
      </c>
      <c r="C32" s="31">
        <v>300</v>
      </c>
      <c r="D32" s="98" t="s">
        <v>25</v>
      </c>
      <c r="E32" s="98" t="s">
        <v>11</v>
      </c>
      <c r="F32" s="9">
        <f>SUM(Ведомственная!G731)</f>
        <v>102920.9</v>
      </c>
      <c r="G32" s="9">
        <f>SUM(Ведомственная!H731)</f>
        <v>103314.8</v>
      </c>
      <c r="H32" s="9">
        <f>SUM(Ведомственная!I731)</f>
        <v>104593.1</v>
      </c>
    </row>
    <row r="33" spans="1:8" ht="31.5" x14ac:dyDescent="0.25">
      <c r="A33" s="97" t="s">
        <v>340</v>
      </c>
      <c r="B33" s="31" t="s">
        <v>460</v>
      </c>
      <c r="C33" s="31"/>
      <c r="D33" s="98"/>
      <c r="E33" s="98"/>
      <c r="F33" s="9">
        <f>F34+F35</f>
        <v>36797.1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97" t="s">
        <v>43</v>
      </c>
      <c r="B34" s="31" t="s">
        <v>460</v>
      </c>
      <c r="C34" s="31">
        <v>200</v>
      </c>
      <c r="D34" s="98" t="s">
        <v>25</v>
      </c>
      <c r="E34" s="98" t="s">
        <v>11</v>
      </c>
      <c r="F34" s="9">
        <f>SUM(Ведомственная!G733)</f>
        <v>629.9</v>
      </c>
      <c r="G34" s="9">
        <f>SUM(Ведомственная!H733)</f>
        <v>810.3</v>
      </c>
      <c r="H34" s="9">
        <f>SUM(Ведомственная!I733)</f>
        <v>814.7</v>
      </c>
    </row>
    <row r="35" spans="1:8" x14ac:dyDescent="0.25">
      <c r="A35" s="97" t="s">
        <v>34</v>
      </c>
      <c r="B35" s="31" t="s">
        <v>460</v>
      </c>
      <c r="C35" s="31">
        <v>300</v>
      </c>
      <c r="D35" s="98" t="s">
        <v>25</v>
      </c>
      <c r="E35" s="98" t="s">
        <v>11</v>
      </c>
      <c r="F35" s="9">
        <f>SUM(Ведомственная!G734)</f>
        <v>36167.199999999997</v>
      </c>
      <c r="G35" s="9">
        <f>SUM(Ведомственная!H734)</f>
        <v>53766</v>
      </c>
      <c r="H35" s="9">
        <f>SUM(Ведомственная!I734)</f>
        <v>54056.6</v>
      </c>
    </row>
    <row r="36" spans="1:8" ht="63" x14ac:dyDescent="0.25">
      <c r="A36" s="97" t="s">
        <v>343</v>
      </c>
      <c r="B36" s="31" t="s">
        <v>461</v>
      </c>
      <c r="C36" s="31"/>
      <c r="D36" s="98"/>
      <c r="E36" s="98"/>
      <c r="F36" s="9">
        <f>F37+F38</f>
        <v>26283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97" t="s">
        <v>43</v>
      </c>
      <c r="B37" s="31" t="s">
        <v>461</v>
      </c>
      <c r="C37" s="31">
        <v>200</v>
      </c>
      <c r="D37" s="98" t="s">
        <v>25</v>
      </c>
      <c r="E37" s="98" t="s">
        <v>11</v>
      </c>
      <c r="F37" s="9">
        <f>SUM(Ведомственная!G736)</f>
        <v>383.4</v>
      </c>
      <c r="G37" s="9">
        <f>SUM(Ведомственная!H736)</f>
        <v>395.6</v>
      </c>
      <c r="H37" s="9">
        <f>SUM(Ведомственная!I736)</f>
        <v>413.3</v>
      </c>
    </row>
    <row r="38" spans="1:8" x14ac:dyDescent="0.25">
      <c r="A38" s="97" t="s">
        <v>34</v>
      </c>
      <c r="B38" s="31" t="s">
        <v>461</v>
      </c>
      <c r="C38" s="31">
        <v>300</v>
      </c>
      <c r="D38" s="98" t="s">
        <v>25</v>
      </c>
      <c r="E38" s="98" t="s">
        <v>11</v>
      </c>
      <c r="F38" s="9">
        <f>SUM(Ведомственная!G737)</f>
        <v>25899.599999999999</v>
      </c>
      <c r="G38" s="9">
        <f>SUM(Ведомственная!H737)</f>
        <v>26213</v>
      </c>
      <c r="H38" s="9">
        <f>SUM(Ведомственная!I737)</f>
        <v>27382.1</v>
      </c>
    </row>
    <row r="39" spans="1:8" ht="141.75" x14ac:dyDescent="0.25">
      <c r="A39" s="97" t="s">
        <v>910</v>
      </c>
      <c r="B39" s="31" t="s">
        <v>911</v>
      </c>
      <c r="C39" s="31"/>
      <c r="D39" s="98"/>
      <c r="E39" s="98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97" t="s">
        <v>42</v>
      </c>
      <c r="B40" s="31" t="s">
        <v>911</v>
      </c>
      <c r="C40" s="31">
        <v>100</v>
      </c>
      <c r="D40" s="98" t="s">
        <v>25</v>
      </c>
      <c r="E40" s="98" t="s">
        <v>67</v>
      </c>
      <c r="F40" s="9">
        <f>SUM(Ведомственная!G755)</f>
        <v>881.8</v>
      </c>
      <c r="G40" s="9">
        <f>SUM(Ведомственная!H755)</f>
        <v>348</v>
      </c>
      <c r="H40" s="9">
        <f>SUM(Ведомственная!I755)</f>
        <v>348</v>
      </c>
    </row>
    <row r="41" spans="1:8" ht="31.5" x14ac:dyDescent="0.25">
      <c r="A41" s="97" t="s">
        <v>43</v>
      </c>
      <c r="B41" s="31" t="s">
        <v>911</v>
      </c>
      <c r="C41" s="31">
        <v>200</v>
      </c>
      <c r="D41" s="98" t="s">
        <v>25</v>
      </c>
      <c r="E41" s="98" t="s">
        <v>67</v>
      </c>
      <c r="F41" s="9">
        <f>SUM(Ведомственная!G756)</f>
        <v>43</v>
      </c>
      <c r="G41" s="9">
        <f>SUM(Ведомственная!H756)</f>
        <v>576.79999999999995</v>
      </c>
      <c r="H41" s="9">
        <f>SUM(Ведомственная!I756)</f>
        <v>576.79999999999995</v>
      </c>
    </row>
    <row r="42" spans="1:8" ht="31.5" x14ac:dyDescent="0.25">
      <c r="A42" s="97" t="s">
        <v>661</v>
      </c>
      <c r="B42" s="31" t="s">
        <v>467</v>
      </c>
      <c r="C42" s="31"/>
      <c r="D42" s="98"/>
      <c r="E42" s="98"/>
      <c r="F42" s="9">
        <f>SUM(F43)</f>
        <v>6605.7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97" t="s">
        <v>341</v>
      </c>
      <c r="B43" s="31" t="s">
        <v>468</v>
      </c>
      <c r="C43" s="31"/>
      <c r="D43" s="98"/>
      <c r="E43" s="98"/>
      <c r="F43" s="9">
        <f>F44+F45</f>
        <v>6605.7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97" t="s">
        <v>43</v>
      </c>
      <c r="B44" s="31" t="s">
        <v>468</v>
      </c>
      <c r="C44" s="31">
        <v>200</v>
      </c>
      <c r="D44" s="98" t="s">
        <v>25</v>
      </c>
      <c r="E44" s="98" t="s">
        <v>11</v>
      </c>
      <c r="F44" s="9">
        <f>SUM(Ведомственная!G740)</f>
        <v>125.7</v>
      </c>
      <c r="G44" s="9">
        <f>SUM(Ведомственная!H740)</f>
        <v>125.7</v>
      </c>
      <c r="H44" s="9">
        <f>SUM(Ведомственная!I740)</f>
        <v>125.7</v>
      </c>
    </row>
    <row r="45" spans="1:8" x14ac:dyDescent="0.25">
      <c r="A45" s="97" t="s">
        <v>34</v>
      </c>
      <c r="B45" s="31" t="s">
        <v>468</v>
      </c>
      <c r="C45" s="31">
        <v>300</v>
      </c>
      <c r="D45" s="98" t="s">
        <v>25</v>
      </c>
      <c r="E45" s="98" t="s">
        <v>11</v>
      </c>
      <c r="F45" s="9">
        <f>SUM(Ведомственная!G741)</f>
        <v>6480</v>
      </c>
      <c r="G45" s="9">
        <f>SUM(Ведомственная!H741)</f>
        <v>8340</v>
      </c>
      <c r="H45" s="9">
        <f>SUM(Ведомственная!I741)</f>
        <v>8340</v>
      </c>
    </row>
    <row r="46" spans="1:8" ht="31.5" x14ac:dyDescent="0.25">
      <c r="A46" s="97" t="s">
        <v>329</v>
      </c>
      <c r="B46" s="98" t="s">
        <v>330</v>
      </c>
      <c r="C46" s="31"/>
      <c r="D46" s="98"/>
      <c r="E46" s="98"/>
      <c r="F46" s="9">
        <f>SUM(F47+F50+F53+F56+F59+F62+F65+F68+F78+F81+F84+F87+F89+F92+F96+F99)+F103+F106</f>
        <v>680966.3</v>
      </c>
      <c r="G46" s="9">
        <f>SUM(G47+G50+G53+G56+G59+G62+G65+G68+G78+G81+G84+G87+G89+G92+G96+G99)+G103+G106</f>
        <v>777148.60000000009</v>
      </c>
      <c r="H46" s="9">
        <f>SUM(H47+H50+H53+H56+H59+H62+H65+H68+H78+H81+H84+H87+H89+H92+H96+H99)+H103+H106</f>
        <v>805151.40000000014</v>
      </c>
    </row>
    <row r="47" spans="1:8" ht="47.25" x14ac:dyDescent="0.25">
      <c r="A47" s="97" t="s">
        <v>957</v>
      </c>
      <c r="B47" s="98" t="s">
        <v>445</v>
      </c>
      <c r="C47" s="31"/>
      <c r="D47" s="98"/>
      <c r="E47" s="98"/>
      <c r="F47" s="9">
        <f>F48+F49</f>
        <v>170589.69999999998</v>
      </c>
      <c r="G47" s="9">
        <f>G48+G49</f>
        <v>189115.5</v>
      </c>
      <c r="H47" s="9">
        <f>H48+H49</f>
        <v>196680.2</v>
      </c>
    </row>
    <row r="48" spans="1:8" ht="31.5" x14ac:dyDescent="0.25">
      <c r="A48" s="97" t="s">
        <v>43</v>
      </c>
      <c r="B48" s="98" t="s">
        <v>445</v>
      </c>
      <c r="C48" s="31">
        <v>200</v>
      </c>
      <c r="D48" s="98" t="s">
        <v>25</v>
      </c>
      <c r="E48" s="98" t="s">
        <v>45</v>
      </c>
      <c r="F48" s="9">
        <f>SUM(Ведомственная!G641)</f>
        <v>2539.9</v>
      </c>
      <c r="G48" s="9">
        <f>SUM(Ведомственная!H641)</f>
        <v>2825.1</v>
      </c>
      <c r="H48" s="9">
        <f>SUM(Ведомственная!I641)</f>
        <v>2934.5</v>
      </c>
    </row>
    <row r="49" spans="1:8" x14ac:dyDescent="0.25">
      <c r="A49" s="97" t="s">
        <v>34</v>
      </c>
      <c r="B49" s="98" t="s">
        <v>445</v>
      </c>
      <c r="C49" s="31">
        <v>300</v>
      </c>
      <c r="D49" s="98" t="s">
        <v>25</v>
      </c>
      <c r="E49" s="98" t="s">
        <v>45</v>
      </c>
      <c r="F49" s="9">
        <f>SUM(Ведомственная!G642)</f>
        <v>168049.8</v>
      </c>
      <c r="G49" s="9">
        <f>SUM(Ведомственная!H642)</f>
        <v>186290.4</v>
      </c>
      <c r="H49" s="9">
        <f>SUM(Ведомственная!I642)</f>
        <v>193745.7</v>
      </c>
    </row>
    <row r="50" spans="1:8" ht="47.25" x14ac:dyDescent="0.25">
      <c r="A50" s="97" t="s">
        <v>331</v>
      </c>
      <c r="B50" s="98" t="s">
        <v>446</v>
      </c>
      <c r="C50" s="98"/>
      <c r="D50" s="98"/>
      <c r="E50" s="98"/>
      <c r="F50" s="9">
        <f>F51+F52</f>
        <v>9464.4000000000015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97" t="s">
        <v>43</v>
      </c>
      <c r="B51" s="98" t="s">
        <v>446</v>
      </c>
      <c r="C51" s="98" t="s">
        <v>80</v>
      </c>
      <c r="D51" s="98" t="s">
        <v>25</v>
      </c>
      <c r="E51" s="98" t="s">
        <v>45</v>
      </c>
      <c r="F51" s="9">
        <f>SUM(Ведомственная!G644)</f>
        <v>147.19999999999999</v>
      </c>
      <c r="G51" s="9">
        <f>SUM(Ведомственная!H644)</f>
        <v>152.9</v>
      </c>
      <c r="H51" s="9">
        <f>SUM(Ведомственная!I644)</f>
        <v>158.80000000000001</v>
      </c>
    </row>
    <row r="52" spans="1:8" x14ac:dyDescent="0.25">
      <c r="A52" s="97" t="s">
        <v>34</v>
      </c>
      <c r="B52" s="98" t="s">
        <v>446</v>
      </c>
      <c r="C52" s="98" t="s">
        <v>88</v>
      </c>
      <c r="D52" s="98" t="s">
        <v>25</v>
      </c>
      <c r="E52" s="98" t="s">
        <v>45</v>
      </c>
      <c r="F52" s="9">
        <f>SUM(Ведомственная!G645)</f>
        <v>9317.2000000000007</v>
      </c>
      <c r="G52" s="9">
        <f>SUM(Ведомственная!H645)</f>
        <v>10095.299999999999</v>
      </c>
      <c r="H52" s="9">
        <f>SUM(Ведомственная!I645)</f>
        <v>10482.700000000001</v>
      </c>
    </row>
    <row r="53" spans="1:8" ht="47.25" x14ac:dyDescent="0.25">
      <c r="A53" s="97" t="s">
        <v>332</v>
      </c>
      <c r="B53" s="98" t="s">
        <v>447</v>
      </c>
      <c r="C53" s="98"/>
      <c r="D53" s="98"/>
      <c r="E53" s="98"/>
      <c r="F53" s="9">
        <f>F54+F55</f>
        <v>125478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97" t="s">
        <v>43</v>
      </c>
      <c r="B54" s="98" t="s">
        <v>447</v>
      </c>
      <c r="C54" s="98" t="s">
        <v>80</v>
      </c>
      <c r="D54" s="98" t="s">
        <v>25</v>
      </c>
      <c r="E54" s="98" t="s">
        <v>45</v>
      </c>
      <c r="F54" s="9">
        <f>SUM(Ведомственная!G647)</f>
        <v>1853.5</v>
      </c>
      <c r="G54" s="9">
        <f>SUM(Ведомственная!H647)</f>
        <v>2026.3</v>
      </c>
      <c r="H54" s="9">
        <f>SUM(Ведомственная!I647)</f>
        <v>2101.1999999999998</v>
      </c>
    </row>
    <row r="55" spans="1:8" x14ac:dyDescent="0.25">
      <c r="A55" s="97" t="s">
        <v>34</v>
      </c>
      <c r="B55" s="98" t="s">
        <v>447</v>
      </c>
      <c r="C55" s="98" t="s">
        <v>88</v>
      </c>
      <c r="D55" s="98" t="s">
        <v>25</v>
      </c>
      <c r="E55" s="98" t="s">
        <v>45</v>
      </c>
      <c r="F55" s="9">
        <f>SUM(Ведомственная!G648)</f>
        <v>123624.5</v>
      </c>
      <c r="G55" s="9">
        <f>SUM(Ведомственная!H648)</f>
        <v>134073.29999999999</v>
      </c>
      <c r="H55" s="9">
        <f>SUM(Ведомственная!I648)</f>
        <v>139442.4</v>
      </c>
    </row>
    <row r="56" spans="1:8" ht="63" x14ac:dyDescent="0.25">
      <c r="A56" s="97" t="s">
        <v>333</v>
      </c>
      <c r="B56" s="98" t="s">
        <v>448</v>
      </c>
      <c r="C56" s="98"/>
      <c r="D56" s="98"/>
      <c r="E56" s="98"/>
      <c r="F56" s="9">
        <f>F57+F58</f>
        <v>277.7</v>
      </c>
      <c r="G56" s="9">
        <f>G57+G58</f>
        <v>333.5</v>
      </c>
      <c r="H56" s="9">
        <f>H57+H58</f>
        <v>346.8</v>
      </c>
    </row>
    <row r="57" spans="1:8" ht="31.5" x14ac:dyDescent="0.25">
      <c r="A57" s="97" t="s">
        <v>43</v>
      </c>
      <c r="B57" s="98" t="s">
        <v>448</v>
      </c>
      <c r="C57" s="98" t="s">
        <v>80</v>
      </c>
      <c r="D57" s="98" t="s">
        <v>25</v>
      </c>
      <c r="E57" s="98" t="s">
        <v>45</v>
      </c>
      <c r="F57" s="9">
        <f>SUM(Ведомственная!G650)</f>
        <v>4.2</v>
      </c>
      <c r="G57" s="9">
        <f>SUM(Ведомственная!H650)</f>
        <v>5.0999999999999996</v>
      </c>
      <c r="H57" s="9">
        <f>SUM(Ведомственная!I650)</f>
        <v>5.3</v>
      </c>
    </row>
    <row r="58" spans="1:8" x14ac:dyDescent="0.25">
      <c r="A58" s="97" t="s">
        <v>34</v>
      </c>
      <c r="B58" s="98" t="s">
        <v>448</v>
      </c>
      <c r="C58" s="98" t="s">
        <v>88</v>
      </c>
      <c r="D58" s="98" t="s">
        <v>25</v>
      </c>
      <c r="E58" s="98" t="s">
        <v>45</v>
      </c>
      <c r="F58" s="9">
        <f>SUM(Ведомственная!G651)</f>
        <v>273.5</v>
      </c>
      <c r="G58" s="9">
        <f>SUM(Ведомственная!H651)</f>
        <v>328.4</v>
      </c>
      <c r="H58" s="9">
        <f>SUM(Ведомственная!I651)</f>
        <v>341.5</v>
      </c>
    </row>
    <row r="59" spans="1:8" ht="63" x14ac:dyDescent="0.25">
      <c r="A59" s="97" t="s">
        <v>334</v>
      </c>
      <c r="B59" s="98" t="s">
        <v>449</v>
      </c>
      <c r="C59" s="98"/>
      <c r="D59" s="98"/>
      <c r="E59" s="98"/>
      <c r="F59" s="9">
        <f>F60+F61</f>
        <v>13.799999999999999</v>
      </c>
      <c r="G59" s="9">
        <f>G60+G61</f>
        <v>24.6</v>
      </c>
      <c r="H59" s="9">
        <f>H60+H61</f>
        <v>24.6</v>
      </c>
    </row>
    <row r="60" spans="1:8" ht="31.5" x14ac:dyDescent="0.25">
      <c r="A60" s="97" t="s">
        <v>43</v>
      </c>
      <c r="B60" s="98" t="s">
        <v>449</v>
      </c>
      <c r="C60" s="98" t="s">
        <v>80</v>
      </c>
      <c r="D60" s="98" t="s">
        <v>25</v>
      </c>
      <c r="E60" s="98" t="s">
        <v>45</v>
      </c>
      <c r="F60" s="9">
        <f>SUM(Ведомственная!G653)</f>
        <v>0.2</v>
      </c>
      <c r="G60" s="9">
        <f>SUM(Ведомственная!H653)</f>
        <v>0.5</v>
      </c>
      <c r="H60" s="9">
        <f>SUM(Ведомственная!I653)</f>
        <v>0.5</v>
      </c>
    </row>
    <row r="61" spans="1:8" x14ac:dyDescent="0.25">
      <c r="A61" s="97" t="s">
        <v>34</v>
      </c>
      <c r="B61" s="98" t="s">
        <v>449</v>
      </c>
      <c r="C61" s="98" t="s">
        <v>88</v>
      </c>
      <c r="D61" s="98" t="s">
        <v>25</v>
      </c>
      <c r="E61" s="98" t="s">
        <v>45</v>
      </c>
      <c r="F61" s="9">
        <f>SUM(Ведомственная!G654)</f>
        <v>13.6</v>
      </c>
      <c r="G61" s="9">
        <f>SUM(Ведомственная!H654)</f>
        <v>24.1</v>
      </c>
      <c r="H61" s="9">
        <f>SUM(Ведомственная!I654)</f>
        <v>24.1</v>
      </c>
    </row>
    <row r="62" spans="1:8" ht="63" x14ac:dyDescent="0.25">
      <c r="A62" s="97" t="s">
        <v>335</v>
      </c>
      <c r="B62" s="98" t="s">
        <v>450</v>
      </c>
      <c r="C62" s="98"/>
      <c r="D62" s="98"/>
      <c r="E62" s="98"/>
      <c r="F62" s="9">
        <f>F63+F64</f>
        <v>14622.4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97" t="s">
        <v>43</v>
      </c>
      <c r="B63" s="98" t="s">
        <v>450</v>
      </c>
      <c r="C63" s="98" t="s">
        <v>80</v>
      </c>
      <c r="D63" s="98" t="s">
        <v>25</v>
      </c>
      <c r="E63" s="98" t="s">
        <v>45</v>
      </c>
      <c r="F63" s="9">
        <f>SUM(Ведомственная!G656)</f>
        <v>744.3</v>
      </c>
      <c r="G63" s="9">
        <f>SUM(Ведомственная!H656)</f>
        <v>1089</v>
      </c>
      <c r="H63" s="9">
        <f>SUM(Ведомственная!I656)</f>
        <v>1065.3</v>
      </c>
    </row>
    <row r="64" spans="1:8" x14ac:dyDescent="0.25">
      <c r="A64" s="97" t="s">
        <v>34</v>
      </c>
      <c r="B64" s="98" t="s">
        <v>450</v>
      </c>
      <c r="C64" s="98" t="s">
        <v>88</v>
      </c>
      <c r="D64" s="98" t="s">
        <v>25</v>
      </c>
      <c r="E64" s="98" t="s">
        <v>45</v>
      </c>
      <c r="F64" s="9">
        <f>SUM(Ведомственная!G657)</f>
        <v>13878.1</v>
      </c>
      <c r="G64" s="9">
        <f>SUM(Ведомственная!H657)</f>
        <v>18242.099999999999</v>
      </c>
      <c r="H64" s="9">
        <f>SUM(Ведомственная!I657)</f>
        <v>17573.8</v>
      </c>
    </row>
    <row r="65" spans="1:8" ht="63" x14ac:dyDescent="0.25">
      <c r="A65" s="97" t="s">
        <v>934</v>
      </c>
      <c r="B65" s="98" t="s">
        <v>451</v>
      </c>
      <c r="C65" s="98"/>
      <c r="D65" s="98"/>
      <c r="E65" s="98"/>
      <c r="F65" s="9">
        <f>F66+F67</f>
        <v>187214.3</v>
      </c>
      <c r="G65" s="9">
        <f>G66+G67</f>
        <v>247898.1</v>
      </c>
      <c r="H65" s="9">
        <f>H66+H67</f>
        <v>261472.1</v>
      </c>
    </row>
    <row r="66" spans="1:8" ht="31.5" x14ac:dyDescent="0.25">
      <c r="A66" s="97" t="s">
        <v>43</v>
      </c>
      <c r="B66" s="98" t="s">
        <v>451</v>
      </c>
      <c r="C66" s="98" t="s">
        <v>80</v>
      </c>
      <c r="D66" s="98" t="s">
        <v>25</v>
      </c>
      <c r="E66" s="98" t="s">
        <v>45</v>
      </c>
      <c r="F66" s="9">
        <f>SUM(Ведомственная!G659)</f>
        <v>2383</v>
      </c>
      <c r="G66" s="9">
        <f>SUM(Ведомственная!H659)</f>
        <v>3680</v>
      </c>
      <c r="H66" s="9">
        <f>SUM(Ведомственная!I659)</f>
        <v>3881.4</v>
      </c>
    </row>
    <row r="67" spans="1:8" x14ac:dyDescent="0.25">
      <c r="A67" s="97" t="s">
        <v>34</v>
      </c>
      <c r="B67" s="98" t="s">
        <v>451</v>
      </c>
      <c r="C67" s="98" t="s">
        <v>88</v>
      </c>
      <c r="D67" s="98" t="s">
        <v>25</v>
      </c>
      <c r="E67" s="98" t="s">
        <v>45</v>
      </c>
      <c r="F67" s="9">
        <f>SUM(Ведомственная!G660)</f>
        <v>184831.3</v>
      </c>
      <c r="G67" s="9">
        <f>SUM(Ведомственная!H660)</f>
        <v>244218.1</v>
      </c>
      <c r="H67" s="9">
        <f>SUM(Ведомственная!I660)</f>
        <v>257590.7</v>
      </c>
    </row>
    <row r="68" spans="1:8" ht="47.25" x14ac:dyDescent="0.25">
      <c r="A68" s="97" t="s">
        <v>956</v>
      </c>
      <c r="B68" s="98" t="s">
        <v>452</v>
      </c>
      <c r="C68" s="98"/>
      <c r="D68" s="98"/>
      <c r="E68" s="98"/>
      <c r="F68" s="9">
        <f>SUM(F69:F77)</f>
        <v>10077.000000000004</v>
      </c>
      <c r="G68" s="9">
        <f>SUM(G69:G77)</f>
        <v>9181.5</v>
      </c>
      <c r="H68" s="9">
        <f>SUM(H69:H77)</f>
        <v>9517.6</v>
      </c>
    </row>
    <row r="69" spans="1:8" ht="63" x14ac:dyDescent="0.25">
      <c r="A69" s="97" t="s">
        <v>42</v>
      </c>
      <c r="B69" s="98" t="s">
        <v>452</v>
      </c>
      <c r="C69" s="98" t="s">
        <v>78</v>
      </c>
      <c r="D69" s="98" t="s">
        <v>102</v>
      </c>
      <c r="E69" s="98" t="s">
        <v>28</v>
      </c>
      <c r="F69" s="9">
        <f>SUM(Ведомственная!G926)</f>
        <v>1330.9</v>
      </c>
      <c r="G69" s="9">
        <f>SUM(Ведомственная!H926)</f>
        <v>1308.5999999999999</v>
      </c>
      <c r="H69" s="9">
        <f>SUM(Ведомственная!I926)</f>
        <v>1308.5999999999999</v>
      </c>
    </row>
    <row r="70" spans="1:8" ht="63" x14ac:dyDescent="0.25">
      <c r="A70" s="97" t="s">
        <v>42</v>
      </c>
      <c r="B70" s="98" t="s">
        <v>452</v>
      </c>
      <c r="C70" s="98" t="s">
        <v>78</v>
      </c>
      <c r="D70" s="98" t="s">
        <v>102</v>
      </c>
      <c r="E70" s="98" t="s">
        <v>35</v>
      </c>
      <c r="F70" s="9">
        <f>SUM(Ведомственная!G994)</f>
        <v>4175.3</v>
      </c>
      <c r="G70" s="9">
        <f>SUM(Ведомственная!H994)</f>
        <v>4217</v>
      </c>
      <c r="H70" s="9">
        <f>SUM(Ведомственная!I994)</f>
        <v>4217</v>
      </c>
    </row>
    <row r="71" spans="1:8" ht="63" x14ac:dyDescent="0.25">
      <c r="A71" s="97" t="s">
        <v>42</v>
      </c>
      <c r="B71" s="98" t="s">
        <v>452</v>
      </c>
      <c r="C71" s="98" t="s">
        <v>78</v>
      </c>
      <c r="D71" s="98" t="s">
        <v>13</v>
      </c>
      <c r="E71" s="98" t="s">
        <v>28</v>
      </c>
      <c r="F71" s="9">
        <f>SUM(Ведомственная!G1332)</f>
        <v>300.2</v>
      </c>
      <c r="G71" s="9">
        <f>SUM(Ведомственная!H1332)</f>
        <v>321.10000000000002</v>
      </c>
      <c r="H71" s="9">
        <f>SUM(Ведомственная!I1332)</f>
        <v>321.10000000000002</v>
      </c>
    </row>
    <row r="72" spans="1:8" ht="31.5" x14ac:dyDescent="0.25">
      <c r="A72" s="97" t="s">
        <v>43</v>
      </c>
      <c r="B72" s="98" t="s">
        <v>452</v>
      </c>
      <c r="C72" s="98" t="s">
        <v>80</v>
      </c>
      <c r="D72" s="98" t="s">
        <v>25</v>
      </c>
      <c r="E72" s="98" t="s">
        <v>45</v>
      </c>
      <c r="F72" s="9">
        <f>SUM(Ведомственная!G662)</f>
        <v>57.6</v>
      </c>
      <c r="G72" s="9">
        <f>SUM(Ведомственная!H662)</f>
        <v>43.2</v>
      </c>
      <c r="H72" s="9">
        <f>SUM(Ведомственная!I662)</f>
        <v>48.5</v>
      </c>
    </row>
    <row r="73" spans="1:8" x14ac:dyDescent="0.25">
      <c r="A73" s="97" t="s">
        <v>34</v>
      </c>
      <c r="B73" s="98" t="s">
        <v>452</v>
      </c>
      <c r="C73" s="98" t="s">
        <v>88</v>
      </c>
      <c r="D73" s="98" t="s">
        <v>25</v>
      </c>
      <c r="E73" s="98" t="s">
        <v>45</v>
      </c>
      <c r="F73" s="9">
        <f>SUM(Ведомственная!G663)</f>
        <v>3483.4</v>
      </c>
      <c r="G73" s="9">
        <f>SUM(Ведомственная!H663)</f>
        <v>2671.6</v>
      </c>
      <c r="H73" s="9">
        <f>SUM(Ведомственная!I663)</f>
        <v>3002.4</v>
      </c>
    </row>
    <row r="74" spans="1:8" ht="31.5" x14ac:dyDescent="0.25">
      <c r="A74" s="97" t="s">
        <v>110</v>
      </c>
      <c r="B74" s="98" t="s">
        <v>452</v>
      </c>
      <c r="C74" s="98" t="s">
        <v>111</v>
      </c>
      <c r="D74" s="98" t="s">
        <v>102</v>
      </c>
      <c r="E74" s="98" t="s">
        <v>28</v>
      </c>
      <c r="F74" s="9">
        <f>SUM(Ведомственная!G927)</f>
        <v>86.7</v>
      </c>
      <c r="G74" s="9">
        <f>SUM(Ведомственная!H927)</f>
        <v>0</v>
      </c>
      <c r="H74" s="9">
        <f>SUM(Ведомственная!I927)</f>
        <v>0</v>
      </c>
    </row>
    <row r="75" spans="1:8" ht="31.5" x14ac:dyDescent="0.25">
      <c r="A75" s="97" t="s">
        <v>110</v>
      </c>
      <c r="B75" s="98" t="s">
        <v>452</v>
      </c>
      <c r="C75" s="98" t="s">
        <v>111</v>
      </c>
      <c r="D75" s="98" t="s">
        <v>102</v>
      </c>
      <c r="E75" s="98" t="s">
        <v>35</v>
      </c>
      <c r="F75" s="9">
        <f>SUM(Ведомственная!G995)</f>
        <v>382.7</v>
      </c>
      <c r="G75" s="9">
        <f>SUM(Ведомственная!H995)</f>
        <v>450</v>
      </c>
      <c r="H75" s="9">
        <f>SUM(Ведомственная!I995)</f>
        <v>450</v>
      </c>
    </row>
    <row r="76" spans="1:8" ht="31.5" x14ac:dyDescent="0.25">
      <c r="A76" s="97" t="s">
        <v>110</v>
      </c>
      <c r="B76" s="98" t="s">
        <v>452</v>
      </c>
      <c r="C76" s="98" t="s">
        <v>111</v>
      </c>
      <c r="D76" s="98" t="s">
        <v>13</v>
      </c>
      <c r="E76" s="98" t="s">
        <v>28</v>
      </c>
      <c r="F76" s="9">
        <f>SUM(Ведомственная!G1333)</f>
        <v>260.2</v>
      </c>
      <c r="G76" s="9">
        <f>SUM(Ведомственная!H1333)</f>
        <v>170</v>
      </c>
      <c r="H76" s="9">
        <f>SUM(Ведомственная!I1333)</f>
        <v>170</v>
      </c>
    </row>
    <row r="77" spans="1:8" ht="31.5" hidden="1" x14ac:dyDescent="0.25">
      <c r="A77" s="97" t="s">
        <v>110</v>
      </c>
      <c r="B77" s="98" t="s">
        <v>452</v>
      </c>
      <c r="C77" s="98" t="s">
        <v>111</v>
      </c>
      <c r="D77" s="98" t="s">
        <v>25</v>
      </c>
      <c r="E77" s="98" t="s">
        <v>45</v>
      </c>
      <c r="F77" s="9"/>
      <c r="G77" s="9"/>
      <c r="H77" s="9"/>
    </row>
    <row r="78" spans="1:8" ht="63" x14ac:dyDescent="0.25">
      <c r="A78" s="97" t="s">
        <v>338</v>
      </c>
      <c r="B78" s="98" t="s">
        <v>453</v>
      </c>
      <c r="C78" s="98"/>
      <c r="D78" s="98"/>
      <c r="E78" s="98"/>
      <c r="F78" s="9">
        <f>F79+F80</f>
        <v>2431.8999999999996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97" t="s">
        <v>43</v>
      </c>
      <c r="B79" s="98" t="s">
        <v>453</v>
      </c>
      <c r="C79" s="98" t="s">
        <v>80</v>
      </c>
      <c r="D79" s="98" t="s">
        <v>25</v>
      </c>
      <c r="E79" s="98" t="s">
        <v>45</v>
      </c>
      <c r="F79" s="9">
        <f>SUM(Ведомственная!G665)</f>
        <v>41.7</v>
      </c>
      <c r="G79" s="9">
        <f>SUM(Ведомственная!H665)</f>
        <v>41.2</v>
      </c>
      <c r="H79" s="9">
        <f>SUM(Ведомственная!I665)</f>
        <v>41.2</v>
      </c>
    </row>
    <row r="80" spans="1:8" x14ac:dyDescent="0.25">
      <c r="A80" s="97" t="s">
        <v>34</v>
      </c>
      <c r="B80" s="98" t="s">
        <v>453</v>
      </c>
      <c r="C80" s="98" t="s">
        <v>88</v>
      </c>
      <c r="D80" s="98" t="s">
        <v>25</v>
      </c>
      <c r="E80" s="98" t="s">
        <v>45</v>
      </c>
      <c r="F80" s="9">
        <f>SUM(Ведомственная!G666)</f>
        <v>2390.1999999999998</v>
      </c>
      <c r="G80" s="9">
        <f>SUM(Ведомственная!H666)</f>
        <v>2290.6999999999998</v>
      </c>
      <c r="H80" s="9">
        <f>SUM(Ведомственная!I666)</f>
        <v>2290.6999999999998</v>
      </c>
    </row>
    <row r="81" spans="1:8" ht="31.5" x14ac:dyDescent="0.25">
      <c r="A81" s="97" t="s">
        <v>339</v>
      </c>
      <c r="B81" s="98" t="s">
        <v>454</v>
      </c>
      <c r="C81" s="98"/>
      <c r="D81" s="98"/>
      <c r="E81" s="98"/>
      <c r="F81" s="9">
        <f>F82+F83</f>
        <v>0</v>
      </c>
      <c r="G81" s="9">
        <f>G82+G83</f>
        <v>0.6</v>
      </c>
      <c r="H81" s="9">
        <f>H82+H83</f>
        <v>0.6</v>
      </c>
    </row>
    <row r="82" spans="1:8" ht="31.5" x14ac:dyDescent="0.25">
      <c r="A82" s="97" t="s">
        <v>43</v>
      </c>
      <c r="B82" s="98" t="s">
        <v>454</v>
      </c>
      <c r="C82" s="98" t="s">
        <v>80</v>
      </c>
      <c r="D82" s="98" t="s">
        <v>25</v>
      </c>
      <c r="E82" s="98" t="s">
        <v>45</v>
      </c>
      <c r="F82" s="9">
        <f>SUM(Ведомственная!G668)</f>
        <v>0</v>
      </c>
      <c r="G82" s="9">
        <f>SUM(Ведомственная!H668)</f>
        <v>0</v>
      </c>
      <c r="H82" s="9">
        <f>SUM(Ведомственная!I668)</f>
        <v>0</v>
      </c>
    </row>
    <row r="83" spans="1:8" x14ac:dyDescent="0.25">
      <c r="A83" s="97" t="s">
        <v>34</v>
      </c>
      <c r="B83" s="98" t="s">
        <v>454</v>
      </c>
      <c r="C83" s="98" t="s">
        <v>88</v>
      </c>
      <c r="D83" s="98" t="s">
        <v>25</v>
      </c>
      <c r="E83" s="98" t="s">
        <v>45</v>
      </c>
      <c r="F83" s="9">
        <f>SUM(Ведомственная!G669)</f>
        <v>0</v>
      </c>
      <c r="G83" s="9">
        <f>SUM(Ведомственная!H669)</f>
        <v>0.6</v>
      </c>
      <c r="H83" s="9">
        <f>SUM(Ведомственная!I669)</f>
        <v>0.6</v>
      </c>
    </row>
    <row r="84" spans="1:8" ht="94.5" x14ac:dyDescent="0.25">
      <c r="A84" s="97" t="s">
        <v>728</v>
      </c>
      <c r="B84" s="98" t="s">
        <v>455</v>
      </c>
      <c r="C84" s="98"/>
      <c r="D84" s="98"/>
      <c r="E84" s="98"/>
      <c r="F84" s="9">
        <f>F85+F86</f>
        <v>17295.2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97" t="s">
        <v>43</v>
      </c>
      <c r="B85" s="98" t="s">
        <v>455</v>
      </c>
      <c r="C85" s="98" t="s">
        <v>80</v>
      </c>
      <c r="D85" s="98" t="s">
        <v>25</v>
      </c>
      <c r="E85" s="98" t="s">
        <v>45</v>
      </c>
      <c r="F85" s="9">
        <f>SUM(Ведомственная!G671)</f>
        <v>212.2</v>
      </c>
      <c r="G85" s="9">
        <f>SUM(Ведомственная!H671)</f>
        <v>219.5</v>
      </c>
      <c r="H85" s="9">
        <f>SUM(Ведомственная!I671)</f>
        <v>227.1</v>
      </c>
    </row>
    <row r="86" spans="1:8" x14ac:dyDescent="0.25">
      <c r="A86" s="97" t="s">
        <v>34</v>
      </c>
      <c r="B86" s="98" t="s">
        <v>455</v>
      </c>
      <c r="C86" s="98" t="s">
        <v>88</v>
      </c>
      <c r="D86" s="98" t="s">
        <v>25</v>
      </c>
      <c r="E86" s="98" t="s">
        <v>45</v>
      </c>
      <c r="F86" s="9">
        <f>SUM(Ведомственная!G672)</f>
        <v>17083</v>
      </c>
      <c r="G86" s="9">
        <f>SUM(Ведомственная!H672)</f>
        <v>19445.900000000001</v>
      </c>
      <c r="H86" s="9">
        <f>SUM(Ведомственная!I672)</f>
        <v>20223.7</v>
      </c>
    </row>
    <row r="87" spans="1:8" ht="63" x14ac:dyDescent="0.25">
      <c r="A87" s="11" t="s">
        <v>732</v>
      </c>
      <c r="B87" s="98" t="s">
        <v>716</v>
      </c>
      <c r="C87" s="98"/>
      <c r="D87" s="98"/>
      <c r="E87" s="98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97" t="s">
        <v>43</v>
      </c>
      <c r="B88" s="98" t="s">
        <v>716</v>
      </c>
      <c r="C88" s="98" t="s">
        <v>80</v>
      </c>
      <c r="D88" s="98" t="s">
        <v>25</v>
      </c>
      <c r="E88" s="98" t="s">
        <v>67</v>
      </c>
      <c r="F88" s="9">
        <f>SUM(Ведомственная!G759)</f>
        <v>139.5</v>
      </c>
      <c r="G88" s="9">
        <f>SUM(Ведомственная!H759)</f>
        <v>145</v>
      </c>
      <c r="H88" s="9">
        <f>SUM(Ведомственная!I759)</f>
        <v>145</v>
      </c>
    </row>
    <row r="89" spans="1:8" ht="47.25" x14ac:dyDescent="0.25">
      <c r="A89" s="97" t="s">
        <v>336</v>
      </c>
      <c r="B89" s="98" t="s">
        <v>456</v>
      </c>
      <c r="C89" s="98"/>
      <c r="D89" s="98"/>
      <c r="E89" s="98"/>
      <c r="F89" s="9">
        <f>F90+F91</f>
        <v>16602.2</v>
      </c>
      <c r="G89" s="9">
        <f>G90+G91</f>
        <v>17578.8</v>
      </c>
      <c r="H89" s="9">
        <f>H90+H91</f>
        <v>18282</v>
      </c>
    </row>
    <row r="90" spans="1:8" ht="31.5" x14ac:dyDescent="0.25">
      <c r="A90" s="97" t="s">
        <v>43</v>
      </c>
      <c r="B90" s="98" t="s">
        <v>456</v>
      </c>
      <c r="C90" s="98" t="s">
        <v>80</v>
      </c>
      <c r="D90" s="98" t="s">
        <v>25</v>
      </c>
      <c r="E90" s="98" t="s">
        <v>45</v>
      </c>
      <c r="F90" s="9">
        <f>SUM(Ведомственная!G674)</f>
        <v>242.2</v>
      </c>
      <c r="G90" s="9">
        <f>SUM(Ведомственная!H674)</f>
        <v>259.8</v>
      </c>
      <c r="H90" s="9">
        <f>SUM(Ведомственная!I674)</f>
        <v>270.2</v>
      </c>
    </row>
    <row r="91" spans="1:8" x14ac:dyDescent="0.25">
      <c r="A91" s="97" t="s">
        <v>34</v>
      </c>
      <c r="B91" s="98" t="s">
        <v>456</v>
      </c>
      <c r="C91" s="98" t="s">
        <v>88</v>
      </c>
      <c r="D91" s="98" t="s">
        <v>25</v>
      </c>
      <c r="E91" s="98" t="s">
        <v>45</v>
      </c>
      <c r="F91" s="9">
        <f>SUM(Ведомственная!G675)</f>
        <v>16360</v>
      </c>
      <c r="G91" s="9">
        <f>SUM(Ведомственная!H675)</f>
        <v>17319</v>
      </c>
      <c r="H91" s="9">
        <f>SUM(Ведомственная!I675)</f>
        <v>18011.8</v>
      </c>
    </row>
    <row r="92" spans="1:8" ht="31.5" x14ac:dyDescent="0.25">
      <c r="A92" s="97" t="s">
        <v>337</v>
      </c>
      <c r="B92" s="98" t="s">
        <v>457</v>
      </c>
      <c r="C92" s="98"/>
      <c r="D92" s="98"/>
      <c r="E92" s="98"/>
      <c r="F92" s="9">
        <f>SUM(F93:F95)</f>
        <v>100852.3</v>
      </c>
      <c r="G92" s="9">
        <f>SUM(G93:G95)</f>
        <v>100842</v>
      </c>
      <c r="H92" s="9">
        <f>SUM(H93:H95)</f>
        <v>100842</v>
      </c>
    </row>
    <row r="93" spans="1:8" ht="31.5" x14ac:dyDescent="0.25">
      <c r="A93" s="97" t="s">
        <v>43</v>
      </c>
      <c r="B93" s="98" t="s">
        <v>457</v>
      </c>
      <c r="C93" s="98" t="s">
        <v>80</v>
      </c>
      <c r="D93" s="98" t="s">
        <v>102</v>
      </c>
      <c r="E93" s="98" t="s">
        <v>152</v>
      </c>
      <c r="F93" s="9">
        <f>SUM(Ведомственная!G608)</f>
        <v>12.4</v>
      </c>
      <c r="G93" s="9">
        <f>SUM(Ведомственная!H608)</f>
        <v>0</v>
      </c>
      <c r="H93" s="9">
        <f>SUM(Ведомственная!I608)</f>
        <v>0</v>
      </c>
    </row>
    <row r="94" spans="1:8" ht="31.5" x14ac:dyDescent="0.25">
      <c r="A94" s="97" t="s">
        <v>43</v>
      </c>
      <c r="B94" s="98" t="s">
        <v>457</v>
      </c>
      <c r="C94" s="98" t="s">
        <v>80</v>
      </c>
      <c r="D94" s="98" t="s">
        <v>25</v>
      </c>
      <c r="E94" s="98" t="s">
        <v>45</v>
      </c>
      <c r="F94" s="9">
        <f>SUM(Ведомственная!G677)</f>
        <v>2059.8000000000002</v>
      </c>
      <c r="G94" s="9">
        <f>SUM(Ведомственная!H677)</f>
        <v>2072</v>
      </c>
      <c r="H94" s="9">
        <f>SUM(Ведомственная!I677)</f>
        <v>2072</v>
      </c>
    </row>
    <row r="95" spans="1:8" x14ac:dyDescent="0.25">
      <c r="A95" s="97" t="s">
        <v>34</v>
      </c>
      <c r="B95" s="98" t="s">
        <v>457</v>
      </c>
      <c r="C95" s="98" t="s">
        <v>88</v>
      </c>
      <c r="D95" s="98" t="s">
        <v>25</v>
      </c>
      <c r="E95" s="98" t="s">
        <v>45</v>
      </c>
      <c r="F95" s="9">
        <f>SUM(Ведомственная!G678)</f>
        <v>98780.1</v>
      </c>
      <c r="G95" s="9">
        <f>SUM(Ведомственная!H678)</f>
        <v>98770</v>
      </c>
      <c r="H95" s="9">
        <f>SUM(Ведомственная!I678)</f>
        <v>98770</v>
      </c>
    </row>
    <row r="96" spans="1:8" ht="31.5" x14ac:dyDescent="0.25">
      <c r="A96" s="97" t="s">
        <v>433</v>
      </c>
      <c r="B96" s="98" t="s">
        <v>458</v>
      </c>
      <c r="C96" s="98"/>
      <c r="D96" s="98"/>
      <c r="E96" s="98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 x14ac:dyDescent="0.25">
      <c r="A97" s="97" t="s">
        <v>43</v>
      </c>
      <c r="B97" s="98" t="s">
        <v>375</v>
      </c>
      <c r="C97" s="98" t="s">
        <v>80</v>
      </c>
      <c r="D97" s="98" t="s">
        <v>25</v>
      </c>
      <c r="E97" s="98" t="s">
        <v>45</v>
      </c>
      <c r="F97" s="9"/>
      <c r="G97" s="9"/>
      <c r="H97" s="9"/>
    </row>
    <row r="98" spans="1:8" x14ac:dyDescent="0.25">
      <c r="A98" s="97" t="s">
        <v>34</v>
      </c>
      <c r="B98" s="98" t="s">
        <v>458</v>
      </c>
      <c r="C98" s="98" t="s">
        <v>88</v>
      </c>
      <c r="D98" s="98" t="s">
        <v>25</v>
      </c>
      <c r="E98" s="98" t="s">
        <v>45</v>
      </c>
      <c r="F98" s="9">
        <f>SUM(Ведомственная!G681)</f>
        <v>17904</v>
      </c>
      <c r="G98" s="9">
        <f>SUM(Ведомственная!H681)</f>
        <v>17911.5</v>
      </c>
      <c r="H98" s="9">
        <f>SUM(Ведомственная!I681)</f>
        <v>17792.3</v>
      </c>
    </row>
    <row r="99" spans="1:8" ht="63" x14ac:dyDescent="0.25">
      <c r="A99" s="97" t="s">
        <v>465</v>
      </c>
      <c r="B99" s="98" t="s">
        <v>464</v>
      </c>
      <c r="C99" s="98"/>
      <c r="D99" s="98"/>
      <c r="E99" s="98"/>
      <c r="F99" s="9">
        <f>SUM(F100)</f>
        <v>6097.9</v>
      </c>
      <c r="G99" s="9">
        <f>SUM(G100)</f>
        <v>5982.3</v>
      </c>
      <c r="H99" s="9">
        <f>SUM(H100)</f>
        <v>5982.3</v>
      </c>
    </row>
    <row r="100" spans="1:8" ht="47.25" x14ac:dyDescent="0.25">
      <c r="A100" s="97" t="s">
        <v>345</v>
      </c>
      <c r="B100" s="98" t="s">
        <v>463</v>
      </c>
      <c r="C100" s="31"/>
      <c r="D100" s="98"/>
      <c r="E100" s="98"/>
      <c r="F100" s="9">
        <f>F101+F102</f>
        <v>6097.9</v>
      </c>
      <c r="G100" s="9">
        <f>G101+G102</f>
        <v>5982.3</v>
      </c>
      <c r="H100" s="9">
        <f>H101+H102</f>
        <v>5982.3</v>
      </c>
    </row>
    <row r="101" spans="1:8" ht="63" x14ac:dyDescent="0.25">
      <c r="A101" s="97" t="s">
        <v>42</v>
      </c>
      <c r="B101" s="98" t="s">
        <v>463</v>
      </c>
      <c r="C101" s="31">
        <v>100</v>
      </c>
      <c r="D101" s="98" t="s">
        <v>25</v>
      </c>
      <c r="E101" s="98" t="s">
        <v>67</v>
      </c>
      <c r="F101" s="9">
        <f>SUM(Ведомственная!G763)</f>
        <v>6097.9</v>
      </c>
      <c r="G101" s="9">
        <f>SUM(Ведомственная!H763)</f>
        <v>5982.3</v>
      </c>
      <c r="H101" s="9">
        <f>SUM(Ведомственная!I763)</f>
        <v>5982.3</v>
      </c>
    </row>
    <row r="102" spans="1:8" ht="31.5" hidden="1" x14ac:dyDescent="0.25">
      <c r="A102" s="97" t="s">
        <v>43</v>
      </c>
      <c r="B102" s="98" t="s">
        <v>463</v>
      </c>
      <c r="C102" s="31">
        <v>200</v>
      </c>
      <c r="D102" s="98" t="s">
        <v>25</v>
      </c>
      <c r="E102" s="98" t="s">
        <v>67</v>
      </c>
      <c r="F102" s="9">
        <f>SUM(Ведомственная!G760)</f>
        <v>0</v>
      </c>
      <c r="G102" s="9">
        <f>SUM(Ведомственная!H760)</f>
        <v>0</v>
      </c>
      <c r="H102" s="9">
        <f>SUM(Ведомственная!I760)</f>
        <v>0</v>
      </c>
    </row>
    <row r="103" spans="1:8" ht="47.25" x14ac:dyDescent="0.25">
      <c r="A103" s="97" t="s">
        <v>968</v>
      </c>
      <c r="B103" s="31" t="s">
        <v>965</v>
      </c>
      <c r="C103" s="31"/>
      <c r="D103" s="98"/>
      <c r="E103" s="98"/>
      <c r="F103" s="9">
        <f>SUM(F104)</f>
        <v>156</v>
      </c>
      <c r="G103" s="9">
        <f t="shared" ref="G103:H103" si="5">SUM(G104)</f>
        <v>111</v>
      </c>
      <c r="H103" s="9">
        <f t="shared" si="5"/>
        <v>111</v>
      </c>
    </row>
    <row r="104" spans="1:8" ht="110.25" x14ac:dyDescent="0.25">
      <c r="A104" s="97" t="s">
        <v>813</v>
      </c>
      <c r="B104" s="31" t="s">
        <v>969</v>
      </c>
      <c r="C104" s="31"/>
      <c r="D104" s="98"/>
      <c r="E104" s="98"/>
      <c r="F104" s="9">
        <f>SUM(F105)</f>
        <v>156</v>
      </c>
      <c r="G104" s="9">
        <f t="shared" ref="G104:H104" si="6">SUM(G105)</f>
        <v>111</v>
      </c>
      <c r="H104" s="9">
        <f t="shared" si="6"/>
        <v>111</v>
      </c>
    </row>
    <row r="105" spans="1:8" ht="31.5" x14ac:dyDescent="0.25">
      <c r="A105" s="97" t="s">
        <v>43</v>
      </c>
      <c r="B105" s="31" t="s">
        <v>969</v>
      </c>
      <c r="C105" s="31" t="s">
        <v>80</v>
      </c>
      <c r="D105" s="98" t="s">
        <v>25</v>
      </c>
      <c r="E105" s="98" t="s">
        <v>67</v>
      </c>
      <c r="F105" s="9">
        <f>SUM(Ведомственная!G766)</f>
        <v>156</v>
      </c>
      <c r="G105" s="9">
        <f>SUM(Ведомственная!H766)</f>
        <v>111</v>
      </c>
      <c r="H105" s="9">
        <f>SUM(Ведомственная!I766)</f>
        <v>111</v>
      </c>
    </row>
    <row r="106" spans="1:8" ht="31.5" x14ac:dyDescent="0.25">
      <c r="A106" s="11" t="s">
        <v>967</v>
      </c>
      <c r="B106" s="98" t="s">
        <v>966</v>
      </c>
      <c r="C106" s="31"/>
      <c r="D106" s="98"/>
      <c r="E106" s="98"/>
      <c r="F106" s="9">
        <f>SUM(F107)</f>
        <v>1750</v>
      </c>
      <c r="G106" s="9">
        <f t="shared" ref="G106:H106" si="7">SUM(G107)</f>
        <v>348</v>
      </c>
      <c r="H106" s="9">
        <f t="shared" si="7"/>
        <v>348</v>
      </c>
    </row>
    <row r="107" spans="1:8" ht="78.75" x14ac:dyDescent="0.25">
      <c r="A107" s="11" t="s">
        <v>998</v>
      </c>
      <c r="B107" s="98" t="s">
        <v>970</v>
      </c>
      <c r="C107" s="31"/>
      <c r="D107" s="98"/>
      <c r="E107" s="98"/>
      <c r="F107" s="9">
        <f>SUM(F108:F109)</f>
        <v>1750</v>
      </c>
      <c r="G107" s="9">
        <f t="shared" ref="G107:H107" si="8">SUM(G108:G109)</f>
        <v>348</v>
      </c>
      <c r="H107" s="9">
        <f t="shared" si="8"/>
        <v>348</v>
      </c>
    </row>
    <row r="108" spans="1:8" ht="63" x14ac:dyDescent="0.25">
      <c r="A108" s="118" t="s">
        <v>42</v>
      </c>
      <c r="B108" s="119" t="s">
        <v>970</v>
      </c>
      <c r="C108" s="31">
        <v>100</v>
      </c>
      <c r="D108" s="119" t="s">
        <v>25</v>
      </c>
      <c r="E108" s="119" t="s">
        <v>67</v>
      </c>
      <c r="F108" s="9">
        <f>SUM(Ведомственная!G769)</f>
        <v>1596.3</v>
      </c>
      <c r="G108" s="9">
        <f>SUM(Ведомственная!H769)</f>
        <v>0</v>
      </c>
      <c r="H108" s="9">
        <f>SUM(Ведомственная!I769)</f>
        <v>0</v>
      </c>
    </row>
    <row r="109" spans="1:8" ht="31.5" x14ac:dyDescent="0.25">
      <c r="A109" s="97" t="s">
        <v>43</v>
      </c>
      <c r="B109" s="98" t="s">
        <v>970</v>
      </c>
      <c r="C109" s="31">
        <v>200</v>
      </c>
      <c r="D109" s="98" t="s">
        <v>25</v>
      </c>
      <c r="E109" s="98" t="s">
        <v>67</v>
      </c>
      <c r="F109" s="9">
        <f>SUM(Ведомственная!G770)</f>
        <v>153.69999999999999</v>
      </c>
      <c r="G109" s="9">
        <f>SUM(Ведомственная!H770)</f>
        <v>348</v>
      </c>
      <c r="H109" s="9">
        <f>SUM(Ведомственная!I770)</f>
        <v>348</v>
      </c>
    </row>
    <row r="110" spans="1:8" ht="47.25" x14ac:dyDescent="0.25">
      <c r="A110" s="97" t="s">
        <v>327</v>
      </c>
      <c r="B110" s="98" t="s">
        <v>328</v>
      </c>
      <c r="C110" s="31"/>
      <c r="D110" s="98"/>
      <c r="E110" s="98"/>
      <c r="F110" s="9">
        <f>SUM(F111)</f>
        <v>24585.3</v>
      </c>
      <c r="G110" s="9">
        <f t="shared" ref="G110:H110" si="9">SUM(G111)</f>
        <v>24331.9</v>
      </c>
      <c r="H110" s="9">
        <f t="shared" si="9"/>
        <v>24331.9</v>
      </c>
    </row>
    <row r="111" spans="1:8" ht="31.5" x14ac:dyDescent="0.25">
      <c r="A111" s="97" t="s">
        <v>347</v>
      </c>
      <c r="B111" s="31" t="s">
        <v>466</v>
      </c>
      <c r="C111" s="31"/>
      <c r="D111" s="98"/>
      <c r="E111" s="98"/>
      <c r="F111" s="9">
        <f>SUM(F112)</f>
        <v>24585.3</v>
      </c>
      <c r="G111" s="9">
        <f t="shared" ref="G111:H111" si="10">SUM(G112)</f>
        <v>24331.9</v>
      </c>
      <c r="H111" s="9">
        <f t="shared" si="10"/>
        <v>24331.9</v>
      </c>
    </row>
    <row r="112" spans="1:8" ht="63" x14ac:dyDescent="0.25">
      <c r="A112" s="97" t="s">
        <v>42</v>
      </c>
      <c r="B112" s="31" t="s">
        <v>466</v>
      </c>
      <c r="C112" s="31">
        <v>100</v>
      </c>
      <c r="D112" s="98" t="s">
        <v>25</v>
      </c>
      <c r="E112" s="98" t="s">
        <v>67</v>
      </c>
      <c r="F112" s="9">
        <f>SUM(Ведомственная!G773)</f>
        <v>24585.3</v>
      </c>
      <c r="G112" s="9">
        <f>SUM(Ведомственная!H773)</f>
        <v>24331.9</v>
      </c>
      <c r="H112" s="9">
        <f>SUM(Ведомственная!I773)</f>
        <v>24331.9</v>
      </c>
    </row>
    <row r="113" spans="1:8" s="27" customFormat="1" ht="47.25" x14ac:dyDescent="0.25">
      <c r="A113" s="23" t="s">
        <v>500</v>
      </c>
      <c r="B113" s="29" t="s">
        <v>501</v>
      </c>
      <c r="C113" s="29"/>
      <c r="D113" s="38"/>
      <c r="E113" s="38"/>
      <c r="F113" s="10">
        <f>SUM(F117)+F114</f>
        <v>0</v>
      </c>
      <c r="G113" s="10">
        <f t="shared" ref="G113:H113" si="11">SUM(G117)+G114</f>
        <v>200</v>
      </c>
      <c r="H113" s="10">
        <f t="shared" si="11"/>
        <v>200</v>
      </c>
    </row>
    <row r="114" spans="1:8" x14ac:dyDescent="0.25">
      <c r="A114" s="2" t="s">
        <v>29</v>
      </c>
      <c r="B114" s="31" t="s">
        <v>659</v>
      </c>
      <c r="C114" s="31"/>
      <c r="D114" s="98"/>
      <c r="E114" s="98"/>
      <c r="F114" s="9">
        <f t="shared" ref="F114:H115" si="12">SUM(F115)</f>
        <v>0</v>
      </c>
      <c r="G114" s="9">
        <f t="shared" si="12"/>
        <v>200</v>
      </c>
      <c r="H114" s="9">
        <f t="shared" si="12"/>
        <v>200</v>
      </c>
    </row>
    <row r="115" spans="1:8" ht="31.5" x14ac:dyDescent="0.25">
      <c r="A115" s="97" t="s">
        <v>395</v>
      </c>
      <c r="B115" s="31" t="s">
        <v>660</v>
      </c>
      <c r="C115" s="31"/>
      <c r="D115" s="98"/>
      <c r="E115" s="98"/>
      <c r="F115" s="9">
        <f t="shared" si="12"/>
        <v>0</v>
      </c>
      <c r="G115" s="9">
        <f t="shared" si="12"/>
        <v>200</v>
      </c>
      <c r="H115" s="9">
        <f t="shared" si="12"/>
        <v>200</v>
      </c>
    </row>
    <row r="116" spans="1:8" x14ac:dyDescent="0.25">
      <c r="A116" s="97" t="s">
        <v>20</v>
      </c>
      <c r="B116" s="31" t="s">
        <v>660</v>
      </c>
      <c r="C116" s="31">
        <v>200</v>
      </c>
      <c r="D116" s="98" t="s">
        <v>11</v>
      </c>
      <c r="E116" s="98" t="s">
        <v>22</v>
      </c>
      <c r="F116" s="9">
        <f>SUM(Ведомственная!G251)</f>
        <v>0</v>
      </c>
      <c r="G116" s="9">
        <f>SUM(Ведомственная!H251)</f>
        <v>200</v>
      </c>
      <c r="H116" s="9">
        <f>SUM(Ведомственная!I251)</f>
        <v>200</v>
      </c>
    </row>
    <row r="117" spans="1:8" ht="47.25" hidden="1" x14ac:dyDescent="0.25">
      <c r="A117" s="97" t="s">
        <v>16</v>
      </c>
      <c r="B117" s="98" t="s">
        <v>648</v>
      </c>
      <c r="C117" s="31"/>
      <c r="D117" s="98"/>
      <c r="E117" s="98"/>
      <c r="F117" s="9">
        <f t="shared" ref="F117:H118" si="13">SUM(F118)</f>
        <v>0</v>
      </c>
      <c r="G117" s="9">
        <f t="shared" si="13"/>
        <v>0</v>
      </c>
      <c r="H117" s="9">
        <f t="shared" si="13"/>
        <v>0</v>
      </c>
    </row>
    <row r="118" spans="1:8" ht="31.5" hidden="1" x14ac:dyDescent="0.25">
      <c r="A118" s="97" t="s">
        <v>212</v>
      </c>
      <c r="B118" s="98" t="s">
        <v>647</v>
      </c>
      <c r="C118" s="98"/>
      <c r="D118" s="98"/>
      <c r="E118" s="98"/>
      <c r="F118" s="9">
        <f t="shared" si="13"/>
        <v>0</v>
      </c>
      <c r="G118" s="9">
        <f t="shared" si="13"/>
        <v>0</v>
      </c>
      <c r="H118" s="9">
        <f t="shared" si="13"/>
        <v>0</v>
      </c>
    </row>
    <row r="119" spans="1:8" hidden="1" x14ac:dyDescent="0.25">
      <c r="A119" s="97" t="s">
        <v>20</v>
      </c>
      <c r="B119" s="98" t="s">
        <v>647</v>
      </c>
      <c r="C119" s="98" t="s">
        <v>85</v>
      </c>
      <c r="D119" s="98" t="s">
        <v>11</v>
      </c>
      <c r="E119" s="98" t="s">
        <v>22</v>
      </c>
      <c r="F119" s="9">
        <f>SUM(Ведомственная!G254)</f>
        <v>0</v>
      </c>
      <c r="G119" s="9">
        <f>SUM(Ведомственная!H254)</f>
        <v>0</v>
      </c>
      <c r="H119" s="9">
        <f>SUM(Ведомственная!I254)</f>
        <v>0</v>
      </c>
    </row>
    <row r="120" spans="1:8" ht="31.5" x14ac:dyDescent="0.25">
      <c r="A120" s="63" t="s">
        <v>504</v>
      </c>
      <c r="B120" s="38" t="s">
        <v>210</v>
      </c>
      <c r="C120" s="31"/>
      <c r="D120" s="98"/>
      <c r="E120" s="98"/>
      <c r="F120" s="10">
        <f>SUM(F121+F123+F128)</f>
        <v>12800</v>
      </c>
      <c r="G120" s="10">
        <f>SUM(G121+G123+G128)</f>
        <v>3800</v>
      </c>
      <c r="H120" s="10">
        <f>SUM(H121+H123+H128)</f>
        <v>3800</v>
      </c>
    </row>
    <row r="121" spans="1:8" ht="31.5" hidden="1" x14ac:dyDescent="0.25">
      <c r="A121" s="97" t="s">
        <v>87</v>
      </c>
      <c r="B121" s="98" t="s">
        <v>556</v>
      </c>
      <c r="C121" s="31"/>
      <c r="D121" s="98"/>
      <c r="E121" s="98"/>
      <c r="F121" s="9">
        <f>SUM(F122)</f>
        <v>0</v>
      </c>
      <c r="G121" s="9">
        <f>SUM(G122)</f>
        <v>0</v>
      </c>
      <c r="H121" s="9">
        <f>SUM(H122)</f>
        <v>0</v>
      </c>
    </row>
    <row r="122" spans="1:8" ht="31.5" hidden="1" x14ac:dyDescent="0.25">
      <c r="A122" s="34" t="s">
        <v>43</v>
      </c>
      <c r="B122" s="98" t="s">
        <v>556</v>
      </c>
      <c r="C122" s="31">
        <v>200</v>
      </c>
      <c r="D122" s="98" t="s">
        <v>11</v>
      </c>
      <c r="E122" s="98" t="s">
        <v>22</v>
      </c>
      <c r="F122" s="9">
        <f>SUM(Ведомственная!G257)</f>
        <v>0</v>
      </c>
      <c r="G122" s="9">
        <f>SUM(Ведомственная!H257)</f>
        <v>0</v>
      </c>
      <c r="H122" s="9">
        <f>SUM(Ведомственная!I257)</f>
        <v>0</v>
      </c>
    </row>
    <row r="123" spans="1:8" ht="31.5" x14ac:dyDescent="0.25">
      <c r="A123" s="97" t="s">
        <v>58</v>
      </c>
      <c r="B123" s="98" t="s">
        <v>502</v>
      </c>
      <c r="C123" s="31"/>
      <c r="D123" s="98"/>
      <c r="E123" s="98"/>
      <c r="F123" s="9">
        <f>SUM(F126)+F124</f>
        <v>8550</v>
      </c>
      <c r="G123" s="9">
        <f t="shared" ref="G123:H123" si="14">SUM(G126)+G124</f>
        <v>3800</v>
      </c>
      <c r="H123" s="9">
        <f t="shared" si="14"/>
        <v>3800</v>
      </c>
    </row>
    <row r="124" spans="1:8" ht="31.5" x14ac:dyDescent="0.25">
      <c r="A124" s="97" t="s">
        <v>978</v>
      </c>
      <c r="B124" s="98" t="s">
        <v>977</v>
      </c>
      <c r="C124" s="31"/>
      <c r="D124" s="98"/>
      <c r="E124" s="98"/>
      <c r="F124" s="9">
        <f>SUM(F125)</f>
        <v>2000</v>
      </c>
      <c r="G124" s="9">
        <f t="shared" ref="G124:H124" si="15">SUM(G125)</f>
        <v>0</v>
      </c>
      <c r="H124" s="9">
        <f t="shared" si="15"/>
        <v>0</v>
      </c>
    </row>
    <row r="125" spans="1:8" ht="31.5" x14ac:dyDescent="0.25">
      <c r="A125" s="97" t="s">
        <v>207</v>
      </c>
      <c r="B125" s="122" t="s">
        <v>977</v>
      </c>
      <c r="C125" s="31">
        <v>600</v>
      </c>
      <c r="D125" s="122" t="s">
        <v>11</v>
      </c>
      <c r="E125" s="122" t="s">
        <v>22</v>
      </c>
      <c r="F125" s="9">
        <f>SUM(Ведомственная!G260)</f>
        <v>2000</v>
      </c>
      <c r="G125" s="9">
        <f>SUM(Ведомственная!H260)</f>
        <v>0</v>
      </c>
      <c r="H125" s="9">
        <f>SUM(Ведомственная!I260)</f>
        <v>0</v>
      </c>
    </row>
    <row r="126" spans="1:8" ht="47.25" x14ac:dyDescent="0.25">
      <c r="A126" s="97" t="s">
        <v>805</v>
      </c>
      <c r="B126" s="98" t="s">
        <v>503</v>
      </c>
      <c r="C126" s="98"/>
      <c r="D126" s="98"/>
      <c r="E126" s="98"/>
      <c r="F126" s="9">
        <f t="shared" ref="F126:H126" si="16">SUM(F127)</f>
        <v>6550</v>
      </c>
      <c r="G126" s="9">
        <f t="shared" si="16"/>
        <v>3800</v>
      </c>
      <c r="H126" s="9">
        <f t="shared" si="16"/>
        <v>3800</v>
      </c>
    </row>
    <row r="127" spans="1:8" ht="31.5" x14ac:dyDescent="0.25">
      <c r="A127" s="97" t="s">
        <v>207</v>
      </c>
      <c r="B127" s="98" t="s">
        <v>503</v>
      </c>
      <c r="C127" s="98" t="s">
        <v>111</v>
      </c>
      <c r="D127" s="98" t="s">
        <v>11</v>
      </c>
      <c r="E127" s="98" t="s">
        <v>22</v>
      </c>
      <c r="F127" s="9">
        <f>SUM(Ведомственная!G262)</f>
        <v>6550</v>
      </c>
      <c r="G127" s="9">
        <f>SUM(Ведомственная!H262)</f>
        <v>3800</v>
      </c>
      <c r="H127" s="9">
        <f>SUM(Ведомственная!I262)</f>
        <v>3800</v>
      </c>
    </row>
    <row r="128" spans="1:8" x14ac:dyDescent="0.25">
      <c r="A128" s="99" t="s">
        <v>505</v>
      </c>
      <c r="B128" s="100" t="s">
        <v>211</v>
      </c>
      <c r="C128" s="98"/>
      <c r="D128" s="98"/>
      <c r="E128" s="37"/>
      <c r="F128" s="9">
        <f>SUM(F131)</f>
        <v>4250</v>
      </c>
      <c r="G128" s="9">
        <f>SUM(G131)</f>
        <v>0</v>
      </c>
      <c r="H128" s="9">
        <f>SUM(H131)</f>
        <v>0</v>
      </c>
    </row>
    <row r="129" spans="1:8" ht="31.5" x14ac:dyDescent="0.25">
      <c r="A129" s="116" t="s">
        <v>58</v>
      </c>
      <c r="B129" s="100" t="s">
        <v>1036</v>
      </c>
      <c r="C129" s="98"/>
      <c r="D129" s="98"/>
      <c r="E129" s="37"/>
      <c r="F129" s="9">
        <f>SUM(F130)</f>
        <v>4250</v>
      </c>
      <c r="G129" s="9">
        <f t="shared" ref="G129:H129" si="17">SUM(G130)</f>
        <v>0</v>
      </c>
      <c r="H129" s="9">
        <f t="shared" si="17"/>
        <v>0</v>
      </c>
    </row>
    <row r="130" spans="1:8" ht="47.25" x14ac:dyDescent="0.25">
      <c r="A130" s="116" t="s">
        <v>805</v>
      </c>
      <c r="B130" s="117" t="s">
        <v>1043</v>
      </c>
      <c r="C130" s="117"/>
      <c r="D130" s="117"/>
      <c r="E130" s="37"/>
      <c r="F130" s="9">
        <f>SUM(F131)</f>
        <v>4250</v>
      </c>
      <c r="G130" s="9">
        <f t="shared" ref="G130:H130" si="18">SUM(G131)</f>
        <v>0</v>
      </c>
      <c r="H130" s="9">
        <f t="shared" si="18"/>
        <v>0</v>
      </c>
    </row>
    <row r="131" spans="1:8" ht="31.5" x14ac:dyDescent="0.25">
      <c r="A131" s="99" t="s">
        <v>207</v>
      </c>
      <c r="B131" s="100" t="s">
        <v>1043</v>
      </c>
      <c r="C131" s="98" t="s">
        <v>111</v>
      </c>
      <c r="D131" s="98" t="s">
        <v>11</v>
      </c>
      <c r="E131" s="98" t="s">
        <v>22</v>
      </c>
      <c r="F131" s="9">
        <f>SUM(Ведомственная!G266)</f>
        <v>4250</v>
      </c>
      <c r="G131" s="9">
        <f>SUM(Ведомственная!H266)</f>
        <v>0</v>
      </c>
      <c r="H131" s="9">
        <f>SUM(Ведомственная!I266)</f>
        <v>0</v>
      </c>
    </row>
    <row r="132" spans="1:8" s="27" customFormat="1" ht="31.5" x14ac:dyDescent="0.25">
      <c r="A132" s="23" t="s">
        <v>490</v>
      </c>
      <c r="B132" s="38" t="s">
        <v>194</v>
      </c>
      <c r="C132" s="29"/>
      <c r="D132" s="38"/>
      <c r="E132" s="38"/>
      <c r="F132" s="10">
        <f>SUM(F133)</f>
        <v>731.90000000000009</v>
      </c>
      <c r="G132" s="10">
        <f>SUM(G133)</f>
        <v>731.90000000000009</v>
      </c>
      <c r="H132" s="10">
        <f>SUM(H133)</f>
        <v>731.90000000000009</v>
      </c>
    </row>
    <row r="133" spans="1:8" ht="31.5" x14ac:dyDescent="0.25">
      <c r="A133" s="97" t="s">
        <v>192</v>
      </c>
      <c r="B133" s="31" t="s">
        <v>693</v>
      </c>
      <c r="C133" s="31"/>
      <c r="D133" s="98"/>
      <c r="E133" s="98"/>
      <c r="F133" s="9">
        <f>SUM(F134:F135)</f>
        <v>731.90000000000009</v>
      </c>
      <c r="G133" s="9">
        <f>SUM(G134:G135)</f>
        <v>731.90000000000009</v>
      </c>
      <c r="H133" s="9">
        <f>SUM(H134:H135)</f>
        <v>731.90000000000009</v>
      </c>
    </row>
    <row r="134" spans="1:8" ht="63" x14ac:dyDescent="0.25">
      <c r="A134" s="97" t="s">
        <v>42</v>
      </c>
      <c r="B134" s="31" t="s">
        <v>693</v>
      </c>
      <c r="C134" s="31">
        <v>100</v>
      </c>
      <c r="D134" s="98" t="s">
        <v>28</v>
      </c>
      <c r="E134" s="98" t="s">
        <v>11</v>
      </c>
      <c r="F134" s="9">
        <f>SUM(Ведомственная!G64)</f>
        <v>636.70000000000005</v>
      </c>
      <c r="G134" s="9">
        <f>SUM(Ведомственная!H64)</f>
        <v>587.70000000000005</v>
      </c>
      <c r="H134" s="9">
        <f>SUM(Ведомственная!I64)</f>
        <v>587.70000000000005</v>
      </c>
    </row>
    <row r="135" spans="1:8" ht="31.5" x14ac:dyDescent="0.25">
      <c r="A135" s="97" t="s">
        <v>43</v>
      </c>
      <c r="B135" s="31" t="s">
        <v>693</v>
      </c>
      <c r="C135" s="98" t="s">
        <v>80</v>
      </c>
      <c r="D135" s="98" t="s">
        <v>28</v>
      </c>
      <c r="E135" s="98" t="s">
        <v>11</v>
      </c>
      <c r="F135" s="9">
        <f>SUM(Ведомственная!G65)</f>
        <v>95.2</v>
      </c>
      <c r="G135" s="9">
        <f>SUM(Ведомственная!H65)</f>
        <v>144.19999999999999</v>
      </c>
      <c r="H135" s="9">
        <f>SUM(Ведомственная!I65)</f>
        <v>144.19999999999999</v>
      </c>
    </row>
    <row r="136" spans="1:8" ht="31.5" x14ac:dyDescent="0.25">
      <c r="A136" s="23" t="s">
        <v>637</v>
      </c>
      <c r="B136" s="38" t="s">
        <v>195</v>
      </c>
      <c r="C136" s="29"/>
      <c r="D136" s="38"/>
      <c r="E136" s="38"/>
      <c r="F136" s="10">
        <f t="shared" ref="F136:H136" si="19">SUM(F137)</f>
        <v>73.300000000000011</v>
      </c>
      <c r="G136" s="10">
        <f t="shared" si="19"/>
        <v>150</v>
      </c>
      <c r="H136" s="10">
        <f t="shared" si="19"/>
        <v>150</v>
      </c>
    </row>
    <row r="137" spans="1:8" ht="31.5" x14ac:dyDescent="0.25">
      <c r="A137" s="97" t="s">
        <v>87</v>
      </c>
      <c r="B137" s="31" t="s">
        <v>528</v>
      </c>
      <c r="C137" s="29"/>
      <c r="D137" s="38"/>
      <c r="E137" s="38"/>
      <c r="F137" s="9">
        <f>SUM(F138:F139)</f>
        <v>73.300000000000011</v>
      </c>
      <c r="G137" s="9">
        <f t="shared" ref="G137:H137" si="20">SUM(G138:G139)</f>
        <v>150</v>
      </c>
      <c r="H137" s="9">
        <f t="shared" si="20"/>
        <v>150</v>
      </c>
    </row>
    <row r="138" spans="1:8" ht="31.5" x14ac:dyDescent="0.25">
      <c r="A138" s="97" t="s">
        <v>43</v>
      </c>
      <c r="B138" s="31" t="s">
        <v>528</v>
      </c>
      <c r="C138" s="31">
        <v>200</v>
      </c>
      <c r="D138" s="98" t="s">
        <v>28</v>
      </c>
      <c r="E138" s="98">
        <v>13</v>
      </c>
      <c r="F138" s="9">
        <f>SUM(Ведомственная!G95)</f>
        <v>45.7</v>
      </c>
      <c r="G138" s="9">
        <f>SUM(Ведомственная!H95)</f>
        <v>150</v>
      </c>
      <c r="H138" s="9">
        <f>SUM(Ведомственная!I95)</f>
        <v>150</v>
      </c>
    </row>
    <row r="139" spans="1:8" ht="31.5" x14ac:dyDescent="0.25">
      <c r="A139" s="97" t="s">
        <v>43</v>
      </c>
      <c r="B139" s="31" t="s">
        <v>528</v>
      </c>
      <c r="C139" s="31">
        <v>200</v>
      </c>
      <c r="D139" s="98" t="s">
        <v>102</v>
      </c>
      <c r="E139" s="98" t="s">
        <v>152</v>
      </c>
      <c r="F139" s="9">
        <f>SUM(Ведомственная!G484)</f>
        <v>27.6</v>
      </c>
      <c r="G139" s="9">
        <f>SUM(Ведомственная!H484)</f>
        <v>0</v>
      </c>
      <c r="H139" s="9">
        <f>SUM(Ведомственная!I484)</f>
        <v>0</v>
      </c>
    </row>
    <row r="140" spans="1:8" s="27" customFormat="1" ht="31.5" x14ac:dyDescent="0.25">
      <c r="A140" s="23" t="s">
        <v>751</v>
      </c>
      <c r="B140" s="29" t="s">
        <v>186</v>
      </c>
      <c r="C140" s="29"/>
      <c r="D140" s="38"/>
      <c r="E140" s="38"/>
      <c r="F140" s="10">
        <f>SUM(F141+F143+F147+F150+F152)+F157</f>
        <v>233590.6</v>
      </c>
      <c r="G140" s="10">
        <f t="shared" ref="G140:H140" si="21">SUM(G141+G143+G147+G150+G152)+G157</f>
        <v>165024.59999999998</v>
      </c>
      <c r="H140" s="10">
        <f t="shared" si="21"/>
        <v>201483.4</v>
      </c>
    </row>
    <row r="141" spans="1:8" x14ac:dyDescent="0.25">
      <c r="A141" s="97" t="s">
        <v>187</v>
      </c>
      <c r="B141" s="98" t="s">
        <v>188</v>
      </c>
      <c r="C141" s="98"/>
      <c r="D141" s="98"/>
      <c r="E141" s="98"/>
      <c r="F141" s="9">
        <f>SUM(F142)</f>
        <v>6012.4</v>
      </c>
      <c r="G141" s="9">
        <f>SUM(G142)</f>
        <v>3925.5</v>
      </c>
      <c r="H141" s="9">
        <f>SUM(H142)</f>
        <v>3925.5</v>
      </c>
    </row>
    <row r="142" spans="1:8" ht="63" x14ac:dyDescent="0.25">
      <c r="A142" s="97" t="s">
        <v>42</v>
      </c>
      <c r="B142" s="98" t="s">
        <v>188</v>
      </c>
      <c r="C142" s="98" t="s">
        <v>78</v>
      </c>
      <c r="D142" s="98" t="s">
        <v>28</v>
      </c>
      <c r="E142" s="98" t="s">
        <v>35</v>
      </c>
      <c r="F142" s="9">
        <f>SUM(Ведомственная!G60)</f>
        <v>6012.4</v>
      </c>
      <c r="G142" s="9">
        <f>SUM(Ведомственная!H60)</f>
        <v>3925.5</v>
      </c>
      <c r="H142" s="9">
        <f>SUM(Ведомственная!I60)</f>
        <v>3925.5</v>
      </c>
    </row>
    <row r="143" spans="1:8" x14ac:dyDescent="0.25">
      <c r="A143" s="97" t="s">
        <v>69</v>
      </c>
      <c r="B143" s="98" t="s">
        <v>190</v>
      </c>
      <c r="C143" s="98"/>
      <c r="D143" s="98"/>
      <c r="E143" s="98"/>
      <c r="F143" s="9">
        <f>SUM(F144:F146)</f>
        <v>185062.6</v>
      </c>
      <c r="G143" s="9">
        <f>SUM(G144:G146)</f>
        <v>141988.5</v>
      </c>
      <c r="H143" s="9">
        <f>SUM(H144:H146)</f>
        <v>162429.6</v>
      </c>
    </row>
    <row r="144" spans="1:8" ht="63" x14ac:dyDescent="0.25">
      <c r="A144" s="97" t="s">
        <v>42</v>
      </c>
      <c r="B144" s="98" t="s">
        <v>190</v>
      </c>
      <c r="C144" s="98" t="s">
        <v>78</v>
      </c>
      <c r="D144" s="98" t="s">
        <v>28</v>
      </c>
      <c r="E144" s="98" t="s">
        <v>11</v>
      </c>
      <c r="F144" s="9">
        <f>SUM(Ведомственная!G68)</f>
        <v>185038.1</v>
      </c>
      <c r="G144" s="9">
        <f>SUM(Ведомственная!H68)</f>
        <v>141890.4</v>
      </c>
      <c r="H144" s="9">
        <f>SUM(Ведомственная!I68)</f>
        <v>162331.5</v>
      </c>
    </row>
    <row r="145" spans="1:8" ht="31.5" x14ac:dyDescent="0.25">
      <c r="A145" s="97" t="s">
        <v>43</v>
      </c>
      <c r="B145" s="98" t="s">
        <v>190</v>
      </c>
      <c r="C145" s="98" t="s">
        <v>80</v>
      </c>
      <c r="D145" s="98" t="s">
        <v>28</v>
      </c>
      <c r="E145" s="98" t="s">
        <v>11</v>
      </c>
      <c r="F145" s="9">
        <f>SUM(Ведомственная!G69)</f>
        <v>18.8</v>
      </c>
      <c r="G145" s="9">
        <f>SUM(Ведомственная!H69)</f>
        <v>98.1</v>
      </c>
      <c r="H145" s="9">
        <f>SUM(Ведомственная!I69)</f>
        <v>98.1</v>
      </c>
    </row>
    <row r="146" spans="1:8" x14ac:dyDescent="0.25">
      <c r="A146" s="97" t="s">
        <v>34</v>
      </c>
      <c r="B146" s="98" t="s">
        <v>190</v>
      </c>
      <c r="C146" s="98" t="s">
        <v>88</v>
      </c>
      <c r="D146" s="98" t="s">
        <v>28</v>
      </c>
      <c r="E146" s="98" t="s">
        <v>11</v>
      </c>
      <c r="F146" s="9">
        <f>SUM(Ведомственная!G70)</f>
        <v>5.7</v>
      </c>
      <c r="G146" s="9">
        <f>SUM(Ведомственная!H70)</f>
        <v>0</v>
      </c>
      <c r="H146" s="9">
        <f>SUM(Ведомственная!I70)</f>
        <v>0</v>
      </c>
    </row>
    <row r="147" spans="1:8" x14ac:dyDescent="0.25">
      <c r="A147" s="97" t="s">
        <v>84</v>
      </c>
      <c r="B147" s="31" t="s">
        <v>196</v>
      </c>
      <c r="C147" s="31"/>
      <c r="D147" s="98"/>
      <c r="E147" s="98"/>
      <c r="F147" s="9">
        <f>SUM(F148:F149)</f>
        <v>4122.1000000000004</v>
      </c>
      <c r="G147" s="9">
        <f>SUM(G148:G149)</f>
        <v>4347.3</v>
      </c>
      <c r="H147" s="9">
        <f>SUM(H148:H149)</f>
        <v>6347.3</v>
      </c>
    </row>
    <row r="148" spans="1:8" ht="31.5" x14ac:dyDescent="0.25">
      <c r="A148" s="97" t="s">
        <v>43</v>
      </c>
      <c r="B148" s="31" t="s">
        <v>196</v>
      </c>
      <c r="C148" s="31">
        <v>200</v>
      </c>
      <c r="D148" s="98" t="s">
        <v>28</v>
      </c>
      <c r="E148" s="98">
        <v>13</v>
      </c>
      <c r="F148" s="9">
        <f>SUM(Ведомственная!G98)</f>
        <v>4044.5</v>
      </c>
      <c r="G148" s="9">
        <f>SUM(Ведомственная!H98)</f>
        <v>4255.8</v>
      </c>
      <c r="H148" s="9">
        <f>SUM(Ведомственная!I98)</f>
        <v>6255.8</v>
      </c>
    </row>
    <row r="149" spans="1:8" x14ac:dyDescent="0.25">
      <c r="A149" s="97" t="s">
        <v>20</v>
      </c>
      <c r="B149" s="31" t="s">
        <v>196</v>
      </c>
      <c r="C149" s="31">
        <v>800</v>
      </c>
      <c r="D149" s="98" t="s">
        <v>28</v>
      </c>
      <c r="E149" s="98">
        <v>13</v>
      </c>
      <c r="F149" s="9">
        <f>SUM(Ведомственная!G99)</f>
        <v>77.599999999999994</v>
      </c>
      <c r="G149" s="9">
        <f>SUM(Ведомственная!H99)</f>
        <v>91.5</v>
      </c>
      <c r="H149" s="9">
        <f>SUM(Ведомственная!I99)</f>
        <v>91.5</v>
      </c>
    </row>
    <row r="150" spans="1:8" ht="31.5" x14ac:dyDescent="0.25">
      <c r="A150" s="97" t="s">
        <v>86</v>
      </c>
      <c r="B150" s="31" t="s">
        <v>197</v>
      </c>
      <c r="C150" s="31"/>
      <c r="D150" s="98"/>
      <c r="E150" s="98"/>
      <c r="F150" s="9">
        <f>SUM(F151)</f>
        <v>24185.9</v>
      </c>
      <c r="G150" s="9">
        <f t="shared" ref="G150:H150" si="22">SUM(G151)</f>
        <v>6968.3</v>
      </c>
      <c r="H150" s="9">
        <f t="shared" si="22"/>
        <v>10986</v>
      </c>
    </row>
    <row r="151" spans="1:8" ht="31.5" x14ac:dyDescent="0.25">
      <c r="A151" s="97" t="s">
        <v>43</v>
      </c>
      <c r="B151" s="31" t="s">
        <v>197</v>
      </c>
      <c r="C151" s="31">
        <v>200</v>
      </c>
      <c r="D151" s="98" t="s">
        <v>28</v>
      </c>
      <c r="E151" s="98">
        <v>13</v>
      </c>
      <c r="F151" s="9">
        <f>SUM(Ведомственная!G101)</f>
        <v>24185.9</v>
      </c>
      <c r="G151" s="9">
        <f>SUM(Ведомственная!H101)</f>
        <v>6968.3</v>
      </c>
      <c r="H151" s="9">
        <f>SUM(Ведомственная!I101)</f>
        <v>10986</v>
      </c>
    </row>
    <row r="152" spans="1:8" ht="31.5" x14ac:dyDescent="0.25">
      <c r="A152" s="97" t="s">
        <v>87</v>
      </c>
      <c r="B152" s="31" t="s">
        <v>198</v>
      </c>
      <c r="C152" s="31"/>
      <c r="D152" s="98"/>
      <c r="E152" s="98"/>
      <c r="F152" s="9">
        <f>SUM(F153:F156)</f>
        <v>12357.5</v>
      </c>
      <c r="G152" s="9">
        <f>SUM(G153:G156)</f>
        <v>7795</v>
      </c>
      <c r="H152" s="9">
        <f>SUM(H153:H156)</f>
        <v>17795</v>
      </c>
    </row>
    <row r="153" spans="1:8" ht="31.5" x14ac:dyDescent="0.25">
      <c r="A153" s="97" t="s">
        <v>43</v>
      </c>
      <c r="B153" s="31" t="s">
        <v>198</v>
      </c>
      <c r="C153" s="31">
        <v>200</v>
      </c>
      <c r="D153" s="98" t="s">
        <v>28</v>
      </c>
      <c r="E153" s="98">
        <v>13</v>
      </c>
      <c r="F153" s="9">
        <f>SUM(Ведомственная!G103)</f>
        <v>9090</v>
      </c>
      <c r="G153" s="9">
        <f>SUM(Ведомственная!H103)</f>
        <v>5195</v>
      </c>
      <c r="H153" s="9">
        <f>SUM(Ведомственная!I103)</f>
        <v>15195</v>
      </c>
    </row>
    <row r="154" spans="1:8" ht="31.5" hidden="1" x14ac:dyDescent="0.25">
      <c r="A154" s="97" t="s">
        <v>43</v>
      </c>
      <c r="B154" s="31" t="s">
        <v>198</v>
      </c>
      <c r="C154" s="31">
        <v>200</v>
      </c>
      <c r="D154" s="98" t="s">
        <v>102</v>
      </c>
      <c r="E154" s="98" t="s">
        <v>152</v>
      </c>
      <c r="F154" s="9">
        <f>SUM(Ведомственная!G487)</f>
        <v>0</v>
      </c>
      <c r="G154" s="9"/>
      <c r="H154" s="9"/>
    </row>
    <row r="155" spans="1:8" x14ac:dyDescent="0.25">
      <c r="A155" s="97" t="s">
        <v>34</v>
      </c>
      <c r="B155" s="31" t="s">
        <v>198</v>
      </c>
      <c r="C155" s="31">
        <v>300</v>
      </c>
      <c r="D155" s="98" t="s">
        <v>28</v>
      </c>
      <c r="E155" s="98">
        <v>13</v>
      </c>
      <c r="F155" s="9">
        <f>SUM(Ведомственная!G104)</f>
        <v>730</v>
      </c>
      <c r="G155" s="9">
        <f>SUM(Ведомственная!H104)</f>
        <v>600</v>
      </c>
      <c r="H155" s="9">
        <f>SUM(Ведомственная!I104)</f>
        <v>600</v>
      </c>
    </row>
    <row r="156" spans="1:8" x14ac:dyDescent="0.25">
      <c r="A156" s="97" t="s">
        <v>20</v>
      </c>
      <c r="B156" s="31" t="s">
        <v>198</v>
      </c>
      <c r="C156" s="31">
        <v>800</v>
      </c>
      <c r="D156" s="98" t="s">
        <v>28</v>
      </c>
      <c r="E156" s="98">
        <v>13</v>
      </c>
      <c r="F156" s="9">
        <f>SUM(Ведомственная!G105)</f>
        <v>2537.5</v>
      </c>
      <c r="G156" s="9">
        <f>SUM(Ведомственная!H105)</f>
        <v>2000</v>
      </c>
      <c r="H156" s="9">
        <f>SUM(Ведомственная!I105)</f>
        <v>2000</v>
      </c>
    </row>
    <row r="157" spans="1:8" ht="31.5" x14ac:dyDescent="0.25">
      <c r="A157" s="2" t="s">
        <v>1040</v>
      </c>
      <c r="B157" s="106" t="s">
        <v>1041</v>
      </c>
      <c r="C157" s="106"/>
      <c r="D157" s="106"/>
      <c r="E157" s="106"/>
      <c r="F157" s="9">
        <f>SUM(F158:F159)</f>
        <v>1850.1</v>
      </c>
      <c r="G157" s="9">
        <f t="shared" ref="G157:H157" si="23">SUM(G158:G159)</f>
        <v>0</v>
      </c>
      <c r="H157" s="9">
        <f t="shared" si="23"/>
        <v>0</v>
      </c>
    </row>
    <row r="158" spans="1:8" ht="63" x14ac:dyDescent="0.25">
      <c r="A158" s="2" t="s">
        <v>42</v>
      </c>
      <c r="B158" s="106" t="s">
        <v>1041</v>
      </c>
      <c r="C158" s="106" t="s">
        <v>78</v>
      </c>
      <c r="D158" s="106" t="s">
        <v>28</v>
      </c>
      <c r="E158" s="106" t="s">
        <v>11</v>
      </c>
      <c r="F158" s="9">
        <f>SUM(Ведомственная!G72)</f>
        <v>1289.8</v>
      </c>
      <c r="G158" s="9">
        <f>SUM(Ведомственная!H72)</f>
        <v>0</v>
      </c>
      <c r="H158" s="9">
        <f>SUM(Ведомственная!I72)</f>
        <v>0</v>
      </c>
    </row>
    <row r="159" spans="1:8" x14ac:dyDescent="0.25">
      <c r="A159" s="105" t="s">
        <v>34</v>
      </c>
      <c r="B159" s="106" t="s">
        <v>1041</v>
      </c>
      <c r="C159" s="106" t="s">
        <v>88</v>
      </c>
      <c r="D159" s="106" t="s">
        <v>28</v>
      </c>
      <c r="E159" s="106" t="s">
        <v>11</v>
      </c>
      <c r="F159" s="9">
        <f>SUM(Ведомственная!G73)</f>
        <v>560.29999999999995</v>
      </c>
      <c r="G159" s="9">
        <f>SUM(Ведомственная!H73)</f>
        <v>0</v>
      </c>
      <c r="H159" s="9">
        <f>SUM(Ведомственная!I73)</f>
        <v>0</v>
      </c>
    </row>
    <row r="160" spans="1:8" s="27" customFormat="1" ht="31.5" x14ac:dyDescent="0.25">
      <c r="A160" s="64" t="s">
        <v>515</v>
      </c>
      <c r="B160" s="24" t="s">
        <v>274</v>
      </c>
      <c r="C160" s="24"/>
      <c r="D160" s="24"/>
      <c r="E160" s="24"/>
      <c r="F160" s="26">
        <f>SUM(F161)+F164+F166+F168</f>
        <v>68798.39999999998</v>
      </c>
      <c r="G160" s="26">
        <f t="shared" ref="G160:H160" si="24">SUM(G161)+G164+G166+G168</f>
        <v>161463.6</v>
      </c>
      <c r="H160" s="26">
        <f t="shared" si="24"/>
        <v>40782.699999999997</v>
      </c>
    </row>
    <row r="161" spans="1:8" x14ac:dyDescent="0.25">
      <c r="A161" s="2" t="s">
        <v>29</v>
      </c>
      <c r="B161" s="4" t="s">
        <v>275</v>
      </c>
      <c r="C161" s="4"/>
      <c r="D161" s="4"/>
      <c r="E161" s="4"/>
      <c r="F161" s="7">
        <f>SUM(F163)+F162</f>
        <v>66121.799999999988</v>
      </c>
      <c r="G161" s="7">
        <f t="shared" ref="G161:H161" si="25">SUM(G163)+G162</f>
        <v>160280.9</v>
      </c>
      <c r="H161" s="7">
        <f t="shared" si="25"/>
        <v>39600</v>
      </c>
    </row>
    <row r="162" spans="1:8" ht="31.5" x14ac:dyDescent="0.25">
      <c r="A162" s="2" t="s">
        <v>43</v>
      </c>
      <c r="B162" s="4" t="s">
        <v>275</v>
      </c>
      <c r="C162" s="4" t="s">
        <v>80</v>
      </c>
      <c r="D162" s="4" t="s">
        <v>11</v>
      </c>
      <c r="E162" s="4" t="s">
        <v>155</v>
      </c>
      <c r="F162" s="7">
        <f>SUM(Ведомственная!G215)</f>
        <v>32715.599999999999</v>
      </c>
      <c r="G162" s="7">
        <f>SUM(Ведомственная!H215)</f>
        <v>0</v>
      </c>
      <c r="H162" s="7">
        <f>SUM(Ведомственная!I215)</f>
        <v>6000</v>
      </c>
    </row>
    <row r="163" spans="1:8" ht="31.5" x14ac:dyDescent="0.25">
      <c r="A163" s="2" t="s">
        <v>43</v>
      </c>
      <c r="B163" s="4" t="s">
        <v>275</v>
      </c>
      <c r="C163" s="4" t="s">
        <v>80</v>
      </c>
      <c r="D163" s="4" t="s">
        <v>152</v>
      </c>
      <c r="E163" s="4" t="s">
        <v>45</v>
      </c>
      <c r="F163" s="7">
        <f>SUM(Ведомственная!G359)</f>
        <v>33406.199999999997</v>
      </c>
      <c r="G163" s="7">
        <f>SUM(Ведомственная!H359)</f>
        <v>160280.9</v>
      </c>
      <c r="H163" s="7">
        <f>SUM(Ведомственная!I359)</f>
        <v>33600</v>
      </c>
    </row>
    <row r="164" spans="1:8" ht="63" x14ac:dyDescent="0.25">
      <c r="A164" s="34" t="s">
        <v>702</v>
      </c>
      <c r="B164" s="5" t="s">
        <v>701</v>
      </c>
      <c r="C164" s="4"/>
      <c r="D164" s="4"/>
      <c r="E164" s="4"/>
      <c r="F164" s="7">
        <f>SUM(F165)</f>
        <v>1182.7</v>
      </c>
      <c r="G164" s="7">
        <f>SUM(G165)</f>
        <v>1182.7</v>
      </c>
      <c r="H164" s="7">
        <f>SUM(H165)</f>
        <v>1182.7</v>
      </c>
    </row>
    <row r="165" spans="1:8" ht="31.5" x14ac:dyDescent="0.25">
      <c r="A165" s="2" t="s">
        <v>43</v>
      </c>
      <c r="B165" s="5" t="s">
        <v>701</v>
      </c>
      <c r="C165" s="4" t="s">
        <v>80</v>
      </c>
      <c r="D165" s="4" t="s">
        <v>152</v>
      </c>
      <c r="E165" s="4" t="s">
        <v>45</v>
      </c>
      <c r="F165" s="7">
        <f>SUM(Ведомственная!G361)</f>
        <v>1182.7</v>
      </c>
      <c r="G165" s="7">
        <f>SUM(Ведомственная!H361)</f>
        <v>1182.7</v>
      </c>
      <c r="H165" s="7">
        <f>SUM(Ведомственная!I361)</f>
        <v>1182.7</v>
      </c>
    </row>
    <row r="166" spans="1:8" ht="47.25" x14ac:dyDescent="0.25">
      <c r="A166" s="34" t="s">
        <v>23</v>
      </c>
      <c r="B166" s="5" t="s">
        <v>1031</v>
      </c>
      <c r="C166" s="4"/>
      <c r="D166" s="4"/>
      <c r="E166" s="4"/>
      <c r="F166" s="7">
        <f>SUM(F167)</f>
        <v>1493.9</v>
      </c>
      <c r="G166" s="7">
        <f t="shared" ref="G166:H166" si="26">SUM(G167)</f>
        <v>0</v>
      </c>
      <c r="H166" s="7">
        <f t="shared" si="26"/>
        <v>0</v>
      </c>
    </row>
    <row r="167" spans="1:8" ht="31.5" x14ac:dyDescent="0.25">
      <c r="A167" s="34" t="s">
        <v>207</v>
      </c>
      <c r="B167" s="5" t="s">
        <v>1031</v>
      </c>
      <c r="C167" s="4" t="s">
        <v>111</v>
      </c>
      <c r="D167" s="4" t="s">
        <v>152</v>
      </c>
      <c r="E167" s="4" t="s">
        <v>45</v>
      </c>
      <c r="F167" s="7">
        <f>SUM(Ведомственная!G363)</f>
        <v>1493.9</v>
      </c>
      <c r="G167" s="7">
        <f>SUM(Ведомственная!H363)</f>
        <v>0</v>
      </c>
      <c r="H167" s="7">
        <f>SUM(Ведомственная!I363)</f>
        <v>0</v>
      </c>
    </row>
    <row r="168" spans="1:8" ht="31.5" hidden="1" x14ac:dyDescent="0.25">
      <c r="A168" s="97" t="s">
        <v>236</v>
      </c>
      <c r="B168" s="5" t="s">
        <v>1032</v>
      </c>
      <c r="C168" s="4"/>
      <c r="D168" s="4"/>
      <c r="E168" s="4"/>
      <c r="F168" s="7">
        <f>SUM(F169)</f>
        <v>0</v>
      </c>
      <c r="G168" s="7">
        <f t="shared" ref="G168:H168" si="27">SUM(G169)</f>
        <v>0</v>
      </c>
      <c r="H168" s="7">
        <f t="shared" si="27"/>
        <v>0</v>
      </c>
    </row>
    <row r="169" spans="1:8" ht="31.5" hidden="1" x14ac:dyDescent="0.25">
      <c r="A169" s="34" t="s">
        <v>207</v>
      </c>
      <c r="B169" s="5" t="s">
        <v>1032</v>
      </c>
      <c r="C169" s="4" t="s">
        <v>111</v>
      </c>
      <c r="D169" s="4" t="s">
        <v>152</v>
      </c>
      <c r="E169" s="4" t="s">
        <v>45</v>
      </c>
      <c r="F169" s="7">
        <f>SUM(Ведомственная!G365)</f>
        <v>0</v>
      </c>
      <c r="G169" s="7">
        <f>SUM(Ведомственная!H365)</f>
        <v>0</v>
      </c>
      <c r="H169" s="7">
        <f>SUM(Ведомственная!I365)</f>
        <v>0</v>
      </c>
    </row>
    <row r="170" spans="1:8" s="27" customFormat="1" ht="47.25" x14ac:dyDescent="0.25">
      <c r="A170" s="65" t="s">
        <v>513</v>
      </c>
      <c r="B170" s="24" t="s">
        <v>266</v>
      </c>
      <c r="C170" s="24"/>
      <c r="D170" s="24"/>
      <c r="E170" s="24"/>
      <c r="F170" s="26">
        <f t="shared" ref="F170:H171" si="28">SUM(F171)</f>
        <v>4480</v>
      </c>
      <c r="G170" s="26">
        <f t="shared" si="28"/>
        <v>2027.2</v>
      </c>
      <c r="H170" s="26">
        <f t="shared" si="28"/>
        <v>2074.3000000000002</v>
      </c>
    </row>
    <row r="171" spans="1:8" x14ac:dyDescent="0.25">
      <c r="A171" s="2" t="s">
        <v>29</v>
      </c>
      <c r="B171" s="4" t="s">
        <v>267</v>
      </c>
      <c r="C171" s="4"/>
      <c r="D171" s="4"/>
      <c r="E171" s="4"/>
      <c r="F171" s="7">
        <f>SUM(F172:F173)</f>
        <v>4480</v>
      </c>
      <c r="G171" s="7">
        <f t="shared" si="28"/>
        <v>2027.2</v>
      </c>
      <c r="H171" s="7">
        <f t="shared" si="28"/>
        <v>2074.3000000000002</v>
      </c>
    </row>
    <row r="172" spans="1:8" ht="31.5" x14ac:dyDescent="0.25">
      <c r="A172" s="2" t="s">
        <v>43</v>
      </c>
      <c r="B172" s="4" t="s">
        <v>267</v>
      </c>
      <c r="C172" s="4" t="s">
        <v>80</v>
      </c>
      <c r="D172" s="4" t="s">
        <v>152</v>
      </c>
      <c r="E172" s="4" t="s">
        <v>35</v>
      </c>
      <c r="F172" s="7">
        <f>SUM(Ведомственная!G312)</f>
        <v>480</v>
      </c>
      <c r="G172" s="7">
        <f>SUM(Ведомственная!H312)</f>
        <v>2027.2</v>
      </c>
      <c r="H172" s="7">
        <f>SUM(Ведомственная!I312)</f>
        <v>2074.3000000000002</v>
      </c>
    </row>
    <row r="173" spans="1:8" x14ac:dyDescent="0.25">
      <c r="A173" s="2" t="s">
        <v>20</v>
      </c>
      <c r="B173" s="4" t="s">
        <v>267</v>
      </c>
      <c r="C173" s="4" t="s">
        <v>85</v>
      </c>
      <c r="D173" s="4" t="s">
        <v>152</v>
      </c>
      <c r="E173" s="4" t="s">
        <v>35</v>
      </c>
      <c r="F173" s="7">
        <f>SUM(Ведомственная!G313)</f>
        <v>4000</v>
      </c>
      <c r="G173" s="7"/>
      <c r="H173" s="7"/>
    </row>
    <row r="174" spans="1:8" ht="31.5" x14ac:dyDescent="0.25">
      <c r="A174" s="2" t="s">
        <v>765</v>
      </c>
      <c r="B174" s="24" t="s">
        <v>766</v>
      </c>
      <c r="C174" s="4"/>
      <c r="D174" s="4"/>
      <c r="E174" s="4"/>
      <c r="F174" s="26">
        <f>SUM(F175)</f>
        <v>520</v>
      </c>
      <c r="G174" s="26">
        <f t="shared" ref="G174:H174" si="29">SUM(G175)</f>
        <v>5769.8</v>
      </c>
      <c r="H174" s="26">
        <f t="shared" si="29"/>
        <v>0</v>
      </c>
    </row>
    <row r="175" spans="1:8" x14ac:dyDescent="0.25">
      <c r="A175" s="2" t="s">
        <v>29</v>
      </c>
      <c r="B175" s="4" t="s">
        <v>767</v>
      </c>
      <c r="C175" s="4"/>
      <c r="D175" s="4"/>
      <c r="E175" s="4"/>
      <c r="F175" s="7">
        <f>SUM(F176:F176)</f>
        <v>520</v>
      </c>
      <c r="G175" s="7">
        <f>SUM(G176:G176)</f>
        <v>5769.8</v>
      </c>
      <c r="H175" s="7">
        <f>SUM(H176:H176)</f>
        <v>0</v>
      </c>
    </row>
    <row r="176" spans="1:8" ht="31.5" x14ac:dyDescent="0.25">
      <c r="A176" s="2" t="s">
        <v>243</v>
      </c>
      <c r="B176" s="4" t="s">
        <v>767</v>
      </c>
      <c r="C176" s="4" t="s">
        <v>224</v>
      </c>
      <c r="D176" s="4" t="s">
        <v>152</v>
      </c>
      <c r="E176" s="4" t="s">
        <v>35</v>
      </c>
      <c r="F176" s="7">
        <f>SUM(Ведомственная!G434)</f>
        <v>520</v>
      </c>
      <c r="G176" s="7">
        <f>SUM(Ведомственная!H434)</f>
        <v>5769.8</v>
      </c>
      <c r="H176" s="7">
        <f>SUM(Ведомственная!I434)</f>
        <v>0</v>
      </c>
    </row>
    <row r="177" spans="1:8" s="27" customFormat="1" ht="47.25" x14ac:dyDescent="0.25">
      <c r="A177" s="65" t="s">
        <v>514</v>
      </c>
      <c r="B177" s="24" t="s">
        <v>268</v>
      </c>
      <c r="C177" s="24"/>
      <c r="D177" s="24"/>
      <c r="E177" s="24"/>
      <c r="F177" s="26">
        <f>SUM(F178)</f>
        <v>8158.5</v>
      </c>
      <c r="G177" s="26">
        <f>SUM(G178)</f>
        <v>2113.6999999999998</v>
      </c>
      <c r="H177" s="26">
        <f>SUM(H178)</f>
        <v>8750</v>
      </c>
    </row>
    <row r="178" spans="1:8" x14ac:dyDescent="0.25">
      <c r="A178" s="2" t="s">
        <v>29</v>
      </c>
      <c r="B178" s="4" t="s">
        <v>269</v>
      </c>
      <c r="C178" s="4"/>
      <c r="D178" s="4"/>
      <c r="E178" s="4"/>
      <c r="F178" s="7">
        <f>SUM(F179:F181)</f>
        <v>8158.5</v>
      </c>
      <c r="G178" s="7">
        <f t="shared" ref="G178:H178" si="30">SUM(G179:G181)</f>
        <v>2113.6999999999998</v>
      </c>
      <c r="H178" s="7">
        <f t="shared" si="30"/>
        <v>8750</v>
      </c>
    </row>
    <row r="179" spans="1:8" ht="31.5" x14ac:dyDescent="0.25">
      <c r="A179" s="2" t="s">
        <v>43</v>
      </c>
      <c r="B179" s="4" t="s">
        <v>269</v>
      </c>
      <c r="C179" s="4" t="s">
        <v>80</v>
      </c>
      <c r="D179" s="4" t="s">
        <v>152</v>
      </c>
      <c r="E179" s="4" t="s">
        <v>35</v>
      </c>
      <c r="F179" s="7">
        <f>SUM(Ведомственная!G316)</f>
        <v>1620.2</v>
      </c>
      <c r="G179" s="7">
        <f>SUM(Ведомственная!H316)</f>
        <v>1800</v>
      </c>
      <c r="H179" s="7">
        <f>SUM(Ведомственная!I316)</f>
        <v>1800</v>
      </c>
    </row>
    <row r="180" spans="1:8" ht="31.5" x14ac:dyDescent="0.25">
      <c r="A180" s="2" t="s">
        <v>43</v>
      </c>
      <c r="B180" s="4" t="s">
        <v>269</v>
      </c>
      <c r="C180" s="4" t="s">
        <v>80</v>
      </c>
      <c r="D180" s="4" t="s">
        <v>152</v>
      </c>
      <c r="E180" s="4" t="s">
        <v>45</v>
      </c>
      <c r="F180" s="7">
        <f>SUM(Ведомственная!G368)</f>
        <v>6493.5</v>
      </c>
      <c r="G180" s="7">
        <f>SUM(Ведомственная!H368)</f>
        <v>0</v>
      </c>
      <c r="H180" s="7">
        <f>SUM(Ведомственная!I368)</f>
        <v>6950</v>
      </c>
    </row>
    <row r="181" spans="1:8" ht="31.5" x14ac:dyDescent="0.25">
      <c r="A181" s="2" t="s">
        <v>43</v>
      </c>
      <c r="B181" s="4" t="s">
        <v>269</v>
      </c>
      <c r="C181" s="4" t="s">
        <v>80</v>
      </c>
      <c r="D181" s="4" t="s">
        <v>67</v>
      </c>
      <c r="E181" s="4" t="s">
        <v>152</v>
      </c>
      <c r="F181" s="7">
        <f>SUM(Ведомственная!G465)</f>
        <v>44.8</v>
      </c>
      <c r="G181" s="7">
        <f>SUM(Ведомственная!H465)</f>
        <v>313.7</v>
      </c>
      <c r="H181" s="7">
        <f>SUM(Ведомственная!I465)</f>
        <v>0</v>
      </c>
    </row>
    <row r="182" spans="1:8" s="27" customFormat="1" ht="31.5" x14ac:dyDescent="0.25">
      <c r="A182" s="66" t="s">
        <v>530</v>
      </c>
      <c r="B182" s="24" t="s">
        <v>260</v>
      </c>
      <c r="C182" s="24"/>
      <c r="D182" s="24"/>
      <c r="E182" s="24"/>
      <c r="F182" s="26">
        <f>SUM(F183+F191)</f>
        <v>328282.90000000002</v>
      </c>
      <c r="G182" s="26">
        <f t="shared" ref="G182:H182" si="31">SUM(G183+G191)</f>
        <v>260368.3</v>
      </c>
      <c r="H182" s="26">
        <f t="shared" si="31"/>
        <v>260368.3</v>
      </c>
    </row>
    <row r="183" spans="1:8" s="27" customFormat="1" x14ac:dyDescent="0.25">
      <c r="A183" s="2" t="s">
        <v>29</v>
      </c>
      <c r="B183" s="4" t="s">
        <v>551</v>
      </c>
      <c r="C183" s="24"/>
      <c r="D183" s="24"/>
      <c r="E183" s="24"/>
      <c r="F183" s="7">
        <f>SUM(F184+F185+F187+F189)</f>
        <v>314221.40000000002</v>
      </c>
      <c r="G183" s="7">
        <f t="shared" ref="G183:H183" si="32">SUM(G184+G185+G187+G189)</f>
        <v>260368.3</v>
      </c>
      <c r="H183" s="7">
        <f t="shared" si="32"/>
        <v>260368.3</v>
      </c>
    </row>
    <row r="184" spans="1:8" s="27" customFormat="1" ht="31.5" x14ac:dyDescent="0.25">
      <c r="A184" s="2" t="s">
        <v>43</v>
      </c>
      <c r="B184" s="4" t="s">
        <v>551</v>
      </c>
      <c r="C184" s="4" t="s">
        <v>80</v>
      </c>
      <c r="D184" s="4" t="s">
        <v>11</v>
      </c>
      <c r="E184" s="4" t="s">
        <v>13</v>
      </c>
      <c r="F184" s="7">
        <f>SUM(Ведомственная!G186)</f>
        <v>7597.3</v>
      </c>
      <c r="G184" s="7">
        <f>SUM(Ведомственная!H186)</f>
        <v>0</v>
      </c>
      <c r="H184" s="7">
        <f>SUM(Ведомственная!I186)</f>
        <v>0</v>
      </c>
    </row>
    <row r="185" spans="1:8" s="27" customFormat="1" x14ac:dyDescent="0.25">
      <c r="A185" s="2" t="s">
        <v>18</v>
      </c>
      <c r="B185" s="4" t="s">
        <v>856</v>
      </c>
      <c r="C185" s="4"/>
      <c r="D185" s="4"/>
      <c r="E185" s="4"/>
      <c r="F185" s="7">
        <f>SUM(F186)</f>
        <v>118817.3</v>
      </c>
      <c r="G185" s="7">
        <f t="shared" ref="G185:H185" si="33">SUM(G186)</f>
        <v>67468.3</v>
      </c>
      <c r="H185" s="7">
        <f t="shared" si="33"/>
        <v>67468.3</v>
      </c>
    </row>
    <row r="186" spans="1:8" s="27" customFormat="1" ht="31.5" x14ac:dyDescent="0.25">
      <c r="A186" s="34" t="s">
        <v>43</v>
      </c>
      <c r="B186" s="4" t="s">
        <v>856</v>
      </c>
      <c r="C186" s="4" t="s">
        <v>80</v>
      </c>
      <c r="D186" s="4" t="s">
        <v>11</v>
      </c>
      <c r="E186" s="4" t="s">
        <v>13</v>
      </c>
      <c r="F186" s="7">
        <f>SUM(Ведомственная!G188)</f>
        <v>118817.3</v>
      </c>
      <c r="G186" s="7">
        <f>SUM(Ведомственная!H188)</f>
        <v>67468.3</v>
      </c>
      <c r="H186" s="7">
        <f>SUM(Ведомственная!I188)</f>
        <v>67468.3</v>
      </c>
    </row>
    <row r="187" spans="1:8" s="27" customFormat="1" ht="47.25" x14ac:dyDescent="0.25">
      <c r="A187" s="2" t="s">
        <v>859</v>
      </c>
      <c r="B187" s="4" t="s">
        <v>858</v>
      </c>
      <c r="C187" s="4"/>
      <c r="D187" s="4"/>
      <c r="E187" s="4"/>
      <c r="F187" s="7">
        <f>SUM(F188)</f>
        <v>7700</v>
      </c>
      <c r="G187" s="7">
        <f t="shared" ref="G187:H187" si="34">SUM(G188)</f>
        <v>7700</v>
      </c>
      <c r="H187" s="7">
        <f t="shared" si="34"/>
        <v>7700</v>
      </c>
    </row>
    <row r="188" spans="1:8" s="27" customFormat="1" ht="31.5" x14ac:dyDescent="0.25">
      <c r="A188" s="34" t="s">
        <v>43</v>
      </c>
      <c r="B188" s="4" t="s">
        <v>858</v>
      </c>
      <c r="C188" s="4" t="s">
        <v>80</v>
      </c>
      <c r="D188" s="4" t="s">
        <v>11</v>
      </c>
      <c r="E188" s="4" t="s">
        <v>13</v>
      </c>
      <c r="F188" s="7">
        <f>SUM(Ведомственная!G190)</f>
        <v>7700</v>
      </c>
      <c r="G188" s="7">
        <f>SUM(Ведомственная!H190)</f>
        <v>7700</v>
      </c>
      <c r="H188" s="7">
        <f>SUM(Ведомственная!I190)</f>
        <v>7700</v>
      </c>
    </row>
    <row r="189" spans="1:8" s="27" customFormat="1" ht="47.25" x14ac:dyDescent="0.25">
      <c r="A189" s="2" t="s">
        <v>779</v>
      </c>
      <c r="B189" s="4" t="s">
        <v>857</v>
      </c>
      <c r="C189" s="4"/>
      <c r="D189" s="4"/>
      <c r="E189" s="4"/>
      <c r="F189" s="7">
        <f>SUM(F190)</f>
        <v>180106.8</v>
      </c>
      <c r="G189" s="7">
        <f t="shared" ref="G189:H189" si="35">SUM(G190)</f>
        <v>185200</v>
      </c>
      <c r="H189" s="7">
        <f t="shared" si="35"/>
        <v>185200</v>
      </c>
    </row>
    <row r="190" spans="1:8" s="27" customFormat="1" ht="31.5" x14ac:dyDescent="0.25">
      <c r="A190" s="34" t="s">
        <v>43</v>
      </c>
      <c r="B190" s="4" t="s">
        <v>857</v>
      </c>
      <c r="C190" s="4" t="s">
        <v>80</v>
      </c>
      <c r="D190" s="4" t="s">
        <v>11</v>
      </c>
      <c r="E190" s="4" t="s">
        <v>13</v>
      </c>
      <c r="F190" s="7">
        <f>SUM(Ведомственная!G192)</f>
        <v>180106.8</v>
      </c>
      <c r="G190" s="7">
        <f>SUM(Ведомственная!H192)</f>
        <v>185200</v>
      </c>
      <c r="H190" s="7">
        <f>SUM(Ведомственная!I192)</f>
        <v>185200</v>
      </c>
    </row>
    <row r="191" spans="1:8" s="27" customFormat="1" ht="47.25" x14ac:dyDescent="0.25">
      <c r="A191" s="2" t="s">
        <v>16</v>
      </c>
      <c r="B191" s="4" t="s">
        <v>531</v>
      </c>
      <c r="C191" s="4"/>
      <c r="D191" s="4"/>
      <c r="E191" s="4"/>
      <c r="F191" s="7">
        <f>SUM(F192)+F194</f>
        <v>14061.5</v>
      </c>
      <c r="G191" s="7">
        <f t="shared" ref="G191:H191" si="36">SUM(G192)+G194</f>
        <v>0</v>
      </c>
      <c r="H191" s="7">
        <f t="shared" si="36"/>
        <v>0</v>
      </c>
    </row>
    <row r="192" spans="1:8" x14ac:dyDescent="0.25">
      <c r="A192" s="2" t="s">
        <v>18</v>
      </c>
      <c r="B192" s="4" t="s">
        <v>532</v>
      </c>
      <c r="C192" s="4"/>
      <c r="D192" s="4"/>
      <c r="E192" s="4"/>
      <c r="F192" s="7">
        <f>SUM(F193)</f>
        <v>6977.2</v>
      </c>
      <c r="G192" s="7">
        <f t="shared" ref="G192:H192" si="37">SUM(G193)</f>
        <v>0</v>
      </c>
      <c r="H192" s="7">
        <f t="shared" si="37"/>
        <v>0</v>
      </c>
    </row>
    <row r="193" spans="1:8" x14ac:dyDescent="0.25">
      <c r="A193" s="2" t="s">
        <v>20</v>
      </c>
      <c r="B193" s="4" t="s">
        <v>532</v>
      </c>
      <c r="C193" s="4" t="s">
        <v>85</v>
      </c>
      <c r="D193" s="4" t="s">
        <v>11</v>
      </c>
      <c r="E193" s="4" t="s">
        <v>13</v>
      </c>
      <c r="F193" s="7">
        <f>SUM(Ведомственная!G195)</f>
        <v>6977.2</v>
      </c>
      <c r="G193" s="7">
        <f>SUM(Ведомственная!H195)</f>
        <v>0</v>
      </c>
      <c r="H193" s="7">
        <f>SUM(Ведомственная!I195)</f>
        <v>0</v>
      </c>
    </row>
    <row r="194" spans="1:8" ht="47.25" x14ac:dyDescent="0.25">
      <c r="A194" s="2" t="s">
        <v>779</v>
      </c>
      <c r="B194" s="4" t="s">
        <v>778</v>
      </c>
      <c r="C194" s="4"/>
      <c r="D194" s="4"/>
      <c r="E194" s="4"/>
      <c r="F194" s="7">
        <f>SUM(F195)</f>
        <v>7084.3</v>
      </c>
      <c r="G194" s="7">
        <f t="shared" ref="G194:H194" si="38">SUM(G195)</f>
        <v>0</v>
      </c>
      <c r="H194" s="7">
        <f t="shared" si="38"/>
        <v>0</v>
      </c>
    </row>
    <row r="195" spans="1:8" x14ac:dyDescent="0.25">
      <c r="A195" s="2" t="s">
        <v>20</v>
      </c>
      <c r="B195" s="4" t="s">
        <v>778</v>
      </c>
      <c r="C195" s="4" t="s">
        <v>85</v>
      </c>
      <c r="D195" s="4" t="s">
        <v>11</v>
      </c>
      <c r="E195" s="4" t="s">
        <v>13</v>
      </c>
      <c r="F195" s="7">
        <f>SUM(Ведомственная!G197)</f>
        <v>7084.3</v>
      </c>
      <c r="G195" s="7">
        <f>SUM(Ведомственная!H197)</f>
        <v>0</v>
      </c>
      <c r="H195" s="7">
        <f>SUM(Ведомственная!I197)</f>
        <v>0</v>
      </c>
    </row>
    <row r="196" spans="1:8" s="27" customFormat="1" ht="47.25" x14ac:dyDescent="0.25">
      <c r="A196" s="65" t="s">
        <v>499</v>
      </c>
      <c r="B196" s="24" t="s">
        <v>261</v>
      </c>
      <c r="C196" s="24"/>
      <c r="D196" s="24"/>
      <c r="E196" s="24"/>
      <c r="F196" s="26">
        <f>SUM(F197)+F199</f>
        <v>48710.2</v>
      </c>
      <c r="G196" s="26">
        <f t="shared" ref="G196:H196" si="39">SUM(G197)+G199</f>
        <v>21994</v>
      </c>
      <c r="H196" s="26">
        <f t="shared" si="39"/>
        <v>21994</v>
      </c>
    </row>
    <row r="197" spans="1:8" x14ac:dyDescent="0.25">
      <c r="A197" s="2" t="s">
        <v>29</v>
      </c>
      <c r="B197" s="4" t="s">
        <v>262</v>
      </c>
      <c r="C197" s="4"/>
      <c r="D197" s="4"/>
      <c r="E197" s="4"/>
      <c r="F197" s="7">
        <f>SUM(F198)</f>
        <v>42962</v>
      </c>
      <c r="G197" s="7">
        <f>SUM(G198)</f>
        <v>21244</v>
      </c>
      <c r="H197" s="7">
        <f>SUM(H198)</f>
        <v>21244</v>
      </c>
    </row>
    <row r="198" spans="1:8" ht="31.5" x14ac:dyDescent="0.25">
      <c r="A198" s="2" t="s">
        <v>43</v>
      </c>
      <c r="B198" s="4" t="s">
        <v>262</v>
      </c>
      <c r="C198" s="4" t="s">
        <v>80</v>
      </c>
      <c r="D198" s="4" t="s">
        <v>11</v>
      </c>
      <c r="E198" s="4" t="s">
        <v>155</v>
      </c>
      <c r="F198" s="7">
        <f>SUM(Ведомственная!G218)</f>
        <v>42962</v>
      </c>
      <c r="G198" s="7">
        <f>SUM(Ведомственная!H218)</f>
        <v>21244</v>
      </c>
      <c r="H198" s="7">
        <f>SUM(Ведомственная!I218)</f>
        <v>21244</v>
      </c>
    </row>
    <row r="199" spans="1:8" ht="31.5" x14ac:dyDescent="0.25">
      <c r="A199" s="34" t="s">
        <v>799</v>
      </c>
      <c r="B199" s="5" t="s">
        <v>676</v>
      </c>
      <c r="C199" s="4"/>
      <c r="D199" s="4"/>
      <c r="E199" s="4"/>
      <c r="F199" s="7">
        <f>SUM(F200)</f>
        <v>5748.2</v>
      </c>
      <c r="G199" s="7">
        <f>SUM(G200)</f>
        <v>750</v>
      </c>
      <c r="H199" s="7">
        <f>SUM(H200)</f>
        <v>750</v>
      </c>
    </row>
    <row r="200" spans="1:8" ht="31.5" x14ac:dyDescent="0.25">
      <c r="A200" s="34" t="s">
        <v>43</v>
      </c>
      <c r="B200" s="5" t="s">
        <v>676</v>
      </c>
      <c r="C200" s="4" t="s">
        <v>80</v>
      </c>
      <c r="D200" s="4" t="s">
        <v>11</v>
      </c>
      <c r="E200" s="4" t="s">
        <v>155</v>
      </c>
      <c r="F200" s="7">
        <f>SUM(Ведомственная!G220)</f>
        <v>5748.2</v>
      </c>
      <c r="G200" s="7">
        <f>SUM(Ведомственная!H220)</f>
        <v>750</v>
      </c>
      <c r="H200" s="7">
        <f>SUM(Ведомственная!I220)</f>
        <v>750</v>
      </c>
    </row>
    <row r="201" spans="1:8" s="27" customFormat="1" ht="31.5" x14ac:dyDescent="0.25">
      <c r="A201" s="65" t="s">
        <v>496</v>
      </c>
      <c r="B201" s="24" t="s">
        <v>249</v>
      </c>
      <c r="C201" s="24"/>
      <c r="D201" s="24"/>
      <c r="E201" s="24"/>
      <c r="F201" s="26">
        <f>SUM(F202,F213,F217)</f>
        <v>27295.9</v>
      </c>
      <c r="G201" s="26">
        <f>SUM(G202,G213,G217)</f>
        <v>22490.1</v>
      </c>
      <c r="H201" s="26">
        <f>SUM(H202,H213,H217)</f>
        <v>22490.1</v>
      </c>
    </row>
    <row r="202" spans="1:8" ht="47.25" x14ac:dyDescent="0.25">
      <c r="A202" s="2" t="s">
        <v>497</v>
      </c>
      <c r="B202" s="4" t="s">
        <v>250</v>
      </c>
      <c r="C202" s="4"/>
      <c r="D202" s="4"/>
      <c r="E202" s="4"/>
      <c r="F202" s="7">
        <f>SUM(F203,F208)</f>
        <v>24262.600000000002</v>
      </c>
      <c r="G202" s="7">
        <f>SUM(G203,G208)</f>
        <v>22269.799999999996</v>
      </c>
      <c r="H202" s="7">
        <f>SUM(H203,H208)</f>
        <v>22269.799999999996</v>
      </c>
    </row>
    <row r="203" spans="1:8" x14ac:dyDescent="0.25">
      <c r="A203" s="2" t="s">
        <v>29</v>
      </c>
      <c r="B203" s="4" t="s">
        <v>251</v>
      </c>
      <c r="C203" s="4"/>
      <c r="D203" s="4"/>
      <c r="E203" s="4"/>
      <c r="F203" s="7">
        <f>SUM(F204)+F206</f>
        <v>1024.7</v>
      </c>
      <c r="G203" s="7">
        <f>SUM(G204)+G206</f>
        <v>988.1</v>
      </c>
      <c r="H203" s="7">
        <f>SUM(H204)+H206</f>
        <v>988.1</v>
      </c>
    </row>
    <row r="204" spans="1:8" ht="31.5" x14ac:dyDescent="0.25">
      <c r="A204" s="2" t="s">
        <v>246</v>
      </c>
      <c r="B204" s="4" t="s">
        <v>252</v>
      </c>
      <c r="C204" s="4"/>
      <c r="D204" s="4"/>
      <c r="E204" s="4"/>
      <c r="F204" s="7">
        <f>SUM(F205)</f>
        <v>985.3</v>
      </c>
      <c r="G204" s="7">
        <f>SUM(G205)</f>
        <v>988.1</v>
      </c>
      <c r="H204" s="7">
        <f>SUM(H205)</f>
        <v>988.1</v>
      </c>
    </row>
    <row r="205" spans="1:8" ht="31.5" x14ac:dyDescent="0.25">
      <c r="A205" s="2" t="s">
        <v>43</v>
      </c>
      <c r="B205" s="4" t="s">
        <v>252</v>
      </c>
      <c r="C205" s="4" t="s">
        <v>80</v>
      </c>
      <c r="D205" s="4" t="s">
        <v>45</v>
      </c>
      <c r="E205" s="4" t="s">
        <v>25</v>
      </c>
      <c r="F205" s="7">
        <f>SUM(Ведомственная!G165)</f>
        <v>985.3</v>
      </c>
      <c r="G205" s="7">
        <f>SUM(Ведомственная!H165)</f>
        <v>988.1</v>
      </c>
      <c r="H205" s="7">
        <f>SUM(Ведомственная!I165)</f>
        <v>988.1</v>
      </c>
    </row>
    <row r="206" spans="1:8" ht="31.5" x14ac:dyDescent="0.25">
      <c r="A206" s="2" t="s">
        <v>247</v>
      </c>
      <c r="B206" s="4" t="s">
        <v>253</v>
      </c>
      <c r="C206" s="4"/>
      <c r="D206" s="4"/>
      <c r="E206" s="4"/>
      <c r="F206" s="7">
        <f>SUM(F207)</f>
        <v>39.4</v>
      </c>
      <c r="G206" s="7">
        <f>SUM(G207)</f>
        <v>0</v>
      </c>
      <c r="H206" s="7">
        <f>SUM(H207)</f>
        <v>0</v>
      </c>
    </row>
    <row r="207" spans="1:8" ht="31.5" x14ac:dyDescent="0.25">
      <c r="A207" s="2" t="s">
        <v>43</v>
      </c>
      <c r="B207" s="4" t="s">
        <v>253</v>
      </c>
      <c r="C207" s="4" t="s">
        <v>80</v>
      </c>
      <c r="D207" s="4" t="s">
        <v>45</v>
      </c>
      <c r="E207" s="4" t="s">
        <v>155</v>
      </c>
      <c r="F207" s="7">
        <f>SUM(Ведомственная!G155)</f>
        <v>39.4</v>
      </c>
      <c r="G207" s="7">
        <f>SUM(Ведомственная!H155)</f>
        <v>0</v>
      </c>
      <c r="H207" s="7">
        <f>SUM(Ведомственная!I155)</f>
        <v>0</v>
      </c>
    </row>
    <row r="208" spans="1:8" ht="31.5" x14ac:dyDescent="0.25">
      <c r="A208" s="2" t="s">
        <v>36</v>
      </c>
      <c r="B208" s="4" t="s">
        <v>254</v>
      </c>
      <c r="C208" s="4"/>
      <c r="D208" s="4"/>
      <c r="E208" s="4"/>
      <c r="F208" s="7">
        <f>SUM(F209:F212)</f>
        <v>23237.9</v>
      </c>
      <c r="G208" s="7">
        <f>SUM(G209:G212)</f>
        <v>21281.699999999997</v>
      </c>
      <c r="H208" s="7">
        <f>SUM(H209:H212)</f>
        <v>21281.699999999997</v>
      </c>
    </row>
    <row r="209" spans="1:8" ht="63" x14ac:dyDescent="0.25">
      <c r="A209" s="2" t="s">
        <v>42</v>
      </c>
      <c r="B209" s="4" t="s">
        <v>254</v>
      </c>
      <c r="C209" s="4" t="s">
        <v>78</v>
      </c>
      <c r="D209" s="4" t="s">
        <v>45</v>
      </c>
      <c r="E209" s="4" t="s">
        <v>155</v>
      </c>
      <c r="F209" s="7">
        <f>SUM(Ведомственная!G157)</f>
        <v>19618.900000000001</v>
      </c>
      <c r="G209" s="7">
        <f>SUM(Ведомственная!H157)</f>
        <v>17359.3</v>
      </c>
      <c r="H209" s="7">
        <f>SUM(Ведомственная!I157)</f>
        <v>18889.3</v>
      </c>
    </row>
    <row r="210" spans="1:8" ht="31.5" x14ac:dyDescent="0.25">
      <c r="A210" s="2" t="s">
        <v>43</v>
      </c>
      <c r="B210" s="4" t="s">
        <v>254</v>
      </c>
      <c r="C210" s="4" t="s">
        <v>80</v>
      </c>
      <c r="D210" s="4" t="s">
        <v>45</v>
      </c>
      <c r="E210" s="4" t="s">
        <v>155</v>
      </c>
      <c r="F210" s="7">
        <f>SUM(Ведомственная!G158)</f>
        <v>3562.6</v>
      </c>
      <c r="G210" s="7">
        <f>SUM(Ведомственная!H158)</f>
        <v>3861.6</v>
      </c>
      <c r="H210" s="7">
        <f>SUM(Ведомственная!I158)</f>
        <v>2331.6</v>
      </c>
    </row>
    <row r="211" spans="1:8" ht="31.5" x14ac:dyDescent="0.25">
      <c r="A211" s="2" t="s">
        <v>43</v>
      </c>
      <c r="B211" s="4" t="s">
        <v>254</v>
      </c>
      <c r="C211" s="4" t="s">
        <v>80</v>
      </c>
      <c r="D211" s="4" t="s">
        <v>102</v>
      </c>
      <c r="E211" s="4" t="s">
        <v>152</v>
      </c>
      <c r="F211" s="7">
        <f>SUM(Ведомственная!G491)</f>
        <v>10.5</v>
      </c>
      <c r="G211" s="7">
        <f>SUM(Ведомственная!H491)</f>
        <v>0</v>
      </c>
      <c r="H211" s="7">
        <f>SUM(Ведомственная!I491)</f>
        <v>0</v>
      </c>
    </row>
    <row r="212" spans="1:8" x14ac:dyDescent="0.25">
      <c r="A212" s="2" t="s">
        <v>20</v>
      </c>
      <c r="B212" s="4" t="s">
        <v>254</v>
      </c>
      <c r="C212" s="4" t="s">
        <v>85</v>
      </c>
      <c r="D212" s="4" t="s">
        <v>45</v>
      </c>
      <c r="E212" s="4" t="s">
        <v>155</v>
      </c>
      <c r="F212" s="7">
        <f>SUM(Ведомственная!G159)</f>
        <v>45.9</v>
      </c>
      <c r="G212" s="7">
        <f>SUM(Ведомственная!H159)</f>
        <v>60.8</v>
      </c>
      <c r="H212" s="7">
        <f>SUM(Ведомственная!I159)</f>
        <v>60.8</v>
      </c>
    </row>
    <row r="213" spans="1:8" ht="47.25" x14ac:dyDescent="0.25">
      <c r="A213" s="2" t="s">
        <v>248</v>
      </c>
      <c r="B213" s="4" t="s">
        <v>255</v>
      </c>
      <c r="C213" s="4"/>
      <c r="D213" s="4"/>
      <c r="E213" s="4"/>
      <c r="F213" s="7">
        <f t="shared" ref="F213:H215" si="40">SUM(F214)</f>
        <v>2799.5</v>
      </c>
      <c r="G213" s="7">
        <f t="shared" si="40"/>
        <v>55.9</v>
      </c>
      <c r="H213" s="7">
        <f t="shared" si="40"/>
        <v>55.9</v>
      </c>
    </row>
    <row r="214" spans="1:8" x14ac:dyDescent="0.25">
      <c r="A214" s="2" t="s">
        <v>29</v>
      </c>
      <c r="B214" s="4" t="s">
        <v>256</v>
      </c>
      <c r="C214" s="4"/>
      <c r="D214" s="4"/>
      <c r="E214" s="4"/>
      <c r="F214" s="7">
        <f t="shared" si="40"/>
        <v>2799.5</v>
      </c>
      <c r="G214" s="7">
        <f t="shared" si="40"/>
        <v>55.9</v>
      </c>
      <c r="H214" s="7">
        <f t="shared" si="40"/>
        <v>55.9</v>
      </c>
    </row>
    <row r="215" spans="1:8" ht="31.5" x14ac:dyDescent="0.25">
      <c r="A215" s="2" t="s">
        <v>247</v>
      </c>
      <c r="B215" s="4" t="s">
        <v>257</v>
      </c>
      <c r="C215" s="4"/>
      <c r="D215" s="4"/>
      <c r="E215" s="4"/>
      <c r="F215" s="7">
        <f t="shared" si="40"/>
        <v>2799.5</v>
      </c>
      <c r="G215" s="7">
        <f t="shared" si="40"/>
        <v>55.9</v>
      </c>
      <c r="H215" s="7">
        <f t="shared" si="40"/>
        <v>55.9</v>
      </c>
    </row>
    <row r="216" spans="1:8" ht="31.5" x14ac:dyDescent="0.25">
      <c r="A216" s="2" t="s">
        <v>43</v>
      </c>
      <c r="B216" s="4" t="s">
        <v>257</v>
      </c>
      <c r="C216" s="4" t="s">
        <v>80</v>
      </c>
      <c r="D216" s="4" t="s">
        <v>45</v>
      </c>
      <c r="E216" s="4" t="s">
        <v>25</v>
      </c>
      <c r="F216" s="7">
        <f>SUM(Ведомственная!G169)</f>
        <v>2799.5</v>
      </c>
      <c r="G216" s="7">
        <f>SUM(Ведомственная!H169)</f>
        <v>55.9</v>
      </c>
      <c r="H216" s="7">
        <f>SUM(Ведомственная!I169)</f>
        <v>55.9</v>
      </c>
    </row>
    <row r="217" spans="1:8" ht="31.5" x14ac:dyDescent="0.25">
      <c r="A217" s="2" t="s">
        <v>498</v>
      </c>
      <c r="B217" s="4" t="s">
        <v>258</v>
      </c>
      <c r="C217" s="4"/>
      <c r="D217" s="4"/>
      <c r="E217" s="4"/>
      <c r="F217" s="7">
        <f t="shared" ref="F217:H218" si="41">SUM(F218)</f>
        <v>233.8</v>
      </c>
      <c r="G217" s="7">
        <f t="shared" si="41"/>
        <v>164.4</v>
      </c>
      <c r="H217" s="7">
        <f t="shared" si="41"/>
        <v>164.4</v>
      </c>
    </row>
    <row r="218" spans="1:8" x14ac:dyDescent="0.25">
      <c r="A218" s="2" t="s">
        <v>29</v>
      </c>
      <c r="B218" s="4" t="s">
        <v>259</v>
      </c>
      <c r="C218" s="4"/>
      <c r="D218" s="4"/>
      <c r="E218" s="4"/>
      <c r="F218" s="7">
        <f>SUM(F219)</f>
        <v>233.8</v>
      </c>
      <c r="G218" s="7">
        <f t="shared" si="41"/>
        <v>164.4</v>
      </c>
      <c r="H218" s="7">
        <f t="shared" si="41"/>
        <v>164.4</v>
      </c>
    </row>
    <row r="219" spans="1:8" ht="31.5" x14ac:dyDescent="0.25">
      <c r="A219" s="2" t="s">
        <v>43</v>
      </c>
      <c r="B219" s="4" t="s">
        <v>259</v>
      </c>
      <c r="C219" s="4" t="s">
        <v>80</v>
      </c>
      <c r="D219" s="4" t="s">
        <v>45</v>
      </c>
      <c r="E219" s="4" t="s">
        <v>25</v>
      </c>
      <c r="F219" s="7">
        <f>SUM(Ведомственная!G172)</f>
        <v>233.8</v>
      </c>
      <c r="G219" s="7">
        <f>SUM(Ведомственная!H172)</f>
        <v>164.4</v>
      </c>
      <c r="H219" s="7">
        <f>SUM(Ведомственная!I172)</f>
        <v>164.4</v>
      </c>
    </row>
    <row r="220" spans="1:8" ht="47.25" x14ac:dyDescent="0.25">
      <c r="A220" s="65" t="s">
        <v>905</v>
      </c>
      <c r="B220" s="24" t="s">
        <v>399</v>
      </c>
      <c r="C220" s="24"/>
      <c r="D220" s="24"/>
      <c r="E220" s="24"/>
      <c r="F220" s="26">
        <f>SUM(F246)+F221</f>
        <v>290134.40000000002</v>
      </c>
      <c r="G220" s="26">
        <f>SUM(G246)+G221</f>
        <v>144475.79999999999</v>
      </c>
      <c r="H220" s="26">
        <f>SUM(H246)+H221</f>
        <v>66503.7</v>
      </c>
    </row>
    <row r="221" spans="1:8" x14ac:dyDescent="0.25">
      <c r="A221" s="2" t="s">
        <v>29</v>
      </c>
      <c r="B221" s="4" t="s">
        <v>574</v>
      </c>
      <c r="C221" s="24"/>
      <c r="D221" s="24"/>
      <c r="E221" s="24"/>
      <c r="F221" s="7">
        <f>SUM(F224)+F223+F222</f>
        <v>228094.60000000003</v>
      </c>
      <c r="G221" s="7">
        <f t="shared" ref="G221:H221" si="42">SUM(G224)+G223+G222</f>
        <v>75896.800000000003</v>
      </c>
      <c r="H221" s="7">
        <f t="shared" si="42"/>
        <v>66503.7</v>
      </c>
    </row>
    <row r="222" spans="1:8" ht="31.5" x14ac:dyDescent="0.25">
      <c r="A222" s="2" t="s">
        <v>43</v>
      </c>
      <c r="B222" s="4" t="s">
        <v>574</v>
      </c>
      <c r="C222" s="4" t="s">
        <v>80</v>
      </c>
      <c r="D222" s="4" t="s">
        <v>11</v>
      </c>
      <c r="E222" s="4" t="s">
        <v>155</v>
      </c>
      <c r="F222" s="7">
        <f>SUM(Ведомственная!G223)</f>
        <v>54810.8</v>
      </c>
      <c r="G222" s="7">
        <f>SUM(Ведомственная!H223)</f>
        <v>0</v>
      </c>
      <c r="H222" s="7">
        <f>SUM(Ведомственная!I223)</f>
        <v>0</v>
      </c>
    </row>
    <row r="223" spans="1:8" ht="31.5" x14ac:dyDescent="0.25">
      <c r="A223" s="2" t="s">
        <v>43</v>
      </c>
      <c r="B223" s="4" t="s">
        <v>574</v>
      </c>
      <c r="C223" s="4" t="s">
        <v>80</v>
      </c>
      <c r="D223" s="4" t="s">
        <v>152</v>
      </c>
      <c r="E223" s="4" t="s">
        <v>45</v>
      </c>
      <c r="F223" s="7">
        <f>SUM(Ведомственная!G371)</f>
        <v>117349.8</v>
      </c>
      <c r="G223" s="7">
        <f>SUM(Ведомственная!H371)</f>
        <v>7100</v>
      </c>
      <c r="H223" s="7">
        <f>SUM(Ведомственная!I371)</f>
        <v>1327.8</v>
      </c>
    </row>
    <row r="224" spans="1:8" x14ac:dyDescent="0.25">
      <c r="A224" s="2" t="s">
        <v>803</v>
      </c>
      <c r="B224" s="4" t="s">
        <v>706</v>
      </c>
      <c r="C224" s="24"/>
      <c r="D224" s="24"/>
      <c r="E224" s="24"/>
      <c r="F224" s="7">
        <f>SUM(F226+F228+F231+F234+F237+F240+F243)+F225</f>
        <v>55934.000000000007</v>
      </c>
      <c r="G224" s="7">
        <f t="shared" ref="G224:H224" si="43">SUM(G226+G228+G231+G234+G237+G240+G243)+G225</f>
        <v>68796.800000000003</v>
      </c>
      <c r="H224" s="7">
        <f t="shared" si="43"/>
        <v>65175.899999999994</v>
      </c>
    </row>
    <row r="225" spans="1:8" ht="31.5" x14ac:dyDescent="0.25">
      <c r="A225" s="2" t="s">
        <v>43</v>
      </c>
      <c r="B225" s="4" t="s">
        <v>706</v>
      </c>
      <c r="C225" s="4" t="s">
        <v>80</v>
      </c>
      <c r="D225" s="4" t="s">
        <v>152</v>
      </c>
      <c r="E225" s="4" t="s">
        <v>45</v>
      </c>
      <c r="F225" s="7">
        <f>SUM(Ведомственная!G373)</f>
        <v>0</v>
      </c>
      <c r="G225" s="7">
        <f>SUM(Ведомственная!H373)</f>
        <v>68796.800000000003</v>
      </c>
      <c r="H225" s="7">
        <f>SUM(Ведомственная!I373)</f>
        <v>65175.899999999994</v>
      </c>
    </row>
    <row r="226" spans="1:8" ht="47.25" x14ac:dyDescent="0.25">
      <c r="A226" s="2" t="s">
        <v>1011</v>
      </c>
      <c r="B226" s="4" t="s">
        <v>1006</v>
      </c>
      <c r="C226" s="4"/>
      <c r="D226" s="4"/>
      <c r="E226" s="4"/>
      <c r="F226" s="7">
        <f>SUM(Ведомственная!G374)</f>
        <v>35954</v>
      </c>
      <c r="G226" s="7">
        <f>SUM(Ведомственная!H374)</f>
        <v>0</v>
      </c>
      <c r="H226" s="7">
        <f>SUM(Ведомственная!I374)</f>
        <v>0</v>
      </c>
    </row>
    <row r="227" spans="1:8" ht="31.5" x14ac:dyDescent="0.25">
      <c r="A227" s="2" t="s">
        <v>43</v>
      </c>
      <c r="B227" s="4" t="s">
        <v>1006</v>
      </c>
      <c r="C227" s="4" t="s">
        <v>80</v>
      </c>
      <c r="D227" s="4" t="s">
        <v>152</v>
      </c>
      <c r="E227" s="4" t="s">
        <v>45</v>
      </c>
      <c r="F227" s="7">
        <f>SUM(Ведомственная!G375)</f>
        <v>35954</v>
      </c>
      <c r="G227" s="7">
        <f>SUM(Ведомственная!H375)</f>
        <v>0</v>
      </c>
      <c r="H227" s="7">
        <f>SUM(Ведомственная!I375)</f>
        <v>0</v>
      </c>
    </row>
    <row r="228" spans="1:8" ht="47.25" x14ac:dyDescent="0.25">
      <c r="A228" s="2" t="s">
        <v>1010</v>
      </c>
      <c r="B228" s="4" t="s">
        <v>1009</v>
      </c>
      <c r="C228" s="4"/>
      <c r="D228" s="4"/>
      <c r="E228" s="4"/>
      <c r="F228" s="7">
        <f>SUM(F229:F230)</f>
        <v>2119.3000000000002</v>
      </c>
      <c r="G228" s="7">
        <f t="shared" ref="G228:H228" si="44">SUM(G229:G230)</f>
        <v>0</v>
      </c>
      <c r="H228" s="7">
        <f t="shared" si="44"/>
        <v>0</v>
      </c>
    </row>
    <row r="229" spans="1:8" ht="31.5" hidden="1" x14ac:dyDescent="0.25">
      <c r="A229" s="2" t="s">
        <v>43</v>
      </c>
      <c r="B229" s="4" t="s">
        <v>1009</v>
      </c>
      <c r="C229" s="4" t="s">
        <v>80</v>
      </c>
      <c r="D229" s="4" t="s">
        <v>11</v>
      </c>
      <c r="E229" s="4" t="s">
        <v>155</v>
      </c>
      <c r="F229" s="7"/>
      <c r="G229" s="7"/>
      <c r="H229" s="7"/>
    </row>
    <row r="230" spans="1:8" ht="31.5" x14ac:dyDescent="0.25">
      <c r="A230" s="2" t="s">
        <v>43</v>
      </c>
      <c r="B230" s="4" t="s">
        <v>1009</v>
      </c>
      <c r="C230" s="4" t="s">
        <v>80</v>
      </c>
      <c r="D230" s="4" t="s">
        <v>152</v>
      </c>
      <c r="E230" s="4" t="s">
        <v>45</v>
      </c>
      <c r="F230" s="7">
        <f>SUM(Ведомственная!G377)</f>
        <v>2119.3000000000002</v>
      </c>
      <c r="G230" s="7">
        <f>SUM(Ведомственная!H377)</f>
        <v>0</v>
      </c>
      <c r="H230" s="7">
        <f>SUM(Ведомственная!I377)</f>
        <v>0</v>
      </c>
    </row>
    <row r="231" spans="1:8" ht="31.5" x14ac:dyDescent="0.25">
      <c r="A231" s="2" t="s">
        <v>1017</v>
      </c>
      <c r="B231" s="4" t="s">
        <v>1016</v>
      </c>
      <c r="C231" s="4"/>
      <c r="D231" s="4"/>
      <c r="E231" s="4"/>
      <c r="F231" s="7">
        <f>SUM(F232:F233)</f>
        <v>4811.7999999999993</v>
      </c>
      <c r="G231" s="7">
        <f t="shared" ref="G231:H231" si="45">SUM(G232:G233)</f>
        <v>0</v>
      </c>
      <c r="H231" s="7">
        <f t="shared" si="45"/>
        <v>0</v>
      </c>
    </row>
    <row r="232" spans="1:8" ht="31.5" x14ac:dyDescent="0.25">
      <c r="A232" s="2" t="s">
        <v>43</v>
      </c>
      <c r="B232" s="4" t="s">
        <v>1016</v>
      </c>
      <c r="C232" s="4" t="s">
        <v>80</v>
      </c>
      <c r="D232" s="4" t="s">
        <v>11</v>
      </c>
      <c r="E232" s="4" t="s">
        <v>155</v>
      </c>
      <c r="F232" s="7">
        <f>SUM(Ведомственная!G226)</f>
        <v>4.4000000000000004</v>
      </c>
      <c r="G232" s="7">
        <f>SUM(Ведомственная!H226)</f>
        <v>0</v>
      </c>
      <c r="H232" s="7">
        <f>SUM(Ведомственная!I226)</f>
        <v>0</v>
      </c>
    </row>
    <row r="233" spans="1:8" ht="31.5" x14ac:dyDescent="0.25">
      <c r="A233" s="2" t="s">
        <v>43</v>
      </c>
      <c r="B233" s="4" t="s">
        <v>1016</v>
      </c>
      <c r="C233" s="4" t="s">
        <v>80</v>
      </c>
      <c r="D233" s="4" t="s">
        <v>152</v>
      </c>
      <c r="E233" s="4" t="s">
        <v>45</v>
      </c>
      <c r="F233" s="7">
        <f>SUM(Ведомственная!G379)</f>
        <v>4807.3999999999996</v>
      </c>
      <c r="G233" s="7">
        <f>SUM(Ведомственная!H379)</f>
        <v>0</v>
      </c>
      <c r="H233" s="7">
        <f>SUM(Ведомственная!I379)</f>
        <v>0</v>
      </c>
    </row>
    <row r="234" spans="1:8" ht="31.5" x14ac:dyDescent="0.25">
      <c r="A234" s="2" t="s">
        <v>1012</v>
      </c>
      <c r="B234" s="4" t="s">
        <v>1000</v>
      </c>
      <c r="C234" s="4"/>
      <c r="D234" s="4"/>
      <c r="E234" s="4"/>
      <c r="F234" s="7">
        <f>SUM(F235:F236)</f>
        <v>4299.2000000000007</v>
      </c>
      <c r="G234" s="7">
        <f t="shared" ref="G234:H234" si="46">SUM(G235:G236)</f>
        <v>0</v>
      </c>
      <c r="H234" s="7">
        <f t="shared" si="46"/>
        <v>0</v>
      </c>
    </row>
    <row r="235" spans="1:8" ht="31.5" x14ac:dyDescent="0.25">
      <c r="A235" s="2" t="s">
        <v>43</v>
      </c>
      <c r="B235" s="4" t="s">
        <v>1000</v>
      </c>
      <c r="C235" s="4" t="s">
        <v>80</v>
      </c>
      <c r="D235" s="4" t="s">
        <v>11</v>
      </c>
      <c r="E235" s="4" t="s">
        <v>155</v>
      </c>
      <c r="F235" s="7">
        <f>SUM(Ведомственная!G228)</f>
        <v>3236.3</v>
      </c>
      <c r="G235" s="7">
        <f>SUM(Ведомственная!H228)</f>
        <v>0</v>
      </c>
      <c r="H235" s="7">
        <f>SUM(Ведомственная!I228)</f>
        <v>0</v>
      </c>
    </row>
    <row r="236" spans="1:8" ht="31.5" x14ac:dyDescent="0.25">
      <c r="A236" s="2" t="s">
        <v>43</v>
      </c>
      <c r="B236" s="4" t="s">
        <v>1000</v>
      </c>
      <c r="C236" s="4" t="s">
        <v>80</v>
      </c>
      <c r="D236" s="4" t="s">
        <v>152</v>
      </c>
      <c r="E236" s="4" t="s">
        <v>45</v>
      </c>
      <c r="F236" s="7">
        <f>SUM(Ведомственная!G381)</f>
        <v>1062.9000000000001</v>
      </c>
      <c r="G236" s="7">
        <f>SUM(Ведомственная!H381)</f>
        <v>0</v>
      </c>
      <c r="H236" s="7">
        <f>SUM(Ведомственная!I381)</f>
        <v>0</v>
      </c>
    </row>
    <row r="237" spans="1:8" ht="31.5" x14ac:dyDescent="0.25">
      <c r="A237" s="2" t="s">
        <v>1013</v>
      </c>
      <c r="B237" s="4" t="s">
        <v>1001</v>
      </c>
      <c r="C237" s="4"/>
      <c r="D237" s="4"/>
      <c r="E237" s="4"/>
      <c r="F237" s="7">
        <f>SUM(F238:F239)</f>
        <v>4491.8</v>
      </c>
      <c r="G237" s="7">
        <f t="shared" ref="G237:H237" si="47">SUM(G238:G239)</f>
        <v>0</v>
      </c>
      <c r="H237" s="7">
        <f t="shared" si="47"/>
        <v>0</v>
      </c>
    </row>
    <row r="238" spans="1:8" ht="31.5" x14ac:dyDescent="0.25">
      <c r="A238" s="2" t="s">
        <v>43</v>
      </c>
      <c r="B238" s="4" t="s">
        <v>1001</v>
      </c>
      <c r="C238" s="4" t="s">
        <v>80</v>
      </c>
      <c r="D238" s="4" t="s">
        <v>11</v>
      </c>
      <c r="E238" s="4" t="s">
        <v>155</v>
      </c>
      <c r="F238" s="7">
        <f>SUM(Ведомственная!G230)</f>
        <v>3701.4</v>
      </c>
      <c r="G238" s="7">
        <f>SUM(Ведомственная!H230)</f>
        <v>0</v>
      </c>
      <c r="H238" s="7">
        <f>SUM(Ведомственная!I230)</f>
        <v>0</v>
      </c>
    </row>
    <row r="239" spans="1:8" ht="31.5" x14ac:dyDescent="0.25">
      <c r="A239" s="2" t="s">
        <v>43</v>
      </c>
      <c r="B239" s="4" t="s">
        <v>1001</v>
      </c>
      <c r="C239" s="4" t="s">
        <v>80</v>
      </c>
      <c r="D239" s="4" t="s">
        <v>152</v>
      </c>
      <c r="E239" s="4" t="s">
        <v>45</v>
      </c>
      <c r="F239" s="7">
        <f>SUM(Ведомственная!G383)</f>
        <v>790.4</v>
      </c>
      <c r="G239" s="7">
        <f>SUM(Ведомственная!H383)</f>
        <v>0</v>
      </c>
      <c r="H239" s="7">
        <f>SUM(Ведомственная!I383)</f>
        <v>0</v>
      </c>
    </row>
    <row r="240" spans="1:8" ht="31.5" x14ac:dyDescent="0.25">
      <c r="A240" s="2" t="s">
        <v>1014</v>
      </c>
      <c r="B240" s="4" t="s">
        <v>1002</v>
      </c>
      <c r="C240" s="4"/>
      <c r="D240" s="4"/>
      <c r="E240" s="4"/>
      <c r="F240" s="7">
        <f>SUM(F241:F242)</f>
        <v>3566.3</v>
      </c>
      <c r="G240" s="7">
        <f t="shared" ref="G240:H240" si="48">SUM(G241:G242)</f>
        <v>0</v>
      </c>
      <c r="H240" s="7">
        <f t="shared" si="48"/>
        <v>0</v>
      </c>
    </row>
    <row r="241" spans="1:8" ht="31.5" x14ac:dyDescent="0.25">
      <c r="A241" s="2" t="s">
        <v>43</v>
      </c>
      <c r="B241" s="4" t="s">
        <v>1002</v>
      </c>
      <c r="C241" s="4" t="s">
        <v>80</v>
      </c>
      <c r="D241" s="4" t="s">
        <v>11</v>
      </c>
      <c r="E241" s="4" t="s">
        <v>155</v>
      </c>
      <c r="F241" s="7">
        <f>SUM(Ведомственная!G232)</f>
        <v>2365.5</v>
      </c>
      <c r="G241" s="7">
        <f>SUM(Ведомственная!H232)</f>
        <v>0</v>
      </c>
      <c r="H241" s="7">
        <f>SUM(Ведомственная!I232)</f>
        <v>0</v>
      </c>
    </row>
    <row r="242" spans="1:8" ht="31.5" x14ac:dyDescent="0.25">
      <c r="A242" s="2" t="s">
        <v>43</v>
      </c>
      <c r="B242" s="4" t="s">
        <v>1002</v>
      </c>
      <c r="C242" s="4" t="s">
        <v>80</v>
      </c>
      <c r="D242" s="4" t="s">
        <v>152</v>
      </c>
      <c r="E242" s="4" t="s">
        <v>45</v>
      </c>
      <c r="F242" s="7">
        <f>SUM(Ведомственная!G385)</f>
        <v>1200.8</v>
      </c>
      <c r="G242" s="7">
        <f>SUM(Ведомственная!H385)</f>
        <v>0</v>
      </c>
      <c r="H242" s="7">
        <f>SUM(Ведомственная!I385)</f>
        <v>0</v>
      </c>
    </row>
    <row r="243" spans="1:8" ht="31.5" x14ac:dyDescent="0.25">
      <c r="A243" s="2" t="s">
        <v>1015</v>
      </c>
      <c r="B243" s="4" t="s">
        <v>1007</v>
      </c>
      <c r="C243" s="4"/>
      <c r="D243" s="4"/>
      <c r="E243" s="4"/>
      <c r="F243" s="7">
        <f>SUM(F244:F245)</f>
        <v>691.59999999999991</v>
      </c>
      <c r="G243" s="7">
        <f t="shared" ref="G243:H243" si="49">SUM(G244:G245)</f>
        <v>0</v>
      </c>
      <c r="H243" s="7">
        <f t="shared" si="49"/>
        <v>0</v>
      </c>
    </row>
    <row r="244" spans="1:8" ht="31.5" x14ac:dyDescent="0.25">
      <c r="A244" s="2" t="s">
        <v>43</v>
      </c>
      <c r="B244" s="4" t="s">
        <v>1007</v>
      </c>
      <c r="C244" s="4" t="s">
        <v>80</v>
      </c>
      <c r="D244" s="4" t="s">
        <v>11</v>
      </c>
      <c r="E244" s="4" t="s">
        <v>155</v>
      </c>
      <c r="F244" s="7">
        <f>SUM(Ведомственная!G234)</f>
        <v>395.4</v>
      </c>
      <c r="G244" s="7">
        <f>SUM(Ведомственная!H387)</f>
        <v>0</v>
      </c>
      <c r="H244" s="7">
        <f>SUM(Ведомственная!I387)</f>
        <v>0</v>
      </c>
    </row>
    <row r="245" spans="1:8" ht="31.5" x14ac:dyDescent="0.25">
      <c r="A245" s="2" t="s">
        <v>43</v>
      </c>
      <c r="B245" s="4" t="s">
        <v>1007</v>
      </c>
      <c r="C245" s="4" t="s">
        <v>80</v>
      </c>
      <c r="D245" s="4" t="s">
        <v>152</v>
      </c>
      <c r="E245" s="4" t="s">
        <v>45</v>
      </c>
      <c r="F245" s="7">
        <f>SUM(Ведомственная!G387)</f>
        <v>296.2</v>
      </c>
      <c r="G245" s="7">
        <f>SUM(Ведомственная!H387)</f>
        <v>0</v>
      </c>
      <c r="H245" s="7">
        <f>SUM(Ведомственная!I387)</f>
        <v>0</v>
      </c>
    </row>
    <row r="246" spans="1:8" x14ac:dyDescent="0.25">
      <c r="A246" s="34" t="s">
        <v>734</v>
      </c>
      <c r="B246" s="4" t="s">
        <v>563</v>
      </c>
      <c r="C246" s="4"/>
      <c r="D246" s="4"/>
      <c r="E246" s="4"/>
      <c r="F246" s="7">
        <f>SUM(F247+F250)</f>
        <v>62039.8</v>
      </c>
      <c r="G246" s="7">
        <f>SUM(G247+G250)</f>
        <v>68579</v>
      </c>
      <c r="H246" s="7">
        <f>SUM(H247+H250)</f>
        <v>0</v>
      </c>
    </row>
    <row r="247" spans="1:8" x14ac:dyDescent="0.25">
      <c r="A247" s="2" t="s">
        <v>443</v>
      </c>
      <c r="B247" s="4" t="s">
        <v>564</v>
      </c>
      <c r="C247" s="4"/>
      <c r="D247" s="4"/>
      <c r="E247" s="4"/>
      <c r="F247" s="7">
        <f>SUM(F248:F249)</f>
        <v>62039.8</v>
      </c>
      <c r="G247" s="7">
        <f t="shared" ref="G247:H247" si="50">SUM(G248:G249)</f>
        <v>68579</v>
      </c>
      <c r="H247" s="7">
        <f t="shared" si="50"/>
        <v>0</v>
      </c>
    </row>
    <row r="248" spans="1:8" ht="31.5" x14ac:dyDescent="0.25">
      <c r="A248" s="2" t="s">
        <v>43</v>
      </c>
      <c r="B248" s="4" t="s">
        <v>564</v>
      </c>
      <c r="C248" s="4" t="s">
        <v>80</v>
      </c>
      <c r="D248" s="4" t="s">
        <v>11</v>
      </c>
      <c r="E248" s="4" t="s">
        <v>155</v>
      </c>
      <c r="F248" s="7">
        <f>SUM(Ведомственная!G237)</f>
        <v>0</v>
      </c>
      <c r="G248" s="7">
        <f>SUM(Ведомственная!H237)</f>
        <v>4783.8</v>
      </c>
      <c r="H248" s="7">
        <f>SUM(Ведомственная!I237)</f>
        <v>0</v>
      </c>
    </row>
    <row r="249" spans="1:8" ht="31.5" x14ac:dyDescent="0.25">
      <c r="A249" s="2" t="s">
        <v>43</v>
      </c>
      <c r="B249" s="4" t="s">
        <v>564</v>
      </c>
      <c r="C249" s="4" t="s">
        <v>80</v>
      </c>
      <c r="D249" s="4" t="s">
        <v>152</v>
      </c>
      <c r="E249" s="4" t="s">
        <v>45</v>
      </c>
      <c r="F249" s="7">
        <f>SUM(Ведомственная!G390)</f>
        <v>62039.8</v>
      </c>
      <c r="G249" s="7">
        <f>SUM(Ведомственная!H390)</f>
        <v>63795.199999999997</v>
      </c>
      <c r="H249" s="7">
        <f>SUM(Ведомственная!I390)</f>
        <v>0</v>
      </c>
    </row>
    <row r="250" spans="1:8" hidden="1" x14ac:dyDescent="0.25">
      <c r="A250" s="2" t="s">
        <v>801</v>
      </c>
      <c r="B250" s="4" t="s">
        <v>565</v>
      </c>
      <c r="C250" s="4"/>
      <c r="D250" s="4"/>
      <c r="E250" s="4"/>
      <c r="F250" s="7">
        <f>SUM(F251)</f>
        <v>0</v>
      </c>
      <c r="G250" s="7">
        <f>SUM(G251)</f>
        <v>0</v>
      </c>
      <c r="H250" s="7">
        <f>SUM(H251)</f>
        <v>0</v>
      </c>
    </row>
    <row r="251" spans="1:8" ht="31.5" hidden="1" x14ac:dyDescent="0.25">
      <c r="A251" s="2" t="s">
        <v>43</v>
      </c>
      <c r="B251" s="4" t="s">
        <v>565</v>
      </c>
      <c r="C251" s="4" t="s">
        <v>80</v>
      </c>
      <c r="D251" s="4" t="s">
        <v>152</v>
      </c>
      <c r="E251" s="4" t="s">
        <v>45</v>
      </c>
      <c r="F251" s="7">
        <f>SUM(Ведомственная!G392)</f>
        <v>0</v>
      </c>
      <c r="G251" s="7">
        <f>SUM(Ведомственная!H392)</f>
        <v>0</v>
      </c>
      <c r="H251" s="7">
        <f>SUM(Ведомственная!I392)</f>
        <v>0</v>
      </c>
    </row>
    <row r="252" spans="1:8" ht="31.5" x14ac:dyDescent="0.25">
      <c r="A252" s="66" t="s">
        <v>655</v>
      </c>
      <c r="B252" s="24" t="s">
        <v>533</v>
      </c>
      <c r="C252" s="4"/>
      <c r="D252" s="4"/>
      <c r="E252" s="4"/>
      <c r="F252" s="26">
        <f>SUM(F253)+F257</f>
        <v>555777.80000000005</v>
      </c>
      <c r="G252" s="26">
        <f>SUM(G253)+G257</f>
        <v>405234.6</v>
      </c>
      <c r="H252" s="26">
        <f>SUM(H253)+H257</f>
        <v>191651.5</v>
      </c>
    </row>
    <row r="253" spans="1:8" x14ac:dyDescent="0.25">
      <c r="A253" s="2" t="s">
        <v>29</v>
      </c>
      <c r="B253" s="4" t="s">
        <v>534</v>
      </c>
      <c r="C253" s="4"/>
      <c r="D253" s="4"/>
      <c r="E253" s="4"/>
      <c r="F253" s="7">
        <f>SUM(F254)+F255</f>
        <v>482299</v>
      </c>
      <c r="G253" s="7">
        <f t="shared" ref="G253:H253" si="51">SUM(G254)+G255</f>
        <v>191602.59999999998</v>
      </c>
      <c r="H253" s="7">
        <f t="shared" si="51"/>
        <v>191651.5</v>
      </c>
    </row>
    <row r="254" spans="1:8" ht="31.5" x14ac:dyDescent="0.25">
      <c r="A254" s="2" t="s">
        <v>43</v>
      </c>
      <c r="B254" s="4" t="s">
        <v>534</v>
      </c>
      <c r="C254" s="4" t="s">
        <v>80</v>
      </c>
      <c r="D254" s="4" t="s">
        <v>11</v>
      </c>
      <c r="E254" s="4" t="s">
        <v>155</v>
      </c>
      <c r="F254" s="7">
        <f>SUM(Ведомственная!G240)</f>
        <v>171687.5</v>
      </c>
      <c r="G254" s="7">
        <f>SUM(Ведомственная!H240)</f>
        <v>99249.4</v>
      </c>
      <c r="H254" s="7">
        <f>SUM(Ведомственная!I240)</f>
        <v>99249.4</v>
      </c>
    </row>
    <row r="255" spans="1:8" ht="31.5" x14ac:dyDescent="0.25">
      <c r="A255" s="34" t="s">
        <v>799</v>
      </c>
      <c r="B255" s="4" t="s">
        <v>677</v>
      </c>
      <c r="C255" s="4"/>
      <c r="D255" s="4"/>
      <c r="E255" s="4"/>
      <c r="F255" s="7">
        <f>SUM(F256)</f>
        <v>310611.5</v>
      </c>
      <c r="G255" s="7">
        <f>SUM(G256)</f>
        <v>92353.2</v>
      </c>
      <c r="H255" s="7">
        <f>SUM(H256)</f>
        <v>92402.1</v>
      </c>
    </row>
    <row r="256" spans="1:8" ht="31.5" x14ac:dyDescent="0.25">
      <c r="A256" s="34" t="s">
        <v>43</v>
      </c>
      <c r="B256" s="4" t="s">
        <v>677</v>
      </c>
      <c r="C256" s="4" t="s">
        <v>80</v>
      </c>
      <c r="D256" s="4" t="s">
        <v>11</v>
      </c>
      <c r="E256" s="4" t="s">
        <v>155</v>
      </c>
      <c r="F256" s="7">
        <f>SUM(Ведомственная!G242)</f>
        <v>310611.5</v>
      </c>
      <c r="G256" s="7">
        <f>SUM(Ведомственная!H242)</f>
        <v>92353.2</v>
      </c>
      <c r="H256" s="7">
        <f>SUM(Ведомственная!I242)</f>
        <v>92402.1</v>
      </c>
    </row>
    <row r="257" spans="1:8" ht="31.5" x14ac:dyDescent="0.25">
      <c r="A257" s="2" t="s">
        <v>242</v>
      </c>
      <c r="B257" s="4" t="s">
        <v>552</v>
      </c>
      <c r="C257" s="4"/>
      <c r="D257" s="4"/>
      <c r="E257" s="4"/>
      <c r="F257" s="7">
        <f>SUM(F258)+F259</f>
        <v>73478.8</v>
      </c>
      <c r="G257" s="7">
        <f t="shared" ref="G257:H257" si="52">SUM(G258)+G259</f>
        <v>213632</v>
      </c>
      <c r="H257" s="7">
        <f t="shared" si="52"/>
        <v>0</v>
      </c>
    </row>
    <row r="258" spans="1:8" ht="31.5" x14ac:dyDescent="0.25">
      <c r="A258" s="2" t="s">
        <v>243</v>
      </c>
      <c r="B258" s="4" t="s">
        <v>552</v>
      </c>
      <c r="C258" s="4" t="s">
        <v>224</v>
      </c>
      <c r="D258" s="4" t="s">
        <v>11</v>
      </c>
      <c r="E258" s="4" t="s">
        <v>155</v>
      </c>
      <c r="F258" s="7">
        <f>SUM(Ведомственная!G244)</f>
        <v>3408.7</v>
      </c>
      <c r="G258" s="7">
        <f>SUM(Ведомственная!H244)</f>
        <v>3302.5</v>
      </c>
      <c r="H258" s="7">
        <f>SUM(Ведомственная!I244)</f>
        <v>0</v>
      </c>
    </row>
    <row r="259" spans="1:8" ht="31.5" x14ac:dyDescent="0.25">
      <c r="A259" s="2" t="s">
        <v>800</v>
      </c>
      <c r="B259" s="4" t="s">
        <v>786</v>
      </c>
      <c r="C259" s="4"/>
      <c r="D259" s="4"/>
      <c r="E259" s="4"/>
      <c r="F259" s="7">
        <f>SUM(F260)</f>
        <v>70070.100000000006</v>
      </c>
      <c r="G259" s="7">
        <f t="shared" ref="G259:H259" si="53">SUM(G260)</f>
        <v>210329.5</v>
      </c>
      <c r="H259" s="7">
        <f t="shared" si="53"/>
        <v>0</v>
      </c>
    </row>
    <row r="260" spans="1:8" ht="31.5" x14ac:dyDescent="0.25">
      <c r="A260" s="2" t="s">
        <v>243</v>
      </c>
      <c r="B260" s="4" t="s">
        <v>786</v>
      </c>
      <c r="C260" s="4" t="s">
        <v>224</v>
      </c>
      <c r="D260" s="4" t="s">
        <v>11</v>
      </c>
      <c r="E260" s="4" t="s">
        <v>155</v>
      </c>
      <c r="F260" s="7">
        <f>SUM(Ведомственная!G246)</f>
        <v>70070.100000000006</v>
      </c>
      <c r="G260" s="7">
        <f>SUM(Ведомственная!H246)</f>
        <v>210329.5</v>
      </c>
      <c r="H260" s="7">
        <f>SUM(Ведомственная!I246)</f>
        <v>0</v>
      </c>
    </row>
    <row r="261" spans="1:8" s="27" customFormat="1" ht="47.25" x14ac:dyDescent="0.25">
      <c r="A261" s="23" t="s">
        <v>636</v>
      </c>
      <c r="B261" s="29" t="s">
        <v>221</v>
      </c>
      <c r="C261" s="29"/>
      <c r="D261" s="38"/>
      <c r="E261" s="38"/>
      <c r="F261" s="10">
        <f>SUM(F290)+F262+F266</f>
        <v>77412.799999999988</v>
      </c>
      <c r="G261" s="10">
        <f>SUM(G290)+G262+G266</f>
        <v>216663</v>
      </c>
      <c r="H261" s="10">
        <f>SUM(H290)+H262+H266</f>
        <v>11618.400000000001</v>
      </c>
    </row>
    <row r="262" spans="1:8" ht="31.5" hidden="1" x14ac:dyDescent="0.25">
      <c r="A262" s="2" t="s">
        <v>241</v>
      </c>
      <c r="B262" s="4" t="s">
        <v>270</v>
      </c>
      <c r="C262" s="4"/>
      <c r="D262" s="4"/>
      <c r="E262" s="4"/>
      <c r="F262" s="7">
        <f>SUM(F263)</f>
        <v>0</v>
      </c>
      <c r="G262" s="7">
        <f>SUM(G263)</f>
        <v>0</v>
      </c>
      <c r="H262" s="7">
        <f>SUM(H263)</f>
        <v>0</v>
      </c>
    </row>
    <row r="263" spans="1:8" ht="31.5" hidden="1" x14ac:dyDescent="0.25">
      <c r="A263" s="2" t="s">
        <v>242</v>
      </c>
      <c r="B263" s="4" t="s">
        <v>271</v>
      </c>
      <c r="C263" s="4"/>
      <c r="D263" s="4"/>
      <c r="E263" s="4"/>
      <c r="F263" s="7">
        <f>SUM(F264:F265)</f>
        <v>0</v>
      </c>
      <c r="G263" s="7">
        <f>SUM(G264:G265)</f>
        <v>0</v>
      </c>
      <c r="H263" s="7">
        <f>SUM(H264:H265)</f>
        <v>0</v>
      </c>
    </row>
    <row r="264" spans="1:8" ht="31.5" hidden="1" x14ac:dyDescent="0.25">
      <c r="A264" s="2" t="s">
        <v>243</v>
      </c>
      <c r="B264" s="4" t="s">
        <v>271</v>
      </c>
      <c r="C264" s="4" t="s">
        <v>224</v>
      </c>
      <c r="D264" s="4" t="s">
        <v>11</v>
      </c>
      <c r="E264" s="4" t="s">
        <v>155</v>
      </c>
      <c r="F264" s="7"/>
      <c r="G264" s="7"/>
      <c r="H264" s="7"/>
    </row>
    <row r="265" spans="1:8" ht="31.5" hidden="1" x14ac:dyDescent="0.25">
      <c r="A265" s="2" t="s">
        <v>243</v>
      </c>
      <c r="B265" s="4" t="s">
        <v>271</v>
      </c>
      <c r="C265" s="4" t="s">
        <v>224</v>
      </c>
      <c r="D265" s="4" t="s">
        <v>152</v>
      </c>
      <c r="E265" s="4" t="s">
        <v>152</v>
      </c>
      <c r="F265" s="7">
        <f>SUM(Ведомственная!G438)</f>
        <v>0</v>
      </c>
      <c r="G265" s="7">
        <f>SUM(Ведомственная!H438)</f>
        <v>0</v>
      </c>
      <c r="H265" s="7">
        <f>SUM(Ведомственная!I438)</f>
        <v>0</v>
      </c>
    </row>
    <row r="266" spans="1:8" ht="31.5" x14ac:dyDescent="0.25">
      <c r="A266" s="2" t="s">
        <v>244</v>
      </c>
      <c r="B266" s="4" t="s">
        <v>272</v>
      </c>
      <c r="C266" s="4"/>
      <c r="D266" s="4"/>
      <c r="E266" s="4"/>
      <c r="F266" s="7">
        <f>SUM(F267+F277)</f>
        <v>68374.899999999994</v>
      </c>
      <c r="G266" s="7">
        <f>SUM(G267+G277)</f>
        <v>205078.1</v>
      </c>
      <c r="H266" s="7">
        <f>SUM(H267+H277)</f>
        <v>25.7</v>
      </c>
    </row>
    <row r="267" spans="1:8" x14ac:dyDescent="0.25">
      <c r="A267" s="2" t="s">
        <v>29</v>
      </c>
      <c r="B267" s="4" t="s">
        <v>398</v>
      </c>
      <c r="C267" s="4"/>
      <c r="D267" s="4"/>
      <c r="E267" s="4"/>
      <c r="F267" s="7">
        <f>SUM(F275+F268)+F269+F271+F273</f>
        <v>65634.7</v>
      </c>
      <c r="G267" s="7">
        <f>SUM(G275+G268)+G269+G271+G273</f>
        <v>80756.3</v>
      </c>
      <c r="H267" s="7">
        <f>SUM(H275+H268)+H269+H271+H273</f>
        <v>25.7</v>
      </c>
    </row>
    <row r="268" spans="1:8" ht="31.5" x14ac:dyDescent="0.25">
      <c r="A268" s="2" t="s">
        <v>43</v>
      </c>
      <c r="B268" s="4" t="s">
        <v>398</v>
      </c>
      <c r="C268" s="4" t="s">
        <v>80</v>
      </c>
      <c r="D268" s="4" t="s">
        <v>152</v>
      </c>
      <c r="E268" s="4" t="s">
        <v>35</v>
      </c>
      <c r="F268" s="7">
        <f>SUM(Ведомственная!G320)</f>
        <v>2564.6999999999998</v>
      </c>
      <c r="G268" s="7">
        <f>SUM(Ведомственная!H320)</f>
        <v>35952.5</v>
      </c>
      <c r="H268" s="7">
        <f>SUM(Ведомственная!I320)</f>
        <v>0</v>
      </c>
    </row>
    <row r="269" spans="1:8" ht="31.5" x14ac:dyDescent="0.25">
      <c r="A269" s="2" t="s">
        <v>1023</v>
      </c>
      <c r="B269" s="4" t="s">
        <v>1020</v>
      </c>
      <c r="C269" s="4"/>
      <c r="D269" s="4"/>
      <c r="E269" s="4"/>
      <c r="F269" s="7">
        <f>SUM(F270)</f>
        <v>15928</v>
      </c>
      <c r="G269" s="7">
        <f t="shared" ref="G269:H269" si="54">SUM(G270)</f>
        <v>44731</v>
      </c>
      <c r="H269" s="7">
        <f t="shared" si="54"/>
        <v>0</v>
      </c>
    </row>
    <row r="270" spans="1:8" ht="31.5" x14ac:dyDescent="0.25">
      <c r="A270" s="2" t="s">
        <v>43</v>
      </c>
      <c r="B270" s="4" t="s">
        <v>1020</v>
      </c>
      <c r="C270" s="4" t="s">
        <v>80</v>
      </c>
      <c r="D270" s="4" t="s">
        <v>152</v>
      </c>
      <c r="E270" s="4" t="s">
        <v>35</v>
      </c>
      <c r="F270" s="7">
        <f>SUM(Ведомственная!G322)</f>
        <v>15928</v>
      </c>
      <c r="G270" s="7">
        <f>SUM(Ведомственная!H322)</f>
        <v>44731</v>
      </c>
      <c r="H270" s="7">
        <f>SUM(Ведомственная!I322)</f>
        <v>0</v>
      </c>
    </row>
    <row r="271" spans="1:8" ht="31.5" x14ac:dyDescent="0.25">
      <c r="A271" s="2" t="s">
        <v>1024</v>
      </c>
      <c r="B271" s="4" t="s">
        <v>1021</v>
      </c>
      <c r="C271" s="4"/>
      <c r="D271" s="4"/>
      <c r="E271" s="4"/>
      <c r="F271" s="7">
        <f>SUM(F272)</f>
        <v>8243.5</v>
      </c>
      <c r="G271" s="7">
        <f t="shared" ref="G271:H271" si="55">SUM(G272)</f>
        <v>0</v>
      </c>
      <c r="H271" s="7">
        <f t="shared" si="55"/>
        <v>0</v>
      </c>
    </row>
    <row r="272" spans="1:8" ht="31.5" x14ac:dyDescent="0.25">
      <c r="A272" s="2" t="s">
        <v>43</v>
      </c>
      <c r="B272" s="4" t="s">
        <v>1021</v>
      </c>
      <c r="C272" s="4" t="s">
        <v>80</v>
      </c>
      <c r="D272" s="4" t="s">
        <v>152</v>
      </c>
      <c r="E272" s="4" t="s">
        <v>35</v>
      </c>
      <c r="F272" s="7">
        <f>SUM(Ведомственная!G324)</f>
        <v>8243.5</v>
      </c>
      <c r="G272" s="7">
        <f>SUM(Ведомственная!H324)</f>
        <v>0</v>
      </c>
      <c r="H272" s="7">
        <f>SUM(Ведомственная!I324)</f>
        <v>0</v>
      </c>
    </row>
    <row r="273" spans="1:8" ht="47.25" x14ac:dyDescent="0.25">
      <c r="A273" s="2" t="s">
        <v>1025</v>
      </c>
      <c r="B273" s="4" t="s">
        <v>1022</v>
      </c>
      <c r="C273" s="4"/>
      <c r="D273" s="4"/>
      <c r="E273" s="4"/>
      <c r="F273" s="7">
        <f>SUM(F274)</f>
        <v>28.5</v>
      </c>
      <c r="G273" s="7">
        <f t="shared" ref="G273:H273" si="56">SUM(G274)</f>
        <v>72.8</v>
      </c>
      <c r="H273" s="7">
        <f t="shared" si="56"/>
        <v>0</v>
      </c>
    </row>
    <row r="274" spans="1:8" ht="31.5" x14ac:dyDescent="0.25">
      <c r="A274" s="2" t="s">
        <v>43</v>
      </c>
      <c r="B274" s="4" t="s">
        <v>1022</v>
      </c>
      <c r="C274" s="4" t="s">
        <v>80</v>
      </c>
      <c r="D274" s="4" t="s">
        <v>152</v>
      </c>
      <c r="E274" s="4" t="s">
        <v>35</v>
      </c>
      <c r="F274" s="7">
        <f>SUM(Ведомственная!G326)</f>
        <v>28.5</v>
      </c>
      <c r="G274" s="7">
        <f>SUM(Ведомственная!H326)</f>
        <v>72.8</v>
      </c>
      <c r="H274" s="7">
        <f>SUM(Ведомственная!I326)</f>
        <v>0</v>
      </c>
    </row>
    <row r="275" spans="1:8" ht="78.75" x14ac:dyDescent="0.25">
      <c r="A275" s="2" t="s">
        <v>802</v>
      </c>
      <c r="B275" s="4" t="s">
        <v>730</v>
      </c>
      <c r="C275" s="4"/>
      <c r="D275" s="4"/>
      <c r="E275" s="4"/>
      <c r="F275" s="7">
        <f>SUM(F276)</f>
        <v>38870</v>
      </c>
      <c r="G275" s="7">
        <f>SUM(G276)</f>
        <v>0</v>
      </c>
      <c r="H275" s="7">
        <f>SUM(H276)</f>
        <v>25.7</v>
      </c>
    </row>
    <row r="276" spans="1:8" ht="31.5" x14ac:dyDescent="0.25">
      <c r="A276" s="2" t="s">
        <v>43</v>
      </c>
      <c r="B276" s="4" t="s">
        <v>730</v>
      </c>
      <c r="C276" s="4" t="s">
        <v>80</v>
      </c>
      <c r="D276" s="4" t="s">
        <v>152</v>
      </c>
      <c r="E276" s="4" t="s">
        <v>35</v>
      </c>
      <c r="F276" s="7">
        <f>SUM(Ведомственная!G328)</f>
        <v>38870</v>
      </c>
      <c r="G276" s="7">
        <f>SUM(Ведомственная!H328)</f>
        <v>0</v>
      </c>
      <c r="H276" s="7">
        <f>SUM(Ведомственная!I328)</f>
        <v>25.7</v>
      </c>
    </row>
    <row r="277" spans="1:8" ht="31.5" x14ac:dyDescent="0.25">
      <c r="A277" s="2" t="s">
        <v>639</v>
      </c>
      <c r="B277" s="4" t="s">
        <v>273</v>
      </c>
      <c r="C277" s="4"/>
      <c r="D277" s="4"/>
      <c r="E277" s="4"/>
      <c r="F277" s="7">
        <f>SUM(F278:F279)+F286+F288+F284+F282+F280</f>
        <v>2740.2</v>
      </c>
      <c r="G277" s="7">
        <f t="shared" ref="G277:H277" si="57">SUM(G278:G279)+G286+G288+G284+G282+G280</f>
        <v>124321.8</v>
      </c>
      <c r="H277" s="7">
        <f t="shared" si="57"/>
        <v>0</v>
      </c>
    </row>
    <row r="278" spans="1:8" ht="31.5" x14ac:dyDescent="0.25">
      <c r="A278" s="2" t="s">
        <v>243</v>
      </c>
      <c r="B278" s="4" t="s">
        <v>273</v>
      </c>
      <c r="C278" s="4" t="s">
        <v>224</v>
      </c>
      <c r="D278" s="4" t="s">
        <v>152</v>
      </c>
      <c r="E278" s="4" t="s">
        <v>35</v>
      </c>
      <c r="F278" s="7">
        <f>SUM(Ведомственная!G330)</f>
        <v>2740.2</v>
      </c>
      <c r="G278" s="7">
        <f>SUM(Ведомственная!H330)</f>
        <v>179.7</v>
      </c>
      <c r="H278" s="7">
        <f>SUM(Ведомственная!I330)</f>
        <v>0</v>
      </c>
    </row>
    <row r="279" spans="1:8" ht="31.5" x14ac:dyDescent="0.25">
      <c r="A279" s="2" t="s">
        <v>243</v>
      </c>
      <c r="B279" s="4" t="s">
        <v>273</v>
      </c>
      <c r="C279" s="4" t="s">
        <v>224</v>
      </c>
      <c r="D279" s="4" t="s">
        <v>152</v>
      </c>
      <c r="E279" s="4" t="s">
        <v>152</v>
      </c>
      <c r="F279" s="7">
        <f>SUM(Ведомственная!G441)</f>
        <v>0</v>
      </c>
      <c r="G279" s="7">
        <f>SUM(Ведомственная!H441)</f>
        <v>2494.8000000000002</v>
      </c>
      <c r="H279" s="7">
        <f>SUM(Ведомственная!I441)</f>
        <v>0</v>
      </c>
    </row>
    <row r="280" spans="1:8" ht="31.5" x14ac:dyDescent="0.25">
      <c r="A280" s="2" t="s">
        <v>1023</v>
      </c>
      <c r="B280" s="4" t="s">
        <v>1026</v>
      </c>
      <c r="C280" s="4"/>
      <c r="D280" s="4"/>
      <c r="E280" s="4"/>
      <c r="F280" s="7">
        <f>SUM(F281)</f>
        <v>0</v>
      </c>
      <c r="G280" s="7">
        <f t="shared" ref="G280:H280" si="58">SUM(G281)</f>
        <v>121462</v>
      </c>
      <c r="H280" s="7">
        <f t="shared" si="58"/>
        <v>0</v>
      </c>
    </row>
    <row r="281" spans="1:8" ht="31.5" x14ac:dyDescent="0.25">
      <c r="A281" s="2" t="s">
        <v>243</v>
      </c>
      <c r="B281" s="4" t="s">
        <v>1026</v>
      </c>
      <c r="C281" s="4" t="s">
        <v>224</v>
      </c>
      <c r="D281" s="4" t="s">
        <v>152</v>
      </c>
      <c r="E281" s="4" t="s">
        <v>35</v>
      </c>
      <c r="F281" s="7">
        <f>SUM(Ведомственная!G332)</f>
        <v>0</v>
      </c>
      <c r="G281" s="7">
        <f>SUM(Ведомственная!H332)</f>
        <v>121462</v>
      </c>
      <c r="H281" s="7">
        <f>SUM(Ведомственная!I332)</f>
        <v>0</v>
      </c>
    </row>
    <row r="282" spans="1:8" ht="31.5" hidden="1" x14ac:dyDescent="0.25">
      <c r="A282" s="2" t="s">
        <v>1024</v>
      </c>
      <c r="B282" s="4" t="s">
        <v>1027</v>
      </c>
      <c r="C282" s="4"/>
      <c r="D282" s="4"/>
      <c r="E282" s="4"/>
      <c r="F282" s="7">
        <f>SUM(F283)</f>
        <v>0</v>
      </c>
      <c r="G282" s="7">
        <f t="shared" ref="G282:H282" si="59">SUM(G283)</f>
        <v>0</v>
      </c>
      <c r="H282" s="7">
        <f t="shared" si="59"/>
        <v>0</v>
      </c>
    </row>
    <row r="283" spans="1:8" ht="31.5" hidden="1" x14ac:dyDescent="0.25">
      <c r="A283" s="2" t="s">
        <v>243</v>
      </c>
      <c r="B283" s="4" t="s">
        <v>1027</v>
      </c>
      <c r="C283" s="4" t="s">
        <v>224</v>
      </c>
      <c r="D283" s="4" t="s">
        <v>152</v>
      </c>
      <c r="E283" s="4" t="s">
        <v>35</v>
      </c>
      <c r="F283" s="7">
        <f>SUM(Ведомственная!G334)</f>
        <v>0</v>
      </c>
      <c r="G283" s="7">
        <f>SUM(Ведомственная!H334)</f>
        <v>0</v>
      </c>
      <c r="H283" s="7">
        <f>SUM(Ведомственная!I334)</f>
        <v>0</v>
      </c>
    </row>
    <row r="284" spans="1:8" ht="47.25" x14ac:dyDescent="0.25">
      <c r="A284" s="2" t="s">
        <v>1025</v>
      </c>
      <c r="B284" s="4" t="s">
        <v>1028</v>
      </c>
      <c r="C284" s="4"/>
      <c r="D284" s="4"/>
      <c r="E284" s="4"/>
      <c r="F284" s="7">
        <f>SUM(F285)</f>
        <v>0</v>
      </c>
      <c r="G284" s="7">
        <f>SUM(G285)</f>
        <v>185.3</v>
      </c>
      <c r="H284" s="7">
        <f>SUM(H285)</f>
        <v>0</v>
      </c>
    </row>
    <row r="285" spans="1:8" ht="31.5" x14ac:dyDescent="0.25">
      <c r="A285" s="2" t="s">
        <v>243</v>
      </c>
      <c r="B285" s="4" t="s">
        <v>1028</v>
      </c>
      <c r="C285" s="4" t="s">
        <v>224</v>
      </c>
      <c r="D285" s="4" t="s">
        <v>152</v>
      </c>
      <c r="E285" s="4" t="s">
        <v>35</v>
      </c>
      <c r="F285" s="7">
        <f>SUM(Ведомственная!G336)</f>
        <v>0</v>
      </c>
      <c r="G285" s="7">
        <f>SUM(Ведомственная!H336)</f>
        <v>185.3</v>
      </c>
      <c r="H285" s="7">
        <f>SUM(Ведомственная!I336)</f>
        <v>0</v>
      </c>
    </row>
    <row r="286" spans="1:8" ht="31.5" hidden="1" x14ac:dyDescent="0.25">
      <c r="A286" s="2" t="s">
        <v>961</v>
      </c>
      <c r="B286" s="4" t="s">
        <v>703</v>
      </c>
      <c r="C286" s="4"/>
      <c r="D286" s="4"/>
      <c r="E286" s="4"/>
      <c r="F286" s="7">
        <f>SUM(F287)</f>
        <v>0</v>
      </c>
      <c r="G286" s="7">
        <f>SUM(G287)</f>
        <v>0</v>
      </c>
      <c r="H286" s="7">
        <f>SUM(H287)</f>
        <v>0</v>
      </c>
    </row>
    <row r="287" spans="1:8" ht="31.5" hidden="1" x14ac:dyDescent="0.25">
      <c r="A287" s="2" t="s">
        <v>243</v>
      </c>
      <c r="B287" s="4" t="s">
        <v>703</v>
      </c>
      <c r="C287" s="4" t="s">
        <v>224</v>
      </c>
      <c r="D287" s="4" t="s">
        <v>152</v>
      </c>
      <c r="E287" s="4" t="s">
        <v>152</v>
      </c>
      <c r="F287" s="7">
        <f>SUM(Ведомственная!G443)</f>
        <v>0</v>
      </c>
      <c r="G287" s="7">
        <f>SUM(Ведомственная!H443)</f>
        <v>0</v>
      </c>
      <c r="H287" s="7">
        <f>SUM(Ведомственная!I443)</f>
        <v>0</v>
      </c>
    </row>
    <row r="288" spans="1:8" ht="78.75" hidden="1" x14ac:dyDescent="0.25">
      <c r="A288" s="2" t="s">
        <v>802</v>
      </c>
      <c r="B288" s="4" t="s">
        <v>781</v>
      </c>
      <c r="C288" s="4"/>
      <c r="D288" s="4"/>
      <c r="E288" s="4"/>
      <c r="F288" s="7">
        <f>SUM(F289)</f>
        <v>0</v>
      </c>
      <c r="G288" s="7">
        <f t="shared" ref="G288:H288" si="60">SUM(G289)</f>
        <v>0</v>
      </c>
      <c r="H288" s="7">
        <f t="shared" si="60"/>
        <v>0</v>
      </c>
    </row>
    <row r="289" spans="1:8" ht="31.5" hidden="1" x14ac:dyDescent="0.25">
      <c r="A289" s="2" t="s">
        <v>243</v>
      </c>
      <c r="B289" s="4" t="s">
        <v>781</v>
      </c>
      <c r="C289" s="4" t="s">
        <v>224</v>
      </c>
      <c r="D289" s="4" t="s">
        <v>152</v>
      </c>
      <c r="E289" s="4" t="s">
        <v>35</v>
      </c>
      <c r="F289" s="7">
        <f>SUM(Ведомственная!G338)</f>
        <v>0</v>
      </c>
      <c r="G289" s="7">
        <f>SUM(Ведомственная!H338)</f>
        <v>0</v>
      </c>
      <c r="H289" s="7">
        <f>SUM(Ведомственная!I338)</f>
        <v>0</v>
      </c>
    </row>
    <row r="290" spans="1:8" ht="31.5" x14ac:dyDescent="0.25">
      <c r="A290" s="97" t="s">
        <v>228</v>
      </c>
      <c r="B290" s="31" t="s">
        <v>222</v>
      </c>
      <c r="C290" s="31"/>
      <c r="D290" s="98"/>
      <c r="E290" s="98"/>
      <c r="F290" s="9">
        <f>SUM(F291)</f>
        <v>9037.9</v>
      </c>
      <c r="G290" s="9">
        <f t="shared" ref="G290:H291" si="61">SUM(G291)</f>
        <v>11584.9</v>
      </c>
      <c r="H290" s="9">
        <f t="shared" si="61"/>
        <v>11592.7</v>
      </c>
    </row>
    <row r="291" spans="1:8" ht="31.5" x14ac:dyDescent="0.25">
      <c r="A291" s="97" t="s">
        <v>724</v>
      </c>
      <c r="B291" s="31" t="s">
        <v>723</v>
      </c>
      <c r="C291" s="98"/>
      <c r="D291" s="98"/>
      <c r="E291" s="98"/>
      <c r="F291" s="9">
        <f>SUM(F292)</f>
        <v>9037.9</v>
      </c>
      <c r="G291" s="9">
        <f t="shared" si="61"/>
        <v>11584.9</v>
      </c>
      <c r="H291" s="9">
        <f t="shared" si="61"/>
        <v>11592.7</v>
      </c>
    </row>
    <row r="292" spans="1:8" x14ac:dyDescent="0.25">
      <c r="A292" s="97" t="s">
        <v>34</v>
      </c>
      <c r="B292" s="31" t="s">
        <v>723</v>
      </c>
      <c r="C292" s="98" t="s">
        <v>88</v>
      </c>
      <c r="D292" s="98" t="s">
        <v>25</v>
      </c>
      <c r="E292" s="98" t="s">
        <v>11</v>
      </c>
      <c r="F292" s="9">
        <f>SUM(Ведомственная!G527)</f>
        <v>9037.9</v>
      </c>
      <c r="G292" s="9">
        <f>SUM(Ведомственная!H527)</f>
        <v>11584.9</v>
      </c>
      <c r="H292" s="9">
        <f>SUM(Ведомственная!I527)</f>
        <v>11592.7</v>
      </c>
    </row>
    <row r="293" spans="1:8" s="27" customFormat="1" ht="31.5" x14ac:dyDescent="0.25">
      <c r="A293" s="65" t="s">
        <v>508</v>
      </c>
      <c r="B293" s="24" t="s">
        <v>263</v>
      </c>
      <c r="C293" s="24"/>
      <c r="D293" s="24"/>
      <c r="E293" s="24"/>
      <c r="F293" s="26">
        <f>SUM(F300)+F294</f>
        <v>9510.4</v>
      </c>
      <c r="G293" s="26">
        <f>SUM(G300)+G294</f>
        <v>8990.0999999999985</v>
      </c>
      <c r="H293" s="26">
        <f>SUM(H300)+H294</f>
        <v>8865.5</v>
      </c>
    </row>
    <row r="294" spans="1:8" ht="31.5" x14ac:dyDescent="0.25">
      <c r="A294" s="2" t="s">
        <v>242</v>
      </c>
      <c r="B294" s="98" t="s">
        <v>276</v>
      </c>
      <c r="C294" s="98"/>
      <c r="D294" s="98"/>
      <c r="E294" s="98"/>
      <c r="F294" s="9">
        <f>SUM(F295:F299)</f>
        <v>12</v>
      </c>
      <c r="G294" s="9">
        <f>SUM(G295:G299)</f>
        <v>3850</v>
      </c>
      <c r="H294" s="9">
        <f>SUM(H295:H299)</f>
        <v>0</v>
      </c>
    </row>
    <row r="295" spans="1:8" ht="31.5" hidden="1" x14ac:dyDescent="0.25">
      <c r="A295" s="2" t="s">
        <v>243</v>
      </c>
      <c r="B295" s="98" t="s">
        <v>276</v>
      </c>
      <c r="C295" s="98" t="s">
        <v>224</v>
      </c>
      <c r="D295" s="98" t="s">
        <v>152</v>
      </c>
      <c r="E295" s="98" t="s">
        <v>45</v>
      </c>
      <c r="F295" s="9">
        <f>SUM(Ведомственная!G395)</f>
        <v>0</v>
      </c>
      <c r="G295" s="9">
        <f>SUM(Ведомственная!H395)</f>
        <v>0</v>
      </c>
      <c r="H295" s="9">
        <f>SUM(Ведомственная!I395)</f>
        <v>0</v>
      </c>
    </row>
    <row r="296" spans="1:8" ht="31.5" x14ac:dyDescent="0.25">
      <c r="A296" s="2" t="s">
        <v>243</v>
      </c>
      <c r="B296" s="98" t="s">
        <v>276</v>
      </c>
      <c r="C296" s="98" t="s">
        <v>224</v>
      </c>
      <c r="D296" s="98" t="s">
        <v>152</v>
      </c>
      <c r="E296" s="98" t="s">
        <v>152</v>
      </c>
      <c r="F296" s="9">
        <f>SUM(Ведомственная!G446)</f>
        <v>12</v>
      </c>
      <c r="G296" s="9">
        <f>SUM(Ведомственная!H446)</f>
        <v>3850</v>
      </c>
      <c r="H296" s="9">
        <f>SUM(Ведомственная!I446)</f>
        <v>0</v>
      </c>
    </row>
    <row r="297" spans="1:8" ht="31.5" hidden="1" x14ac:dyDescent="0.25">
      <c r="A297" s="2" t="s">
        <v>243</v>
      </c>
      <c r="B297" s="98" t="s">
        <v>276</v>
      </c>
      <c r="C297" s="98" t="s">
        <v>224</v>
      </c>
      <c r="D297" s="98" t="s">
        <v>13</v>
      </c>
      <c r="E297" s="98" t="s">
        <v>11</v>
      </c>
      <c r="F297" s="9">
        <f>SUM(Ведомственная!G521)</f>
        <v>0</v>
      </c>
      <c r="G297" s="9">
        <f>SUM(Ведомственная!H521)</f>
        <v>0</v>
      </c>
      <c r="H297" s="9">
        <f>SUM(Ведомственная!I521)</f>
        <v>0</v>
      </c>
    </row>
    <row r="298" spans="1:8" ht="31.5" hidden="1" x14ac:dyDescent="0.25">
      <c r="A298" s="2" t="s">
        <v>243</v>
      </c>
      <c r="B298" s="98" t="s">
        <v>276</v>
      </c>
      <c r="C298" s="98" t="s">
        <v>224</v>
      </c>
      <c r="D298" s="98" t="s">
        <v>13</v>
      </c>
      <c r="E298" s="98" t="s">
        <v>28</v>
      </c>
      <c r="F298" s="9"/>
      <c r="G298" s="9"/>
      <c r="H298" s="9"/>
    </row>
    <row r="299" spans="1:8" ht="31.5" hidden="1" x14ac:dyDescent="0.25">
      <c r="A299" s="2" t="s">
        <v>243</v>
      </c>
      <c r="B299" s="98" t="s">
        <v>276</v>
      </c>
      <c r="C299" s="98" t="s">
        <v>224</v>
      </c>
      <c r="D299" s="98" t="s">
        <v>153</v>
      </c>
      <c r="E299" s="98" t="s">
        <v>28</v>
      </c>
      <c r="F299" s="9">
        <f>SUM(Ведомственная!G547)</f>
        <v>0</v>
      </c>
      <c r="G299" s="9">
        <f>SUM(Ведомственная!H547)</f>
        <v>0</v>
      </c>
      <c r="H299" s="9">
        <f>SUM(Ведомственная!I547)</f>
        <v>0</v>
      </c>
    </row>
    <row r="300" spans="1:8" ht="31.5" x14ac:dyDescent="0.25">
      <c r="A300" s="2" t="s">
        <v>507</v>
      </c>
      <c r="B300" s="4" t="s">
        <v>264</v>
      </c>
      <c r="C300" s="4"/>
      <c r="D300" s="4"/>
      <c r="E300" s="4"/>
      <c r="F300" s="7">
        <f>SUM(F301)</f>
        <v>9498.4</v>
      </c>
      <c r="G300" s="7">
        <f>SUM(G301)</f>
        <v>5140.0999999999995</v>
      </c>
      <c r="H300" s="7">
        <f>SUM(H301)</f>
        <v>8865.5</v>
      </c>
    </row>
    <row r="301" spans="1:8" ht="31.5" x14ac:dyDescent="0.25">
      <c r="A301" s="2" t="s">
        <v>36</v>
      </c>
      <c r="B301" s="4" t="s">
        <v>265</v>
      </c>
      <c r="C301" s="4"/>
      <c r="D301" s="4"/>
      <c r="E301" s="4"/>
      <c r="F301" s="7">
        <f>SUM(F302:F305)</f>
        <v>9498.4</v>
      </c>
      <c r="G301" s="7">
        <f>SUM(G302:G305)</f>
        <v>5140.0999999999995</v>
      </c>
      <c r="H301" s="7">
        <f>SUM(H302:H305)</f>
        <v>8865.5</v>
      </c>
    </row>
    <row r="302" spans="1:8" ht="63" x14ac:dyDescent="0.25">
      <c r="A302" s="2" t="s">
        <v>42</v>
      </c>
      <c r="B302" s="4" t="s">
        <v>265</v>
      </c>
      <c r="C302" s="4" t="s">
        <v>78</v>
      </c>
      <c r="D302" s="4" t="s">
        <v>11</v>
      </c>
      <c r="E302" s="4" t="s">
        <v>22</v>
      </c>
      <c r="F302" s="7">
        <f>SUM(Ведомственная!G270)</f>
        <v>8426.1999999999989</v>
      </c>
      <c r="G302" s="7">
        <f>SUM(Ведомственная!H270)</f>
        <v>4962.3999999999996</v>
      </c>
      <c r="H302" s="7">
        <f>SUM(Ведомственная!I270)</f>
        <v>8264.9</v>
      </c>
    </row>
    <row r="303" spans="1:8" ht="31.5" x14ac:dyDescent="0.25">
      <c r="A303" s="2" t="s">
        <v>43</v>
      </c>
      <c r="B303" s="4" t="s">
        <v>265</v>
      </c>
      <c r="C303" s="4" t="s">
        <v>80</v>
      </c>
      <c r="D303" s="4" t="s">
        <v>11</v>
      </c>
      <c r="E303" s="4" t="s">
        <v>22</v>
      </c>
      <c r="F303" s="7">
        <f>SUM(Ведомственная!G271)</f>
        <v>1060.5999999999999</v>
      </c>
      <c r="G303" s="7">
        <f>SUM(Ведомственная!H271)</f>
        <v>157.19999999999999</v>
      </c>
      <c r="H303" s="7">
        <f>SUM(Ведомственная!I271)</f>
        <v>580.1</v>
      </c>
    </row>
    <row r="304" spans="1:8" ht="31.5" hidden="1" x14ac:dyDescent="0.25">
      <c r="A304" s="2" t="s">
        <v>43</v>
      </c>
      <c r="B304" s="4" t="s">
        <v>265</v>
      </c>
      <c r="C304" s="4" t="s">
        <v>80</v>
      </c>
      <c r="D304" s="4" t="s">
        <v>102</v>
      </c>
      <c r="E304" s="4" t="s">
        <v>152</v>
      </c>
      <c r="F304" s="7">
        <f>SUM(Ведомственная!G495)</f>
        <v>0</v>
      </c>
      <c r="G304" s="7">
        <f>SUM(Ведомственная!H495)</f>
        <v>0</v>
      </c>
      <c r="H304" s="7">
        <f>SUM(Ведомственная!I495)</f>
        <v>0</v>
      </c>
    </row>
    <row r="305" spans="1:8" x14ac:dyDescent="0.25">
      <c r="A305" s="2" t="s">
        <v>20</v>
      </c>
      <c r="B305" s="4" t="s">
        <v>265</v>
      </c>
      <c r="C305" s="4" t="s">
        <v>85</v>
      </c>
      <c r="D305" s="4" t="s">
        <v>11</v>
      </c>
      <c r="E305" s="4" t="s">
        <v>22</v>
      </c>
      <c r="F305" s="7">
        <f>SUM(Ведомственная!G272)</f>
        <v>11.6</v>
      </c>
      <c r="G305" s="7">
        <f>SUM(Ведомственная!H272)</f>
        <v>20.5</v>
      </c>
      <c r="H305" s="7">
        <f>SUM(Ведомственная!I272)</f>
        <v>20.5</v>
      </c>
    </row>
    <row r="306" spans="1:8" s="67" customFormat="1" ht="63" x14ac:dyDescent="0.25">
      <c r="A306" s="23" t="s">
        <v>832</v>
      </c>
      <c r="B306" s="29" t="s">
        <v>510</v>
      </c>
      <c r="C306" s="24"/>
      <c r="D306" s="24"/>
      <c r="E306" s="24"/>
      <c r="F306" s="26">
        <f>SUM(F313+F307)</f>
        <v>3502.4</v>
      </c>
      <c r="G306" s="26">
        <f>SUM(G313+G307)</f>
        <v>14311.8</v>
      </c>
      <c r="H306" s="26">
        <f>SUM(H313+H307)</f>
        <v>1811.8</v>
      </c>
    </row>
    <row r="307" spans="1:8" x14ac:dyDescent="0.25">
      <c r="A307" s="2" t="s">
        <v>29</v>
      </c>
      <c r="B307" s="4" t="s">
        <v>511</v>
      </c>
      <c r="C307" s="4"/>
      <c r="D307" s="4"/>
      <c r="E307" s="4"/>
      <c r="F307" s="7">
        <f>SUM(F308)+F309+F311</f>
        <v>3502.4</v>
      </c>
      <c r="G307" s="7">
        <f>SUM(G308)+G309+G311</f>
        <v>14311.8</v>
      </c>
      <c r="H307" s="7">
        <f>SUM(H308)+H309+H311</f>
        <v>1811.8</v>
      </c>
    </row>
    <row r="308" spans="1:8" ht="31.5" x14ac:dyDescent="0.25">
      <c r="A308" s="2" t="s">
        <v>43</v>
      </c>
      <c r="B308" s="4" t="s">
        <v>511</v>
      </c>
      <c r="C308" s="4" t="s">
        <v>80</v>
      </c>
      <c r="D308" s="4" t="s">
        <v>11</v>
      </c>
      <c r="E308" s="4" t="s">
        <v>22</v>
      </c>
      <c r="F308" s="7">
        <f>SUM(Ведомственная!G275)</f>
        <v>1479.2</v>
      </c>
      <c r="G308" s="7">
        <f>SUM(Ведомственная!H275)</f>
        <v>14311.8</v>
      </c>
      <c r="H308" s="7">
        <f>SUM(Ведомственная!I275)</f>
        <v>1811.8</v>
      </c>
    </row>
    <row r="309" spans="1:8" ht="31.5" x14ac:dyDescent="0.25">
      <c r="A309" s="97" t="s">
        <v>746</v>
      </c>
      <c r="B309" s="31" t="s">
        <v>912</v>
      </c>
      <c r="C309" s="4"/>
      <c r="D309" s="4"/>
      <c r="E309" s="4"/>
      <c r="F309" s="7">
        <f>SUM(F310)</f>
        <v>2023.2</v>
      </c>
      <c r="G309" s="7">
        <f>SUM(G310)</f>
        <v>0</v>
      </c>
      <c r="H309" s="7">
        <f>SUM(H310)</f>
        <v>0</v>
      </c>
    </row>
    <row r="310" spans="1:8" ht="31.5" x14ac:dyDescent="0.25">
      <c r="A310" s="97" t="s">
        <v>43</v>
      </c>
      <c r="B310" s="31" t="s">
        <v>912</v>
      </c>
      <c r="C310" s="4" t="s">
        <v>80</v>
      </c>
      <c r="D310" s="4" t="s">
        <v>11</v>
      </c>
      <c r="E310" s="4" t="s">
        <v>22</v>
      </c>
      <c r="F310" s="7">
        <f>SUM(Ведомственная!G277)</f>
        <v>2023.2</v>
      </c>
      <c r="G310" s="7">
        <f>SUM(Ведомственная!H277)</f>
        <v>0</v>
      </c>
      <c r="H310" s="7">
        <f>SUM(Ведомственная!I277)</f>
        <v>0</v>
      </c>
    </row>
    <row r="311" spans="1:8" ht="31.5" hidden="1" x14ac:dyDescent="0.25">
      <c r="A311" s="97" t="s">
        <v>797</v>
      </c>
      <c r="B311" s="31" t="s">
        <v>699</v>
      </c>
      <c r="C311" s="4"/>
      <c r="D311" s="4"/>
      <c r="E311" s="4"/>
      <c r="F311" s="7">
        <f>SUM(F312)</f>
        <v>0</v>
      </c>
      <c r="G311" s="7">
        <f>SUM(G312)</f>
        <v>0</v>
      </c>
      <c r="H311" s="7">
        <f>SUM(H312)</f>
        <v>0</v>
      </c>
    </row>
    <row r="312" spans="1:8" ht="31.5" hidden="1" x14ac:dyDescent="0.25">
      <c r="A312" s="97" t="s">
        <v>43</v>
      </c>
      <c r="B312" s="31" t="s">
        <v>699</v>
      </c>
      <c r="C312" s="4" t="s">
        <v>80</v>
      </c>
      <c r="D312" s="4" t="s">
        <v>11</v>
      </c>
      <c r="E312" s="4" t="s">
        <v>22</v>
      </c>
      <c r="F312" s="7">
        <f>SUM(Ведомственная!G279)</f>
        <v>0</v>
      </c>
      <c r="G312" s="7">
        <f>SUM(Ведомственная!H279)</f>
        <v>0</v>
      </c>
      <c r="H312" s="7">
        <f>SUM(Ведомственная!I279)</f>
        <v>0</v>
      </c>
    </row>
    <row r="313" spans="1:8" s="21" customFormat="1" ht="31.5" hidden="1" x14ac:dyDescent="0.25">
      <c r="A313" s="97" t="s">
        <v>798</v>
      </c>
      <c r="B313" s="31" t="s">
        <v>671</v>
      </c>
      <c r="C313" s="4"/>
      <c r="D313" s="4"/>
      <c r="E313" s="4"/>
      <c r="F313" s="7">
        <f>SUM(F314)</f>
        <v>0</v>
      </c>
      <c r="G313" s="7">
        <f t="shared" ref="G313:H313" si="62">SUM(G314)</f>
        <v>0</v>
      </c>
      <c r="H313" s="7">
        <f t="shared" si="62"/>
        <v>0</v>
      </c>
    </row>
    <row r="314" spans="1:8" s="21" customFormat="1" ht="31.5" hidden="1" x14ac:dyDescent="0.25">
      <c r="A314" s="97" t="s">
        <v>43</v>
      </c>
      <c r="B314" s="31" t="s">
        <v>671</v>
      </c>
      <c r="C314" s="4" t="s">
        <v>80</v>
      </c>
      <c r="D314" s="4" t="s">
        <v>11</v>
      </c>
      <c r="E314" s="4" t="s">
        <v>22</v>
      </c>
      <c r="F314" s="7">
        <f>SUM(Ведомственная!G281)</f>
        <v>0</v>
      </c>
      <c r="G314" s="7">
        <f>SUM(Ведомственная!H281)</f>
        <v>0</v>
      </c>
      <c r="H314" s="7">
        <f>SUM(Ведомственная!I281)</f>
        <v>0</v>
      </c>
    </row>
    <row r="315" spans="1:8" s="27" customFormat="1" ht="31.5" x14ac:dyDescent="0.25">
      <c r="A315" s="23" t="s">
        <v>755</v>
      </c>
      <c r="B315" s="29" t="s">
        <v>219</v>
      </c>
      <c r="C315" s="29"/>
      <c r="D315" s="38"/>
      <c r="E315" s="38"/>
      <c r="F315" s="10">
        <f>SUM(F316+F324)</f>
        <v>12047.8</v>
      </c>
      <c r="G315" s="10">
        <f t="shared" ref="G315:H315" si="63">SUM(G316+G324)</f>
        <v>10038.9</v>
      </c>
      <c r="H315" s="10">
        <f t="shared" si="63"/>
        <v>10686.4</v>
      </c>
    </row>
    <row r="316" spans="1:8" x14ac:dyDescent="0.25">
      <c r="A316" s="97" t="s">
        <v>29</v>
      </c>
      <c r="B316" s="31" t="s">
        <v>226</v>
      </c>
      <c r="C316" s="31"/>
      <c r="D316" s="98"/>
      <c r="E316" s="98"/>
      <c r="F316" s="9">
        <f>SUM(F317:F318)+F319+F322</f>
        <v>2583</v>
      </c>
      <c r="G316" s="9">
        <f t="shared" ref="G316:H316" si="64">SUM(G317:G318)+G319+G322</f>
        <v>1980.7</v>
      </c>
      <c r="H316" s="9">
        <f t="shared" si="64"/>
        <v>1764</v>
      </c>
    </row>
    <row r="317" spans="1:8" ht="63" hidden="1" x14ac:dyDescent="0.25">
      <c r="A317" s="97" t="s">
        <v>42</v>
      </c>
      <c r="B317" s="31" t="s">
        <v>245</v>
      </c>
      <c r="C317" s="31">
        <v>100</v>
      </c>
      <c r="D317" s="98" t="s">
        <v>67</v>
      </c>
      <c r="E317" s="98" t="s">
        <v>152</v>
      </c>
      <c r="F317" s="9">
        <f>SUM(Ведомственная!G470)</f>
        <v>0</v>
      </c>
      <c r="G317" s="9">
        <f>SUM(Ведомственная!H470)</f>
        <v>0</v>
      </c>
      <c r="H317" s="9">
        <f>SUM(Ведомственная!I470)</f>
        <v>0</v>
      </c>
    </row>
    <row r="318" spans="1:8" ht="31.5" x14ac:dyDescent="0.25">
      <c r="A318" s="97" t="s">
        <v>43</v>
      </c>
      <c r="B318" s="31" t="s">
        <v>226</v>
      </c>
      <c r="C318" s="98" t="s">
        <v>80</v>
      </c>
      <c r="D318" s="98" t="s">
        <v>67</v>
      </c>
      <c r="E318" s="98" t="s">
        <v>152</v>
      </c>
      <c r="F318" s="9">
        <f>SUM(Ведомственная!G471)</f>
        <v>2510.6</v>
      </c>
      <c r="G318" s="9">
        <f>SUM(Ведомственная!H471)</f>
        <v>1910.4</v>
      </c>
      <c r="H318" s="9">
        <f>SUM(Ведомственная!I471)</f>
        <v>1289.5</v>
      </c>
    </row>
    <row r="319" spans="1:8" ht="173.25" x14ac:dyDescent="0.25">
      <c r="A319" s="97" t="s">
        <v>831</v>
      </c>
      <c r="B319" s="31" t="s">
        <v>830</v>
      </c>
      <c r="C319" s="98"/>
      <c r="D319" s="98"/>
      <c r="E319" s="98"/>
      <c r="F319" s="9">
        <f>SUM(F320:F321)</f>
        <v>72.400000000000006</v>
      </c>
      <c r="G319" s="9">
        <f t="shared" ref="G319:H319" si="65">SUM(G320:G321)</f>
        <v>70.3</v>
      </c>
      <c r="H319" s="9">
        <f t="shared" si="65"/>
        <v>70.3</v>
      </c>
    </row>
    <row r="320" spans="1:8" ht="63" x14ac:dyDescent="0.25">
      <c r="A320" s="97" t="s">
        <v>42</v>
      </c>
      <c r="B320" s="31" t="s">
        <v>830</v>
      </c>
      <c r="C320" s="98" t="s">
        <v>78</v>
      </c>
      <c r="D320" s="98" t="s">
        <v>45</v>
      </c>
      <c r="E320" s="98" t="s">
        <v>25</v>
      </c>
      <c r="F320" s="9">
        <f>SUM(Ведомственная!G174)</f>
        <v>12</v>
      </c>
      <c r="G320" s="9">
        <f>SUM(Ведомственная!H174)</f>
        <v>12</v>
      </c>
      <c r="H320" s="9">
        <f>SUM(Ведомственная!I174)</f>
        <v>12</v>
      </c>
    </row>
    <row r="321" spans="1:8" ht="31.5" x14ac:dyDescent="0.25">
      <c r="A321" s="97" t="s">
        <v>43</v>
      </c>
      <c r="B321" s="31" t="s">
        <v>830</v>
      </c>
      <c r="C321" s="98" t="s">
        <v>80</v>
      </c>
      <c r="D321" s="98" t="s">
        <v>67</v>
      </c>
      <c r="E321" s="98" t="s">
        <v>152</v>
      </c>
      <c r="F321" s="9">
        <f>SUM(Ведомственная!G473)</f>
        <v>60.4</v>
      </c>
      <c r="G321" s="9">
        <f>SUM(Ведомственная!H473)</f>
        <v>58.3</v>
      </c>
      <c r="H321" s="9">
        <f>SUM(Ведомственная!I473)</f>
        <v>58.3</v>
      </c>
    </row>
    <row r="322" spans="1:8" ht="31.5" x14ac:dyDescent="0.25">
      <c r="A322" s="97" t="s">
        <v>907</v>
      </c>
      <c r="B322" s="31" t="s">
        <v>906</v>
      </c>
      <c r="C322" s="98"/>
      <c r="D322" s="98"/>
      <c r="E322" s="98"/>
      <c r="F322" s="9">
        <f>SUM(F323)</f>
        <v>0</v>
      </c>
      <c r="G322" s="9">
        <f t="shared" ref="G322:H322" si="66">SUM(G323)</f>
        <v>0</v>
      </c>
      <c r="H322" s="9">
        <f t="shared" si="66"/>
        <v>404.2</v>
      </c>
    </row>
    <row r="323" spans="1:8" ht="31.5" x14ac:dyDescent="0.25">
      <c r="A323" s="97" t="s">
        <v>43</v>
      </c>
      <c r="B323" s="31" t="s">
        <v>906</v>
      </c>
      <c r="C323" s="98" t="s">
        <v>80</v>
      </c>
      <c r="D323" s="98" t="s">
        <v>67</v>
      </c>
      <c r="E323" s="98" t="s">
        <v>152</v>
      </c>
      <c r="F323" s="9">
        <f>SUM(Ведомственная!G475)</f>
        <v>0</v>
      </c>
      <c r="G323" s="9">
        <f>SUM(Ведомственная!H475)</f>
        <v>0</v>
      </c>
      <c r="H323" s="9">
        <f>SUM(Ведомственная!I475)</f>
        <v>404.2</v>
      </c>
    </row>
    <row r="324" spans="1:8" ht="31.5" x14ac:dyDescent="0.25">
      <c r="A324" s="97" t="s">
        <v>36</v>
      </c>
      <c r="B324" s="31" t="s">
        <v>220</v>
      </c>
      <c r="C324" s="31"/>
      <c r="D324" s="98"/>
      <c r="E324" s="98"/>
      <c r="F324" s="9">
        <f>SUM(F325:F328)</f>
        <v>9464.7999999999993</v>
      </c>
      <c r="G324" s="9">
        <f>SUM(G325:G328)</f>
        <v>8058.2</v>
      </c>
      <c r="H324" s="9">
        <f>SUM(H325:H328)</f>
        <v>8922.4</v>
      </c>
    </row>
    <row r="325" spans="1:8" ht="63" x14ac:dyDescent="0.25">
      <c r="A325" s="97" t="s">
        <v>42</v>
      </c>
      <c r="B325" s="31" t="s">
        <v>220</v>
      </c>
      <c r="C325" s="98" t="s">
        <v>78</v>
      </c>
      <c r="D325" s="98" t="s">
        <v>67</v>
      </c>
      <c r="E325" s="98" t="s">
        <v>45</v>
      </c>
      <c r="F325" s="9">
        <f>SUM(Ведомственная!G459)</f>
        <v>7873.9</v>
      </c>
      <c r="G325" s="9">
        <f>SUM(Ведомственная!H459)</f>
        <v>7044.2</v>
      </c>
      <c r="H325" s="9">
        <f>SUM(Ведомственная!I459)</f>
        <v>7455.5</v>
      </c>
    </row>
    <row r="326" spans="1:8" ht="31.5" x14ac:dyDescent="0.25">
      <c r="A326" s="97" t="s">
        <v>43</v>
      </c>
      <c r="B326" s="31" t="s">
        <v>220</v>
      </c>
      <c r="C326" s="98" t="s">
        <v>80</v>
      </c>
      <c r="D326" s="98" t="s">
        <v>67</v>
      </c>
      <c r="E326" s="98" t="s">
        <v>45</v>
      </c>
      <c r="F326" s="9">
        <f>SUM(Ведомственная!G460)</f>
        <v>1315.4</v>
      </c>
      <c r="G326" s="9">
        <f>SUM(Ведомственная!H460)</f>
        <v>724.9</v>
      </c>
      <c r="H326" s="9">
        <f>SUM(Ведомственная!I460)</f>
        <v>1177.8</v>
      </c>
    </row>
    <row r="327" spans="1:8" ht="31.5" x14ac:dyDescent="0.25">
      <c r="A327" s="97" t="s">
        <v>43</v>
      </c>
      <c r="B327" s="31" t="s">
        <v>220</v>
      </c>
      <c r="C327" s="98" t="s">
        <v>80</v>
      </c>
      <c r="D327" s="98" t="s">
        <v>102</v>
      </c>
      <c r="E327" s="98" t="s">
        <v>152</v>
      </c>
      <c r="F327" s="9">
        <f>SUM(Ведомственная!G498)</f>
        <v>18</v>
      </c>
      <c r="G327" s="9">
        <f>SUM(Ведомственная!H498)</f>
        <v>0</v>
      </c>
      <c r="H327" s="9">
        <f>SUM(Ведомственная!I498)</f>
        <v>0</v>
      </c>
    </row>
    <row r="328" spans="1:8" x14ac:dyDescent="0.25">
      <c r="A328" s="97" t="s">
        <v>20</v>
      </c>
      <c r="B328" s="31" t="s">
        <v>220</v>
      </c>
      <c r="C328" s="98" t="s">
        <v>85</v>
      </c>
      <c r="D328" s="98" t="s">
        <v>67</v>
      </c>
      <c r="E328" s="98" t="s">
        <v>45</v>
      </c>
      <c r="F328" s="9">
        <f>SUM(Ведомственная!G461)</f>
        <v>257.5</v>
      </c>
      <c r="G328" s="9">
        <f>SUM(Ведомственная!H461)</f>
        <v>289.10000000000002</v>
      </c>
      <c r="H328" s="9">
        <f>SUM(Ведомственная!I461)</f>
        <v>289.10000000000002</v>
      </c>
    </row>
    <row r="329" spans="1:8" s="27" customFormat="1" ht="47.25" x14ac:dyDescent="0.25">
      <c r="A329" s="23" t="s">
        <v>509</v>
      </c>
      <c r="B329" s="29" t="s">
        <v>199</v>
      </c>
      <c r="C329" s="29"/>
      <c r="D329" s="38"/>
      <c r="E329" s="38"/>
      <c r="F329" s="10">
        <f>SUM(F330)+F343</f>
        <v>260623.40000000002</v>
      </c>
      <c r="G329" s="10">
        <f>SUM(G330)+G343</f>
        <v>10406.800000000001</v>
      </c>
      <c r="H329" s="10">
        <f>SUM(H330)+H343</f>
        <v>31247.899999999998</v>
      </c>
    </row>
    <row r="330" spans="1:8" ht="47.25" x14ac:dyDescent="0.25">
      <c r="A330" s="97" t="s">
        <v>493</v>
      </c>
      <c r="B330" s="31" t="s">
        <v>200</v>
      </c>
      <c r="C330" s="31"/>
      <c r="D330" s="98"/>
      <c r="E330" s="98"/>
      <c r="F330" s="9">
        <f>SUM(F333)+F341+F331</f>
        <v>210145.40000000002</v>
      </c>
      <c r="G330" s="9">
        <f>SUM(G333)+G341+G331</f>
        <v>10406.800000000001</v>
      </c>
      <c r="H330" s="9">
        <f>SUM(H333)+H341+H331</f>
        <v>31247.899999999998</v>
      </c>
    </row>
    <row r="331" spans="1:8" ht="31.5" x14ac:dyDescent="0.25">
      <c r="A331" s="2" t="s">
        <v>1019</v>
      </c>
      <c r="B331" s="31" t="s">
        <v>1018</v>
      </c>
      <c r="C331" s="98"/>
      <c r="D331" s="9"/>
      <c r="E331" s="37"/>
      <c r="F331" s="9">
        <f>F332</f>
        <v>17570.2</v>
      </c>
      <c r="G331" s="9">
        <f>G332</f>
        <v>0</v>
      </c>
      <c r="H331" s="9">
        <f>H332</f>
        <v>7188.3</v>
      </c>
    </row>
    <row r="332" spans="1:8" x14ac:dyDescent="0.25">
      <c r="A332" s="2" t="s">
        <v>20</v>
      </c>
      <c r="B332" s="31" t="s">
        <v>1018</v>
      </c>
      <c r="C332" s="98" t="s">
        <v>85</v>
      </c>
      <c r="D332" s="98" t="s">
        <v>11</v>
      </c>
      <c r="E332" s="98" t="s">
        <v>13</v>
      </c>
      <c r="F332" s="9">
        <f>SUM(Ведомственная!G201)</f>
        <v>17570.2</v>
      </c>
      <c r="G332" s="9">
        <f>SUM(Ведомственная!H201)</f>
        <v>0</v>
      </c>
      <c r="H332" s="9">
        <f>SUM(Ведомственная!I201)</f>
        <v>7188.3</v>
      </c>
    </row>
    <row r="333" spans="1:8" ht="47.25" x14ac:dyDescent="0.25">
      <c r="A333" s="97" t="s">
        <v>401</v>
      </c>
      <c r="B333" s="31" t="s">
        <v>201</v>
      </c>
      <c r="C333" s="31"/>
      <c r="D333" s="98"/>
      <c r="E333" s="98"/>
      <c r="F333" s="9">
        <f>SUM(F334:F340)</f>
        <v>72575.199999999997</v>
      </c>
      <c r="G333" s="9">
        <f>SUM(G334:G340)</f>
        <v>10406.800000000001</v>
      </c>
      <c r="H333" s="9">
        <f>SUM(H334:H340)</f>
        <v>24059.599999999999</v>
      </c>
    </row>
    <row r="334" spans="1:8" ht="31.5" x14ac:dyDescent="0.25">
      <c r="A334" s="97" t="s">
        <v>43</v>
      </c>
      <c r="B334" s="31" t="s">
        <v>201</v>
      </c>
      <c r="C334" s="31">
        <v>200</v>
      </c>
      <c r="D334" s="98" t="s">
        <v>28</v>
      </c>
      <c r="E334" s="98">
        <v>13</v>
      </c>
      <c r="F334" s="9">
        <f>SUM(Ведомственная!G109)</f>
        <v>6041.6</v>
      </c>
      <c r="G334" s="9">
        <f>SUM(Ведомственная!H109)</f>
        <v>4688.8999999999996</v>
      </c>
      <c r="H334" s="9">
        <f>SUM(Ведомственная!I109)</f>
        <v>7791.9</v>
      </c>
    </row>
    <row r="335" spans="1:8" ht="31.5" x14ac:dyDescent="0.25">
      <c r="A335" s="97" t="s">
        <v>43</v>
      </c>
      <c r="B335" s="31" t="s">
        <v>201</v>
      </c>
      <c r="C335" s="31">
        <v>200</v>
      </c>
      <c r="D335" s="98" t="s">
        <v>11</v>
      </c>
      <c r="E335" s="98" t="s">
        <v>13</v>
      </c>
      <c r="F335" s="9">
        <f>SUM(Ведомственная!G203)</f>
        <v>1243.5999999999999</v>
      </c>
      <c r="G335" s="9">
        <f>SUM(Ведомственная!H203)</f>
        <v>0</v>
      </c>
      <c r="H335" s="9">
        <f>SUM(Ведомственная!I203)</f>
        <v>0</v>
      </c>
    </row>
    <row r="336" spans="1:8" ht="31.5" x14ac:dyDescent="0.25">
      <c r="A336" s="97" t="s">
        <v>43</v>
      </c>
      <c r="B336" s="31" t="s">
        <v>201</v>
      </c>
      <c r="C336" s="31">
        <v>200</v>
      </c>
      <c r="D336" s="98" t="s">
        <v>152</v>
      </c>
      <c r="E336" s="98" t="s">
        <v>35</v>
      </c>
      <c r="F336" s="9">
        <f>SUM(Ведомственная!G342)</f>
        <v>11625.4</v>
      </c>
      <c r="G336" s="9">
        <f>SUM(Ведомственная!H342)</f>
        <v>3500</v>
      </c>
      <c r="H336" s="9">
        <f>SUM(Ведомственная!I342)</f>
        <v>3500</v>
      </c>
    </row>
    <row r="337" spans="1:8" ht="31.5" x14ac:dyDescent="0.25">
      <c r="A337" s="97" t="s">
        <v>43</v>
      </c>
      <c r="B337" s="31" t="s">
        <v>201</v>
      </c>
      <c r="C337" s="31">
        <v>200</v>
      </c>
      <c r="D337" s="98" t="s">
        <v>152</v>
      </c>
      <c r="E337" s="98" t="s">
        <v>45</v>
      </c>
      <c r="F337" s="9">
        <f>SUM(Ведомственная!G399)</f>
        <v>47710.6</v>
      </c>
      <c r="G337" s="9">
        <f>SUM(Ведомственная!H399)</f>
        <v>747.7</v>
      </c>
      <c r="H337" s="9">
        <f>SUM(Ведомственная!I399)</f>
        <v>747.7</v>
      </c>
    </row>
    <row r="338" spans="1:8" ht="31.5" x14ac:dyDescent="0.25">
      <c r="A338" s="2" t="s">
        <v>243</v>
      </c>
      <c r="B338" s="31" t="s">
        <v>201</v>
      </c>
      <c r="C338" s="31">
        <v>400</v>
      </c>
      <c r="D338" s="98" t="s">
        <v>152</v>
      </c>
      <c r="E338" s="98" t="s">
        <v>45</v>
      </c>
      <c r="F338" s="9">
        <f>SUM(Ведомственная!G400)</f>
        <v>5934</v>
      </c>
      <c r="G338" s="9">
        <f>SUM(Ведомственная!H400)</f>
        <v>1450.2</v>
      </c>
      <c r="H338" s="9">
        <f>SUM(Ведомственная!I400)</f>
        <v>12000</v>
      </c>
    </row>
    <row r="339" spans="1:8" ht="31.5" hidden="1" x14ac:dyDescent="0.25">
      <c r="A339" s="2" t="s">
        <v>243</v>
      </c>
      <c r="B339" s="31" t="s">
        <v>201</v>
      </c>
      <c r="C339" s="31">
        <v>400</v>
      </c>
      <c r="D339" s="98" t="s">
        <v>153</v>
      </c>
      <c r="E339" s="98" t="s">
        <v>28</v>
      </c>
      <c r="F339" s="9">
        <f>SUM(Ведомственная!G551)</f>
        <v>0</v>
      </c>
      <c r="G339" s="9"/>
      <c r="H339" s="9"/>
    </row>
    <row r="340" spans="1:8" x14ac:dyDescent="0.25">
      <c r="A340" s="97" t="s">
        <v>20</v>
      </c>
      <c r="B340" s="31" t="s">
        <v>201</v>
      </c>
      <c r="C340" s="31">
        <v>800</v>
      </c>
      <c r="D340" s="98" t="s">
        <v>28</v>
      </c>
      <c r="E340" s="98">
        <v>13</v>
      </c>
      <c r="F340" s="9">
        <f>SUM(Ведомственная!G110)</f>
        <v>20</v>
      </c>
      <c r="G340" s="9">
        <f>SUM(Ведомственная!H110)</f>
        <v>20</v>
      </c>
      <c r="H340" s="9">
        <f>SUM(Ведомственная!I110)</f>
        <v>20</v>
      </c>
    </row>
    <row r="341" spans="1:8" ht="47.25" x14ac:dyDescent="0.25">
      <c r="A341" s="2" t="s">
        <v>1052</v>
      </c>
      <c r="B341" s="31" t="s">
        <v>1051</v>
      </c>
      <c r="C341" s="4"/>
      <c r="D341" s="98"/>
      <c r="E341" s="98"/>
      <c r="F341" s="9">
        <f>SUM(F342)</f>
        <v>120000</v>
      </c>
      <c r="G341" s="9">
        <f t="shared" ref="G341:H341" si="67">SUM(G342)</f>
        <v>0</v>
      </c>
      <c r="H341" s="9">
        <f t="shared" si="67"/>
        <v>0</v>
      </c>
    </row>
    <row r="342" spans="1:8" ht="31.5" x14ac:dyDescent="0.25">
      <c r="A342" s="2" t="s">
        <v>43</v>
      </c>
      <c r="B342" s="31" t="s">
        <v>1051</v>
      </c>
      <c r="C342" s="4" t="s">
        <v>80</v>
      </c>
      <c r="D342" s="98" t="s">
        <v>11</v>
      </c>
      <c r="E342" s="98" t="s">
        <v>13</v>
      </c>
      <c r="F342" s="9">
        <f>SUM(Ведомственная!G205)</f>
        <v>120000</v>
      </c>
      <c r="G342" s="9">
        <f>SUM(Ведомственная!H205)</f>
        <v>0</v>
      </c>
      <c r="H342" s="9">
        <f>SUM(Ведомственная!I205)</f>
        <v>0</v>
      </c>
    </row>
    <row r="343" spans="1:8" ht="31.5" hidden="1" x14ac:dyDescent="0.25">
      <c r="A343" s="97" t="s">
        <v>494</v>
      </c>
      <c r="B343" s="31" t="s">
        <v>213</v>
      </c>
      <c r="C343" s="31"/>
      <c r="D343" s="98"/>
      <c r="E343" s="98"/>
      <c r="F343" s="9">
        <f>SUM(F344)</f>
        <v>50478</v>
      </c>
      <c r="G343" s="9">
        <f>SUM(G344)</f>
        <v>0</v>
      </c>
      <c r="H343" s="9">
        <f>SUM(H344)</f>
        <v>0</v>
      </c>
    </row>
    <row r="344" spans="1:8" ht="47.25" hidden="1" x14ac:dyDescent="0.25">
      <c r="A344" s="97" t="s">
        <v>401</v>
      </c>
      <c r="B344" s="31" t="s">
        <v>512</v>
      </c>
      <c r="C344" s="31"/>
      <c r="D344" s="98"/>
      <c r="E344" s="98"/>
      <c r="F344" s="9">
        <f>SUM(F345:F348)</f>
        <v>50478</v>
      </c>
      <c r="G344" s="9">
        <f t="shared" ref="G344:H344" si="68">SUM(G345:G348)</f>
        <v>0</v>
      </c>
      <c r="H344" s="9">
        <f t="shared" si="68"/>
        <v>0</v>
      </c>
    </row>
    <row r="345" spans="1:8" ht="31.5" hidden="1" x14ac:dyDescent="0.25">
      <c r="A345" s="97" t="s">
        <v>43</v>
      </c>
      <c r="B345" s="31" t="s">
        <v>512</v>
      </c>
      <c r="C345" s="31">
        <v>200</v>
      </c>
      <c r="D345" s="98" t="s">
        <v>28</v>
      </c>
      <c r="E345" s="98">
        <v>13</v>
      </c>
      <c r="F345" s="9">
        <f>SUM(Ведомственная!G113)</f>
        <v>0</v>
      </c>
      <c r="G345" s="9">
        <f>SUM(Ведомственная!H113)</f>
        <v>0</v>
      </c>
      <c r="H345" s="9">
        <f>SUM(Ведомственная!I113)</f>
        <v>0</v>
      </c>
    </row>
    <row r="346" spans="1:8" hidden="1" x14ac:dyDescent="0.25">
      <c r="A346" s="97" t="s">
        <v>20</v>
      </c>
      <c r="B346" s="31" t="s">
        <v>512</v>
      </c>
      <c r="C346" s="31">
        <v>800</v>
      </c>
      <c r="D346" s="98" t="s">
        <v>28</v>
      </c>
      <c r="E346" s="98">
        <v>13</v>
      </c>
      <c r="F346" s="9">
        <f>SUM(Ведомственная!G114)</f>
        <v>0</v>
      </c>
      <c r="G346" s="9">
        <f>SUM(Ведомственная!H114)</f>
        <v>0</v>
      </c>
      <c r="H346" s="9">
        <f>SUM(Ведомственная!I114)</f>
        <v>0</v>
      </c>
    </row>
    <row r="347" spans="1:8" hidden="1" x14ac:dyDescent="0.25">
      <c r="A347" s="97" t="s">
        <v>20</v>
      </c>
      <c r="B347" s="31" t="s">
        <v>512</v>
      </c>
      <c r="C347" s="31">
        <v>800</v>
      </c>
      <c r="D347" s="98" t="s">
        <v>11</v>
      </c>
      <c r="E347" s="98" t="s">
        <v>13</v>
      </c>
      <c r="F347" s="9">
        <f>SUM(Ведомственная!G208)</f>
        <v>0</v>
      </c>
      <c r="G347" s="9">
        <f>SUM(Ведомственная!H208)</f>
        <v>0</v>
      </c>
      <c r="H347" s="9">
        <f>SUM(Ведомственная!I208)</f>
        <v>0</v>
      </c>
    </row>
    <row r="348" spans="1:8" hidden="1" x14ac:dyDescent="0.25">
      <c r="A348" s="97" t="s">
        <v>20</v>
      </c>
      <c r="B348" s="31" t="s">
        <v>512</v>
      </c>
      <c r="C348" s="31">
        <v>800</v>
      </c>
      <c r="D348" s="98" t="s">
        <v>152</v>
      </c>
      <c r="E348" s="98" t="s">
        <v>35</v>
      </c>
      <c r="F348" s="9">
        <f>SUM(Ведомственная!G347)</f>
        <v>50478</v>
      </c>
      <c r="G348" s="9">
        <f>SUM(Ведомственная!H347)</f>
        <v>0</v>
      </c>
      <c r="H348" s="9">
        <f>SUM(Ведомственная!I347)</f>
        <v>0</v>
      </c>
    </row>
    <row r="349" spans="1:8" s="27" customFormat="1" ht="47.25" x14ac:dyDescent="0.25">
      <c r="A349" s="23" t="s">
        <v>754</v>
      </c>
      <c r="B349" s="29" t="s">
        <v>215</v>
      </c>
      <c r="C349" s="38"/>
      <c r="D349" s="38"/>
      <c r="E349" s="38"/>
      <c r="F349" s="10">
        <f>SUM(F350+F370)+F367</f>
        <v>64017.599999999999</v>
      </c>
      <c r="G349" s="10">
        <f>SUM(G350+G370)+G367</f>
        <v>56090.400000000001</v>
      </c>
      <c r="H349" s="10">
        <f>SUM(H350+H370)+H367</f>
        <v>68363.600000000006</v>
      </c>
    </row>
    <row r="350" spans="1:8" ht="31.5" x14ac:dyDescent="0.25">
      <c r="A350" s="97" t="s">
        <v>324</v>
      </c>
      <c r="B350" s="31" t="s">
        <v>217</v>
      </c>
      <c r="C350" s="98"/>
      <c r="D350" s="98"/>
      <c r="E350" s="98"/>
      <c r="F350" s="9">
        <f>SUM(F351+F354)</f>
        <v>47568</v>
      </c>
      <c r="G350" s="9">
        <f t="shared" ref="G350:H350" si="69">SUM(G351+G354)</f>
        <v>16500</v>
      </c>
      <c r="H350" s="9">
        <f t="shared" si="69"/>
        <v>16500</v>
      </c>
    </row>
    <row r="351" spans="1:8" x14ac:dyDescent="0.25">
      <c r="A351" s="2" t="s">
        <v>29</v>
      </c>
      <c r="B351" s="31" t="s">
        <v>560</v>
      </c>
      <c r="C351" s="98"/>
      <c r="D351" s="98"/>
      <c r="E351" s="98"/>
      <c r="F351" s="9">
        <f>SUM(F352:F353)</f>
        <v>7635.6</v>
      </c>
      <c r="G351" s="9">
        <f t="shared" ref="G351:H351" si="70">SUM(G352:G353)</f>
        <v>16500</v>
      </c>
      <c r="H351" s="9">
        <f t="shared" si="70"/>
        <v>16500</v>
      </c>
    </row>
    <row r="352" spans="1:8" ht="31.5" x14ac:dyDescent="0.25">
      <c r="A352" s="2" t="s">
        <v>43</v>
      </c>
      <c r="B352" s="98" t="s">
        <v>560</v>
      </c>
      <c r="C352" s="31">
        <v>200</v>
      </c>
      <c r="D352" s="98" t="s">
        <v>152</v>
      </c>
      <c r="E352" s="98" t="s">
        <v>152</v>
      </c>
      <c r="F352" s="9">
        <f>SUM(Ведомственная!G450)</f>
        <v>4927.3</v>
      </c>
      <c r="G352" s="9">
        <f>SUM(Ведомственная!H450)</f>
        <v>16500</v>
      </c>
      <c r="H352" s="9">
        <f>SUM(Ведомственная!I450)</f>
        <v>16500</v>
      </c>
    </row>
    <row r="353" spans="1:8" x14ac:dyDescent="0.25">
      <c r="A353" s="2" t="s">
        <v>20</v>
      </c>
      <c r="B353" s="31" t="s">
        <v>560</v>
      </c>
      <c r="C353" s="98" t="s">
        <v>85</v>
      </c>
      <c r="D353" s="98" t="s">
        <v>152</v>
      </c>
      <c r="E353" s="98" t="s">
        <v>28</v>
      </c>
      <c r="F353" s="9">
        <f>SUM(Ведомственная!G298)</f>
        <v>2708.3</v>
      </c>
      <c r="G353" s="9">
        <f>SUM(Ведомственная!H298)</f>
        <v>0</v>
      </c>
      <c r="H353" s="9">
        <f>SUM(Ведомственная!I298)</f>
        <v>0</v>
      </c>
    </row>
    <row r="354" spans="1:8" ht="31.5" x14ac:dyDescent="0.25">
      <c r="A354" s="97" t="s">
        <v>833</v>
      </c>
      <c r="B354" s="31" t="s">
        <v>651</v>
      </c>
      <c r="C354" s="98"/>
      <c r="D354" s="98"/>
      <c r="E354" s="98"/>
      <c r="F354" s="9">
        <f>SUM(F358)+F361+F355</f>
        <v>39932.400000000001</v>
      </c>
      <c r="G354" s="9">
        <f t="shared" ref="G354:H354" si="71">SUM(G358)+G361+G355</f>
        <v>0</v>
      </c>
      <c r="H354" s="9">
        <f t="shared" si="71"/>
        <v>0</v>
      </c>
    </row>
    <row r="355" spans="1:8" ht="47.25" x14ac:dyDescent="0.25">
      <c r="A355" s="97" t="s">
        <v>654</v>
      </c>
      <c r="B355" s="31" t="s">
        <v>653</v>
      </c>
      <c r="C355" s="98"/>
      <c r="D355" s="98"/>
      <c r="E355" s="98"/>
      <c r="F355" s="9">
        <f>SUM(F356:F357)</f>
        <v>9160.9</v>
      </c>
      <c r="G355" s="9">
        <f t="shared" ref="G355:H355" si="72">SUM(G356:G357)</f>
        <v>0</v>
      </c>
      <c r="H355" s="9">
        <f t="shared" si="72"/>
        <v>0</v>
      </c>
    </row>
    <row r="356" spans="1:8" ht="31.5" x14ac:dyDescent="0.25">
      <c r="A356" s="2" t="s">
        <v>243</v>
      </c>
      <c r="B356" s="31" t="s">
        <v>653</v>
      </c>
      <c r="C356" s="98" t="s">
        <v>224</v>
      </c>
      <c r="D356" s="98"/>
      <c r="E356" s="98"/>
      <c r="F356" s="9">
        <f>SUM(Ведомственная!G301)</f>
        <v>9121.9</v>
      </c>
      <c r="G356" s="9">
        <f>SUM(Ведомственная!H301)</f>
        <v>0</v>
      </c>
      <c r="H356" s="9">
        <f>SUM(Ведомственная!I301)</f>
        <v>0</v>
      </c>
    </row>
    <row r="357" spans="1:8" x14ac:dyDescent="0.25">
      <c r="A357" s="2" t="s">
        <v>20</v>
      </c>
      <c r="B357" s="31" t="s">
        <v>653</v>
      </c>
      <c r="C357" s="106" t="s">
        <v>85</v>
      </c>
      <c r="D357" s="106"/>
      <c r="E357" s="106"/>
      <c r="F357" s="9">
        <f>SUM(Ведомственная!G302)</f>
        <v>39</v>
      </c>
      <c r="G357" s="9">
        <f>SUM(Ведомственная!H302)</f>
        <v>0</v>
      </c>
      <c r="H357" s="9">
        <f>SUM(Ведомственная!I302)</f>
        <v>0</v>
      </c>
    </row>
    <row r="358" spans="1:8" ht="31.5" x14ac:dyDescent="0.25">
      <c r="A358" s="97" t="s">
        <v>649</v>
      </c>
      <c r="B358" s="31" t="s">
        <v>650</v>
      </c>
      <c r="C358" s="98"/>
      <c r="D358" s="98"/>
      <c r="E358" s="98"/>
      <c r="F358" s="9">
        <f>SUM(F359:F360)</f>
        <v>30716.300000000003</v>
      </c>
      <c r="G358" s="9">
        <f t="shared" ref="G358:H358" si="73">SUM(G359:G360)</f>
        <v>0</v>
      </c>
      <c r="H358" s="9">
        <f t="shared" si="73"/>
        <v>0</v>
      </c>
    </row>
    <row r="359" spans="1:8" ht="31.5" x14ac:dyDescent="0.25">
      <c r="A359" s="2" t="s">
        <v>243</v>
      </c>
      <c r="B359" s="31" t="s">
        <v>650</v>
      </c>
      <c r="C359" s="98" t="s">
        <v>224</v>
      </c>
      <c r="D359" s="98" t="s">
        <v>152</v>
      </c>
      <c r="E359" s="98" t="s">
        <v>28</v>
      </c>
      <c r="F359" s="9">
        <f>SUM(Ведомственная!G304)</f>
        <v>30585.4</v>
      </c>
      <c r="G359" s="9">
        <f>SUM(Ведомственная!H304)</f>
        <v>0</v>
      </c>
      <c r="H359" s="9">
        <f>SUM(Ведомственная!I304)</f>
        <v>0</v>
      </c>
    </row>
    <row r="360" spans="1:8" x14ac:dyDescent="0.25">
      <c r="A360" s="2" t="s">
        <v>20</v>
      </c>
      <c r="B360" s="31" t="s">
        <v>650</v>
      </c>
      <c r="C360" s="106" t="s">
        <v>85</v>
      </c>
      <c r="D360" s="106" t="s">
        <v>152</v>
      </c>
      <c r="E360" s="106" t="s">
        <v>28</v>
      </c>
      <c r="F360" s="9">
        <f>SUM(Ведомственная!G305)</f>
        <v>130.9</v>
      </c>
      <c r="G360" s="9">
        <f>SUM(Ведомственная!H305)</f>
        <v>0</v>
      </c>
      <c r="H360" s="9">
        <f>SUM(Ведомственная!I305)</f>
        <v>0</v>
      </c>
    </row>
    <row r="361" spans="1:8" ht="31.5" x14ac:dyDescent="0.25">
      <c r="A361" s="97" t="s">
        <v>913</v>
      </c>
      <c r="B361" s="31" t="s">
        <v>669</v>
      </c>
      <c r="C361" s="98"/>
      <c r="D361" s="98"/>
      <c r="E361" s="98"/>
      <c r="F361" s="9">
        <f>SUM(F362:F363)</f>
        <v>55.2</v>
      </c>
      <c r="G361" s="9">
        <f t="shared" ref="G361:H361" si="74">SUM(G362:G363)</f>
        <v>0</v>
      </c>
      <c r="H361" s="9">
        <f t="shared" si="74"/>
        <v>0</v>
      </c>
    </row>
    <row r="362" spans="1:8" ht="31.5" x14ac:dyDescent="0.25">
      <c r="A362" s="2" t="s">
        <v>243</v>
      </c>
      <c r="B362" s="31" t="s">
        <v>669</v>
      </c>
      <c r="C362" s="98" t="s">
        <v>224</v>
      </c>
      <c r="D362" s="98" t="s">
        <v>152</v>
      </c>
      <c r="E362" s="98" t="s">
        <v>28</v>
      </c>
      <c r="F362" s="9">
        <f>SUM(Ведомственная!G307)</f>
        <v>55</v>
      </c>
      <c r="G362" s="9">
        <f>SUM(Ведомственная!H307)</f>
        <v>0</v>
      </c>
      <c r="H362" s="9">
        <f>SUM(Ведомственная!I307)</f>
        <v>0</v>
      </c>
    </row>
    <row r="363" spans="1:8" x14ac:dyDescent="0.25">
      <c r="A363" s="2" t="s">
        <v>20</v>
      </c>
      <c r="B363" s="31" t="s">
        <v>669</v>
      </c>
      <c r="C363" s="109" t="s">
        <v>85</v>
      </c>
      <c r="D363" s="109" t="s">
        <v>152</v>
      </c>
      <c r="E363" s="109" t="s">
        <v>28</v>
      </c>
      <c r="F363" s="9">
        <f>SUM(Ведомственная!G308)</f>
        <v>0.2</v>
      </c>
      <c r="G363" s="9">
        <f>SUM(Ведомственная!H308)</f>
        <v>0</v>
      </c>
      <c r="H363" s="9">
        <f>SUM(Ведомственная!I308)</f>
        <v>0</v>
      </c>
    </row>
    <row r="364" spans="1:8" ht="31.5" hidden="1" x14ac:dyDescent="0.25">
      <c r="A364" s="2" t="s">
        <v>325</v>
      </c>
      <c r="B364" s="98" t="s">
        <v>326</v>
      </c>
      <c r="C364" s="98"/>
      <c r="D364" s="98"/>
      <c r="E364" s="98"/>
      <c r="F364" s="9">
        <f>SUM(Ведомственная!G309)</f>
        <v>143557.80000000002</v>
      </c>
      <c r="G364" s="9">
        <f>SUM(Ведомственная!H309)</f>
        <v>217843.1</v>
      </c>
      <c r="H364" s="9">
        <f>SUM(Ведомственная!I309)</f>
        <v>15332.599999999999</v>
      </c>
    </row>
    <row r="365" spans="1:8" ht="31.5" hidden="1" x14ac:dyDescent="0.25">
      <c r="A365" s="2" t="s">
        <v>243</v>
      </c>
      <c r="B365" s="98" t="s">
        <v>326</v>
      </c>
      <c r="C365" s="98" t="s">
        <v>224</v>
      </c>
      <c r="D365" s="98" t="s">
        <v>152</v>
      </c>
      <c r="E365" s="98" t="s">
        <v>152</v>
      </c>
      <c r="F365" s="9">
        <f>SUM(Ведомственная!G310)</f>
        <v>4480</v>
      </c>
      <c r="G365" s="9">
        <f>SUM(Ведомственная!H310)</f>
        <v>2027.2</v>
      </c>
      <c r="H365" s="9">
        <f>SUM(Ведомственная!I310)</f>
        <v>2074.3000000000002</v>
      </c>
    </row>
    <row r="366" spans="1:8" ht="31.5" hidden="1" x14ac:dyDescent="0.25">
      <c r="A366" s="2" t="s">
        <v>243</v>
      </c>
      <c r="B366" s="31" t="s">
        <v>223</v>
      </c>
      <c r="C366" s="31">
        <v>400</v>
      </c>
      <c r="D366" s="98" t="s">
        <v>25</v>
      </c>
      <c r="E366" s="98" t="s">
        <v>67</v>
      </c>
      <c r="F366" s="9">
        <f>SUM(Ведомственная!G311)</f>
        <v>4480</v>
      </c>
      <c r="G366" s="9">
        <f>SUM(Ведомственная!H311)</f>
        <v>2027.2</v>
      </c>
      <c r="H366" s="9">
        <f>SUM(Ведомственная!I311)</f>
        <v>2074.3000000000002</v>
      </c>
    </row>
    <row r="367" spans="1:8" ht="141.75" hidden="1" x14ac:dyDescent="0.25">
      <c r="A367" s="97" t="s">
        <v>835</v>
      </c>
      <c r="B367" s="31" t="s">
        <v>223</v>
      </c>
      <c r="C367" s="37"/>
      <c r="D367" s="98"/>
      <c r="E367" s="98"/>
      <c r="F367" s="9">
        <f>SUM(F369)</f>
        <v>0</v>
      </c>
      <c r="G367" s="9">
        <f t="shared" ref="G367:H367" si="75">SUM(G369)</f>
        <v>0</v>
      </c>
      <c r="H367" s="9">
        <f t="shared" si="75"/>
        <v>0</v>
      </c>
    </row>
    <row r="368" spans="1:8" hidden="1" x14ac:dyDescent="0.25">
      <c r="A368" s="34" t="s">
        <v>29</v>
      </c>
      <c r="B368" s="31" t="s">
        <v>745</v>
      </c>
      <c r="C368" s="37"/>
      <c r="D368" s="98"/>
      <c r="E368" s="98"/>
      <c r="F368" s="9">
        <f>SUM(F369)</f>
        <v>0</v>
      </c>
      <c r="G368" s="9">
        <f t="shared" ref="G368:H368" si="76">SUM(G369)</f>
        <v>0</v>
      </c>
      <c r="H368" s="9">
        <f t="shared" si="76"/>
        <v>0</v>
      </c>
    </row>
    <row r="369" spans="1:8" ht="31.5" hidden="1" x14ac:dyDescent="0.25">
      <c r="A369" s="2" t="s">
        <v>243</v>
      </c>
      <c r="B369" s="31" t="s">
        <v>745</v>
      </c>
      <c r="C369" s="31">
        <v>400</v>
      </c>
      <c r="D369" s="98" t="s">
        <v>25</v>
      </c>
      <c r="E369" s="98" t="s">
        <v>67</v>
      </c>
      <c r="F369" s="9">
        <f>SUM(Ведомственная!G538)</f>
        <v>0</v>
      </c>
      <c r="G369" s="9">
        <f>SUM(Ведомственная!H538)</f>
        <v>0</v>
      </c>
      <c r="H369" s="9">
        <f>SUM(Ведомственная!I538)</f>
        <v>0</v>
      </c>
    </row>
    <row r="370" spans="1:8" ht="63" x14ac:dyDescent="0.25">
      <c r="A370" s="97" t="s">
        <v>320</v>
      </c>
      <c r="B370" s="31" t="s">
        <v>323</v>
      </c>
      <c r="C370" s="31"/>
      <c r="D370" s="98"/>
      <c r="E370" s="98"/>
      <c r="F370" s="9">
        <f>SUM(F371+F373)</f>
        <v>16449.599999999999</v>
      </c>
      <c r="G370" s="9">
        <f>SUM(G371+G373)</f>
        <v>39590.400000000001</v>
      </c>
      <c r="H370" s="9">
        <f>SUM(H371+H373)</f>
        <v>51863.6</v>
      </c>
    </row>
    <row r="371" spans="1:8" ht="126" x14ac:dyDescent="0.25">
      <c r="A371" s="2" t="s">
        <v>470</v>
      </c>
      <c r="B371" s="31" t="s">
        <v>440</v>
      </c>
      <c r="C371" s="31"/>
      <c r="D371" s="98"/>
      <c r="E371" s="98"/>
      <c r="F371" s="9">
        <f>SUM(F372)</f>
        <v>16449.599999999999</v>
      </c>
      <c r="G371" s="9">
        <f>SUM(G372)</f>
        <v>39590.400000000001</v>
      </c>
      <c r="H371" s="9">
        <f>SUM(H372)</f>
        <v>51863.6</v>
      </c>
    </row>
    <row r="372" spans="1:8" ht="31.5" x14ac:dyDescent="0.25">
      <c r="A372" s="2" t="s">
        <v>243</v>
      </c>
      <c r="B372" s="31" t="s">
        <v>440</v>
      </c>
      <c r="C372" s="31">
        <v>400</v>
      </c>
      <c r="D372" s="98" t="s">
        <v>25</v>
      </c>
      <c r="E372" s="98" t="s">
        <v>11</v>
      </c>
      <c r="F372" s="9">
        <f>SUM(Ведомственная!G531)</f>
        <v>16449.599999999999</v>
      </c>
      <c r="G372" s="9">
        <f>SUM(Ведомственная!H531)</f>
        <v>39590.400000000001</v>
      </c>
      <c r="H372" s="9">
        <f>SUM(Ведомственная!I531)</f>
        <v>51863.6</v>
      </c>
    </row>
    <row r="373" spans="1:8" ht="47.25" hidden="1" x14ac:dyDescent="0.25">
      <c r="A373" s="97" t="s">
        <v>225</v>
      </c>
      <c r="B373" s="98" t="s">
        <v>441</v>
      </c>
      <c r="C373" s="31"/>
      <c r="D373" s="98"/>
      <c r="E373" s="98"/>
      <c r="F373" s="9">
        <f>SUM(F374)</f>
        <v>0</v>
      </c>
      <c r="G373" s="9">
        <f>SUM(G374)</f>
        <v>0</v>
      </c>
      <c r="H373" s="9">
        <f>SUM(H374)</f>
        <v>0</v>
      </c>
    </row>
    <row r="374" spans="1:8" ht="31.5" hidden="1" x14ac:dyDescent="0.25">
      <c r="A374" s="2" t="s">
        <v>243</v>
      </c>
      <c r="B374" s="98" t="s">
        <v>441</v>
      </c>
      <c r="C374" s="98" t="s">
        <v>224</v>
      </c>
      <c r="D374" s="98" t="s">
        <v>25</v>
      </c>
      <c r="E374" s="98" t="s">
        <v>11</v>
      </c>
      <c r="F374" s="9">
        <f>SUM(Ведомственная!G533)</f>
        <v>0</v>
      </c>
      <c r="G374" s="9">
        <f>SUM(Ведомственная!H533)</f>
        <v>0</v>
      </c>
      <c r="H374" s="9">
        <f>SUM(Ведомственная!I533)</f>
        <v>0</v>
      </c>
    </row>
    <row r="375" spans="1:8" s="27" customFormat="1" ht="31.5" x14ac:dyDescent="0.25">
      <c r="A375" s="23" t="s">
        <v>516</v>
      </c>
      <c r="B375" s="38" t="s">
        <v>202</v>
      </c>
      <c r="C375" s="38"/>
      <c r="D375" s="38"/>
      <c r="E375" s="38"/>
      <c r="F375" s="10">
        <f>SUM(F376+F379)</f>
        <v>178</v>
      </c>
      <c r="G375" s="10">
        <f t="shared" ref="G375:H375" si="77">SUM(G376+G379)</f>
        <v>178</v>
      </c>
      <c r="H375" s="10">
        <f t="shared" si="77"/>
        <v>178</v>
      </c>
    </row>
    <row r="376" spans="1:8" ht="31.5" x14ac:dyDescent="0.25">
      <c r="A376" s="97" t="s">
        <v>740</v>
      </c>
      <c r="B376" s="98" t="s">
        <v>738</v>
      </c>
      <c r="C376" s="98"/>
      <c r="D376" s="98"/>
      <c r="E376" s="98"/>
      <c r="F376" s="9">
        <f>SUM(Ведомственная!G1148)</f>
        <v>67</v>
      </c>
      <c r="G376" s="9">
        <f>SUM(Ведомственная!H1148)</f>
        <v>67</v>
      </c>
      <c r="H376" s="9">
        <f>SUM(Ведомственная!I1148)</f>
        <v>67</v>
      </c>
    </row>
    <row r="377" spans="1:8" x14ac:dyDescent="0.25">
      <c r="A377" s="97" t="s">
        <v>29</v>
      </c>
      <c r="B377" s="98" t="s">
        <v>739</v>
      </c>
      <c r="C377" s="98"/>
      <c r="D377" s="98"/>
      <c r="E377" s="98"/>
      <c r="F377" s="9">
        <f>SUM(Ведомственная!G1149)</f>
        <v>67</v>
      </c>
      <c r="G377" s="9">
        <f>SUM(Ведомственная!H1149)</f>
        <v>67</v>
      </c>
      <c r="H377" s="9">
        <f>SUM(Ведомственная!I1149)</f>
        <v>67</v>
      </c>
    </row>
    <row r="378" spans="1:8" ht="31.5" x14ac:dyDescent="0.25">
      <c r="A378" s="97" t="s">
        <v>43</v>
      </c>
      <c r="B378" s="98" t="s">
        <v>739</v>
      </c>
      <c r="C378" s="98" t="s">
        <v>80</v>
      </c>
      <c r="D378" s="98" t="s">
        <v>102</v>
      </c>
      <c r="E378" s="98" t="s">
        <v>102</v>
      </c>
      <c r="F378" s="9">
        <f>SUM(Ведомственная!G1150)</f>
        <v>67</v>
      </c>
      <c r="G378" s="9">
        <f>SUM(Ведомственная!H1150)</f>
        <v>67</v>
      </c>
      <c r="H378" s="9">
        <f>SUM(Ведомственная!I1150)</f>
        <v>67</v>
      </c>
    </row>
    <row r="379" spans="1:8" ht="47.25" x14ac:dyDescent="0.25">
      <c r="A379" s="97" t="s">
        <v>743</v>
      </c>
      <c r="B379" s="98" t="s">
        <v>741</v>
      </c>
      <c r="C379" s="98"/>
      <c r="D379" s="98"/>
      <c r="E379" s="98"/>
      <c r="F379" s="9">
        <f>SUM(Ведомственная!G1151)</f>
        <v>111</v>
      </c>
      <c r="G379" s="9">
        <f>SUM(Ведомственная!H1151)</f>
        <v>111</v>
      </c>
      <c r="H379" s="9">
        <f>SUM(Ведомственная!I1151)</f>
        <v>111</v>
      </c>
    </row>
    <row r="380" spans="1:8" x14ac:dyDescent="0.25">
      <c r="A380" s="97" t="s">
        <v>29</v>
      </c>
      <c r="B380" s="98" t="s">
        <v>742</v>
      </c>
      <c r="C380" s="98"/>
      <c r="D380" s="98"/>
      <c r="E380" s="98"/>
      <c r="F380" s="9">
        <f>SUM(Ведомственная!G1152)</f>
        <v>111</v>
      </c>
      <c r="G380" s="9">
        <f>SUM(Ведомственная!H1152)</f>
        <v>111</v>
      </c>
      <c r="H380" s="9">
        <f>SUM(Ведомственная!I1152)</f>
        <v>111</v>
      </c>
    </row>
    <row r="381" spans="1:8" ht="31.5" x14ac:dyDescent="0.25">
      <c r="A381" s="33" t="s">
        <v>43</v>
      </c>
      <c r="B381" s="98" t="s">
        <v>742</v>
      </c>
      <c r="C381" s="98" t="s">
        <v>80</v>
      </c>
      <c r="D381" s="98" t="s">
        <v>102</v>
      </c>
      <c r="E381" s="98" t="s">
        <v>102</v>
      </c>
      <c r="F381" s="9">
        <f>SUM(Ведомственная!G1153)</f>
        <v>111</v>
      </c>
      <c r="G381" s="9">
        <f>SUM(Ведомственная!H1153)</f>
        <v>111</v>
      </c>
      <c r="H381" s="9">
        <f>SUM(Ведомственная!I1153)</f>
        <v>111</v>
      </c>
    </row>
    <row r="382" spans="1:8" ht="63" x14ac:dyDescent="0.25">
      <c r="A382" s="23" t="s">
        <v>567</v>
      </c>
      <c r="B382" s="38" t="s">
        <v>566</v>
      </c>
      <c r="C382" s="98"/>
      <c r="D382" s="98"/>
      <c r="E382" s="98"/>
      <c r="F382" s="10">
        <f>SUM(F383+F392)+F391+F396</f>
        <v>9434.7000000000007</v>
      </c>
      <c r="G382" s="10">
        <f>SUM(G383+G392)+G391+G396</f>
        <v>947.1</v>
      </c>
      <c r="H382" s="10">
        <f>SUM(H383+H392)+H391+H396</f>
        <v>8224.7999999999993</v>
      </c>
    </row>
    <row r="383" spans="1:8" x14ac:dyDescent="0.25">
      <c r="A383" s="97" t="s">
        <v>29</v>
      </c>
      <c r="B383" s="4" t="s">
        <v>568</v>
      </c>
      <c r="C383" s="98"/>
      <c r="D383" s="98"/>
      <c r="E383" s="98"/>
      <c r="F383" s="9">
        <f>SUM(F385+F387)+F384</f>
        <v>9434.7000000000007</v>
      </c>
      <c r="G383" s="9">
        <f t="shared" ref="G383:H383" si="78">SUM(G385+G387)+G384</f>
        <v>947.1</v>
      </c>
      <c r="H383" s="9">
        <f t="shared" si="78"/>
        <v>8224.7999999999993</v>
      </c>
    </row>
    <row r="384" spans="1:8" ht="31.5" x14ac:dyDescent="0.25">
      <c r="A384" s="33" t="s">
        <v>43</v>
      </c>
      <c r="B384" s="4" t="s">
        <v>568</v>
      </c>
      <c r="C384" s="98" t="s">
        <v>80</v>
      </c>
      <c r="D384" s="98" t="s">
        <v>13</v>
      </c>
      <c r="E384" s="98" t="s">
        <v>28</v>
      </c>
      <c r="F384" s="9">
        <f>SUM(Ведомственная!G515)</f>
        <v>988.2</v>
      </c>
      <c r="G384" s="9">
        <f>SUM(Ведомственная!H515)</f>
        <v>0</v>
      </c>
      <c r="H384" s="9">
        <f>SUM(Ведомственная!I515)</f>
        <v>0</v>
      </c>
    </row>
    <row r="385" spans="1:8" x14ac:dyDescent="0.25">
      <c r="A385" s="97" t="s">
        <v>115</v>
      </c>
      <c r="B385" s="4" t="s">
        <v>569</v>
      </c>
      <c r="C385" s="98"/>
      <c r="D385" s="98"/>
      <c r="E385" s="98"/>
      <c r="F385" s="9">
        <f t="shared" ref="F385:H385" si="79">SUM(F386)</f>
        <v>7546.5</v>
      </c>
      <c r="G385" s="9">
        <f t="shared" si="79"/>
        <v>0</v>
      </c>
      <c r="H385" s="9">
        <f t="shared" si="79"/>
        <v>0</v>
      </c>
    </row>
    <row r="386" spans="1:8" ht="31.5" x14ac:dyDescent="0.25">
      <c r="A386" s="97" t="s">
        <v>43</v>
      </c>
      <c r="B386" s="4" t="s">
        <v>569</v>
      </c>
      <c r="C386" s="98" t="s">
        <v>80</v>
      </c>
      <c r="D386" s="98" t="s">
        <v>13</v>
      </c>
      <c r="E386" s="98" t="s">
        <v>28</v>
      </c>
      <c r="F386" s="9">
        <f>SUM(Ведомственная!G1337)</f>
        <v>7546.5</v>
      </c>
      <c r="G386" s="9">
        <f>SUM(Ведомственная!H1337)</f>
        <v>0</v>
      </c>
      <c r="H386" s="9">
        <f>SUM(Ведомственная!I1337)</f>
        <v>0</v>
      </c>
    </row>
    <row r="387" spans="1:8" ht="63" x14ac:dyDescent="0.25">
      <c r="A387" s="97" t="s">
        <v>725</v>
      </c>
      <c r="B387" s="4" t="s">
        <v>789</v>
      </c>
      <c r="C387" s="4"/>
      <c r="D387" s="98"/>
      <c r="E387" s="98"/>
      <c r="F387" s="9">
        <f>SUM(F388:F389)</f>
        <v>900</v>
      </c>
      <c r="G387" s="9">
        <f t="shared" ref="G387:H387" si="80">SUM(G388:G389)</f>
        <v>947.1</v>
      </c>
      <c r="H387" s="9">
        <f t="shared" si="80"/>
        <v>8224.7999999999993</v>
      </c>
    </row>
    <row r="388" spans="1:8" ht="31.5" hidden="1" x14ac:dyDescent="0.25">
      <c r="A388" s="33" t="s">
        <v>43</v>
      </c>
      <c r="B388" s="4" t="s">
        <v>789</v>
      </c>
      <c r="C388" s="4" t="s">
        <v>111</v>
      </c>
      <c r="D388" s="98" t="s">
        <v>13</v>
      </c>
      <c r="E388" s="98" t="s">
        <v>28</v>
      </c>
      <c r="F388" s="9">
        <f>SUM(Ведомственная!G1339)</f>
        <v>0</v>
      </c>
      <c r="G388" s="9">
        <f>SUM(Ведомственная!H1339)</f>
        <v>0</v>
      </c>
      <c r="H388" s="9">
        <f>SUM(Ведомственная!I1339)</f>
        <v>0</v>
      </c>
    </row>
    <row r="389" spans="1:8" ht="31.5" x14ac:dyDescent="0.25">
      <c r="A389" s="97" t="s">
        <v>110</v>
      </c>
      <c r="B389" s="4" t="s">
        <v>789</v>
      </c>
      <c r="C389" s="4" t="s">
        <v>111</v>
      </c>
      <c r="D389" s="98" t="s">
        <v>13</v>
      </c>
      <c r="E389" s="98" t="s">
        <v>28</v>
      </c>
      <c r="F389" s="9">
        <f>SUM(Ведомственная!G1340)</f>
        <v>900</v>
      </c>
      <c r="G389" s="9">
        <f>SUM(Ведомственная!H1340)</f>
        <v>947.1</v>
      </c>
      <c r="H389" s="9">
        <f>SUM(Ведомственная!I1340)</f>
        <v>8224.7999999999993</v>
      </c>
    </row>
    <row r="390" spans="1:8" ht="31.5" hidden="1" x14ac:dyDescent="0.25">
      <c r="A390" s="97" t="s">
        <v>242</v>
      </c>
      <c r="B390" s="98" t="s">
        <v>783</v>
      </c>
      <c r="C390" s="4"/>
      <c r="D390" s="98"/>
      <c r="E390" s="98"/>
      <c r="F390" s="9">
        <f>SUM(F391)</f>
        <v>0</v>
      </c>
      <c r="G390" s="9">
        <f>SUM(G391)</f>
        <v>0</v>
      </c>
      <c r="H390" s="9">
        <f>SUM(H391)</f>
        <v>0</v>
      </c>
    </row>
    <row r="391" spans="1:8" ht="31.5" hidden="1" x14ac:dyDescent="0.25">
      <c r="A391" s="97" t="s">
        <v>243</v>
      </c>
      <c r="B391" s="98" t="s">
        <v>783</v>
      </c>
      <c r="C391" s="4" t="s">
        <v>224</v>
      </c>
      <c r="D391" s="98" t="s">
        <v>13</v>
      </c>
      <c r="E391" s="98" t="s">
        <v>28</v>
      </c>
      <c r="F391" s="9">
        <f>SUM(Ведомственная!G517)</f>
        <v>0</v>
      </c>
      <c r="G391" s="9">
        <f>SUM(Ведомственная!H517)</f>
        <v>0</v>
      </c>
      <c r="H391" s="9">
        <f>SUM(Ведомственная!I517)</f>
        <v>0</v>
      </c>
    </row>
    <row r="392" spans="1:8" hidden="1" x14ac:dyDescent="0.25">
      <c r="A392" s="97" t="s">
        <v>135</v>
      </c>
      <c r="B392" s="4" t="s">
        <v>570</v>
      </c>
      <c r="C392" s="98"/>
      <c r="D392" s="98"/>
      <c r="E392" s="98"/>
      <c r="F392" s="9">
        <f t="shared" ref="F392:H394" si="81">SUM(F393)</f>
        <v>0</v>
      </c>
      <c r="G392" s="9">
        <f t="shared" si="81"/>
        <v>0</v>
      </c>
      <c r="H392" s="9">
        <f t="shared" si="81"/>
        <v>0</v>
      </c>
    </row>
    <row r="393" spans="1:8" ht="31.5" hidden="1" x14ac:dyDescent="0.25">
      <c r="A393" s="97" t="s">
        <v>235</v>
      </c>
      <c r="B393" s="4" t="s">
        <v>571</v>
      </c>
      <c r="C393" s="98"/>
      <c r="D393" s="98"/>
      <c r="E393" s="98"/>
      <c r="F393" s="9">
        <f t="shared" si="81"/>
        <v>0</v>
      </c>
      <c r="G393" s="9">
        <f t="shared" si="81"/>
        <v>0</v>
      </c>
      <c r="H393" s="9">
        <f t="shared" si="81"/>
        <v>0</v>
      </c>
    </row>
    <row r="394" spans="1:8" hidden="1" x14ac:dyDescent="0.25">
      <c r="A394" s="97" t="s">
        <v>128</v>
      </c>
      <c r="B394" s="4" t="s">
        <v>572</v>
      </c>
      <c r="C394" s="98"/>
      <c r="D394" s="98"/>
      <c r="E394" s="98"/>
      <c r="F394" s="9">
        <f t="shared" si="81"/>
        <v>0</v>
      </c>
      <c r="G394" s="9">
        <f t="shared" si="81"/>
        <v>0</v>
      </c>
      <c r="H394" s="9">
        <f t="shared" si="81"/>
        <v>0</v>
      </c>
    </row>
    <row r="395" spans="1:8" ht="31.5" hidden="1" x14ac:dyDescent="0.25">
      <c r="A395" s="97" t="s">
        <v>110</v>
      </c>
      <c r="B395" s="4" t="s">
        <v>572</v>
      </c>
      <c r="C395" s="98" t="s">
        <v>111</v>
      </c>
      <c r="D395" s="98" t="s">
        <v>13</v>
      </c>
      <c r="E395" s="98" t="s">
        <v>28</v>
      </c>
      <c r="F395" s="9">
        <f>SUM(Ведомственная!G1344)</f>
        <v>0</v>
      </c>
      <c r="G395" s="9">
        <f>SUM(Ведомственная!H1344)</f>
        <v>0</v>
      </c>
      <c r="H395" s="9">
        <f>SUM(Ведомственная!I1344)</f>
        <v>0</v>
      </c>
    </row>
    <row r="396" spans="1:8" hidden="1" x14ac:dyDescent="0.25">
      <c r="A396" s="97" t="s">
        <v>662</v>
      </c>
      <c r="B396" s="4" t="s">
        <v>791</v>
      </c>
      <c r="C396" s="98"/>
      <c r="D396" s="98"/>
      <c r="E396" s="98"/>
      <c r="F396" s="9">
        <f>SUM(F397)</f>
        <v>0</v>
      </c>
      <c r="G396" s="9">
        <f t="shared" ref="G396:H396" si="82">SUM(G397)</f>
        <v>0</v>
      </c>
      <c r="H396" s="9">
        <f t="shared" si="82"/>
        <v>0</v>
      </c>
    </row>
    <row r="397" spans="1:8" hidden="1" x14ac:dyDescent="0.25">
      <c r="A397" s="97" t="s">
        <v>790</v>
      </c>
      <c r="B397" s="4" t="s">
        <v>792</v>
      </c>
      <c r="C397" s="98"/>
      <c r="D397" s="98"/>
      <c r="E397" s="98"/>
      <c r="F397" s="9">
        <f>SUM(F398)</f>
        <v>0</v>
      </c>
      <c r="G397" s="9">
        <f t="shared" ref="G397:H397" si="83">SUM(G398)</f>
        <v>0</v>
      </c>
      <c r="H397" s="9">
        <f t="shared" si="83"/>
        <v>0</v>
      </c>
    </row>
    <row r="398" spans="1:8" ht="31.5" hidden="1" x14ac:dyDescent="0.25">
      <c r="A398" s="97" t="s">
        <v>110</v>
      </c>
      <c r="B398" s="4" t="s">
        <v>792</v>
      </c>
      <c r="C398" s="98" t="s">
        <v>111</v>
      </c>
      <c r="D398" s="98" t="s">
        <v>13</v>
      </c>
      <c r="E398" s="98" t="s">
        <v>28</v>
      </c>
      <c r="F398" s="9">
        <f>SUM(Ведомственная!G1347)</f>
        <v>0</v>
      </c>
      <c r="G398" s="9">
        <f>SUM(Ведомственная!H1347)</f>
        <v>0</v>
      </c>
      <c r="H398" s="9">
        <f>SUM(Ведомственная!I1347)</f>
        <v>0</v>
      </c>
    </row>
    <row r="399" spans="1:8" ht="47.25" x14ac:dyDescent="0.25">
      <c r="A399" s="23" t="s">
        <v>517</v>
      </c>
      <c r="B399" s="38" t="s">
        <v>302</v>
      </c>
      <c r="C399" s="38"/>
      <c r="D399" s="38"/>
      <c r="E399" s="38"/>
      <c r="F399" s="10">
        <f t="shared" ref="F399:H401" si="84">F400</f>
        <v>178.5</v>
      </c>
      <c r="G399" s="10">
        <f t="shared" si="84"/>
        <v>178.5</v>
      </c>
      <c r="H399" s="10">
        <f t="shared" si="84"/>
        <v>178.5</v>
      </c>
    </row>
    <row r="400" spans="1:8" x14ac:dyDescent="0.25">
      <c r="A400" s="97" t="s">
        <v>29</v>
      </c>
      <c r="B400" s="98" t="s">
        <v>303</v>
      </c>
      <c r="C400" s="98"/>
      <c r="D400" s="98"/>
      <c r="E400" s="98"/>
      <c r="F400" s="9">
        <f t="shared" si="84"/>
        <v>178.5</v>
      </c>
      <c r="G400" s="9">
        <f t="shared" si="84"/>
        <v>178.5</v>
      </c>
      <c r="H400" s="9">
        <f t="shared" si="84"/>
        <v>178.5</v>
      </c>
    </row>
    <row r="401" spans="1:8" x14ac:dyDescent="0.25">
      <c r="A401" s="33" t="s">
        <v>137</v>
      </c>
      <c r="B401" s="98" t="s">
        <v>304</v>
      </c>
      <c r="C401" s="98"/>
      <c r="D401" s="98"/>
      <c r="E401" s="98"/>
      <c r="F401" s="9">
        <f t="shared" si="84"/>
        <v>178.5</v>
      </c>
      <c r="G401" s="9">
        <f t="shared" si="84"/>
        <v>178.5</v>
      </c>
      <c r="H401" s="9">
        <f t="shared" si="84"/>
        <v>178.5</v>
      </c>
    </row>
    <row r="402" spans="1:8" ht="31.5" x14ac:dyDescent="0.25">
      <c r="A402" s="97" t="s">
        <v>43</v>
      </c>
      <c r="B402" s="98" t="s">
        <v>304</v>
      </c>
      <c r="C402" s="98" t="s">
        <v>80</v>
      </c>
      <c r="D402" s="98" t="s">
        <v>102</v>
      </c>
      <c r="E402" s="98" t="s">
        <v>102</v>
      </c>
      <c r="F402" s="9">
        <f>SUM(Ведомственная!G1156)</f>
        <v>178.5</v>
      </c>
      <c r="G402" s="9">
        <f>SUM(Ведомственная!H1156)</f>
        <v>178.5</v>
      </c>
      <c r="H402" s="9">
        <f>SUM(Ведомственная!I1156)</f>
        <v>178.5</v>
      </c>
    </row>
    <row r="403" spans="1:8" ht="31.5" x14ac:dyDescent="0.25">
      <c r="A403" s="23" t="s">
        <v>525</v>
      </c>
      <c r="B403" s="24" t="s">
        <v>104</v>
      </c>
      <c r="C403" s="24"/>
      <c r="D403" s="24"/>
      <c r="E403" s="24"/>
      <c r="F403" s="26">
        <f>F404+F416+F420+F426+F431+F460+F522</f>
        <v>443386.9</v>
      </c>
      <c r="G403" s="26">
        <f>G404+G416+G420+G426+G431+G460+G522</f>
        <v>318311.2</v>
      </c>
      <c r="H403" s="26">
        <f>H404+H416+H420+H426+H431+H460+H522</f>
        <v>323471.59999999998</v>
      </c>
    </row>
    <row r="404" spans="1:8" x14ac:dyDescent="0.25">
      <c r="A404" s="97" t="s">
        <v>112</v>
      </c>
      <c r="B404" s="4" t="s">
        <v>113</v>
      </c>
      <c r="C404" s="4"/>
      <c r="D404" s="4"/>
      <c r="E404" s="4"/>
      <c r="F404" s="7">
        <f>F405+F411+F408</f>
        <v>91230.9</v>
      </c>
      <c r="G404" s="7">
        <f>G405+G411+G408</f>
        <v>81881.399999999994</v>
      </c>
      <c r="H404" s="7">
        <f>H405+H411+H408</f>
        <v>83256.5</v>
      </c>
    </row>
    <row r="405" spans="1:8" ht="47.25" x14ac:dyDescent="0.25">
      <c r="A405" s="97" t="s">
        <v>23</v>
      </c>
      <c r="B405" s="4" t="s">
        <v>114</v>
      </c>
      <c r="C405" s="4"/>
      <c r="D405" s="4"/>
      <c r="E405" s="4"/>
      <c r="F405" s="7">
        <f t="shared" ref="F405:H406" si="85">F406</f>
        <v>62652.7</v>
      </c>
      <c r="G405" s="7">
        <f t="shared" si="85"/>
        <v>56979.4</v>
      </c>
      <c r="H405" s="7">
        <f t="shared" si="85"/>
        <v>57209.5</v>
      </c>
    </row>
    <row r="406" spans="1:8" x14ac:dyDescent="0.25">
      <c r="A406" s="97" t="s">
        <v>115</v>
      </c>
      <c r="B406" s="4" t="s">
        <v>116</v>
      </c>
      <c r="C406" s="4"/>
      <c r="D406" s="4"/>
      <c r="E406" s="4"/>
      <c r="F406" s="7">
        <f t="shared" si="85"/>
        <v>62652.7</v>
      </c>
      <c r="G406" s="7">
        <f t="shared" si="85"/>
        <v>56979.4</v>
      </c>
      <c r="H406" s="7">
        <f t="shared" si="85"/>
        <v>57209.5</v>
      </c>
    </row>
    <row r="407" spans="1:8" ht="31.5" x14ac:dyDescent="0.25">
      <c r="A407" s="97" t="s">
        <v>110</v>
      </c>
      <c r="B407" s="4" t="s">
        <v>116</v>
      </c>
      <c r="C407" s="4" t="s">
        <v>111</v>
      </c>
      <c r="D407" s="4" t="s">
        <v>13</v>
      </c>
      <c r="E407" s="4" t="s">
        <v>28</v>
      </c>
      <c r="F407" s="7">
        <f>SUM(Ведомственная!G1352)</f>
        <v>62652.7</v>
      </c>
      <c r="G407" s="7">
        <f>SUM(Ведомственная!H1352)</f>
        <v>56979.4</v>
      </c>
      <c r="H407" s="7">
        <f>SUM(Ведомственная!I1352)</f>
        <v>57209.5</v>
      </c>
    </row>
    <row r="408" spans="1:8" hidden="1" x14ac:dyDescent="0.25">
      <c r="A408" s="97" t="s">
        <v>135</v>
      </c>
      <c r="B408" s="4" t="s">
        <v>475</v>
      </c>
      <c r="C408" s="4"/>
      <c r="D408" s="4"/>
      <c r="E408" s="4"/>
      <c r="F408" s="7">
        <f t="shared" ref="F408:H409" si="86">SUM(F409)</f>
        <v>0</v>
      </c>
      <c r="G408" s="7">
        <f t="shared" si="86"/>
        <v>0</v>
      </c>
      <c r="H408" s="7">
        <f t="shared" si="86"/>
        <v>0</v>
      </c>
    </row>
    <row r="409" spans="1:8" ht="31.5" hidden="1" x14ac:dyDescent="0.25">
      <c r="A409" s="97" t="s">
        <v>296</v>
      </c>
      <c r="B409" s="4" t="s">
        <v>477</v>
      </c>
      <c r="C409" s="4"/>
      <c r="D409" s="4"/>
      <c r="E409" s="4"/>
      <c r="F409" s="7">
        <f t="shared" si="86"/>
        <v>0</v>
      </c>
      <c r="G409" s="7">
        <f t="shared" si="86"/>
        <v>0</v>
      </c>
      <c r="H409" s="7">
        <f t="shared" si="86"/>
        <v>0</v>
      </c>
    </row>
    <row r="410" spans="1:8" ht="31.5" hidden="1" x14ac:dyDescent="0.25">
      <c r="A410" s="97" t="s">
        <v>110</v>
      </c>
      <c r="B410" s="4" t="s">
        <v>477</v>
      </c>
      <c r="C410" s="4" t="s">
        <v>111</v>
      </c>
      <c r="D410" s="4" t="s">
        <v>13</v>
      </c>
      <c r="E410" s="4" t="s">
        <v>28</v>
      </c>
      <c r="F410" s="7">
        <f>SUM(Ведомственная!G1356)</f>
        <v>0</v>
      </c>
      <c r="G410" s="7">
        <f>SUM(Ведомственная!H1356)</f>
        <v>0</v>
      </c>
      <c r="H410" s="7">
        <f>SUM(Ведомственная!I1356)</f>
        <v>0</v>
      </c>
    </row>
    <row r="411" spans="1:8" ht="31.5" x14ac:dyDescent="0.25">
      <c r="A411" s="97" t="s">
        <v>36</v>
      </c>
      <c r="B411" s="4" t="s">
        <v>117</v>
      </c>
      <c r="C411" s="4"/>
      <c r="D411" s="4"/>
      <c r="E411" s="4"/>
      <c r="F411" s="7">
        <f>F412</f>
        <v>28578.2</v>
      </c>
      <c r="G411" s="7">
        <f>G412</f>
        <v>24902</v>
      </c>
      <c r="H411" s="7">
        <f>H412</f>
        <v>26047</v>
      </c>
    </row>
    <row r="412" spans="1:8" x14ac:dyDescent="0.25">
      <c r="A412" s="97" t="s">
        <v>115</v>
      </c>
      <c r="B412" s="4" t="s">
        <v>118</v>
      </c>
      <c r="C412" s="4"/>
      <c r="D412" s="4"/>
      <c r="E412" s="4"/>
      <c r="F412" s="7">
        <f>F413+F414+F415</f>
        <v>28578.2</v>
      </c>
      <c r="G412" s="7">
        <f>G413+G414+G415</f>
        <v>24902</v>
      </c>
      <c r="H412" s="7">
        <f>H413+H414+H415</f>
        <v>26047</v>
      </c>
    </row>
    <row r="413" spans="1:8" ht="63" x14ac:dyDescent="0.25">
      <c r="A413" s="97" t="s">
        <v>42</v>
      </c>
      <c r="B413" s="4" t="s">
        <v>118</v>
      </c>
      <c r="C413" s="4" t="s">
        <v>78</v>
      </c>
      <c r="D413" s="4" t="s">
        <v>13</v>
      </c>
      <c r="E413" s="4" t="s">
        <v>28</v>
      </c>
      <c r="F413" s="7">
        <f>SUM(Ведомственная!G1359)</f>
        <v>25109.5</v>
      </c>
      <c r="G413" s="7">
        <f>SUM(Ведомственная!H1359)</f>
        <v>21400.7</v>
      </c>
      <c r="H413" s="7">
        <f>SUM(Ведомственная!I1359)</f>
        <v>21400.7</v>
      </c>
    </row>
    <row r="414" spans="1:8" ht="31.5" x14ac:dyDescent="0.25">
      <c r="A414" s="97" t="s">
        <v>43</v>
      </c>
      <c r="B414" s="4" t="s">
        <v>118</v>
      </c>
      <c r="C414" s="4" t="s">
        <v>80</v>
      </c>
      <c r="D414" s="4" t="s">
        <v>13</v>
      </c>
      <c r="E414" s="4" t="s">
        <v>28</v>
      </c>
      <c r="F414" s="7">
        <f>SUM(Ведомственная!G1360)</f>
        <v>3253.5</v>
      </c>
      <c r="G414" s="7">
        <f>SUM(Ведомственная!H1360)</f>
        <v>3330</v>
      </c>
      <c r="H414" s="7">
        <f>SUM(Ведомственная!I1360)</f>
        <v>4475</v>
      </c>
    </row>
    <row r="415" spans="1:8" x14ac:dyDescent="0.25">
      <c r="A415" s="97" t="s">
        <v>20</v>
      </c>
      <c r="B415" s="4" t="s">
        <v>118</v>
      </c>
      <c r="C415" s="4" t="s">
        <v>85</v>
      </c>
      <c r="D415" s="4" t="s">
        <v>13</v>
      </c>
      <c r="E415" s="4" t="s">
        <v>28</v>
      </c>
      <c r="F415" s="7">
        <f>SUM(Ведомственная!G1361)</f>
        <v>215.2</v>
      </c>
      <c r="G415" s="7">
        <f>SUM(Ведомственная!H1361)</f>
        <v>171.3</v>
      </c>
      <c r="H415" s="7">
        <f>SUM(Ведомственная!I1361)</f>
        <v>171.3</v>
      </c>
    </row>
    <row r="416" spans="1:8" x14ac:dyDescent="0.25">
      <c r="A416" s="97" t="s">
        <v>105</v>
      </c>
      <c r="B416" s="4" t="s">
        <v>106</v>
      </c>
      <c r="C416" s="4"/>
      <c r="D416" s="4"/>
      <c r="E416" s="4"/>
      <c r="F416" s="7">
        <f t="shared" ref="F416:H418" si="87">F417</f>
        <v>123698.8</v>
      </c>
      <c r="G416" s="7">
        <f t="shared" si="87"/>
        <v>107995.8</v>
      </c>
      <c r="H416" s="7">
        <f t="shared" si="87"/>
        <v>109352.5</v>
      </c>
    </row>
    <row r="417" spans="1:8" ht="47.25" x14ac:dyDescent="0.25">
      <c r="A417" s="97" t="s">
        <v>23</v>
      </c>
      <c r="B417" s="4" t="s">
        <v>107</v>
      </c>
      <c r="C417" s="4"/>
      <c r="D417" s="4"/>
      <c r="E417" s="4"/>
      <c r="F417" s="7">
        <f t="shared" si="87"/>
        <v>123698.8</v>
      </c>
      <c r="G417" s="7">
        <f t="shared" si="87"/>
        <v>107995.8</v>
      </c>
      <c r="H417" s="7">
        <f t="shared" si="87"/>
        <v>109352.5</v>
      </c>
    </row>
    <row r="418" spans="1:8" x14ac:dyDescent="0.25">
      <c r="A418" s="97" t="s">
        <v>108</v>
      </c>
      <c r="B418" s="4" t="s">
        <v>109</v>
      </c>
      <c r="C418" s="4"/>
      <c r="D418" s="4"/>
      <c r="E418" s="4"/>
      <c r="F418" s="7">
        <f t="shared" si="87"/>
        <v>123698.8</v>
      </c>
      <c r="G418" s="7">
        <f t="shared" si="87"/>
        <v>107995.8</v>
      </c>
      <c r="H418" s="7">
        <f t="shared" si="87"/>
        <v>109352.5</v>
      </c>
    </row>
    <row r="419" spans="1:8" ht="31.5" x14ac:dyDescent="0.25">
      <c r="A419" s="97" t="s">
        <v>110</v>
      </c>
      <c r="B419" s="4" t="s">
        <v>109</v>
      </c>
      <c r="C419" s="4" t="s">
        <v>111</v>
      </c>
      <c r="D419" s="4" t="s">
        <v>102</v>
      </c>
      <c r="E419" s="4" t="s">
        <v>45</v>
      </c>
      <c r="F419" s="7">
        <f>SUM(Ведомственная!G1277)</f>
        <v>123698.8</v>
      </c>
      <c r="G419" s="7">
        <f>SUM(Ведомственная!H1277)</f>
        <v>107995.8</v>
      </c>
      <c r="H419" s="7">
        <f>SUM(Ведомственная!I1277)</f>
        <v>109352.5</v>
      </c>
    </row>
    <row r="420" spans="1:8" ht="31.5" x14ac:dyDescent="0.25">
      <c r="A420" s="97" t="s">
        <v>120</v>
      </c>
      <c r="B420" s="4" t="s">
        <v>121</v>
      </c>
      <c r="C420" s="4"/>
      <c r="D420" s="4"/>
      <c r="E420" s="4"/>
      <c r="F420" s="7">
        <f t="shared" ref="F420:H421" si="88">F421</f>
        <v>68426.700000000012</v>
      </c>
      <c r="G420" s="7">
        <f t="shared" si="88"/>
        <v>61150.8</v>
      </c>
      <c r="H420" s="7">
        <f t="shared" si="88"/>
        <v>61150.8</v>
      </c>
    </row>
    <row r="421" spans="1:8" ht="31.5" x14ac:dyDescent="0.25">
      <c r="A421" s="97" t="s">
        <v>36</v>
      </c>
      <c r="B421" s="4" t="s">
        <v>122</v>
      </c>
      <c r="C421" s="4"/>
      <c r="D421" s="4"/>
      <c r="E421" s="4"/>
      <c r="F421" s="7">
        <f t="shared" si="88"/>
        <v>68426.700000000012</v>
      </c>
      <c r="G421" s="7">
        <f t="shared" si="88"/>
        <v>61150.8</v>
      </c>
      <c r="H421" s="7">
        <f t="shared" si="88"/>
        <v>61150.8</v>
      </c>
    </row>
    <row r="422" spans="1:8" x14ac:dyDescent="0.25">
      <c r="A422" s="97" t="s">
        <v>123</v>
      </c>
      <c r="B422" s="4" t="s">
        <v>124</v>
      </c>
      <c r="C422" s="4"/>
      <c r="D422" s="4"/>
      <c r="E422" s="4"/>
      <c r="F422" s="7">
        <f>F423+F424+F425</f>
        <v>68426.700000000012</v>
      </c>
      <c r="G422" s="7">
        <f>G423+G424+G425</f>
        <v>61150.8</v>
      </c>
      <c r="H422" s="7">
        <f>H423+H424+H425</f>
        <v>61150.8</v>
      </c>
    </row>
    <row r="423" spans="1:8" ht="63" x14ac:dyDescent="0.25">
      <c r="A423" s="97" t="s">
        <v>42</v>
      </c>
      <c r="B423" s="4" t="s">
        <v>124</v>
      </c>
      <c r="C423" s="4" t="s">
        <v>78</v>
      </c>
      <c r="D423" s="4" t="s">
        <v>13</v>
      </c>
      <c r="E423" s="4" t="s">
        <v>28</v>
      </c>
      <c r="F423" s="7">
        <f>SUM(Ведомственная!G1365)</f>
        <v>61218.8</v>
      </c>
      <c r="G423" s="7">
        <f>SUM(Ведомственная!H1365)</f>
        <v>53999.6</v>
      </c>
      <c r="H423" s="7">
        <f>SUM(Ведомственная!I1365)</f>
        <v>53999.6</v>
      </c>
    </row>
    <row r="424" spans="1:8" ht="31.5" x14ac:dyDescent="0.25">
      <c r="A424" s="97" t="s">
        <v>43</v>
      </c>
      <c r="B424" s="4" t="s">
        <v>124</v>
      </c>
      <c r="C424" s="4" t="s">
        <v>80</v>
      </c>
      <c r="D424" s="4" t="s">
        <v>13</v>
      </c>
      <c r="E424" s="4" t="s">
        <v>28</v>
      </c>
      <c r="F424" s="7">
        <f>SUM(Ведомственная!G1366)</f>
        <v>6778.1</v>
      </c>
      <c r="G424" s="7">
        <f>SUM(Ведомственная!H1366)</f>
        <v>6827.4</v>
      </c>
      <c r="H424" s="7">
        <f>SUM(Ведомственная!I1366)</f>
        <v>6827.4</v>
      </c>
    </row>
    <row r="425" spans="1:8" x14ac:dyDescent="0.25">
      <c r="A425" s="97" t="s">
        <v>20</v>
      </c>
      <c r="B425" s="4" t="s">
        <v>124</v>
      </c>
      <c r="C425" s="4" t="s">
        <v>85</v>
      </c>
      <c r="D425" s="4" t="s">
        <v>13</v>
      </c>
      <c r="E425" s="4" t="s">
        <v>28</v>
      </c>
      <c r="F425" s="7">
        <f>SUM(Ведомственная!G1367)</f>
        <v>429.8</v>
      </c>
      <c r="G425" s="7">
        <f>SUM(Ведомственная!H1367)</f>
        <v>323.8</v>
      </c>
      <c r="H425" s="7">
        <f>SUM(Ведомственная!I1367)</f>
        <v>323.8</v>
      </c>
    </row>
    <row r="426" spans="1:8" ht="31.5" x14ac:dyDescent="0.25">
      <c r="A426" s="97" t="s">
        <v>125</v>
      </c>
      <c r="B426" s="4" t="s">
        <v>126</v>
      </c>
      <c r="C426" s="4"/>
      <c r="D426" s="4"/>
      <c r="E426" s="4"/>
      <c r="F426" s="7">
        <f t="shared" ref="F426:H428" si="89">F427</f>
        <v>14193.4</v>
      </c>
      <c r="G426" s="7">
        <f t="shared" si="89"/>
        <v>12350.7</v>
      </c>
      <c r="H426" s="7">
        <f t="shared" si="89"/>
        <v>13297.8</v>
      </c>
    </row>
    <row r="427" spans="1:8" ht="47.25" x14ac:dyDescent="0.25">
      <c r="A427" s="97" t="s">
        <v>23</v>
      </c>
      <c r="B427" s="4" t="s">
        <v>127</v>
      </c>
      <c r="C427" s="4"/>
      <c r="D427" s="4"/>
      <c r="E427" s="4"/>
      <c r="F427" s="7">
        <f t="shared" si="89"/>
        <v>14193.4</v>
      </c>
      <c r="G427" s="7">
        <f t="shared" si="89"/>
        <v>12350.7</v>
      </c>
      <c r="H427" s="7">
        <f t="shared" si="89"/>
        <v>13297.8</v>
      </c>
    </row>
    <row r="428" spans="1:8" x14ac:dyDescent="0.25">
      <c r="A428" s="97" t="s">
        <v>128</v>
      </c>
      <c r="B428" s="4" t="s">
        <v>129</v>
      </c>
      <c r="C428" s="4"/>
      <c r="D428" s="4"/>
      <c r="E428" s="4"/>
      <c r="F428" s="7">
        <f t="shared" si="89"/>
        <v>14193.4</v>
      </c>
      <c r="G428" s="7">
        <f t="shared" si="89"/>
        <v>12350.7</v>
      </c>
      <c r="H428" s="7">
        <f t="shared" si="89"/>
        <v>13297.8</v>
      </c>
    </row>
    <row r="429" spans="1:8" ht="31.5" x14ac:dyDescent="0.25">
      <c r="A429" s="97" t="s">
        <v>110</v>
      </c>
      <c r="B429" s="4" t="s">
        <v>129</v>
      </c>
      <c r="C429" s="4" t="s">
        <v>111</v>
      </c>
      <c r="D429" s="4" t="s">
        <v>13</v>
      </c>
      <c r="E429" s="4" t="s">
        <v>28</v>
      </c>
      <c r="F429" s="7">
        <f>SUM(Ведомственная!G1371)</f>
        <v>14193.4</v>
      </c>
      <c r="G429" s="7">
        <f>SUM(Ведомственная!H1371)</f>
        <v>12350.7</v>
      </c>
      <c r="H429" s="7">
        <f>SUM(Ведомственная!I1371)</f>
        <v>13297.8</v>
      </c>
    </row>
    <row r="430" spans="1:8" ht="31.5" hidden="1" x14ac:dyDescent="0.25">
      <c r="A430" s="97" t="s">
        <v>61</v>
      </c>
      <c r="B430" s="4" t="s">
        <v>357</v>
      </c>
      <c r="C430" s="4" t="s">
        <v>111</v>
      </c>
      <c r="D430" s="4" t="s">
        <v>13</v>
      </c>
      <c r="E430" s="4" t="s">
        <v>11</v>
      </c>
      <c r="F430" s="7"/>
      <c r="G430" s="7"/>
      <c r="H430" s="7"/>
    </row>
    <row r="431" spans="1:8" x14ac:dyDescent="0.25">
      <c r="A431" s="97" t="s">
        <v>138</v>
      </c>
      <c r="B431" s="4" t="s">
        <v>139</v>
      </c>
      <c r="C431" s="4"/>
      <c r="D431" s="4"/>
      <c r="E431" s="4"/>
      <c r="F431" s="7">
        <f>F432+F446+F457</f>
        <v>24622.6</v>
      </c>
      <c r="G431" s="7">
        <f t="shared" ref="G431:H431" si="90">G432+G446+G457</f>
        <v>500</v>
      </c>
      <c r="H431" s="7">
        <f t="shared" si="90"/>
        <v>1985</v>
      </c>
    </row>
    <row r="432" spans="1:8" x14ac:dyDescent="0.25">
      <c r="A432" s="97" t="s">
        <v>29</v>
      </c>
      <c r="B432" s="4" t="s">
        <v>360</v>
      </c>
      <c r="C432" s="4"/>
      <c r="D432" s="4"/>
      <c r="E432" s="4"/>
      <c r="F432" s="7">
        <f>SUM(F433+F435+F438+F442)+F440</f>
        <v>24549.3</v>
      </c>
      <c r="G432" s="7">
        <f t="shared" ref="G432:H432" si="91">SUM(G433+G435+G438+G442)+G440+G457</f>
        <v>500</v>
      </c>
      <c r="H432" s="7">
        <f t="shared" si="91"/>
        <v>1985</v>
      </c>
    </row>
    <row r="433" spans="1:8" x14ac:dyDescent="0.25">
      <c r="A433" s="97" t="s">
        <v>108</v>
      </c>
      <c r="B433" s="4" t="s">
        <v>666</v>
      </c>
      <c r="C433" s="4"/>
      <c r="D433" s="4"/>
      <c r="E433" s="4"/>
      <c r="F433" s="7">
        <f>SUM(F434)</f>
        <v>838.6</v>
      </c>
      <c r="G433" s="7">
        <f t="shared" ref="G433:H433" si="92">SUM(G434)</f>
        <v>0</v>
      </c>
      <c r="H433" s="7">
        <f t="shared" si="92"/>
        <v>0</v>
      </c>
    </row>
    <row r="434" spans="1:8" ht="31.5" x14ac:dyDescent="0.25">
      <c r="A434" s="97" t="s">
        <v>110</v>
      </c>
      <c r="B434" s="4" t="s">
        <v>666</v>
      </c>
      <c r="C434" s="4" t="s">
        <v>111</v>
      </c>
      <c r="D434" s="4" t="s">
        <v>102</v>
      </c>
      <c r="E434" s="4" t="s">
        <v>45</v>
      </c>
      <c r="F434" s="7">
        <f>SUM(Ведомственная!G1281)</f>
        <v>838.6</v>
      </c>
      <c r="G434" s="7">
        <f>SUM(Ведомственная!H1281)</f>
        <v>0</v>
      </c>
      <c r="H434" s="7">
        <f>SUM(Ведомственная!I1281)</f>
        <v>0</v>
      </c>
    </row>
    <row r="435" spans="1:8" x14ac:dyDescent="0.25">
      <c r="A435" s="97" t="s">
        <v>115</v>
      </c>
      <c r="B435" s="4" t="s">
        <v>710</v>
      </c>
      <c r="C435" s="4"/>
      <c r="D435" s="4"/>
      <c r="E435" s="4"/>
      <c r="F435" s="7">
        <f>F436+F437</f>
        <v>20881.099999999999</v>
      </c>
      <c r="G435" s="7">
        <f>G436+G437</f>
        <v>500</v>
      </c>
      <c r="H435" s="7">
        <f>H436+H437</f>
        <v>1985</v>
      </c>
    </row>
    <row r="436" spans="1:8" ht="31.5" x14ac:dyDescent="0.25">
      <c r="A436" s="97" t="s">
        <v>43</v>
      </c>
      <c r="B436" s="4" t="s">
        <v>710</v>
      </c>
      <c r="C436" s="4" t="s">
        <v>80</v>
      </c>
      <c r="D436" s="4" t="s">
        <v>13</v>
      </c>
      <c r="E436" s="4" t="s">
        <v>11</v>
      </c>
      <c r="F436" s="7">
        <f>SUM(Ведомственная!G1435)</f>
        <v>4906.3999999999996</v>
      </c>
      <c r="G436" s="7">
        <f>SUM(Ведомственная!H1435)</f>
        <v>0</v>
      </c>
      <c r="H436" s="7">
        <f>SUM(Ведомственная!I1435)</f>
        <v>0</v>
      </c>
    </row>
    <row r="437" spans="1:8" ht="31.5" x14ac:dyDescent="0.25">
      <c r="A437" s="97" t="s">
        <v>110</v>
      </c>
      <c r="B437" s="4" t="s">
        <v>710</v>
      </c>
      <c r="C437" s="4" t="s">
        <v>111</v>
      </c>
      <c r="D437" s="4" t="s">
        <v>13</v>
      </c>
      <c r="E437" s="4" t="s">
        <v>11</v>
      </c>
      <c r="F437" s="7">
        <f>SUM(Ведомственная!G1436)</f>
        <v>15974.7</v>
      </c>
      <c r="G437" s="7">
        <f>SUM(Ведомственная!H1436)</f>
        <v>500</v>
      </c>
      <c r="H437" s="7">
        <f>SUM(Ведомственная!I1436)</f>
        <v>1985</v>
      </c>
    </row>
    <row r="438" spans="1:8" x14ac:dyDescent="0.25">
      <c r="A438" s="97" t="s">
        <v>481</v>
      </c>
      <c r="B438" s="4" t="s">
        <v>711</v>
      </c>
      <c r="C438" s="4"/>
      <c r="D438" s="4"/>
      <c r="E438" s="4"/>
      <c r="F438" s="7">
        <f>SUM(F439)</f>
        <v>606.9</v>
      </c>
      <c r="G438" s="7">
        <f t="shared" ref="G438:H438" si="93">SUM(G439)</f>
        <v>0</v>
      </c>
      <c r="H438" s="7">
        <f t="shared" si="93"/>
        <v>0</v>
      </c>
    </row>
    <row r="439" spans="1:8" ht="31.5" x14ac:dyDescent="0.25">
      <c r="A439" s="97" t="s">
        <v>110</v>
      </c>
      <c r="B439" s="4" t="s">
        <v>711</v>
      </c>
      <c r="C439" s="4" t="s">
        <v>111</v>
      </c>
      <c r="D439" s="4" t="s">
        <v>13</v>
      </c>
      <c r="E439" s="4" t="s">
        <v>11</v>
      </c>
      <c r="F439" s="7">
        <f>SUM(Ведомственная!G1438)</f>
        <v>606.9</v>
      </c>
      <c r="G439" s="7">
        <f>SUM(Ведомственная!H1438)</f>
        <v>0</v>
      </c>
      <c r="H439" s="7">
        <f>SUM(Ведомственная!I1438)</f>
        <v>0</v>
      </c>
    </row>
    <row r="440" spans="1:8" x14ac:dyDescent="0.25">
      <c r="A440" s="97" t="s">
        <v>123</v>
      </c>
      <c r="B440" s="4" t="s">
        <v>796</v>
      </c>
      <c r="C440" s="4"/>
      <c r="D440" s="4"/>
      <c r="E440" s="4"/>
      <c r="F440" s="7">
        <f>SUM(F441)</f>
        <v>567.20000000000005</v>
      </c>
      <c r="G440" s="7">
        <f t="shared" ref="G440:H440" si="94">SUM(G441)</f>
        <v>0</v>
      </c>
      <c r="H440" s="7">
        <f t="shared" si="94"/>
        <v>0</v>
      </c>
    </row>
    <row r="441" spans="1:8" ht="31.5" x14ac:dyDescent="0.25">
      <c r="A441" s="97" t="s">
        <v>43</v>
      </c>
      <c r="B441" s="4" t="s">
        <v>796</v>
      </c>
      <c r="C441" s="4" t="s">
        <v>80</v>
      </c>
      <c r="D441" s="4" t="s">
        <v>13</v>
      </c>
      <c r="E441" s="4" t="s">
        <v>11</v>
      </c>
      <c r="F441" s="7">
        <f>SUM(Ведомственная!G1440)</f>
        <v>567.20000000000005</v>
      </c>
      <c r="G441" s="7">
        <f>SUM(Ведомственная!H1440)</f>
        <v>0</v>
      </c>
      <c r="H441" s="7">
        <f>SUM(Ведомственная!I1440)</f>
        <v>0</v>
      </c>
    </row>
    <row r="442" spans="1:8" x14ac:dyDescent="0.25">
      <c r="A442" s="97" t="s">
        <v>431</v>
      </c>
      <c r="B442" s="4" t="s">
        <v>712</v>
      </c>
      <c r="C442" s="57"/>
      <c r="D442" s="4"/>
      <c r="E442" s="4"/>
      <c r="F442" s="7">
        <f>SUM(F443:F445)</f>
        <v>1655.5</v>
      </c>
      <c r="G442" s="7">
        <f t="shared" ref="G442:H442" si="95">SUM(G443:G445)</f>
        <v>0</v>
      </c>
      <c r="H442" s="7">
        <f t="shared" si="95"/>
        <v>0</v>
      </c>
    </row>
    <row r="443" spans="1:8" ht="63" hidden="1" x14ac:dyDescent="0.25">
      <c r="A443" s="97" t="s">
        <v>42</v>
      </c>
      <c r="B443" s="4" t="s">
        <v>712</v>
      </c>
      <c r="C443" s="4" t="s">
        <v>78</v>
      </c>
      <c r="D443" s="4" t="s">
        <v>13</v>
      </c>
      <c r="E443" s="4" t="s">
        <v>11</v>
      </c>
      <c r="F443" s="7">
        <f>SUM(Ведомственная!G1442)</f>
        <v>0</v>
      </c>
      <c r="G443" s="7"/>
      <c r="H443" s="7"/>
    </row>
    <row r="444" spans="1:8" ht="31.5" x14ac:dyDescent="0.25">
      <c r="A444" s="97" t="s">
        <v>43</v>
      </c>
      <c r="B444" s="4" t="s">
        <v>712</v>
      </c>
      <c r="C444" s="4" t="s">
        <v>80</v>
      </c>
      <c r="D444" s="4" t="s">
        <v>13</v>
      </c>
      <c r="E444" s="4" t="s">
        <v>11</v>
      </c>
      <c r="F444" s="7">
        <f>SUM(Ведомственная!G1443)</f>
        <v>1371.5</v>
      </c>
      <c r="G444" s="7">
        <f>SUM(Ведомственная!H1443)</f>
        <v>0</v>
      </c>
      <c r="H444" s="7">
        <f>SUM(Ведомственная!I1443)</f>
        <v>0</v>
      </c>
    </row>
    <row r="445" spans="1:8" x14ac:dyDescent="0.25">
      <c r="A445" s="97" t="s">
        <v>34</v>
      </c>
      <c r="B445" s="4" t="s">
        <v>712</v>
      </c>
      <c r="C445" s="4" t="s">
        <v>88</v>
      </c>
      <c r="D445" s="4" t="s">
        <v>13</v>
      </c>
      <c r="E445" s="4" t="s">
        <v>11</v>
      </c>
      <c r="F445" s="7">
        <f>SUM(Ведомственная!G1444)</f>
        <v>284</v>
      </c>
      <c r="G445" s="7">
        <f>SUM(Ведомственная!H1444)</f>
        <v>0</v>
      </c>
      <c r="H445" s="7">
        <f>SUM(Ведомственная!I1444)</f>
        <v>0</v>
      </c>
    </row>
    <row r="446" spans="1:8" hidden="1" x14ac:dyDescent="0.25">
      <c r="A446" s="97" t="s">
        <v>135</v>
      </c>
      <c r="B446" s="4" t="s">
        <v>429</v>
      </c>
      <c r="C446" s="4"/>
      <c r="D446" s="4"/>
      <c r="E446" s="4"/>
      <c r="F446" s="7">
        <f>SUM(F452)+F447</f>
        <v>0</v>
      </c>
      <c r="G446" s="7">
        <f t="shared" ref="G446:H446" si="96">SUM(G452)+G447</f>
        <v>0</v>
      </c>
      <c r="H446" s="7">
        <f t="shared" si="96"/>
        <v>0</v>
      </c>
    </row>
    <row r="447" spans="1:8" ht="31.5" hidden="1" x14ac:dyDescent="0.25">
      <c r="A447" s="97" t="s">
        <v>236</v>
      </c>
      <c r="B447" s="4" t="s">
        <v>684</v>
      </c>
      <c r="C447" s="57"/>
      <c r="D447" s="4"/>
      <c r="E447" s="4"/>
      <c r="F447" s="7">
        <f>SUM(F448+F450)</f>
        <v>0</v>
      </c>
      <c r="G447" s="7">
        <f t="shared" ref="G447:H447" si="97">SUM(G448+G450)</f>
        <v>0</v>
      </c>
      <c r="H447" s="7">
        <f t="shared" si="97"/>
        <v>0</v>
      </c>
    </row>
    <row r="448" spans="1:8" hidden="1" x14ac:dyDescent="0.25">
      <c r="A448" s="97" t="s">
        <v>115</v>
      </c>
      <c r="B448" s="4" t="s">
        <v>685</v>
      </c>
      <c r="C448" s="57"/>
      <c r="D448" s="4"/>
      <c r="E448" s="4"/>
      <c r="F448" s="7">
        <f>SUM(F449)</f>
        <v>0</v>
      </c>
      <c r="G448" s="7">
        <f t="shared" ref="G448:H448" si="98">SUM(G449)</f>
        <v>0</v>
      </c>
      <c r="H448" s="7">
        <f t="shared" si="98"/>
        <v>0</v>
      </c>
    </row>
    <row r="449" spans="1:8" ht="31.5" hidden="1" x14ac:dyDescent="0.25">
      <c r="A449" s="97" t="s">
        <v>110</v>
      </c>
      <c r="B449" s="4" t="s">
        <v>685</v>
      </c>
      <c r="C449" s="4" t="s">
        <v>111</v>
      </c>
      <c r="D449" s="4" t="s">
        <v>13</v>
      </c>
      <c r="E449" s="4" t="s">
        <v>11</v>
      </c>
      <c r="F449" s="7">
        <f>SUM(Ведомственная!G1450)</f>
        <v>0</v>
      </c>
      <c r="G449" s="7">
        <f>SUM(Ведомственная!H1450)</f>
        <v>0</v>
      </c>
      <c r="H449" s="7">
        <f>SUM(Ведомственная!I1450)</f>
        <v>0</v>
      </c>
    </row>
    <row r="450" spans="1:8" hidden="1" x14ac:dyDescent="0.25">
      <c r="A450" s="97" t="s">
        <v>481</v>
      </c>
      <c r="B450" s="4" t="s">
        <v>687</v>
      </c>
      <c r="C450" s="4"/>
      <c r="D450" s="4"/>
      <c r="E450" s="4"/>
      <c r="F450" s="7">
        <f>SUM(F451)</f>
        <v>0</v>
      </c>
      <c r="G450" s="7">
        <f t="shared" ref="G450:H450" si="99">SUM(G451)</f>
        <v>0</v>
      </c>
      <c r="H450" s="7">
        <f t="shared" si="99"/>
        <v>0</v>
      </c>
    </row>
    <row r="451" spans="1:8" ht="31.5" hidden="1" x14ac:dyDescent="0.25">
      <c r="A451" s="97" t="s">
        <v>110</v>
      </c>
      <c r="B451" s="4" t="s">
        <v>687</v>
      </c>
      <c r="C451" s="4" t="s">
        <v>111</v>
      </c>
      <c r="D451" s="4" t="s">
        <v>13</v>
      </c>
      <c r="E451" s="4" t="s">
        <v>11</v>
      </c>
      <c r="F451" s="7">
        <f>SUM(Ведомственная!G1452)</f>
        <v>0</v>
      </c>
      <c r="G451" s="7">
        <f>SUM(Ведомственная!H1452)</f>
        <v>0</v>
      </c>
      <c r="H451" s="7">
        <f>SUM(Ведомственная!I1452)</f>
        <v>0</v>
      </c>
    </row>
    <row r="452" spans="1:8" ht="31.5" hidden="1" x14ac:dyDescent="0.25">
      <c r="A452" s="97" t="s">
        <v>296</v>
      </c>
      <c r="B452" s="4" t="s">
        <v>686</v>
      </c>
      <c r="C452" s="4"/>
      <c r="D452" s="4"/>
      <c r="E452" s="4"/>
      <c r="F452" s="7">
        <f>SUM(F453)+F455</f>
        <v>0</v>
      </c>
      <c r="G452" s="7">
        <f t="shared" ref="G452:H452" si="100">SUM(G453)+G455</f>
        <v>0</v>
      </c>
      <c r="H452" s="7">
        <f t="shared" si="100"/>
        <v>0</v>
      </c>
    </row>
    <row r="453" spans="1:8" hidden="1" x14ac:dyDescent="0.25">
      <c r="A453" s="97" t="s">
        <v>115</v>
      </c>
      <c r="B453" s="4" t="s">
        <v>430</v>
      </c>
      <c r="C453" s="4"/>
      <c r="D453" s="4"/>
      <c r="E453" s="4"/>
      <c r="F453" s="7">
        <f t="shared" ref="F453:H453" si="101">SUM(F454)</f>
        <v>0</v>
      </c>
      <c r="G453" s="7">
        <f t="shared" si="101"/>
        <v>0</v>
      </c>
      <c r="H453" s="7">
        <f t="shared" si="101"/>
        <v>0</v>
      </c>
    </row>
    <row r="454" spans="1:8" ht="31.5" hidden="1" x14ac:dyDescent="0.25">
      <c r="A454" s="97" t="s">
        <v>110</v>
      </c>
      <c r="B454" s="4" t="s">
        <v>430</v>
      </c>
      <c r="C454" s="4" t="s">
        <v>111</v>
      </c>
      <c r="D454" s="4" t="s">
        <v>13</v>
      </c>
      <c r="E454" s="4" t="s">
        <v>11</v>
      </c>
      <c r="F454" s="7">
        <f>SUM(Ведомственная!G1455)</f>
        <v>0</v>
      </c>
      <c r="G454" s="7">
        <f>SUM(Ведомственная!H1455)</f>
        <v>0</v>
      </c>
      <c r="H454" s="7">
        <f>SUM(Ведомственная!I1455)</f>
        <v>0</v>
      </c>
    </row>
    <row r="455" spans="1:8" hidden="1" x14ac:dyDescent="0.25">
      <c r="A455" s="97" t="s">
        <v>128</v>
      </c>
      <c r="B455" s="4" t="s">
        <v>482</v>
      </c>
      <c r="C455" s="4"/>
      <c r="D455" s="4"/>
      <c r="E455" s="4"/>
      <c r="F455" s="7">
        <f t="shared" ref="F455:H455" si="102">SUM(F456)</f>
        <v>0</v>
      </c>
      <c r="G455" s="7">
        <f t="shared" si="102"/>
        <v>0</v>
      </c>
      <c r="H455" s="7">
        <f t="shared" si="102"/>
        <v>0</v>
      </c>
    </row>
    <row r="456" spans="1:8" ht="31.5" hidden="1" x14ac:dyDescent="0.25">
      <c r="A456" s="97" t="s">
        <v>110</v>
      </c>
      <c r="B456" s="4" t="s">
        <v>482</v>
      </c>
      <c r="C456" s="4" t="s">
        <v>111</v>
      </c>
      <c r="D456" s="4" t="s">
        <v>13</v>
      </c>
      <c r="E456" s="4" t="s">
        <v>11</v>
      </c>
      <c r="F456" s="7">
        <f>SUM(Ведомственная!G1457)</f>
        <v>0</v>
      </c>
      <c r="G456" s="7">
        <f>SUM(Ведомственная!H1457)</f>
        <v>0</v>
      </c>
      <c r="H456" s="7">
        <f>SUM(Ведомственная!I1457)</f>
        <v>0</v>
      </c>
    </row>
    <row r="457" spans="1:8" x14ac:dyDescent="0.25">
      <c r="A457" s="97" t="s">
        <v>815</v>
      </c>
      <c r="B457" s="4" t="s">
        <v>917</v>
      </c>
      <c r="C457" s="4"/>
      <c r="D457" s="4"/>
      <c r="E457" s="4"/>
      <c r="F457" s="7">
        <f>SUM(F458)</f>
        <v>73.3</v>
      </c>
      <c r="G457" s="7">
        <f t="shared" ref="G457:H457" si="103">SUM(G458)</f>
        <v>0</v>
      </c>
      <c r="H457" s="7">
        <f t="shared" si="103"/>
        <v>0</v>
      </c>
    </row>
    <row r="458" spans="1:8" ht="31.5" x14ac:dyDescent="0.25">
      <c r="A458" s="97" t="s">
        <v>919</v>
      </c>
      <c r="B458" s="4" t="s">
        <v>918</v>
      </c>
      <c r="C458" s="4"/>
      <c r="D458" s="4"/>
      <c r="E458" s="4"/>
      <c r="F458" s="7">
        <f>SUM(F459)</f>
        <v>73.3</v>
      </c>
      <c r="G458" s="7">
        <f t="shared" ref="G458:H458" si="104">SUM(G459)</f>
        <v>0</v>
      </c>
      <c r="H458" s="7">
        <f t="shared" si="104"/>
        <v>0</v>
      </c>
    </row>
    <row r="459" spans="1:8" x14ac:dyDescent="0.25">
      <c r="A459" s="97" t="s">
        <v>34</v>
      </c>
      <c r="B459" s="4" t="s">
        <v>918</v>
      </c>
      <c r="C459" s="4" t="s">
        <v>88</v>
      </c>
      <c r="D459" s="4" t="s">
        <v>13</v>
      </c>
      <c r="E459" s="4" t="s">
        <v>11</v>
      </c>
      <c r="F459" s="7">
        <f>SUM(Ведомственная!G1447)</f>
        <v>73.3</v>
      </c>
      <c r="G459" s="7">
        <f>SUM(Ведомственная!H1447)</f>
        <v>0</v>
      </c>
      <c r="H459" s="7">
        <f>SUM(Ведомственная!I1447)</f>
        <v>0</v>
      </c>
    </row>
    <row r="460" spans="1:8" ht="31.5" x14ac:dyDescent="0.25">
      <c r="A460" s="97" t="s">
        <v>140</v>
      </c>
      <c r="B460" s="4" t="s">
        <v>141</v>
      </c>
      <c r="C460" s="4"/>
      <c r="D460" s="4"/>
      <c r="E460" s="4"/>
      <c r="F460" s="7">
        <f>SUM(F461+F511)+F466+F475+F478+F516+F504+F497+F473+F519+F484+F489+F485</f>
        <v>66743.600000000006</v>
      </c>
      <c r="G460" s="7">
        <f t="shared" ref="G460:H460" si="105">SUM(G461+G511)+G466+G475+G478+G516+G504+G497+G473+G519+G484+G489+G485</f>
        <v>6120</v>
      </c>
      <c r="H460" s="7">
        <f t="shared" si="105"/>
        <v>5231.5</v>
      </c>
    </row>
    <row r="461" spans="1:8" x14ac:dyDescent="0.25">
      <c r="A461" s="97" t="s">
        <v>29</v>
      </c>
      <c r="B461" s="4" t="s">
        <v>361</v>
      </c>
      <c r="C461" s="4"/>
      <c r="D461" s="4"/>
      <c r="E461" s="4"/>
      <c r="F461" s="7">
        <f>SUM(F462+F464+F468+F470)+F480</f>
        <v>16782.900000000001</v>
      </c>
      <c r="G461" s="7">
        <f t="shared" ref="G461:H461" si="106">SUM(G462+G464+G468+G470)+G480</f>
        <v>360</v>
      </c>
      <c r="H461" s="7">
        <f t="shared" si="106"/>
        <v>4407.2</v>
      </c>
    </row>
    <row r="462" spans="1:8" x14ac:dyDescent="0.25">
      <c r="A462" s="97" t="s">
        <v>115</v>
      </c>
      <c r="B462" s="4" t="s">
        <v>362</v>
      </c>
      <c r="C462" s="4"/>
      <c r="D462" s="4"/>
      <c r="E462" s="4"/>
      <c r="F462" s="7">
        <f>F463</f>
        <v>6035.3</v>
      </c>
      <c r="G462" s="7">
        <f>G463</f>
        <v>0</v>
      </c>
      <c r="H462" s="7">
        <f>H463</f>
        <v>0</v>
      </c>
    </row>
    <row r="463" spans="1:8" ht="31.5" x14ac:dyDescent="0.25">
      <c r="A463" s="97" t="s">
        <v>43</v>
      </c>
      <c r="B463" s="4" t="s">
        <v>362</v>
      </c>
      <c r="C463" s="4" t="s">
        <v>80</v>
      </c>
      <c r="D463" s="4" t="s">
        <v>13</v>
      </c>
      <c r="E463" s="4" t="s">
        <v>28</v>
      </c>
      <c r="F463" s="7">
        <f>SUM(Ведомственная!G1375)</f>
        <v>6035.3</v>
      </c>
      <c r="G463" s="7">
        <f>SUM(Ведомственная!H1375)</f>
        <v>0</v>
      </c>
      <c r="H463" s="7">
        <f>SUM(Ведомственная!I1375)</f>
        <v>0</v>
      </c>
    </row>
    <row r="464" spans="1:8" x14ac:dyDescent="0.25">
      <c r="A464" s="97" t="s">
        <v>123</v>
      </c>
      <c r="B464" s="4" t="s">
        <v>363</v>
      </c>
      <c r="C464" s="4"/>
      <c r="D464" s="4"/>
      <c r="E464" s="4"/>
      <c r="F464" s="7">
        <f>SUM(F465)</f>
        <v>10747.6</v>
      </c>
      <c r="G464" s="7">
        <f>SUM(G465)</f>
        <v>360</v>
      </c>
      <c r="H464" s="7">
        <f>SUM(H465)</f>
        <v>0</v>
      </c>
    </row>
    <row r="465" spans="1:8" ht="31.5" x14ac:dyDescent="0.25">
      <c r="A465" s="97" t="s">
        <v>43</v>
      </c>
      <c r="B465" s="4" t="s">
        <v>363</v>
      </c>
      <c r="C465" s="4" t="s">
        <v>80</v>
      </c>
      <c r="D465" s="4" t="s">
        <v>13</v>
      </c>
      <c r="E465" s="4" t="s">
        <v>28</v>
      </c>
      <c r="F465" s="7">
        <f>SUM(Ведомственная!G1377)</f>
        <v>10747.6</v>
      </c>
      <c r="G465" s="7">
        <f>SUM(Ведомственная!H1377)</f>
        <v>360</v>
      </c>
      <c r="H465" s="7">
        <f>SUM(Ведомственная!I1377)</f>
        <v>0</v>
      </c>
    </row>
    <row r="466" spans="1:8" x14ac:dyDescent="0.25">
      <c r="A466" s="97" t="s">
        <v>431</v>
      </c>
      <c r="B466" s="4" t="s">
        <v>735</v>
      </c>
      <c r="C466" s="4"/>
      <c r="D466" s="4"/>
      <c r="E466" s="4"/>
      <c r="F466" s="7">
        <f>SUM(F467)</f>
        <v>361.8</v>
      </c>
      <c r="G466" s="7">
        <f t="shared" ref="G466:H466" si="107">SUM(G467)</f>
        <v>0</v>
      </c>
      <c r="H466" s="7">
        <f t="shared" si="107"/>
        <v>0</v>
      </c>
    </row>
    <row r="467" spans="1:8" ht="31.5" x14ac:dyDescent="0.25">
      <c r="A467" s="97" t="s">
        <v>43</v>
      </c>
      <c r="B467" s="4" t="s">
        <v>735</v>
      </c>
      <c r="C467" s="4" t="s">
        <v>80</v>
      </c>
      <c r="D467" s="4" t="s">
        <v>13</v>
      </c>
      <c r="E467" s="4" t="s">
        <v>11</v>
      </c>
      <c r="F467" s="7">
        <f>SUM(Ведомственная!G1461)</f>
        <v>361.8</v>
      </c>
      <c r="G467" s="7">
        <f>SUM(Ведомственная!H1461)</f>
        <v>0</v>
      </c>
      <c r="H467" s="7">
        <f>SUM(Ведомственная!I1461)</f>
        <v>0</v>
      </c>
    </row>
    <row r="468" spans="1:8" ht="31.5" x14ac:dyDescent="0.25">
      <c r="A468" s="97" t="s">
        <v>915</v>
      </c>
      <c r="B468" s="4" t="s">
        <v>916</v>
      </c>
      <c r="C468" s="4"/>
      <c r="D468" s="4"/>
      <c r="E468" s="4"/>
      <c r="F468" s="7">
        <f>SUM(F469)</f>
        <v>0</v>
      </c>
      <c r="G468" s="7">
        <f>SUM(G469)</f>
        <v>0</v>
      </c>
      <c r="H468" s="7">
        <f>SUM(H469)</f>
        <v>4407.2</v>
      </c>
    </row>
    <row r="469" spans="1:8" ht="31.5" x14ac:dyDescent="0.25">
      <c r="A469" s="97" t="s">
        <v>110</v>
      </c>
      <c r="B469" s="4" t="s">
        <v>916</v>
      </c>
      <c r="C469" s="4" t="s">
        <v>111</v>
      </c>
      <c r="D469" s="4" t="s">
        <v>102</v>
      </c>
      <c r="E469" s="4" t="s">
        <v>45</v>
      </c>
      <c r="F469" s="7">
        <f>SUM(Ведомственная!G1285)</f>
        <v>0</v>
      </c>
      <c r="G469" s="7">
        <f>SUM(Ведомственная!H1285)</f>
        <v>0</v>
      </c>
      <c r="H469" s="7">
        <f>SUM(Ведомственная!I1285)</f>
        <v>4407.2</v>
      </c>
    </row>
    <row r="470" spans="1:8" ht="63" hidden="1" x14ac:dyDescent="0.25">
      <c r="A470" s="97" t="s">
        <v>725</v>
      </c>
      <c r="B470" s="4" t="s">
        <v>726</v>
      </c>
      <c r="C470" s="4"/>
      <c r="D470" s="4"/>
      <c r="E470" s="4"/>
      <c r="F470" s="7">
        <f>SUM(F471:F472)</f>
        <v>0</v>
      </c>
      <c r="G470" s="7">
        <f t="shared" ref="G470:H470" si="108">SUM(G471:G472)</f>
        <v>0</v>
      </c>
      <c r="H470" s="7">
        <f t="shared" si="108"/>
        <v>0</v>
      </c>
    </row>
    <row r="471" spans="1:8" ht="31.5" hidden="1" x14ac:dyDescent="0.25">
      <c r="A471" s="97" t="s">
        <v>43</v>
      </c>
      <c r="B471" s="4" t="s">
        <v>726</v>
      </c>
      <c r="C471" s="4" t="s">
        <v>80</v>
      </c>
      <c r="D471" s="4" t="s">
        <v>13</v>
      </c>
      <c r="E471" s="4" t="s">
        <v>28</v>
      </c>
      <c r="F471" s="7">
        <f>SUM(Ведомственная!G1381)</f>
        <v>0</v>
      </c>
      <c r="G471" s="7">
        <f>SUM(Ведомственная!H1381)</f>
        <v>0</v>
      </c>
      <c r="H471" s="7">
        <f>SUM(Ведомственная!I1381)</f>
        <v>0</v>
      </c>
    </row>
    <row r="472" spans="1:8" ht="31.5" hidden="1" x14ac:dyDescent="0.25">
      <c r="A472" s="97" t="s">
        <v>110</v>
      </c>
      <c r="B472" s="4" t="s">
        <v>726</v>
      </c>
      <c r="C472" s="4" t="s">
        <v>111</v>
      </c>
      <c r="D472" s="4" t="s">
        <v>13</v>
      </c>
      <c r="E472" s="4" t="s">
        <v>28</v>
      </c>
      <c r="F472" s="7">
        <f>SUM(Ведомственная!G1382)</f>
        <v>0</v>
      </c>
      <c r="G472" s="7">
        <f>SUM(Ведомственная!H1382)</f>
        <v>0</v>
      </c>
      <c r="H472" s="7">
        <f>SUM(Ведомственная!I1382)</f>
        <v>0</v>
      </c>
    </row>
    <row r="473" spans="1:8" ht="63" hidden="1" x14ac:dyDescent="0.25">
      <c r="A473" s="97" t="s">
        <v>787</v>
      </c>
      <c r="B473" s="4" t="s">
        <v>788</v>
      </c>
      <c r="C473" s="4"/>
      <c r="D473" s="4"/>
      <c r="E473" s="4"/>
      <c r="F473" s="7">
        <f>SUM(F474)</f>
        <v>0</v>
      </c>
      <c r="G473" s="7">
        <f t="shared" ref="G473:H473" si="109">SUM(G474)</f>
        <v>0</v>
      </c>
      <c r="H473" s="7">
        <f t="shared" si="109"/>
        <v>0</v>
      </c>
    </row>
    <row r="474" spans="1:8" ht="31.5" hidden="1" x14ac:dyDescent="0.25">
      <c r="A474" s="97" t="s">
        <v>110</v>
      </c>
      <c r="B474" s="4" t="s">
        <v>788</v>
      </c>
      <c r="C474" s="4" t="s">
        <v>111</v>
      </c>
      <c r="D474" s="4" t="s">
        <v>102</v>
      </c>
      <c r="E474" s="4" t="s">
        <v>45</v>
      </c>
      <c r="F474" s="7">
        <f>SUM(Ведомственная!G1287)</f>
        <v>0</v>
      </c>
      <c r="G474" s="7">
        <f>SUM(Ведомственная!H1287)</f>
        <v>0</v>
      </c>
      <c r="H474" s="7">
        <f>SUM(Ведомственная!I1287)</f>
        <v>0</v>
      </c>
    </row>
    <row r="475" spans="1:8" ht="47.25" x14ac:dyDescent="0.25">
      <c r="A475" s="97" t="s">
        <v>793</v>
      </c>
      <c r="B475" s="4" t="s">
        <v>709</v>
      </c>
      <c r="C475" s="4"/>
      <c r="D475" s="4"/>
      <c r="E475" s="4"/>
      <c r="F475" s="7">
        <f>SUM(F476:F477)</f>
        <v>874.4</v>
      </c>
      <c r="G475" s="7">
        <f t="shared" ref="G475:H475" si="110">SUM(G476:G477)</f>
        <v>1166.2</v>
      </c>
      <c r="H475" s="7">
        <f t="shared" si="110"/>
        <v>0</v>
      </c>
    </row>
    <row r="476" spans="1:8" ht="31.5" hidden="1" x14ac:dyDescent="0.25">
      <c r="A476" s="97" t="s">
        <v>43</v>
      </c>
      <c r="B476" s="4" t="s">
        <v>709</v>
      </c>
      <c r="C476" s="4" t="s">
        <v>80</v>
      </c>
      <c r="D476" s="4" t="s">
        <v>13</v>
      </c>
      <c r="E476" s="4" t="s">
        <v>28</v>
      </c>
      <c r="F476" s="7">
        <f>SUM(Ведомственная!G1384)</f>
        <v>0</v>
      </c>
      <c r="G476" s="7">
        <f>SUM(Ведомственная!H1384)</f>
        <v>0</v>
      </c>
      <c r="H476" s="7">
        <f>SUM(Ведомственная!I1384)</f>
        <v>0</v>
      </c>
    </row>
    <row r="477" spans="1:8" ht="31.5" x14ac:dyDescent="0.25">
      <c r="A477" s="97" t="s">
        <v>110</v>
      </c>
      <c r="B477" s="4" t="s">
        <v>709</v>
      </c>
      <c r="C477" s="4" t="s">
        <v>111</v>
      </c>
      <c r="D477" s="4" t="s">
        <v>13</v>
      </c>
      <c r="E477" s="4" t="s">
        <v>28</v>
      </c>
      <c r="F477" s="7">
        <f>SUM(Ведомственная!G1385)</f>
        <v>874.4</v>
      </c>
      <c r="G477" s="7">
        <f>SUM(Ведомственная!H1385)</f>
        <v>1166.2</v>
      </c>
      <c r="H477" s="7">
        <f>SUM(Ведомственная!I1385)</f>
        <v>0</v>
      </c>
    </row>
    <row r="478" spans="1:8" ht="47.25" x14ac:dyDescent="0.25">
      <c r="A478" s="97" t="s">
        <v>827</v>
      </c>
      <c r="B478" s="4" t="s">
        <v>794</v>
      </c>
      <c r="C478" s="4"/>
      <c r="D478" s="4"/>
      <c r="E478" s="4"/>
      <c r="F478" s="7">
        <f>SUM(F479)</f>
        <v>823.3</v>
      </c>
      <c r="G478" s="7">
        <f t="shared" ref="G478:H478" si="111">SUM(G479)</f>
        <v>823.3</v>
      </c>
      <c r="H478" s="7">
        <f t="shared" si="111"/>
        <v>824.3</v>
      </c>
    </row>
    <row r="479" spans="1:8" ht="31.5" x14ac:dyDescent="0.25">
      <c r="A479" s="97" t="s">
        <v>43</v>
      </c>
      <c r="B479" s="4" t="s">
        <v>794</v>
      </c>
      <c r="C479" s="4" t="s">
        <v>80</v>
      </c>
      <c r="D479" s="4" t="s">
        <v>13</v>
      </c>
      <c r="E479" s="4" t="s">
        <v>28</v>
      </c>
      <c r="F479" s="7">
        <f>SUM(Ведомственная!G1387)</f>
        <v>823.3</v>
      </c>
      <c r="G479" s="7">
        <f>SUM(Ведомственная!H1387)</f>
        <v>823.3</v>
      </c>
      <c r="H479" s="7">
        <f>SUM(Ведомственная!I1387)</f>
        <v>824.3</v>
      </c>
    </row>
    <row r="480" spans="1:8" hidden="1" x14ac:dyDescent="0.25">
      <c r="A480" s="97" t="s">
        <v>803</v>
      </c>
      <c r="B480" s="4" t="s">
        <v>846</v>
      </c>
      <c r="C480" s="4"/>
      <c r="D480" s="4"/>
      <c r="E480" s="4"/>
      <c r="F480" s="7">
        <f>SUM(F481)</f>
        <v>0</v>
      </c>
      <c r="G480" s="7"/>
      <c r="H480" s="7"/>
    </row>
    <row r="481" spans="1:8" hidden="1" x14ac:dyDescent="0.25">
      <c r="A481" s="97"/>
      <c r="B481" s="4" t="s">
        <v>845</v>
      </c>
      <c r="C481" s="4"/>
      <c r="D481" s="4"/>
      <c r="E481" s="4"/>
      <c r="F481" s="7">
        <f>SUM(F482:F483)</f>
        <v>0</v>
      </c>
      <c r="G481" s="7"/>
      <c r="H481" s="7"/>
    </row>
    <row r="482" spans="1:8" ht="31.5" hidden="1" x14ac:dyDescent="0.25">
      <c r="A482" s="97" t="s">
        <v>43</v>
      </c>
      <c r="B482" s="4" t="s">
        <v>845</v>
      </c>
      <c r="C482" s="4" t="s">
        <v>80</v>
      </c>
      <c r="D482" s="4" t="s">
        <v>13</v>
      </c>
      <c r="E482" s="4" t="s">
        <v>28</v>
      </c>
      <c r="F482" s="7">
        <f>SUM(Ведомственная!G1390)</f>
        <v>0</v>
      </c>
      <c r="G482" s="7"/>
      <c r="H482" s="7"/>
    </row>
    <row r="483" spans="1:8" ht="31.5" hidden="1" x14ac:dyDescent="0.25">
      <c r="A483" s="97" t="s">
        <v>110</v>
      </c>
      <c r="B483" s="4" t="s">
        <v>845</v>
      </c>
      <c r="C483" s="4" t="s">
        <v>111</v>
      </c>
      <c r="D483" s="4" t="s">
        <v>13</v>
      </c>
      <c r="E483" s="4" t="s">
        <v>28</v>
      </c>
      <c r="F483" s="7">
        <f>SUM(Ведомственная!G1391)</f>
        <v>0</v>
      </c>
      <c r="G483" s="7"/>
      <c r="H483" s="7"/>
    </row>
    <row r="484" spans="1:8" ht="31.5" x14ac:dyDescent="0.25">
      <c r="A484" s="97" t="s">
        <v>891</v>
      </c>
      <c r="B484" s="4" t="s">
        <v>944</v>
      </c>
      <c r="C484" s="4"/>
      <c r="D484" s="4"/>
      <c r="E484" s="4"/>
      <c r="F484" s="7">
        <f>SUM(Ведомственная!G1392)</f>
        <v>29019.8</v>
      </c>
      <c r="G484" s="7">
        <f>SUM(Ведомственная!H1392)</f>
        <v>0</v>
      </c>
      <c r="H484" s="7">
        <f>SUM(Ведомственная!I1392)</f>
        <v>0</v>
      </c>
    </row>
    <row r="485" spans="1:8" x14ac:dyDescent="0.25">
      <c r="A485" s="101" t="s">
        <v>108</v>
      </c>
      <c r="B485" s="4" t="s">
        <v>1039</v>
      </c>
      <c r="C485" s="4"/>
      <c r="D485" s="4"/>
      <c r="E485" s="4"/>
      <c r="F485" s="7">
        <f>SUM(F486)</f>
        <v>8606</v>
      </c>
      <c r="G485" s="7">
        <f t="shared" ref="G485:H485" si="112">SUM(G486)</f>
        <v>1356.7</v>
      </c>
      <c r="H485" s="7">
        <f t="shared" si="112"/>
        <v>0</v>
      </c>
    </row>
    <row r="486" spans="1:8" ht="31.5" x14ac:dyDescent="0.25">
      <c r="A486" s="101" t="s">
        <v>110</v>
      </c>
      <c r="B486" s="4" t="s">
        <v>1039</v>
      </c>
      <c r="C486" s="4" t="s">
        <v>111</v>
      </c>
      <c r="D486" s="4" t="s">
        <v>102</v>
      </c>
      <c r="E486" s="4" t="s">
        <v>45</v>
      </c>
      <c r="F486" s="7">
        <f>SUM(Ведомственная!G1290)</f>
        <v>8606</v>
      </c>
      <c r="G486" s="7">
        <f>SUM(Ведомственная!H1290)</f>
        <v>1356.7</v>
      </c>
      <c r="H486" s="7">
        <f>SUM(Ведомственная!I1290)</f>
        <v>0</v>
      </c>
    </row>
    <row r="487" spans="1:8" x14ac:dyDescent="0.25">
      <c r="A487" s="101" t="s">
        <v>115</v>
      </c>
      <c r="B487" s="4" t="s">
        <v>945</v>
      </c>
      <c r="C487" s="4"/>
      <c r="D487" s="4"/>
      <c r="E487" s="4"/>
      <c r="F487" s="7">
        <f>SUM(Ведомственная!G1393)</f>
        <v>29019.8</v>
      </c>
      <c r="G487" s="7">
        <f>SUM(Ведомственная!H1393)</f>
        <v>0</v>
      </c>
      <c r="H487" s="7">
        <f>SUM(Ведомственная!I1393)</f>
        <v>0</v>
      </c>
    </row>
    <row r="488" spans="1:8" ht="31.5" x14ac:dyDescent="0.25">
      <c r="A488" s="97" t="s">
        <v>110</v>
      </c>
      <c r="B488" s="4" t="s">
        <v>945</v>
      </c>
      <c r="C488" s="4" t="s">
        <v>111</v>
      </c>
      <c r="D488" s="4" t="s">
        <v>13</v>
      </c>
      <c r="E488" s="4" t="s">
        <v>28</v>
      </c>
      <c r="F488" s="7">
        <f>SUM(Ведомственная!G1394)</f>
        <v>29019.8</v>
      </c>
      <c r="G488" s="7">
        <f>SUM(Ведомственная!H1394)</f>
        <v>0</v>
      </c>
      <c r="H488" s="7">
        <f>SUM(Ведомственная!I1394)</f>
        <v>0</v>
      </c>
    </row>
    <row r="489" spans="1:8" ht="31.5" x14ac:dyDescent="0.25">
      <c r="A489" s="97" t="s">
        <v>364</v>
      </c>
      <c r="B489" s="4" t="s">
        <v>365</v>
      </c>
      <c r="C489" s="4"/>
      <c r="D489" s="4"/>
      <c r="E489" s="4"/>
      <c r="F489" s="7">
        <f>F490+F492+F495</f>
        <v>1718.9</v>
      </c>
      <c r="G489" s="7">
        <f t="shared" ref="G489:H489" si="113">G490+G492+G495</f>
        <v>0</v>
      </c>
      <c r="H489" s="7">
        <f t="shared" si="113"/>
        <v>0</v>
      </c>
    </row>
    <row r="490" spans="1:8" x14ac:dyDescent="0.25">
      <c r="A490" s="97" t="s">
        <v>108</v>
      </c>
      <c r="B490" s="4" t="s">
        <v>366</v>
      </c>
      <c r="C490" s="4"/>
      <c r="D490" s="4"/>
      <c r="E490" s="4"/>
      <c r="F490" s="7">
        <f>F491</f>
        <v>415.3</v>
      </c>
      <c r="G490" s="7">
        <f>G491</f>
        <v>0</v>
      </c>
      <c r="H490" s="7">
        <f>H491</f>
        <v>0</v>
      </c>
    </row>
    <row r="491" spans="1:8" ht="31.5" x14ac:dyDescent="0.25">
      <c r="A491" s="97" t="s">
        <v>110</v>
      </c>
      <c r="B491" s="4" t="s">
        <v>366</v>
      </c>
      <c r="C491" s="4" t="s">
        <v>111</v>
      </c>
      <c r="D491" s="4" t="s">
        <v>102</v>
      </c>
      <c r="E491" s="4" t="s">
        <v>45</v>
      </c>
      <c r="F491" s="7">
        <f>SUM(Ведомственная!G1293)</f>
        <v>415.3</v>
      </c>
      <c r="G491" s="7">
        <f>SUM(Ведомственная!H1293)</f>
        <v>0</v>
      </c>
      <c r="H491" s="7">
        <f>SUM(Ведомственная!I1293)</f>
        <v>0</v>
      </c>
    </row>
    <row r="492" spans="1:8" x14ac:dyDescent="0.25">
      <c r="A492" s="97" t="s">
        <v>115</v>
      </c>
      <c r="B492" s="4" t="s">
        <v>371</v>
      </c>
      <c r="C492" s="4"/>
      <c r="D492" s="4"/>
      <c r="E492" s="4"/>
      <c r="F492" s="7">
        <f>F494+F493</f>
        <v>1277.4000000000001</v>
      </c>
      <c r="G492" s="7">
        <f>G494+G493</f>
        <v>0</v>
      </c>
      <c r="H492" s="7">
        <f>H494+H493</f>
        <v>0</v>
      </c>
    </row>
    <row r="493" spans="1:8" ht="31.5" x14ac:dyDescent="0.25">
      <c r="A493" s="97" t="s">
        <v>110</v>
      </c>
      <c r="B493" s="4" t="s">
        <v>371</v>
      </c>
      <c r="C493" s="4" t="s">
        <v>111</v>
      </c>
      <c r="D493" s="4" t="s">
        <v>13</v>
      </c>
      <c r="E493" s="4" t="s">
        <v>28</v>
      </c>
      <c r="F493" s="7">
        <f>SUM(Ведомственная!G1397)</f>
        <v>1277.4000000000001</v>
      </c>
      <c r="G493" s="7">
        <f>SUM(Ведомственная!H1397)</f>
        <v>0</v>
      </c>
      <c r="H493" s="7">
        <f>SUM(Ведомственная!I1397)</f>
        <v>0</v>
      </c>
    </row>
    <row r="494" spans="1:8" ht="31.5" hidden="1" x14ac:dyDescent="0.25">
      <c r="A494" s="97" t="s">
        <v>110</v>
      </c>
      <c r="B494" s="4" t="s">
        <v>371</v>
      </c>
      <c r="C494" s="4" t="s">
        <v>111</v>
      </c>
      <c r="D494" s="4" t="s">
        <v>13</v>
      </c>
      <c r="E494" s="4" t="s">
        <v>11</v>
      </c>
      <c r="F494" s="7">
        <v>0</v>
      </c>
      <c r="G494" s="7">
        <v>0</v>
      </c>
      <c r="H494" s="7">
        <v>0</v>
      </c>
    </row>
    <row r="495" spans="1:8" x14ac:dyDescent="0.25">
      <c r="A495" s="97" t="s">
        <v>128</v>
      </c>
      <c r="B495" s="4" t="s">
        <v>1033</v>
      </c>
      <c r="C495" s="4"/>
      <c r="D495" s="4"/>
      <c r="E495" s="4"/>
      <c r="F495" s="7">
        <f>SUM(Ведомственная!G1398)</f>
        <v>26.2</v>
      </c>
      <c r="G495" s="7">
        <f>SUM(Ведомственная!H1398)</f>
        <v>0</v>
      </c>
      <c r="H495" s="7">
        <f>SUM(Ведомственная!I1398)</f>
        <v>0</v>
      </c>
    </row>
    <row r="496" spans="1:8" ht="31.5" x14ac:dyDescent="0.25">
      <c r="A496" s="97" t="s">
        <v>110</v>
      </c>
      <c r="B496" s="4" t="s">
        <v>1033</v>
      </c>
      <c r="C496" s="4" t="s">
        <v>111</v>
      </c>
      <c r="D496" s="4" t="s">
        <v>13</v>
      </c>
      <c r="E496" s="4" t="s">
        <v>28</v>
      </c>
      <c r="F496" s="7">
        <f>SUM(Ведомственная!G1399)</f>
        <v>26.2</v>
      </c>
      <c r="G496" s="7">
        <f>SUM(Ведомственная!H1399)</f>
        <v>0</v>
      </c>
      <c r="H496" s="7">
        <f>SUM(Ведомственная!I1399)</f>
        <v>0</v>
      </c>
    </row>
    <row r="497" spans="1:8" ht="31.5" x14ac:dyDescent="0.25">
      <c r="A497" s="97" t="s">
        <v>236</v>
      </c>
      <c r="B497" s="4" t="s">
        <v>372</v>
      </c>
      <c r="C497" s="4"/>
      <c r="D497" s="4"/>
      <c r="E497" s="4"/>
      <c r="F497" s="7">
        <f>F498+F500+F502</f>
        <v>2557.3000000000002</v>
      </c>
      <c r="G497" s="7">
        <f t="shared" ref="G497:H497" si="114">G498+G500+G502</f>
        <v>0</v>
      </c>
      <c r="H497" s="7">
        <f t="shared" si="114"/>
        <v>0</v>
      </c>
    </row>
    <row r="498" spans="1:8" x14ac:dyDescent="0.25">
      <c r="A498" s="97" t="s">
        <v>108</v>
      </c>
      <c r="B498" s="4" t="s">
        <v>373</v>
      </c>
      <c r="C498" s="4"/>
      <c r="D498" s="4"/>
      <c r="E498" s="4"/>
      <c r="F498" s="7">
        <f>F499</f>
        <v>718</v>
      </c>
      <c r="G498" s="7">
        <f>G499</f>
        <v>0</v>
      </c>
      <c r="H498" s="7">
        <f>H499</f>
        <v>0</v>
      </c>
    </row>
    <row r="499" spans="1:8" ht="31.5" x14ac:dyDescent="0.25">
      <c r="A499" s="97" t="s">
        <v>110</v>
      </c>
      <c r="B499" s="4" t="s">
        <v>373</v>
      </c>
      <c r="C499" s="4" t="s">
        <v>111</v>
      </c>
      <c r="D499" s="4" t="s">
        <v>102</v>
      </c>
      <c r="E499" s="4" t="s">
        <v>45</v>
      </c>
      <c r="F499" s="7">
        <f>SUM(Ведомственная!G1296)</f>
        <v>718</v>
      </c>
      <c r="G499" s="7">
        <f>SUM(Ведомственная!H1296)</f>
        <v>0</v>
      </c>
      <c r="H499" s="7">
        <f>SUM(Ведомственная!I1296)</f>
        <v>0</v>
      </c>
    </row>
    <row r="500" spans="1:8" x14ac:dyDescent="0.25">
      <c r="A500" s="97" t="s">
        <v>115</v>
      </c>
      <c r="B500" s="4" t="s">
        <v>374</v>
      </c>
      <c r="C500" s="4"/>
      <c r="D500" s="4"/>
      <c r="E500" s="4"/>
      <c r="F500" s="7">
        <f>F501</f>
        <v>1839.3</v>
      </c>
      <c r="G500" s="7">
        <f>G501</f>
        <v>0</v>
      </c>
      <c r="H500" s="7">
        <f>H501</f>
        <v>0</v>
      </c>
    </row>
    <row r="501" spans="1:8" ht="31.5" x14ac:dyDescent="0.25">
      <c r="A501" s="97" t="s">
        <v>110</v>
      </c>
      <c r="B501" s="4" t="s">
        <v>374</v>
      </c>
      <c r="C501" s="4" t="s">
        <v>111</v>
      </c>
      <c r="D501" s="4" t="s">
        <v>13</v>
      </c>
      <c r="E501" s="4" t="s">
        <v>28</v>
      </c>
      <c r="F501" s="7">
        <f>SUM(Ведомственная!G1402)</f>
        <v>1839.3</v>
      </c>
      <c r="G501" s="7">
        <f>SUM(Ведомственная!H1402)</f>
        <v>0</v>
      </c>
      <c r="H501" s="7">
        <f>SUM(Ведомственная!I1402)</f>
        <v>0</v>
      </c>
    </row>
    <row r="502" spans="1:8" hidden="1" x14ac:dyDescent="0.25">
      <c r="A502" s="97" t="s">
        <v>481</v>
      </c>
      <c r="B502" s="4" t="s">
        <v>733</v>
      </c>
      <c r="C502" s="4"/>
      <c r="D502" s="4"/>
      <c r="E502" s="4"/>
      <c r="F502" s="7">
        <f>SUM(F503)</f>
        <v>0</v>
      </c>
      <c r="G502" s="7">
        <f t="shared" ref="G502:H502" si="115">SUM(G503)</f>
        <v>0</v>
      </c>
      <c r="H502" s="7">
        <f t="shared" si="115"/>
        <v>0</v>
      </c>
    </row>
    <row r="503" spans="1:8" ht="31.5" hidden="1" x14ac:dyDescent="0.25">
      <c r="A503" s="97" t="s">
        <v>110</v>
      </c>
      <c r="B503" s="4" t="s">
        <v>733</v>
      </c>
      <c r="C503" s="4" t="s">
        <v>111</v>
      </c>
      <c r="D503" s="4" t="s">
        <v>13</v>
      </c>
      <c r="E503" s="4" t="s">
        <v>28</v>
      </c>
      <c r="F503" s="7">
        <f>SUM(Ведомственная!G1404)</f>
        <v>0</v>
      </c>
      <c r="G503" s="7">
        <f>SUM(Ведомственная!H1404)</f>
        <v>0</v>
      </c>
      <c r="H503" s="7">
        <f>SUM(Ведомственная!I1404)</f>
        <v>0</v>
      </c>
    </row>
    <row r="504" spans="1:8" ht="31.5" x14ac:dyDescent="0.25">
      <c r="A504" s="97" t="s">
        <v>296</v>
      </c>
      <c r="B504" s="4" t="s">
        <v>367</v>
      </c>
      <c r="C504" s="4"/>
      <c r="D504" s="4"/>
      <c r="E504" s="4"/>
      <c r="F504" s="7">
        <f>SUM(F505+F507+F509)</f>
        <v>3499.2</v>
      </c>
      <c r="G504" s="7">
        <f>SUM(G505+G507+G509)</f>
        <v>0</v>
      </c>
      <c r="H504" s="7">
        <f>SUM(H505+H507+H509)</f>
        <v>0</v>
      </c>
    </row>
    <row r="505" spans="1:8" x14ac:dyDescent="0.25">
      <c r="A505" s="97" t="s">
        <v>108</v>
      </c>
      <c r="B505" s="4" t="s">
        <v>368</v>
      </c>
      <c r="C505" s="4"/>
      <c r="D505" s="4"/>
      <c r="E505" s="4"/>
      <c r="F505" s="7">
        <f>F506</f>
        <v>267.5</v>
      </c>
      <c r="G505" s="7">
        <f>G506</f>
        <v>0</v>
      </c>
      <c r="H505" s="7">
        <f>H506</f>
        <v>0</v>
      </c>
    </row>
    <row r="506" spans="1:8" ht="31.5" x14ac:dyDescent="0.25">
      <c r="A506" s="97" t="s">
        <v>110</v>
      </c>
      <c r="B506" s="4" t="s">
        <v>368</v>
      </c>
      <c r="C506" s="4" t="s">
        <v>111</v>
      </c>
      <c r="D506" s="4" t="s">
        <v>102</v>
      </c>
      <c r="E506" s="4" t="s">
        <v>45</v>
      </c>
      <c r="F506" s="7">
        <f>SUM(Ведомственная!G1299)</f>
        <v>267.5</v>
      </c>
      <c r="G506" s="7">
        <f>SUM(Ведомственная!H1299)</f>
        <v>0</v>
      </c>
      <c r="H506" s="7">
        <f>SUM(Ведомственная!I1299)</f>
        <v>0</v>
      </c>
    </row>
    <row r="507" spans="1:8" x14ac:dyDescent="0.25">
      <c r="A507" s="97" t="s">
        <v>115</v>
      </c>
      <c r="B507" s="4" t="s">
        <v>394</v>
      </c>
      <c r="C507" s="4"/>
      <c r="D507" s="4"/>
      <c r="E507" s="4"/>
      <c r="F507" s="7">
        <f>F508</f>
        <v>2396.1</v>
      </c>
      <c r="G507" s="7">
        <f>G508</f>
        <v>0</v>
      </c>
      <c r="H507" s="7">
        <f>H508</f>
        <v>0</v>
      </c>
    </row>
    <row r="508" spans="1:8" ht="31.5" x14ac:dyDescent="0.25">
      <c r="A508" s="97" t="s">
        <v>110</v>
      </c>
      <c r="B508" s="4" t="s">
        <v>394</v>
      </c>
      <c r="C508" s="4" t="s">
        <v>111</v>
      </c>
      <c r="D508" s="4" t="s">
        <v>13</v>
      </c>
      <c r="E508" s="4" t="s">
        <v>28</v>
      </c>
      <c r="F508" s="7">
        <f>SUM(Ведомственная!G1407)</f>
        <v>2396.1</v>
      </c>
      <c r="G508" s="7">
        <f>SUM(Ведомственная!H1407)</f>
        <v>0</v>
      </c>
      <c r="H508" s="7">
        <f>SUM(Ведомственная!I1407)</f>
        <v>0</v>
      </c>
    </row>
    <row r="509" spans="1:8" x14ac:dyDescent="0.25">
      <c r="A509" s="97" t="s">
        <v>128</v>
      </c>
      <c r="B509" s="4" t="s">
        <v>488</v>
      </c>
      <c r="C509" s="4"/>
      <c r="D509" s="4"/>
      <c r="E509" s="4"/>
      <c r="F509" s="7">
        <f>SUM(F510)</f>
        <v>835.6</v>
      </c>
      <c r="G509" s="7">
        <f>SUM(G510)</f>
        <v>0</v>
      </c>
      <c r="H509" s="7">
        <f>SUM(H510)</f>
        <v>0</v>
      </c>
    </row>
    <row r="510" spans="1:8" ht="31.5" x14ac:dyDescent="0.25">
      <c r="A510" s="97" t="s">
        <v>110</v>
      </c>
      <c r="B510" s="4" t="s">
        <v>488</v>
      </c>
      <c r="C510" s="4" t="s">
        <v>111</v>
      </c>
      <c r="D510" s="4" t="s">
        <v>13</v>
      </c>
      <c r="E510" s="4" t="s">
        <v>28</v>
      </c>
      <c r="F510" s="7">
        <f>SUM(Ведомственная!G1409)</f>
        <v>835.6</v>
      </c>
      <c r="G510" s="7">
        <f>SUM(Ведомственная!H1409)</f>
        <v>0</v>
      </c>
      <c r="H510" s="7">
        <f>SUM(Ведомственная!I1409)</f>
        <v>0</v>
      </c>
    </row>
    <row r="511" spans="1:8" x14ac:dyDescent="0.25">
      <c r="A511" s="97" t="s">
        <v>662</v>
      </c>
      <c r="B511" s="4" t="s">
        <v>469</v>
      </c>
      <c r="C511" s="4"/>
      <c r="D511" s="4"/>
      <c r="E511" s="4"/>
      <c r="F511" s="7">
        <f>SUM(F512+F514)</f>
        <v>0</v>
      </c>
      <c r="G511" s="7">
        <f t="shared" ref="G511:H511" si="116">SUM(G512+G514)</f>
        <v>2413.8000000000002</v>
      </c>
      <c r="H511" s="7">
        <f t="shared" si="116"/>
        <v>0</v>
      </c>
    </row>
    <row r="512" spans="1:8" x14ac:dyDescent="0.25">
      <c r="A512" s="97" t="s">
        <v>737</v>
      </c>
      <c r="B512" s="4" t="s">
        <v>736</v>
      </c>
      <c r="C512" s="4"/>
      <c r="D512" s="4"/>
      <c r="E512" s="4"/>
      <c r="F512" s="7">
        <f>SUM(Ведомственная!G1411)</f>
        <v>0</v>
      </c>
      <c r="G512" s="7">
        <f>SUM(Ведомственная!H1411)</f>
        <v>2413.8000000000002</v>
      </c>
      <c r="H512" s="7">
        <f>SUM(Ведомственная!I1411)</f>
        <v>0</v>
      </c>
    </row>
    <row r="513" spans="1:8" ht="31.5" x14ac:dyDescent="0.25">
      <c r="A513" s="97" t="s">
        <v>110</v>
      </c>
      <c r="B513" s="4" t="s">
        <v>736</v>
      </c>
      <c r="C513" s="4" t="s">
        <v>111</v>
      </c>
      <c r="D513" s="4" t="s">
        <v>13</v>
      </c>
      <c r="E513" s="4" t="s">
        <v>28</v>
      </c>
      <c r="F513" s="7">
        <f>SUM(Ведомственная!G1413)</f>
        <v>0</v>
      </c>
      <c r="G513" s="7">
        <f>SUM(Ведомственная!H1413)</f>
        <v>2413.8000000000002</v>
      </c>
      <c r="H513" s="7">
        <f>SUM(Ведомственная!I1413)</f>
        <v>0</v>
      </c>
    </row>
    <row r="514" spans="1:8" ht="47.25" hidden="1" x14ac:dyDescent="0.25">
      <c r="A514" s="97" t="s">
        <v>806</v>
      </c>
      <c r="B514" s="4" t="s">
        <v>573</v>
      </c>
      <c r="C514" s="4"/>
      <c r="D514" s="4"/>
      <c r="E514" s="4"/>
      <c r="F514" s="7">
        <f>SUM(F515)</f>
        <v>0</v>
      </c>
      <c r="G514" s="7">
        <f>SUM(G515)</f>
        <v>0</v>
      </c>
      <c r="H514" s="7">
        <f>SUM(H515)</f>
        <v>0</v>
      </c>
    </row>
    <row r="515" spans="1:8" ht="31.5" hidden="1" x14ac:dyDescent="0.25">
      <c r="A515" s="97" t="s">
        <v>110</v>
      </c>
      <c r="B515" s="4" t="s">
        <v>573</v>
      </c>
      <c r="C515" s="4" t="s">
        <v>111</v>
      </c>
      <c r="D515" s="4" t="s">
        <v>102</v>
      </c>
      <c r="E515" s="4" t="s">
        <v>45</v>
      </c>
      <c r="F515" s="7">
        <f>SUM(Ведомственная!G1302)</f>
        <v>0</v>
      </c>
      <c r="G515" s="7">
        <f>SUM(Ведомственная!H1302)</f>
        <v>0</v>
      </c>
      <c r="H515" s="7">
        <f>SUM(Ведомственная!I1302)</f>
        <v>0</v>
      </c>
    </row>
    <row r="516" spans="1:8" hidden="1" x14ac:dyDescent="0.25">
      <c r="A516" s="97" t="s">
        <v>815</v>
      </c>
      <c r="B516" s="4" t="s">
        <v>814</v>
      </c>
      <c r="C516" s="4"/>
      <c r="D516" s="4"/>
      <c r="E516" s="4"/>
      <c r="F516" s="7">
        <f>SUM(F517)</f>
        <v>0</v>
      </c>
      <c r="G516" s="7">
        <f t="shared" ref="G516:H516" si="117">SUM(G517)</f>
        <v>0</v>
      </c>
      <c r="H516" s="7">
        <f t="shared" si="117"/>
        <v>0</v>
      </c>
    </row>
    <row r="517" spans="1:8" hidden="1" x14ac:dyDescent="0.25">
      <c r="A517" s="97" t="s">
        <v>817</v>
      </c>
      <c r="B517" s="4" t="s">
        <v>816</v>
      </c>
      <c r="C517" s="4"/>
      <c r="D517" s="4"/>
      <c r="E517" s="4"/>
      <c r="F517" s="7">
        <f>SUM(F518)</f>
        <v>0</v>
      </c>
      <c r="G517" s="7">
        <f t="shared" ref="G517:H517" si="118">SUM(G518)</f>
        <v>0</v>
      </c>
      <c r="H517" s="7">
        <f t="shared" si="118"/>
        <v>0</v>
      </c>
    </row>
    <row r="518" spans="1:8" ht="31.5" hidden="1" x14ac:dyDescent="0.25">
      <c r="A518" s="97" t="s">
        <v>110</v>
      </c>
      <c r="B518" s="4" t="s">
        <v>816</v>
      </c>
      <c r="C518" s="4" t="s">
        <v>111</v>
      </c>
      <c r="D518" s="4" t="s">
        <v>13</v>
      </c>
      <c r="E518" s="4" t="s">
        <v>28</v>
      </c>
      <c r="F518" s="7">
        <f>SUM(Ведомственная!G1416)</f>
        <v>0</v>
      </c>
      <c r="G518" s="7">
        <f>SUM(Ведомственная!H1416)</f>
        <v>0</v>
      </c>
      <c r="H518" s="7">
        <f>SUM(Ведомственная!I1416)</f>
        <v>0</v>
      </c>
    </row>
    <row r="519" spans="1:8" x14ac:dyDescent="0.25">
      <c r="A519" s="97" t="s">
        <v>940</v>
      </c>
      <c r="B519" s="4" t="s">
        <v>941</v>
      </c>
      <c r="C519" s="4"/>
      <c r="D519" s="4"/>
      <c r="E519" s="4"/>
      <c r="F519" s="7">
        <f>SUM(F520)</f>
        <v>2500</v>
      </c>
      <c r="G519" s="7">
        <f t="shared" ref="G519:H519" si="119">SUM(G520)</f>
        <v>0</v>
      </c>
      <c r="H519" s="7">
        <f t="shared" si="119"/>
        <v>0</v>
      </c>
    </row>
    <row r="520" spans="1:8" x14ac:dyDescent="0.25">
      <c r="A520" s="97" t="s">
        <v>942</v>
      </c>
      <c r="B520" s="4" t="s">
        <v>943</v>
      </c>
      <c r="C520" s="4"/>
      <c r="D520" s="4"/>
      <c r="E520" s="4"/>
      <c r="F520" s="7">
        <f>SUM(F521)</f>
        <v>2500</v>
      </c>
      <c r="G520" s="7">
        <f t="shared" ref="G520:H520" si="120">SUM(G521)</f>
        <v>0</v>
      </c>
      <c r="H520" s="7">
        <f t="shared" si="120"/>
        <v>0</v>
      </c>
    </row>
    <row r="521" spans="1:8" ht="31.5" x14ac:dyDescent="0.25">
      <c r="A521" s="97" t="s">
        <v>110</v>
      </c>
      <c r="B521" s="4" t="s">
        <v>943</v>
      </c>
      <c r="C521" s="4" t="s">
        <v>111</v>
      </c>
      <c r="D521" s="4" t="s">
        <v>102</v>
      </c>
      <c r="E521" s="4" t="s">
        <v>45</v>
      </c>
      <c r="F521" s="7">
        <f>SUM(Ведомственная!G1305)</f>
        <v>2500</v>
      </c>
      <c r="G521" s="7">
        <f>SUM(Ведомственная!H1305)</f>
        <v>0</v>
      </c>
      <c r="H521" s="7">
        <f>SUM(Ведомственная!I1305)</f>
        <v>0</v>
      </c>
    </row>
    <row r="522" spans="1:8" ht="31.5" x14ac:dyDescent="0.25">
      <c r="A522" s="97" t="s">
        <v>474</v>
      </c>
      <c r="B522" s="4" t="s">
        <v>131</v>
      </c>
      <c r="C522" s="4"/>
      <c r="D522" s="4"/>
      <c r="E522" s="4"/>
      <c r="F522" s="7">
        <f>SUM(F523+F529+F532)+F526</f>
        <v>54470.9</v>
      </c>
      <c r="G522" s="7">
        <f t="shared" ref="G522:H522" si="121">SUM(G523+G529+G532)+G526</f>
        <v>48312.5</v>
      </c>
      <c r="H522" s="7">
        <f t="shared" si="121"/>
        <v>49197.5</v>
      </c>
    </row>
    <row r="523" spans="1:8" x14ac:dyDescent="0.25">
      <c r="A523" s="32" t="s">
        <v>69</v>
      </c>
      <c r="B523" s="55" t="s">
        <v>421</v>
      </c>
      <c r="C523" s="49"/>
      <c r="D523" s="4"/>
      <c r="E523" s="4"/>
      <c r="F523" s="51">
        <f>+F524+F525</f>
        <v>5302.2</v>
      </c>
      <c r="G523" s="51">
        <f>+G524+G525</f>
        <v>4238.3</v>
      </c>
      <c r="H523" s="51">
        <f>+H524+H525</f>
        <v>4238.3</v>
      </c>
    </row>
    <row r="524" spans="1:8" ht="63" x14ac:dyDescent="0.25">
      <c r="A524" s="32" t="s">
        <v>42</v>
      </c>
      <c r="B524" s="55" t="s">
        <v>421</v>
      </c>
      <c r="C524" s="49" t="s">
        <v>78</v>
      </c>
      <c r="D524" s="4" t="s">
        <v>13</v>
      </c>
      <c r="E524" s="4" t="s">
        <v>11</v>
      </c>
      <c r="F524" s="51">
        <f>SUM(Ведомственная!G1473)</f>
        <v>5301.7</v>
      </c>
      <c r="G524" s="51">
        <f>SUM(Ведомственная!H1473)</f>
        <v>4237.8</v>
      </c>
      <c r="H524" s="51">
        <f>SUM(Ведомственная!I1473)</f>
        <v>4237.8</v>
      </c>
    </row>
    <row r="525" spans="1:8" ht="31.5" x14ac:dyDescent="0.25">
      <c r="A525" s="32" t="s">
        <v>43</v>
      </c>
      <c r="B525" s="55" t="s">
        <v>421</v>
      </c>
      <c r="C525" s="49" t="s">
        <v>80</v>
      </c>
      <c r="D525" s="4" t="s">
        <v>13</v>
      </c>
      <c r="E525" s="4" t="s">
        <v>11</v>
      </c>
      <c r="F525" s="51">
        <f>SUM(Ведомственная!G1474)</f>
        <v>0.5</v>
      </c>
      <c r="G525" s="51">
        <f>SUM(Ведомственная!H1474)</f>
        <v>0.5</v>
      </c>
      <c r="H525" s="51">
        <f>SUM(Ведомственная!I1474)</f>
        <v>0.5</v>
      </c>
    </row>
    <row r="526" spans="1:8" x14ac:dyDescent="0.25">
      <c r="A526" s="32" t="s">
        <v>84</v>
      </c>
      <c r="B526" s="55" t="s">
        <v>818</v>
      </c>
      <c r="C526" s="49"/>
      <c r="D526" s="4"/>
      <c r="E526" s="4"/>
      <c r="F526" s="51">
        <f>SUM(F527:F528)</f>
        <v>191.29999999999998</v>
      </c>
      <c r="G526" s="51">
        <f t="shared" ref="G526:H526" si="122">SUM(G527:G528)</f>
        <v>175.8</v>
      </c>
      <c r="H526" s="51">
        <f t="shared" si="122"/>
        <v>175.8</v>
      </c>
    </row>
    <row r="527" spans="1:8" ht="31.5" x14ac:dyDescent="0.25">
      <c r="A527" s="32" t="s">
        <v>43</v>
      </c>
      <c r="B527" s="55" t="s">
        <v>818</v>
      </c>
      <c r="C527" s="49" t="s">
        <v>80</v>
      </c>
      <c r="D527" s="4" t="s">
        <v>13</v>
      </c>
      <c r="E527" s="4" t="s">
        <v>11</v>
      </c>
      <c r="F527" s="51">
        <f>SUM(Ведомственная!G1476)</f>
        <v>190.1</v>
      </c>
      <c r="G527" s="51">
        <f>SUM(Ведомственная!H1476)</f>
        <v>174.8</v>
      </c>
      <c r="H527" s="51">
        <f>SUM(Ведомственная!I1476)</f>
        <v>174.8</v>
      </c>
    </row>
    <row r="528" spans="1:8" x14ac:dyDescent="0.25">
      <c r="A528" s="97" t="s">
        <v>20</v>
      </c>
      <c r="B528" s="55" t="s">
        <v>818</v>
      </c>
      <c r="C528" s="49" t="s">
        <v>85</v>
      </c>
      <c r="D528" s="4" t="s">
        <v>13</v>
      </c>
      <c r="E528" s="4" t="s">
        <v>11</v>
      </c>
      <c r="F528" s="51">
        <f>SUM(Ведомственная!G1477)</f>
        <v>1.2</v>
      </c>
      <c r="G528" s="51">
        <f>SUM(Ведомственная!H1477)</f>
        <v>1</v>
      </c>
      <c r="H528" s="51">
        <f>SUM(Ведомственная!I1477)</f>
        <v>1</v>
      </c>
    </row>
    <row r="529" spans="1:8" ht="31.5" x14ac:dyDescent="0.25">
      <c r="A529" s="97" t="s">
        <v>87</v>
      </c>
      <c r="B529" s="55" t="s">
        <v>478</v>
      </c>
      <c r="C529" s="49"/>
      <c r="D529" s="4"/>
      <c r="E529" s="4"/>
      <c r="F529" s="51">
        <f>SUM(F530:F531)</f>
        <v>436.7</v>
      </c>
      <c r="G529" s="51">
        <f t="shared" ref="G529:H529" si="123">SUM(G530:G531)</f>
        <v>54.2</v>
      </c>
      <c r="H529" s="51">
        <f t="shared" si="123"/>
        <v>304.2</v>
      </c>
    </row>
    <row r="530" spans="1:8" ht="31.5" hidden="1" x14ac:dyDescent="0.25">
      <c r="A530" s="32" t="s">
        <v>43</v>
      </c>
      <c r="B530" s="55" t="s">
        <v>478</v>
      </c>
      <c r="C530" s="49" t="s">
        <v>80</v>
      </c>
      <c r="D530" s="4" t="s">
        <v>102</v>
      </c>
      <c r="E530" s="4" t="s">
        <v>152</v>
      </c>
      <c r="F530" s="51">
        <f>SUM(Ведомственная!G1315)</f>
        <v>0</v>
      </c>
      <c r="G530" s="51">
        <f>SUM(Ведомственная!H1315)</f>
        <v>0</v>
      </c>
      <c r="H530" s="51">
        <f>SUM(Ведомственная!I1315)</f>
        <v>0</v>
      </c>
    </row>
    <row r="531" spans="1:8" ht="31.5" x14ac:dyDescent="0.25">
      <c r="A531" s="32" t="s">
        <v>43</v>
      </c>
      <c r="B531" s="55" t="s">
        <v>478</v>
      </c>
      <c r="C531" s="49" t="s">
        <v>80</v>
      </c>
      <c r="D531" s="4" t="s">
        <v>13</v>
      </c>
      <c r="E531" s="4" t="s">
        <v>11</v>
      </c>
      <c r="F531" s="51">
        <f>SUM(Ведомственная!G1479)</f>
        <v>436.7</v>
      </c>
      <c r="G531" s="51">
        <f>SUM(Ведомственная!H1479)</f>
        <v>54.2</v>
      </c>
      <c r="H531" s="51">
        <f>SUM(Ведомственная!I1479)</f>
        <v>304.2</v>
      </c>
    </row>
    <row r="532" spans="1:8" ht="31.5" x14ac:dyDescent="0.25">
      <c r="A532" s="97" t="s">
        <v>36</v>
      </c>
      <c r="B532" s="4" t="s">
        <v>132</v>
      </c>
      <c r="C532" s="4"/>
      <c r="D532" s="4"/>
      <c r="E532" s="4"/>
      <c r="F532" s="7">
        <f>F533</f>
        <v>48540.7</v>
      </c>
      <c r="G532" s="7">
        <f>G533</f>
        <v>43844.2</v>
      </c>
      <c r="H532" s="7">
        <f>H533</f>
        <v>44479.199999999997</v>
      </c>
    </row>
    <row r="533" spans="1:8" x14ac:dyDescent="0.25">
      <c r="A533" s="97" t="s">
        <v>431</v>
      </c>
      <c r="B533" s="4" t="s">
        <v>133</v>
      </c>
      <c r="C533" s="4"/>
      <c r="D533" s="4"/>
      <c r="E533" s="4"/>
      <c r="F533" s="7">
        <f>F534+F535+F536</f>
        <v>48540.7</v>
      </c>
      <c r="G533" s="7">
        <f>G534+G535+G536</f>
        <v>43844.2</v>
      </c>
      <c r="H533" s="7">
        <f>H534+H535+H536</f>
        <v>44479.199999999997</v>
      </c>
    </row>
    <row r="534" spans="1:8" ht="63" x14ac:dyDescent="0.25">
      <c r="A534" s="97" t="s">
        <v>119</v>
      </c>
      <c r="B534" s="4" t="s">
        <v>133</v>
      </c>
      <c r="C534" s="4" t="s">
        <v>78</v>
      </c>
      <c r="D534" s="4" t="s">
        <v>13</v>
      </c>
      <c r="E534" s="4" t="s">
        <v>11</v>
      </c>
      <c r="F534" s="7">
        <f>SUM(Ведомственная!G1482)</f>
        <v>46856.800000000003</v>
      </c>
      <c r="G534" s="7">
        <f>SUM(Ведомственная!H1482)</f>
        <v>42504.6</v>
      </c>
      <c r="H534" s="7">
        <f>SUM(Ведомственная!I1482)</f>
        <v>42504.6</v>
      </c>
    </row>
    <row r="535" spans="1:8" ht="31.5" x14ac:dyDescent="0.25">
      <c r="A535" s="97" t="s">
        <v>43</v>
      </c>
      <c r="B535" s="4" t="s">
        <v>133</v>
      </c>
      <c r="C535" s="4" t="s">
        <v>80</v>
      </c>
      <c r="D535" s="4" t="s">
        <v>13</v>
      </c>
      <c r="E535" s="4" t="s">
        <v>11</v>
      </c>
      <c r="F535" s="7">
        <f>SUM(Ведомственная!G1483)</f>
        <v>1681.2</v>
      </c>
      <c r="G535" s="7">
        <f>SUM(Ведомственная!H1483)</f>
        <v>1337</v>
      </c>
      <c r="H535" s="7">
        <f>SUM(Ведомственная!I1483)</f>
        <v>1972</v>
      </c>
    </row>
    <row r="536" spans="1:8" x14ac:dyDescent="0.25">
      <c r="A536" s="97" t="s">
        <v>20</v>
      </c>
      <c r="B536" s="4" t="s">
        <v>133</v>
      </c>
      <c r="C536" s="4" t="s">
        <v>85</v>
      </c>
      <c r="D536" s="4" t="s">
        <v>13</v>
      </c>
      <c r="E536" s="4" t="s">
        <v>11</v>
      </c>
      <c r="F536" s="7">
        <f>SUM(Ведомственная!G1484)</f>
        <v>2.7</v>
      </c>
      <c r="G536" s="7">
        <f>SUM(Ведомственная!H1484)</f>
        <v>2.6</v>
      </c>
      <c r="H536" s="7">
        <f>SUM(Ведомственная!I1484)</f>
        <v>2.6</v>
      </c>
    </row>
    <row r="537" spans="1:8" ht="31.5" x14ac:dyDescent="0.25">
      <c r="A537" s="23" t="s">
        <v>762</v>
      </c>
      <c r="B537" s="24" t="s">
        <v>763</v>
      </c>
      <c r="C537" s="4"/>
      <c r="D537" s="4"/>
      <c r="E537" s="4"/>
      <c r="F537" s="7">
        <f>SUM(F538)</f>
        <v>0</v>
      </c>
      <c r="G537" s="7">
        <f t="shared" ref="G537:H538" si="124">SUM(G538)</f>
        <v>500</v>
      </c>
      <c r="H537" s="7">
        <f t="shared" si="124"/>
        <v>500</v>
      </c>
    </row>
    <row r="538" spans="1:8" x14ac:dyDescent="0.25">
      <c r="A538" s="2" t="s">
        <v>29</v>
      </c>
      <c r="B538" s="31" t="s">
        <v>764</v>
      </c>
      <c r="C538" s="98"/>
      <c r="D538" s="4"/>
      <c r="E538" s="4"/>
      <c r="F538" s="7">
        <f>SUM(F539)</f>
        <v>0</v>
      </c>
      <c r="G538" s="7">
        <f t="shared" si="124"/>
        <v>500</v>
      </c>
      <c r="H538" s="7">
        <f t="shared" si="124"/>
        <v>500</v>
      </c>
    </row>
    <row r="539" spans="1:8" ht="31.5" x14ac:dyDescent="0.25">
      <c r="A539" s="2" t="s">
        <v>43</v>
      </c>
      <c r="B539" s="31" t="s">
        <v>764</v>
      </c>
      <c r="C539" s="98" t="s">
        <v>80</v>
      </c>
      <c r="D539" s="4" t="s">
        <v>11</v>
      </c>
      <c r="E539" s="4" t="s">
        <v>22</v>
      </c>
      <c r="F539" s="7">
        <f>SUM(Ведомственная!G284)</f>
        <v>0</v>
      </c>
      <c r="G539" s="7">
        <f>SUM(Ведомственная!H284)</f>
        <v>500</v>
      </c>
      <c r="H539" s="7">
        <f>SUM(Ведомственная!I284)</f>
        <v>500</v>
      </c>
    </row>
    <row r="540" spans="1:8" x14ac:dyDescent="0.25">
      <c r="A540" s="66" t="s">
        <v>543</v>
      </c>
      <c r="B540" s="68" t="s">
        <v>541</v>
      </c>
      <c r="C540" s="4"/>
      <c r="D540" s="4"/>
      <c r="E540" s="4"/>
      <c r="F540" s="26">
        <f>SUM(F541+F543)+F545+F547</f>
        <v>7094.8</v>
      </c>
      <c r="G540" s="26">
        <f t="shared" ref="G540:H540" si="125">SUM(G541+G543)+G545+G547</f>
        <v>2890</v>
      </c>
      <c r="H540" s="26">
        <f t="shared" si="125"/>
        <v>3769.2</v>
      </c>
    </row>
    <row r="541" spans="1:8" x14ac:dyDescent="0.25">
      <c r="A541" s="34" t="s">
        <v>29</v>
      </c>
      <c r="B541" s="5" t="s">
        <v>542</v>
      </c>
      <c r="C541" s="4"/>
      <c r="D541" s="4"/>
      <c r="E541" s="4"/>
      <c r="F541" s="7">
        <f>SUM(F542)</f>
        <v>6239.2</v>
      </c>
      <c r="G541" s="7">
        <f>SUM(G542)</f>
        <v>0</v>
      </c>
      <c r="H541" s="7">
        <f>SUM(H542)</f>
        <v>0</v>
      </c>
    </row>
    <row r="542" spans="1:8" ht="31.5" x14ac:dyDescent="0.25">
      <c r="A542" s="34" t="s">
        <v>43</v>
      </c>
      <c r="B542" s="5" t="s">
        <v>542</v>
      </c>
      <c r="C542" s="4" t="s">
        <v>80</v>
      </c>
      <c r="D542" s="4" t="s">
        <v>152</v>
      </c>
      <c r="E542" s="4" t="s">
        <v>45</v>
      </c>
      <c r="F542" s="7">
        <f>SUM(Ведомственная!G406)</f>
        <v>6239.2</v>
      </c>
      <c r="G542" s="7">
        <f>SUM(Ведомственная!H406)</f>
        <v>0</v>
      </c>
      <c r="H542" s="7">
        <f>SUM(Ведомственная!I406)</f>
        <v>0</v>
      </c>
    </row>
    <row r="543" spans="1:8" ht="47.25" x14ac:dyDescent="0.25">
      <c r="A543" s="34" t="s">
        <v>23</v>
      </c>
      <c r="B543" s="5" t="s">
        <v>550</v>
      </c>
      <c r="C543" s="4"/>
      <c r="D543" s="4"/>
      <c r="E543" s="4"/>
      <c r="F543" s="7">
        <f>SUM(F544)</f>
        <v>855.6</v>
      </c>
      <c r="G543" s="7">
        <f>SUM(G544)</f>
        <v>2890</v>
      </c>
      <c r="H543" s="7">
        <f>SUM(H544)</f>
        <v>3769.2</v>
      </c>
    </row>
    <row r="544" spans="1:8" ht="31.5" x14ac:dyDescent="0.25">
      <c r="A544" s="34" t="s">
        <v>207</v>
      </c>
      <c r="B544" s="5" t="s">
        <v>550</v>
      </c>
      <c r="C544" s="4" t="s">
        <v>111</v>
      </c>
      <c r="D544" s="4" t="s">
        <v>152</v>
      </c>
      <c r="E544" s="4" t="s">
        <v>45</v>
      </c>
      <c r="F544" s="7">
        <f>SUM(Ведомственная!G408)</f>
        <v>855.6</v>
      </c>
      <c r="G544" s="7">
        <f>SUM(Ведомственная!H408)</f>
        <v>2890</v>
      </c>
      <c r="H544" s="7">
        <f>SUM(Ведомственная!I408)</f>
        <v>3769.2</v>
      </c>
    </row>
    <row r="545" spans="1:8" ht="31.5" hidden="1" x14ac:dyDescent="0.25">
      <c r="A545" s="34" t="s">
        <v>236</v>
      </c>
      <c r="B545" s="5" t="s">
        <v>558</v>
      </c>
      <c r="C545" s="4"/>
      <c r="D545" s="4"/>
      <c r="E545" s="4"/>
      <c r="F545" s="7">
        <f>SUM(F546)</f>
        <v>0</v>
      </c>
      <c r="G545" s="7">
        <f>SUM(G546)</f>
        <v>0</v>
      </c>
      <c r="H545" s="7">
        <f>SUM(H546)</f>
        <v>0</v>
      </c>
    </row>
    <row r="546" spans="1:8" ht="31.5" hidden="1" x14ac:dyDescent="0.25">
      <c r="A546" s="34" t="s">
        <v>207</v>
      </c>
      <c r="B546" s="5" t="s">
        <v>558</v>
      </c>
      <c r="C546" s="4" t="s">
        <v>111</v>
      </c>
      <c r="D546" s="4" t="s">
        <v>152</v>
      </c>
      <c r="E546" s="4" t="s">
        <v>45</v>
      </c>
      <c r="F546" s="7">
        <f>SUM(Ведомственная!G410)</f>
        <v>0</v>
      </c>
      <c r="G546" s="7">
        <f>SUM(Ведомственная!H410)</f>
        <v>0</v>
      </c>
      <c r="H546" s="7">
        <f>SUM(Ведомственная!I410)</f>
        <v>0</v>
      </c>
    </row>
    <row r="547" spans="1:8" ht="31.5" hidden="1" x14ac:dyDescent="0.25">
      <c r="A547" s="97" t="s">
        <v>237</v>
      </c>
      <c r="B547" s="5" t="s">
        <v>678</v>
      </c>
      <c r="C547" s="4"/>
      <c r="D547" s="4"/>
      <c r="E547" s="4"/>
      <c r="F547" s="7">
        <f>SUM(F548)</f>
        <v>0</v>
      </c>
      <c r="G547" s="7">
        <f t="shared" ref="G547:H547" si="126">SUM(G548)</f>
        <v>0</v>
      </c>
      <c r="H547" s="7">
        <f t="shared" si="126"/>
        <v>0</v>
      </c>
    </row>
    <row r="548" spans="1:8" ht="31.5" hidden="1" x14ac:dyDescent="0.25">
      <c r="A548" s="34" t="s">
        <v>207</v>
      </c>
      <c r="B548" s="5" t="s">
        <v>678</v>
      </c>
      <c r="C548" s="4" t="s">
        <v>111</v>
      </c>
      <c r="D548" s="4" t="s">
        <v>152</v>
      </c>
      <c r="E548" s="4" t="s">
        <v>45</v>
      </c>
      <c r="F548" s="7">
        <f>SUM(Ведомственная!G412)</f>
        <v>0</v>
      </c>
      <c r="G548" s="7">
        <f>SUM(Ведомственная!H412)</f>
        <v>0</v>
      </c>
      <c r="H548" s="7">
        <f>SUM(Ведомственная!I412)</f>
        <v>0</v>
      </c>
    </row>
    <row r="549" spans="1:8" x14ac:dyDescent="0.25">
      <c r="A549" s="66" t="s">
        <v>544</v>
      </c>
      <c r="B549" s="68" t="s">
        <v>548</v>
      </c>
      <c r="C549" s="4"/>
      <c r="D549" s="4"/>
      <c r="E549" s="4"/>
      <c r="F549" s="26">
        <f>SUM(F550)+F552+F554+F559+F556</f>
        <v>103130.5</v>
      </c>
      <c r="G549" s="26">
        <f t="shared" ref="G549:H549" si="127">SUM(G550)+G552+G554+G559+G556</f>
        <v>20511.3</v>
      </c>
      <c r="H549" s="26">
        <f t="shared" si="127"/>
        <v>37428.300000000003</v>
      </c>
    </row>
    <row r="550" spans="1:8" x14ac:dyDescent="0.25">
      <c r="A550" s="34" t="s">
        <v>29</v>
      </c>
      <c r="B550" s="5" t="s">
        <v>549</v>
      </c>
      <c r="C550" s="4"/>
      <c r="D550" s="4"/>
      <c r="E550" s="4"/>
      <c r="F550" s="7">
        <f>SUM(F551)</f>
        <v>34613.4</v>
      </c>
      <c r="G550" s="7">
        <f>SUM(G551)</f>
        <v>20100.7</v>
      </c>
      <c r="H550" s="7">
        <f>SUM(H551)</f>
        <v>14569</v>
      </c>
    </row>
    <row r="551" spans="1:8" ht="31.5" x14ac:dyDescent="0.25">
      <c r="A551" s="34" t="s">
        <v>43</v>
      </c>
      <c r="B551" s="5" t="s">
        <v>549</v>
      </c>
      <c r="C551" s="4" t="s">
        <v>80</v>
      </c>
      <c r="D551" s="4" t="s">
        <v>152</v>
      </c>
      <c r="E551" s="4" t="s">
        <v>45</v>
      </c>
      <c r="F551" s="7">
        <f>SUM(Ведомственная!G415)</f>
        <v>34613.4</v>
      </c>
      <c r="G551" s="7">
        <f>SUM(Ведомственная!H415)</f>
        <v>20100.7</v>
      </c>
      <c r="H551" s="7">
        <f>SUM(Ведомственная!I415)</f>
        <v>14569</v>
      </c>
    </row>
    <row r="552" spans="1:8" ht="47.25" x14ac:dyDescent="0.25">
      <c r="A552" s="34" t="s">
        <v>23</v>
      </c>
      <c r="B552" s="5" t="s">
        <v>557</v>
      </c>
      <c r="C552" s="4"/>
      <c r="D552" s="4"/>
      <c r="E552" s="4"/>
      <c r="F552" s="7">
        <f>SUM(F553)</f>
        <v>15508</v>
      </c>
      <c r="G552" s="7">
        <f>SUM(G553)</f>
        <v>110.6</v>
      </c>
      <c r="H552" s="7">
        <f>SUM(H553)</f>
        <v>22559.3</v>
      </c>
    </row>
    <row r="553" spans="1:8" ht="31.5" x14ac:dyDescent="0.25">
      <c r="A553" s="34" t="s">
        <v>207</v>
      </c>
      <c r="B553" s="5" t="s">
        <v>557</v>
      </c>
      <c r="C553" s="4" t="s">
        <v>111</v>
      </c>
      <c r="D553" s="4" t="s">
        <v>152</v>
      </c>
      <c r="E553" s="4" t="s">
        <v>45</v>
      </c>
      <c r="F553" s="7">
        <f>SUM(Ведомственная!G417)</f>
        <v>15508</v>
      </c>
      <c r="G553" s="7">
        <f>SUM(Ведомственная!H417)</f>
        <v>110.6</v>
      </c>
      <c r="H553" s="7">
        <f>SUM(Ведомственная!I417)</f>
        <v>22559.3</v>
      </c>
    </row>
    <row r="554" spans="1:8" ht="31.5" x14ac:dyDescent="0.25">
      <c r="A554" s="34" t="s">
        <v>236</v>
      </c>
      <c r="B554" s="5" t="s">
        <v>1042</v>
      </c>
      <c r="C554" s="4"/>
      <c r="D554" s="4"/>
      <c r="E554" s="4"/>
      <c r="F554" s="7">
        <f>SUM(F555)</f>
        <v>0</v>
      </c>
      <c r="G554" s="7">
        <f t="shared" ref="G554:H554" si="128">SUM(G555)</f>
        <v>0</v>
      </c>
      <c r="H554" s="7">
        <f t="shared" si="128"/>
        <v>0</v>
      </c>
    </row>
    <row r="555" spans="1:8" ht="31.5" x14ac:dyDescent="0.25">
      <c r="A555" s="34" t="s">
        <v>235</v>
      </c>
      <c r="B555" s="5" t="s">
        <v>1042</v>
      </c>
      <c r="C555" s="4" t="s">
        <v>111</v>
      </c>
      <c r="D555" s="4" t="s">
        <v>152</v>
      </c>
      <c r="E555" s="4" t="s">
        <v>45</v>
      </c>
      <c r="F555" s="7">
        <f>SUM(Ведомственная!G419)</f>
        <v>0</v>
      </c>
      <c r="G555" s="7">
        <f>SUM(Ведомственная!H419)</f>
        <v>0</v>
      </c>
      <c r="H555" s="7">
        <f>SUM(Ведомственная!I419)</f>
        <v>0</v>
      </c>
    </row>
    <row r="556" spans="1:8" x14ac:dyDescent="0.25">
      <c r="A556" s="34" t="s">
        <v>821</v>
      </c>
      <c r="B556" s="5" t="s">
        <v>822</v>
      </c>
      <c r="C556" s="4"/>
      <c r="D556" s="4"/>
      <c r="E556" s="4"/>
      <c r="F556" s="7">
        <f>SUM(F557)</f>
        <v>49739.1</v>
      </c>
      <c r="G556" s="7">
        <f t="shared" ref="G556:H556" si="129">SUM(G557)</f>
        <v>0</v>
      </c>
      <c r="H556" s="7">
        <f t="shared" si="129"/>
        <v>0</v>
      </c>
    </row>
    <row r="557" spans="1:8" x14ac:dyDescent="0.25">
      <c r="A557" s="34" t="s">
        <v>824</v>
      </c>
      <c r="B557" s="5" t="s">
        <v>823</v>
      </c>
      <c r="C557" s="4"/>
      <c r="D557" s="4"/>
      <c r="E557" s="4"/>
      <c r="F557" s="7">
        <f>SUM(F558)</f>
        <v>49739.1</v>
      </c>
      <c r="G557" s="7">
        <f t="shared" ref="G557:H557" si="130">SUM(G558)</f>
        <v>0</v>
      </c>
      <c r="H557" s="7">
        <f t="shared" si="130"/>
        <v>0</v>
      </c>
    </row>
    <row r="558" spans="1:8" ht="31.5" x14ac:dyDescent="0.25">
      <c r="A558" s="34" t="s">
        <v>43</v>
      </c>
      <c r="B558" s="5" t="s">
        <v>823</v>
      </c>
      <c r="C558" s="4" t="s">
        <v>80</v>
      </c>
      <c r="D558" s="4" t="s">
        <v>152</v>
      </c>
      <c r="E558" s="4" t="s">
        <v>45</v>
      </c>
      <c r="F558" s="7">
        <f>SUM(Ведомственная!G422)</f>
        <v>49739.1</v>
      </c>
      <c r="G558" s="7">
        <f>SUM(Ведомственная!H422)</f>
        <v>0</v>
      </c>
      <c r="H558" s="7">
        <f>SUM(Ведомственная!I422)</f>
        <v>0</v>
      </c>
    </row>
    <row r="559" spans="1:8" ht="31.5" x14ac:dyDescent="0.25">
      <c r="A559" s="34" t="s">
        <v>834</v>
      </c>
      <c r="B559" s="5" t="s">
        <v>679</v>
      </c>
      <c r="C559" s="4"/>
      <c r="D559" s="4"/>
      <c r="E559" s="4"/>
      <c r="F559" s="7">
        <f>SUM(F560)</f>
        <v>3270</v>
      </c>
      <c r="G559" s="7">
        <f t="shared" ref="G559:H559" si="131">SUM(G560)</f>
        <v>300</v>
      </c>
      <c r="H559" s="7">
        <f t="shared" si="131"/>
        <v>300</v>
      </c>
    </row>
    <row r="560" spans="1:8" ht="31.5" x14ac:dyDescent="0.25">
      <c r="A560" s="34" t="s">
        <v>819</v>
      </c>
      <c r="B560" s="5" t="s">
        <v>820</v>
      </c>
      <c r="C560" s="4"/>
      <c r="D560" s="4"/>
      <c r="E560" s="4"/>
      <c r="F560" s="7">
        <f>SUM(F561)</f>
        <v>3270</v>
      </c>
      <c r="G560" s="7">
        <f t="shared" ref="G560:H560" si="132">SUM(G561)</f>
        <v>300</v>
      </c>
      <c r="H560" s="7">
        <f t="shared" si="132"/>
        <v>300</v>
      </c>
    </row>
    <row r="561" spans="1:8" ht="31.5" x14ac:dyDescent="0.25">
      <c r="A561" s="34" t="s">
        <v>43</v>
      </c>
      <c r="B561" s="5" t="s">
        <v>820</v>
      </c>
      <c r="C561" s="4" t="s">
        <v>80</v>
      </c>
      <c r="D561" s="4" t="s">
        <v>152</v>
      </c>
      <c r="E561" s="4" t="s">
        <v>45</v>
      </c>
      <c r="F561" s="7">
        <f>SUM(Ведомственная!G425)</f>
        <v>3270</v>
      </c>
      <c r="G561" s="7">
        <f>SUM(Ведомственная!H425)</f>
        <v>300</v>
      </c>
      <c r="H561" s="7">
        <f>SUM(Ведомственная!I425)</f>
        <v>300</v>
      </c>
    </row>
    <row r="562" spans="1:8" x14ac:dyDescent="0.25">
      <c r="A562" s="66" t="s">
        <v>545</v>
      </c>
      <c r="B562" s="68" t="s">
        <v>546</v>
      </c>
      <c r="C562" s="5"/>
      <c r="D562" s="4"/>
      <c r="E562" s="4"/>
      <c r="F562" s="26">
        <f>SUM(F563)+F565</f>
        <v>66313.399999999994</v>
      </c>
      <c r="G562" s="26">
        <f t="shared" ref="G562:H562" si="133">SUM(G563)+G565</f>
        <v>13449.6</v>
      </c>
      <c r="H562" s="26">
        <f t="shared" si="133"/>
        <v>69352.600000000006</v>
      </c>
    </row>
    <row r="563" spans="1:8" x14ac:dyDescent="0.25">
      <c r="A563" s="34" t="s">
        <v>29</v>
      </c>
      <c r="B563" s="5" t="s">
        <v>547</v>
      </c>
      <c r="C563" s="5"/>
      <c r="D563" s="4"/>
      <c r="E563" s="4"/>
      <c r="F563" s="7">
        <f t="shared" ref="F563:H563" si="134">SUM(F564)</f>
        <v>66313.399999999994</v>
      </c>
      <c r="G563" s="7">
        <f t="shared" si="134"/>
        <v>13449.6</v>
      </c>
      <c r="H563" s="7">
        <f t="shared" si="134"/>
        <v>69352.600000000006</v>
      </c>
    </row>
    <row r="564" spans="1:8" ht="31.5" x14ac:dyDescent="0.25">
      <c r="A564" s="34" t="s">
        <v>43</v>
      </c>
      <c r="B564" s="5" t="s">
        <v>547</v>
      </c>
      <c r="C564" s="5" t="s">
        <v>80</v>
      </c>
      <c r="D564" s="4" t="s">
        <v>152</v>
      </c>
      <c r="E564" s="4" t="s">
        <v>45</v>
      </c>
      <c r="F564" s="7">
        <f>SUM(Ведомственная!G428)</f>
        <v>66313.399999999994</v>
      </c>
      <c r="G564" s="7">
        <f>SUM(Ведомственная!H428)</f>
        <v>13449.6</v>
      </c>
      <c r="H564" s="7">
        <f>SUM(Ведомственная!I428)</f>
        <v>69352.600000000006</v>
      </c>
    </row>
    <row r="565" spans="1:8" ht="31.5" hidden="1" x14ac:dyDescent="0.25">
      <c r="A565" s="2" t="s">
        <v>325</v>
      </c>
      <c r="B565" s="5" t="s">
        <v>975</v>
      </c>
      <c r="C565" s="5"/>
      <c r="D565" s="4"/>
      <c r="E565" s="4"/>
      <c r="F565" s="7">
        <f>SUM(F566)</f>
        <v>0</v>
      </c>
      <c r="G565" s="7">
        <f t="shared" ref="G565:H565" si="135">SUM(G566)</f>
        <v>0</v>
      </c>
      <c r="H565" s="7">
        <f t="shared" si="135"/>
        <v>0</v>
      </c>
    </row>
    <row r="566" spans="1:8" ht="31.5" hidden="1" x14ac:dyDescent="0.25">
      <c r="A566" s="2" t="s">
        <v>243</v>
      </c>
      <c r="B566" s="5" t="s">
        <v>975</v>
      </c>
      <c r="C566" s="5" t="s">
        <v>224</v>
      </c>
      <c r="D566" s="4" t="s">
        <v>152</v>
      </c>
      <c r="E566" s="4" t="s">
        <v>45</v>
      </c>
      <c r="F566" s="7">
        <f>SUM(Ведомственная!G430)</f>
        <v>0</v>
      </c>
      <c r="G566" s="7">
        <f>SUM(Ведомственная!H430)</f>
        <v>0</v>
      </c>
      <c r="H566" s="7">
        <f>SUM(Ведомственная!I430)</f>
        <v>0</v>
      </c>
    </row>
    <row r="567" spans="1:8" ht="47.25" x14ac:dyDescent="0.25">
      <c r="A567" s="66" t="s">
        <v>539</v>
      </c>
      <c r="B567" s="68" t="s">
        <v>535</v>
      </c>
      <c r="C567" s="4"/>
      <c r="D567" s="4"/>
      <c r="E567" s="4"/>
      <c r="F567" s="26">
        <f>SUM(F568)+F570</f>
        <v>4138.6000000000004</v>
      </c>
      <c r="G567" s="26">
        <f t="shared" ref="G567:H567" si="136">SUM(G568)+G570</f>
        <v>4192.8999999999996</v>
      </c>
      <c r="H567" s="26">
        <f t="shared" si="136"/>
        <v>4192.8999999999996</v>
      </c>
    </row>
    <row r="568" spans="1:8" x14ac:dyDescent="0.25">
      <c r="A568" s="97" t="s">
        <v>29</v>
      </c>
      <c r="B568" s="5" t="s">
        <v>536</v>
      </c>
      <c r="C568" s="4"/>
      <c r="D568" s="4"/>
      <c r="E568" s="4"/>
      <c r="F568" s="7">
        <f t="shared" ref="F568:H568" si="137">SUM(F569)</f>
        <v>4138.6000000000004</v>
      </c>
      <c r="G568" s="7">
        <f t="shared" si="137"/>
        <v>4192.8999999999996</v>
      </c>
      <c r="H568" s="7">
        <f t="shared" si="137"/>
        <v>4192.8999999999996</v>
      </c>
    </row>
    <row r="569" spans="1:8" ht="31.5" x14ac:dyDescent="0.25">
      <c r="A569" s="97" t="s">
        <v>43</v>
      </c>
      <c r="B569" s="5" t="s">
        <v>536</v>
      </c>
      <c r="C569" s="4" t="s">
        <v>80</v>
      </c>
      <c r="D569" s="4" t="s">
        <v>152</v>
      </c>
      <c r="E569" s="4" t="s">
        <v>35</v>
      </c>
      <c r="F569" s="7">
        <f>SUM(Ведомственная!G350)</f>
        <v>4138.6000000000004</v>
      </c>
      <c r="G569" s="7">
        <f>SUM(Ведомственная!H350)</f>
        <v>4192.8999999999996</v>
      </c>
      <c r="H569" s="7">
        <f>SUM(Ведомственная!I350)</f>
        <v>4192.8999999999996</v>
      </c>
    </row>
    <row r="570" spans="1:8" ht="47.25" hidden="1" x14ac:dyDescent="0.25">
      <c r="A570" s="34" t="s">
        <v>704</v>
      </c>
      <c r="B570" s="5" t="s">
        <v>705</v>
      </c>
      <c r="C570" s="5"/>
      <c r="D570" s="4"/>
      <c r="E570" s="4"/>
      <c r="F570" s="7">
        <f>SUM(F571)</f>
        <v>0</v>
      </c>
      <c r="G570" s="7">
        <f t="shared" ref="G570" si="138">SUM(G571)</f>
        <v>0</v>
      </c>
      <c r="H570" s="7">
        <f t="shared" ref="H570" si="139">SUM(H571)</f>
        <v>0</v>
      </c>
    </row>
    <row r="571" spans="1:8" ht="31.5" hidden="1" x14ac:dyDescent="0.25">
      <c r="A571" s="34" t="s">
        <v>43</v>
      </c>
      <c r="B571" s="5" t="s">
        <v>705</v>
      </c>
      <c r="C571" s="5" t="s">
        <v>80</v>
      </c>
      <c r="D571" s="4"/>
      <c r="E571" s="4"/>
      <c r="F571" s="7">
        <f>SUM(Ведомственная!G352)</f>
        <v>0</v>
      </c>
      <c r="G571" s="7">
        <f>SUM(Ведомственная!H352)</f>
        <v>0</v>
      </c>
      <c r="H571" s="7">
        <f>SUM(Ведомственная!I352)</f>
        <v>0</v>
      </c>
    </row>
    <row r="572" spans="1:8" ht="47.25" x14ac:dyDescent="0.25">
      <c r="A572" s="66" t="s">
        <v>540</v>
      </c>
      <c r="B572" s="68" t="s">
        <v>537</v>
      </c>
      <c r="C572" s="4"/>
      <c r="D572" s="4"/>
      <c r="E572" s="4"/>
      <c r="F572" s="26">
        <f t="shared" ref="F572:H573" si="140">SUM(F573)</f>
        <v>2840.7</v>
      </c>
      <c r="G572" s="26">
        <f t="shared" si="140"/>
        <v>3739.7</v>
      </c>
      <c r="H572" s="26">
        <f t="shared" si="140"/>
        <v>3739.7</v>
      </c>
    </row>
    <row r="573" spans="1:8" x14ac:dyDescent="0.25">
      <c r="A573" s="97" t="s">
        <v>29</v>
      </c>
      <c r="B573" s="5" t="s">
        <v>538</v>
      </c>
      <c r="C573" s="4"/>
      <c r="D573" s="4"/>
      <c r="E573" s="4"/>
      <c r="F573" s="7">
        <f t="shared" si="140"/>
        <v>2840.7</v>
      </c>
      <c r="G573" s="7">
        <f t="shared" si="140"/>
        <v>3739.7</v>
      </c>
      <c r="H573" s="7">
        <f t="shared" si="140"/>
        <v>3739.7</v>
      </c>
    </row>
    <row r="574" spans="1:8" ht="31.5" x14ac:dyDescent="0.25">
      <c r="A574" s="97" t="s">
        <v>43</v>
      </c>
      <c r="B574" s="5" t="s">
        <v>538</v>
      </c>
      <c r="C574" s="4" t="s">
        <v>80</v>
      </c>
      <c r="D574" s="4" t="s">
        <v>152</v>
      </c>
      <c r="E574" s="4" t="s">
        <v>35</v>
      </c>
      <c r="F574" s="7">
        <f>SUM(Ведомственная!G355)</f>
        <v>2840.7</v>
      </c>
      <c r="G574" s="7">
        <f>SUM(Ведомственная!H355)</f>
        <v>3739.7</v>
      </c>
      <c r="H574" s="7">
        <f>SUM(Ведомственная!I355)</f>
        <v>3739.7</v>
      </c>
    </row>
    <row r="575" spans="1:8" s="27" customFormat="1" ht="47.25" x14ac:dyDescent="0.25">
      <c r="A575" s="65" t="s">
        <v>524</v>
      </c>
      <c r="B575" s="24" t="s">
        <v>400</v>
      </c>
      <c r="C575" s="24"/>
      <c r="D575" s="24"/>
      <c r="E575" s="24"/>
      <c r="F575" s="26">
        <f>SUM(F576+F578+F583)</f>
        <v>2570.6</v>
      </c>
      <c r="G575" s="26">
        <f t="shared" ref="G575:H575" si="141">SUM(G576+G578+G583)</f>
        <v>0</v>
      </c>
      <c r="H575" s="26">
        <f t="shared" si="141"/>
        <v>0</v>
      </c>
    </row>
    <row r="576" spans="1:8" s="27" customFormat="1" hidden="1" x14ac:dyDescent="0.25">
      <c r="A576" s="2" t="s">
        <v>658</v>
      </c>
      <c r="B576" s="31" t="s">
        <v>656</v>
      </c>
      <c r="C576" s="98"/>
      <c r="D576" s="24"/>
      <c r="E576" s="24"/>
      <c r="F576" s="7">
        <f>SUM(F577)</f>
        <v>0</v>
      </c>
      <c r="G576" s="7">
        <f t="shared" ref="G576:H576" si="142">SUM(G577)</f>
        <v>0</v>
      </c>
      <c r="H576" s="7">
        <f t="shared" si="142"/>
        <v>0</v>
      </c>
    </row>
    <row r="577" spans="1:8" s="27" customFormat="1" ht="31.5" hidden="1" x14ac:dyDescent="0.25">
      <c r="A577" s="2" t="s">
        <v>243</v>
      </c>
      <c r="B577" s="31" t="s">
        <v>656</v>
      </c>
      <c r="C577" s="98" t="s">
        <v>224</v>
      </c>
      <c r="D577" s="4" t="s">
        <v>102</v>
      </c>
      <c r="E577" s="4" t="s">
        <v>35</v>
      </c>
      <c r="F577" s="7">
        <f>SUM(Ведомственная!G480)</f>
        <v>0</v>
      </c>
      <c r="G577" s="7">
        <f>SUM(Ведомственная!H480)</f>
        <v>0</v>
      </c>
      <c r="H577" s="7">
        <f>SUM(Ведомственная!I480)</f>
        <v>0</v>
      </c>
    </row>
    <row r="578" spans="1:8" s="27" customFormat="1" hidden="1" x14ac:dyDescent="0.25">
      <c r="A578" s="97" t="s">
        <v>29</v>
      </c>
      <c r="B578" s="50" t="s">
        <v>471</v>
      </c>
      <c r="C578" s="4"/>
      <c r="D578" s="4"/>
      <c r="E578" s="4"/>
      <c r="F578" s="7">
        <f>SUM(F581)+F579</f>
        <v>0</v>
      </c>
      <c r="G578" s="7">
        <f t="shared" ref="G578:H578" si="143">SUM(G581)+G579</f>
        <v>0</v>
      </c>
      <c r="H578" s="7">
        <f t="shared" si="143"/>
        <v>0</v>
      </c>
    </row>
    <row r="579" spans="1:8" s="27" customFormat="1" ht="31.5" hidden="1" x14ac:dyDescent="0.25">
      <c r="A579" s="97" t="s">
        <v>43</v>
      </c>
      <c r="B579" s="50" t="s">
        <v>681</v>
      </c>
      <c r="C579" s="4"/>
      <c r="D579" s="4"/>
      <c r="E579" s="4"/>
      <c r="F579" s="7">
        <f>SUM(F580)</f>
        <v>0</v>
      </c>
      <c r="G579" s="7">
        <f t="shared" ref="G579:H579" si="144">SUM(G580)</f>
        <v>0</v>
      </c>
      <c r="H579" s="7">
        <f t="shared" si="144"/>
        <v>0</v>
      </c>
    </row>
    <row r="580" spans="1:8" s="27" customFormat="1" ht="31.5" hidden="1" x14ac:dyDescent="0.25">
      <c r="A580" s="32" t="s">
        <v>598</v>
      </c>
      <c r="B580" s="50" t="s">
        <v>597</v>
      </c>
      <c r="C580" s="4" t="s">
        <v>80</v>
      </c>
      <c r="D580" s="4" t="s">
        <v>102</v>
      </c>
      <c r="E580" s="4" t="s">
        <v>35</v>
      </c>
      <c r="F580" s="7">
        <f>SUM(Ведомственная!G999)</f>
        <v>0</v>
      </c>
      <c r="G580" s="7">
        <f>SUM(Ведомственная!H999)</f>
        <v>0</v>
      </c>
      <c r="H580" s="7">
        <f>SUM(Ведомственная!I999)</f>
        <v>0</v>
      </c>
    </row>
    <row r="581" spans="1:8" s="27" customFormat="1" hidden="1" x14ac:dyDescent="0.25">
      <c r="A581" s="32" t="s">
        <v>300</v>
      </c>
      <c r="B581" s="50" t="s">
        <v>681</v>
      </c>
      <c r="C581" s="4"/>
      <c r="D581" s="4"/>
      <c r="E581" s="4"/>
      <c r="F581" s="7">
        <f t="shared" ref="F581:H581" si="145">SUM(F582)</f>
        <v>0</v>
      </c>
      <c r="G581" s="7">
        <f t="shared" si="145"/>
        <v>0</v>
      </c>
      <c r="H581" s="7">
        <f t="shared" si="145"/>
        <v>0</v>
      </c>
    </row>
    <row r="582" spans="1:8" s="27" customFormat="1" ht="31.5" hidden="1" x14ac:dyDescent="0.25">
      <c r="A582" s="97" t="s">
        <v>43</v>
      </c>
      <c r="B582" s="50" t="s">
        <v>681</v>
      </c>
      <c r="C582" s="4" t="s">
        <v>80</v>
      </c>
      <c r="D582" s="4" t="s">
        <v>102</v>
      </c>
      <c r="E582" s="4" t="s">
        <v>35</v>
      </c>
      <c r="F582" s="7">
        <f>SUM(Ведомственная!G1001)</f>
        <v>0</v>
      </c>
      <c r="G582" s="7">
        <f>SUM(Ведомственная!H1001)</f>
        <v>0</v>
      </c>
      <c r="H582" s="7">
        <f>SUM(Ведомственная!I1001)</f>
        <v>0</v>
      </c>
    </row>
    <row r="583" spans="1:8" s="27" customFormat="1" ht="31.5" x14ac:dyDescent="0.25">
      <c r="A583" s="2" t="s">
        <v>325</v>
      </c>
      <c r="B583" s="31" t="s">
        <v>559</v>
      </c>
      <c r="C583" s="4"/>
      <c r="D583" s="4"/>
      <c r="E583" s="4"/>
      <c r="F583" s="7">
        <f>SUM(F584)</f>
        <v>2570.6</v>
      </c>
      <c r="G583" s="7">
        <f>SUM(G584)</f>
        <v>0</v>
      </c>
      <c r="H583" s="7">
        <f>SUM(H584)</f>
        <v>0</v>
      </c>
    </row>
    <row r="584" spans="1:8" s="27" customFormat="1" ht="31.5" x14ac:dyDescent="0.25">
      <c r="A584" s="2" t="s">
        <v>243</v>
      </c>
      <c r="B584" s="31" t="s">
        <v>559</v>
      </c>
      <c r="C584" s="4" t="s">
        <v>224</v>
      </c>
      <c r="D584" s="4" t="s">
        <v>102</v>
      </c>
      <c r="E584" s="4" t="s">
        <v>155</v>
      </c>
      <c r="F584" s="7">
        <f>SUM(Ведомственная!G510)</f>
        <v>2570.6</v>
      </c>
      <c r="G584" s="7">
        <f>SUM(Ведомственная!H510)</f>
        <v>0</v>
      </c>
      <c r="H584" s="7">
        <f>SUM(Ведомственная!I510)</f>
        <v>0</v>
      </c>
    </row>
    <row r="585" spans="1:8" s="27" customFormat="1" ht="31.5" x14ac:dyDescent="0.25">
      <c r="A585" s="23" t="s">
        <v>521</v>
      </c>
      <c r="B585" s="29" t="s">
        <v>290</v>
      </c>
      <c r="C585" s="24"/>
      <c r="D585" s="24"/>
      <c r="E585" s="24"/>
      <c r="F585" s="26">
        <f>SUM(F586+F731+F750+F783)</f>
        <v>3660486</v>
      </c>
      <c r="G585" s="26">
        <f>SUM(G586+G731+G750+G783)</f>
        <v>3085317.9</v>
      </c>
      <c r="H585" s="26">
        <f>SUM(H586+H731+H750+H783)</f>
        <v>3066324.0999999996</v>
      </c>
    </row>
    <row r="586" spans="1:8" s="27" customFormat="1" ht="47.25" x14ac:dyDescent="0.25">
      <c r="A586" s="97" t="s">
        <v>657</v>
      </c>
      <c r="B586" s="31" t="s">
        <v>576</v>
      </c>
      <c r="C586" s="24"/>
      <c r="D586" s="24"/>
      <c r="E586" s="24"/>
      <c r="F586" s="7">
        <f>SUM(F587+F657+F684+F715+F628)+F674+F724+F727+F681</f>
        <v>3268065.9</v>
      </c>
      <c r="G586" s="7">
        <f>SUM(G587+G657+G684+G715+G628)+G674+G724+G727+G681</f>
        <v>2995188.5</v>
      </c>
      <c r="H586" s="7">
        <f>SUM(H587+H657+H684+H715+H628)+H674+H724+H727+H681</f>
        <v>2962189.5</v>
      </c>
    </row>
    <row r="587" spans="1:8" s="27" customFormat="1" x14ac:dyDescent="0.25">
      <c r="A587" s="97" t="s">
        <v>29</v>
      </c>
      <c r="B587" s="22" t="s">
        <v>577</v>
      </c>
      <c r="C587" s="22"/>
      <c r="D587" s="4"/>
      <c r="E587" s="4"/>
      <c r="F587" s="7">
        <f>SUM(F602+F616+F593+F596+F632+F637+F608+F646+F620+F640+F625+F635+F622+F618+F613+F650+F648+F652)+F643+F588+F591</f>
        <v>272516.90000000002</v>
      </c>
      <c r="G587" s="7">
        <f>SUM(G602+G616+G593+G596+G632+G637+G608+G646+G620+G640+G625+G635+G622+G618+G613+G650+G648+G652)+G643+G588+G591</f>
        <v>245441.80000000002</v>
      </c>
      <c r="H587" s="7">
        <f>SUM(H602+H616+H593+H596+H632+H637+H608+H646+H620+H640+H625+H635+H622+H618+H613+H650+H648+H652)+H643+H588+H591</f>
        <v>234066.6</v>
      </c>
    </row>
    <row r="588" spans="1:8" s="27" customFormat="1" ht="157.5" x14ac:dyDescent="0.25">
      <c r="A588" s="97" t="s">
        <v>1034</v>
      </c>
      <c r="B588" s="22" t="s">
        <v>997</v>
      </c>
      <c r="C588" s="22"/>
      <c r="D588" s="4"/>
      <c r="E588" s="4"/>
      <c r="F588" s="7">
        <f>SUM(F589:F590)</f>
        <v>2027.9</v>
      </c>
      <c r="G588" s="7">
        <f t="shared" ref="G588:H588" si="146">SUM(G589:G590)</f>
        <v>0</v>
      </c>
      <c r="H588" s="7">
        <f t="shared" si="146"/>
        <v>0</v>
      </c>
    </row>
    <row r="589" spans="1:8" s="27" customFormat="1" ht="31.5" x14ac:dyDescent="0.25">
      <c r="A589" s="97" t="s">
        <v>43</v>
      </c>
      <c r="B589" s="22" t="s">
        <v>997</v>
      </c>
      <c r="C589" s="22">
        <v>200</v>
      </c>
      <c r="D589" s="4" t="s">
        <v>102</v>
      </c>
      <c r="E589" s="4" t="s">
        <v>35</v>
      </c>
      <c r="F589" s="7">
        <f>SUM(Ведомственная!G1006)</f>
        <v>768.7</v>
      </c>
      <c r="G589" s="7">
        <f>SUM(Ведомственная!H1006)</f>
        <v>0</v>
      </c>
      <c r="H589" s="7">
        <f>SUM(Ведомственная!I1006)</f>
        <v>0</v>
      </c>
    </row>
    <row r="590" spans="1:8" s="27" customFormat="1" ht="31.5" x14ac:dyDescent="0.25">
      <c r="A590" s="97" t="s">
        <v>207</v>
      </c>
      <c r="B590" s="22" t="s">
        <v>997</v>
      </c>
      <c r="C590" s="22">
        <v>600</v>
      </c>
      <c r="D590" s="4" t="s">
        <v>102</v>
      </c>
      <c r="E590" s="4" t="s">
        <v>35</v>
      </c>
      <c r="F590" s="7">
        <f>SUM(Ведомственная!G1007)</f>
        <v>1259.2</v>
      </c>
      <c r="G590" s="7">
        <f>SUM(Ведомственная!H1007)</f>
        <v>0</v>
      </c>
      <c r="H590" s="7">
        <f>SUM(Ведомственная!I1007)</f>
        <v>0</v>
      </c>
    </row>
    <row r="591" spans="1:8" s="27" customFormat="1" ht="78.75" x14ac:dyDescent="0.25">
      <c r="A591" s="108" t="s">
        <v>1047</v>
      </c>
      <c r="B591" s="31" t="s">
        <v>1048</v>
      </c>
      <c r="C591" s="4"/>
      <c r="D591" s="4"/>
      <c r="E591" s="4"/>
      <c r="F591" s="7">
        <f>SUM(F592)</f>
        <v>330</v>
      </c>
      <c r="G591" s="7">
        <f t="shared" ref="G591:H591" si="147">SUM(G592)</f>
        <v>0</v>
      </c>
      <c r="H591" s="7">
        <f t="shared" si="147"/>
        <v>0</v>
      </c>
    </row>
    <row r="592" spans="1:8" s="27" customFormat="1" ht="31.5" x14ac:dyDescent="0.25">
      <c r="A592" s="108" t="s">
        <v>110</v>
      </c>
      <c r="B592" s="31" t="s">
        <v>1048</v>
      </c>
      <c r="C592" s="4" t="s">
        <v>111</v>
      </c>
      <c r="D592" s="4" t="s">
        <v>102</v>
      </c>
      <c r="E592" s="4" t="s">
        <v>28</v>
      </c>
      <c r="F592" s="7">
        <f>SUM(Ведомственная!G932)</f>
        <v>330</v>
      </c>
      <c r="G592" s="7">
        <f>SUM(Ведомственная!H932)</f>
        <v>0</v>
      </c>
      <c r="H592" s="7">
        <f>SUM(Ведомственная!I932)</f>
        <v>0</v>
      </c>
    </row>
    <row r="593" spans="1:8" s="27" customFormat="1" ht="31.5" x14ac:dyDescent="0.25">
      <c r="A593" s="33" t="s">
        <v>808</v>
      </c>
      <c r="B593" s="4" t="s">
        <v>619</v>
      </c>
      <c r="C593" s="98"/>
      <c r="D593" s="9"/>
      <c r="E593" s="4"/>
      <c r="F593" s="9">
        <f>SUM(F594:F595)</f>
        <v>2877.3</v>
      </c>
      <c r="G593" s="9">
        <f>SUM(G594:G595)</f>
        <v>2877.3</v>
      </c>
      <c r="H593" s="9">
        <f>SUM(H594:H595)</f>
        <v>2877.3</v>
      </c>
    </row>
    <row r="594" spans="1:8" s="27" customFormat="1" ht="31.5" x14ac:dyDescent="0.25">
      <c r="A594" s="97" t="s">
        <v>43</v>
      </c>
      <c r="B594" s="22" t="s">
        <v>619</v>
      </c>
      <c r="C594" s="98" t="s">
        <v>80</v>
      </c>
      <c r="D594" s="4" t="s">
        <v>102</v>
      </c>
      <c r="E594" s="4" t="s">
        <v>155</v>
      </c>
      <c r="F594" s="9">
        <f>SUM(Ведомственная!G1182)</f>
        <v>764.5</v>
      </c>
      <c r="G594" s="9">
        <f>SUM(Ведомственная!H1182)</f>
        <v>2877.3</v>
      </c>
      <c r="H594" s="9">
        <f>SUM(Ведомственная!I1182)</f>
        <v>2877.3</v>
      </c>
    </row>
    <row r="595" spans="1:8" s="27" customFormat="1" ht="31.5" x14ac:dyDescent="0.25">
      <c r="A595" s="97" t="s">
        <v>207</v>
      </c>
      <c r="B595" s="22" t="s">
        <v>619</v>
      </c>
      <c r="C595" s="98" t="s">
        <v>111</v>
      </c>
      <c r="D595" s="4" t="s">
        <v>102</v>
      </c>
      <c r="E595" s="4" t="s">
        <v>155</v>
      </c>
      <c r="F595" s="9">
        <f>SUM(Ведомственная!G1183)</f>
        <v>2112.8000000000002</v>
      </c>
      <c r="G595" s="9">
        <f>SUM(Ведомственная!H1183)</f>
        <v>0</v>
      </c>
      <c r="H595" s="9">
        <f>SUM(Ведомственная!I1183)</f>
        <v>0</v>
      </c>
    </row>
    <row r="596" spans="1:8" s="27" customFormat="1" x14ac:dyDescent="0.25">
      <c r="A596" s="97" t="s">
        <v>293</v>
      </c>
      <c r="B596" s="31" t="s">
        <v>578</v>
      </c>
      <c r="C596" s="4"/>
      <c r="D596" s="7"/>
      <c r="E596" s="4"/>
      <c r="F596" s="7">
        <f>SUM(F597:F601)</f>
        <v>2002.5</v>
      </c>
      <c r="G596" s="7">
        <f>SUM(G597:G601)</f>
        <v>0</v>
      </c>
      <c r="H596" s="7">
        <f>SUM(H597:H601)</f>
        <v>0</v>
      </c>
    </row>
    <row r="597" spans="1:8" s="27" customFormat="1" ht="31.5" x14ac:dyDescent="0.25">
      <c r="A597" s="97" t="s">
        <v>43</v>
      </c>
      <c r="B597" s="31" t="s">
        <v>578</v>
      </c>
      <c r="C597" s="4" t="s">
        <v>80</v>
      </c>
      <c r="D597" s="4" t="s">
        <v>102</v>
      </c>
      <c r="E597" s="4" t="s">
        <v>28</v>
      </c>
      <c r="F597" s="7">
        <f>SUM(Ведомственная!G934)</f>
        <v>235.3</v>
      </c>
      <c r="G597" s="7">
        <f>SUM(Ведомственная!H934)</f>
        <v>0</v>
      </c>
      <c r="H597" s="7">
        <f>SUM(Ведомственная!I934)</f>
        <v>0</v>
      </c>
    </row>
    <row r="598" spans="1:8" s="27" customFormat="1" ht="31.5" x14ac:dyDescent="0.25">
      <c r="A598" s="97" t="s">
        <v>43</v>
      </c>
      <c r="B598" s="31" t="s">
        <v>578</v>
      </c>
      <c r="C598" s="4" t="s">
        <v>80</v>
      </c>
      <c r="D598" s="4" t="s">
        <v>102</v>
      </c>
      <c r="E598" s="4" t="s">
        <v>155</v>
      </c>
      <c r="F598" s="7">
        <f>SUM(Ведомственная!G1185)</f>
        <v>54.4</v>
      </c>
      <c r="G598" s="7">
        <f>SUM(Ведомственная!H1185)</f>
        <v>0</v>
      </c>
      <c r="H598" s="7">
        <f>SUM(Ведомственная!I1185)</f>
        <v>0</v>
      </c>
    </row>
    <row r="599" spans="1:8" s="27" customFormat="1" hidden="1" x14ac:dyDescent="0.25">
      <c r="A599" s="97" t="s">
        <v>34</v>
      </c>
      <c r="B599" s="31" t="s">
        <v>578</v>
      </c>
      <c r="C599" s="4" t="s">
        <v>88</v>
      </c>
      <c r="D599" s="4" t="s">
        <v>102</v>
      </c>
      <c r="E599" s="4" t="s">
        <v>28</v>
      </c>
      <c r="F599" s="7">
        <f>SUM(Ведомственная!G935)</f>
        <v>0</v>
      </c>
      <c r="G599" s="7">
        <f>SUM(Ведомственная!H935)</f>
        <v>0</v>
      </c>
      <c r="H599" s="7">
        <f>SUM(Ведомственная!I935)</f>
        <v>0</v>
      </c>
    </row>
    <row r="600" spans="1:8" s="27" customFormat="1" x14ac:dyDescent="0.25">
      <c r="A600" s="97" t="s">
        <v>34</v>
      </c>
      <c r="B600" s="31" t="s">
        <v>578</v>
      </c>
      <c r="C600" s="4" t="s">
        <v>88</v>
      </c>
      <c r="D600" s="4" t="s">
        <v>102</v>
      </c>
      <c r="E600" s="4" t="s">
        <v>155</v>
      </c>
      <c r="F600" s="7">
        <f>SUM(Ведомственная!G1186)</f>
        <v>35.6</v>
      </c>
      <c r="G600" s="7">
        <f>SUM(Ведомственная!H1186)</f>
        <v>0</v>
      </c>
      <c r="H600" s="7">
        <f>SUM(Ведомственная!I1186)</f>
        <v>0</v>
      </c>
    </row>
    <row r="601" spans="1:8" s="27" customFormat="1" ht="31.5" x14ac:dyDescent="0.25">
      <c r="A601" s="97" t="s">
        <v>43</v>
      </c>
      <c r="B601" s="31" t="s">
        <v>578</v>
      </c>
      <c r="C601" s="4" t="s">
        <v>111</v>
      </c>
      <c r="D601" s="4" t="s">
        <v>102</v>
      </c>
      <c r="E601" s="4" t="s">
        <v>28</v>
      </c>
      <c r="F601" s="7">
        <f>SUM(Ведомственная!G936)</f>
        <v>1677.2</v>
      </c>
      <c r="G601" s="7">
        <f>SUM(Ведомственная!H936)</f>
        <v>0</v>
      </c>
      <c r="H601" s="7">
        <f>SUM(Ведомственная!I936)</f>
        <v>0</v>
      </c>
    </row>
    <row r="602" spans="1:8" s="27" customFormat="1" x14ac:dyDescent="0.25">
      <c r="A602" s="32" t="s">
        <v>300</v>
      </c>
      <c r="B602" s="6" t="s">
        <v>590</v>
      </c>
      <c r="C602" s="98"/>
      <c r="D602" s="4"/>
      <c r="E602" s="4"/>
      <c r="F602" s="9">
        <f>SUM(F603:F607)</f>
        <v>3633.4</v>
      </c>
      <c r="G602" s="9">
        <f t="shared" ref="G602:H602" si="148">SUM(G603:G607)</f>
        <v>7490</v>
      </c>
      <c r="H602" s="9">
        <f t="shared" si="148"/>
        <v>1500</v>
      </c>
    </row>
    <row r="603" spans="1:8" s="27" customFormat="1" ht="31.5" x14ac:dyDescent="0.25">
      <c r="A603" s="97" t="s">
        <v>43</v>
      </c>
      <c r="B603" s="6" t="s">
        <v>590</v>
      </c>
      <c r="C603" s="22">
        <v>200</v>
      </c>
      <c r="D603" s="4" t="s">
        <v>102</v>
      </c>
      <c r="E603" s="4" t="s">
        <v>35</v>
      </c>
      <c r="F603" s="7">
        <f>SUM(Ведомственная!G1009)</f>
        <v>1368</v>
      </c>
      <c r="G603" s="7">
        <f>SUM(Ведомственная!H1009)</f>
        <v>0</v>
      </c>
      <c r="H603" s="7">
        <f>SUM(Ведомственная!I1009)</f>
        <v>0</v>
      </c>
    </row>
    <row r="604" spans="1:8" s="27" customFormat="1" ht="31.5" x14ac:dyDescent="0.25">
      <c r="A604" s="97" t="s">
        <v>43</v>
      </c>
      <c r="B604" s="6" t="s">
        <v>590</v>
      </c>
      <c r="C604" s="22">
        <v>200</v>
      </c>
      <c r="D604" s="4" t="s">
        <v>102</v>
      </c>
      <c r="E604" s="4" t="s">
        <v>155</v>
      </c>
      <c r="F604" s="7">
        <f>SUM(Ведомственная!G1188)</f>
        <v>1023</v>
      </c>
      <c r="G604" s="7">
        <f>SUM(Ведомственная!H1188)</f>
        <v>1500</v>
      </c>
      <c r="H604" s="7">
        <f>SUM(Ведомственная!I1188)</f>
        <v>1500</v>
      </c>
    </row>
    <row r="605" spans="1:8" s="27" customFormat="1" hidden="1" x14ac:dyDescent="0.25">
      <c r="A605" s="97" t="s">
        <v>34</v>
      </c>
      <c r="B605" s="6" t="s">
        <v>590</v>
      </c>
      <c r="C605" s="22">
        <v>300</v>
      </c>
      <c r="D605" s="4" t="s">
        <v>102</v>
      </c>
      <c r="E605" s="4" t="s">
        <v>35</v>
      </c>
      <c r="F605" s="7">
        <f>SUM(Ведомственная!G1010)</f>
        <v>0</v>
      </c>
      <c r="G605" s="7">
        <f>SUM(Ведомственная!H1010)</f>
        <v>0</v>
      </c>
      <c r="H605" s="7">
        <f>SUM(Ведомственная!I1010)</f>
        <v>0</v>
      </c>
    </row>
    <row r="606" spans="1:8" s="27" customFormat="1" x14ac:dyDescent="0.25">
      <c r="A606" s="97" t="s">
        <v>34</v>
      </c>
      <c r="B606" s="6" t="s">
        <v>590</v>
      </c>
      <c r="C606" s="22">
        <v>300</v>
      </c>
      <c r="D606" s="4" t="s">
        <v>102</v>
      </c>
      <c r="E606" s="4" t="s">
        <v>155</v>
      </c>
      <c r="F606" s="7">
        <f>SUM(Ведомственная!G1189)</f>
        <v>130.30000000000001</v>
      </c>
      <c r="G606" s="7">
        <f>SUM(Ведомственная!H1189)</f>
        <v>0</v>
      </c>
      <c r="H606" s="7">
        <f>SUM(Ведомственная!I1189)</f>
        <v>0</v>
      </c>
    </row>
    <row r="607" spans="1:8" s="27" customFormat="1" ht="31.5" x14ac:dyDescent="0.25">
      <c r="A607" s="97" t="s">
        <v>61</v>
      </c>
      <c r="B607" s="6" t="s">
        <v>590</v>
      </c>
      <c r="C607" s="22">
        <v>600</v>
      </c>
      <c r="D607" s="4" t="s">
        <v>102</v>
      </c>
      <c r="E607" s="4" t="s">
        <v>35</v>
      </c>
      <c r="F607" s="7">
        <f>SUM(Ведомственная!G1011)</f>
        <v>1112.0999999999999</v>
      </c>
      <c r="G607" s="7">
        <f>SUM(Ведомственная!H1011)</f>
        <v>5990</v>
      </c>
      <c r="H607" s="7">
        <f>SUM(Ведомственная!I1011)</f>
        <v>0</v>
      </c>
    </row>
    <row r="608" spans="1:8" s="27" customFormat="1" ht="47.25" x14ac:dyDescent="0.25">
      <c r="A608" s="97" t="s">
        <v>599</v>
      </c>
      <c r="B608" s="22" t="s">
        <v>600</v>
      </c>
      <c r="C608" s="4"/>
      <c r="D608" s="4"/>
      <c r="E608" s="4"/>
      <c r="F608" s="7">
        <f>SUM(F609:F612)</f>
        <v>7344.9</v>
      </c>
      <c r="G608" s="7">
        <f t="shared" ref="G608:H608" si="149">SUM(G609:G612)</f>
        <v>8822.9</v>
      </c>
      <c r="H608" s="7">
        <f t="shared" si="149"/>
        <v>8823.7000000000007</v>
      </c>
    </row>
    <row r="609" spans="1:8" s="27" customFormat="1" ht="31.5" x14ac:dyDescent="0.25">
      <c r="A609" s="97" t="s">
        <v>43</v>
      </c>
      <c r="B609" s="22" t="s">
        <v>600</v>
      </c>
      <c r="C609" s="4" t="s">
        <v>80</v>
      </c>
      <c r="D609" s="4" t="s">
        <v>102</v>
      </c>
      <c r="E609" s="4" t="s">
        <v>35</v>
      </c>
      <c r="F609" s="7">
        <f>SUM(Ведомственная!G1013)</f>
        <v>2501.1</v>
      </c>
      <c r="G609" s="7">
        <f>SUM(Ведомственная!H1013)</f>
        <v>3176.3</v>
      </c>
      <c r="H609" s="7">
        <f>SUM(Ведомственная!I1013)</f>
        <v>3177.1</v>
      </c>
    </row>
    <row r="610" spans="1:8" s="27" customFormat="1" x14ac:dyDescent="0.25">
      <c r="A610" s="97" t="s">
        <v>34</v>
      </c>
      <c r="B610" s="22" t="s">
        <v>600</v>
      </c>
      <c r="C610" s="4" t="s">
        <v>88</v>
      </c>
      <c r="D610" s="4" t="s">
        <v>25</v>
      </c>
      <c r="E610" s="4" t="s">
        <v>11</v>
      </c>
      <c r="F610" s="7">
        <f>SUM(Ведомственная!G1250)</f>
        <v>293.7</v>
      </c>
      <c r="G610" s="7">
        <f>SUM(Ведомственная!H1250)</f>
        <v>463.5</v>
      </c>
      <c r="H610" s="7">
        <f>SUM(Ведомственная!I1250)</f>
        <v>463.5</v>
      </c>
    </row>
    <row r="611" spans="1:8" s="27" customFormat="1" ht="31.5" x14ac:dyDescent="0.25">
      <c r="A611" s="97" t="s">
        <v>207</v>
      </c>
      <c r="B611" s="22" t="s">
        <v>600</v>
      </c>
      <c r="C611" s="4" t="s">
        <v>111</v>
      </c>
      <c r="D611" s="4" t="s">
        <v>102</v>
      </c>
      <c r="E611" s="4" t="s">
        <v>35</v>
      </c>
      <c r="F611" s="7">
        <f>SUM(Ведомственная!G1014)</f>
        <v>4265.6000000000004</v>
      </c>
      <c r="G611" s="7">
        <f>SUM(Ведомственная!H1014)</f>
        <v>4809</v>
      </c>
      <c r="H611" s="7">
        <f>SUM(Ведомственная!I1014)</f>
        <v>4809</v>
      </c>
    </row>
    <row r="612" spans="1:8" s="27" customFormat="1" ht="31.5" x14ac:dyDescent="0.25">
      <c r="A612" s="97" t="s">
        <v>207</v>
      </c>
      <c r="B612" s="22" t="s">
        <v>600</v>
      </c>
      <c r="C612" s="4" t="s">
        <v>111</v>
      </c>
      <c r="D612" s="4" t="s">
        <v>25</v>
      </c>
      <c r="E612" s="4" t="s">
        <v>11</v>
      </c>
      <c r="F612" s="7">
        <f>SUM(Ведомственная!G1251)</f>
        <v>284.5</v>
      </c>
      <c r="G612" s="7">
        <f>SUM(Ведомственная!H1251)</f>
        <v>374.1</v>
      </c>
      <c r="H612" s="7">
        <f>SUM(Ведомственная!I1251)</f>
        <v>374.1</v>
      </c>
    </row>
    <row r="613" spans="1:8" s="27" customFormat="1" x14ac:dyDescent="0.25">
      <c r="A613" s="97" t="s">
        <v>748</v>
      </c>
      <c r="B613" s="22" t="s">
        <v>747</v>
      </c>
      <c r="C613" s="4"/>
      <c r="D613" s="4"/>
      <c r="E613" s="4"/>
      <c r="F613" s="7">
        <f>SUM(F614:F615)</f>
        <v>1331.5</v>
      </c>
      <c r="G613" s="7">
        <f t="shared" ref="G613:H613" si="150">SUM(G614:G615)</f>
        <v>1509.8</v>
      </c>
      <c r="H613" s="7">
        <f t="shared" si="150"/>
        <v>1509.8</v>
      </c>
    </row>
    <row r="614" spans="1:8" s="27" customFormat="1" ht="31.5" x14ac:dyDescent="0.25">
      <c r="A614" s="97" t="s">
        <v>43</v>
      </c>
      <c r="B614" s="22" t="s">
        <v>747</v>
      </c>
      <c r="C614" s="4" t="s">
        <v>80</v>
      </c>
      <c r="D614" s="4" t="s">
        <v>102</v>
      </c>
      <c r="E614" s="4" t="s">
        <v>35</v>
      </c>
      <c r="F614" s="7">
        <f>SUM(Ведомственная!G1016)</f>
        <v>878</v>
      </c>
      <c r="G614" s="7">
        <f>SUM(Ведомственная!H1016)</f>
        <v>976.4</v>
      </c>
      <c r="H614" s="7">
        <f>SUM(Ведомственная!I1016)</f>
        <v>976.4</v>
      </c>
    </row>
    <row r="615" spans="1:8" s="27" customFormat="1" ht="31.5" x14ac:dyDescent="0.25">
      <c r="A615" s="97" t="s">
        <v>207</v>
      </c>
      <c r="B615" s="22" t="s">
        <v>747</v>
      </c>
      <c r="C615" s="4" t="s">
        <v>111</v>
      </c>
      <c r="D615" s="4" t="s">
        <v>102</v>
      </c>
      <c r="E615" s="4" t="s">
        <v>35</v>
      </c>
      <c r="F615" s="7">
        <f>SUM(Ведомственная!G1017)</f>
        <v>453.5</v>
      </c>
      <c r="G615" s="7">
        <f>SUM(Ведомственная!H1017)</f>
        <v>533.4</v>
      </c>
      <c r="H615" s="7">
        <f>SUM(Ведомственная!I1017)</f>
        <v>533.4</v>
      </c>
    </row>
    <row r="616" spans="1:8" s="27" customFormat="1" x14ac:dyDescent="0.25">
      <c r="A616" s="97" t="s">
        <v>108</v>
      </c>
      <c r="B616" s="48" t="s">
        <v>591</v>
      </c>
      <c r="C616" s="4"/>
      <c r="D616" s="7"/>
      <c r="E616" s="4"/>
      <c r="F616" s="7">
        <f>F617</f>
        <v>22819.200000000001</v>
      </c>
      <c r="G616" s="7">
        <f>G617</f>
        <v>0</v>
      </c>
      <c r="H616" s="7">
        <f>H617</f>
        <v>0</v>
      </c>
    </row>
    <row r="617" spans="1:8" s="27" customFormat="1" ht="31.5" x14ac:dyDescent="0.25">
      <c r="A617" s="97" t="s">
        <v>207</v>
      </c>
      <c r="B617" s="48" t="s">
        <v>591</v>
      </c>
      <c r="C617" s="4" t="s">
        <v>111</v>
      </c>
      <c r="D617" s="4" t="s">
        <v>102</v>
      </c>
      <c r="E617" s="4" t="s">
        <v>45</v>
      </c>
      <c r="F617" s="7">
        <f>SUM(Ведомственная!G1113)</f>
        <v>22819.200000000001</v>
      </c>
      <c r="G617" s="7">
        <f>SUM(Ведомственная!H1113)</f>
        <v>0</v>
      </c>
      <c r="H617" s="7">
        <f>SUM(Ведомственная!I1113)</f>
        <v>0</v>
      </c>
    </row>
    <row r="618" spans="1:8" s="27" customFormat="1" ht="31.5" x14ac:dyDescent="0.25">
      <c r="A618" s="97" t="s">
        <v>489</v>
      </c>
      <c r="B618" s="48" t="s">
        <v>690</v>
      </c>
      <c r="C618" s="4"/>
      <c r="D618" s="4"/>
      <c r="E618" s="4"/>
      <c r="F618" s="7">
        <f>SUM(F619)</f>
        <v>350</v>
      </c>
      <c r="G618" s="7">
        <f t="shared" ref="G618:H618" si="151">SUM(G619)</f>
        <v>0</v>
      </c>
      <c r="H618" s="7">
        <f t="shared" si="151"/>
        <v>0</v>
      </c>
    </row>
    <row r="619" spans="1:8" s="27" customFormat="1" ht="31.5" x14ac:dyDescent="0.25">
      <c r="A619" s="97" t="s">
        <v>43</v>
      </c>
      <c r="B619" s="48" t="s">
        <v>690</v>
      </c>
      <c r="C619" s="4" t="s">
        <v>80</v>
      </c>
      <c r="D619" s="4" t="s">
        <v>102</v>
      </c>
      <c r="E619" s="4" t="s">
        <v>35</v>
      </c>
      <c r="F619" s="7">
        <f>SUM(Ведомственная!G1019)</f>
        <v>350</v>
      </c>
      <c r="G619" s="7">
        <f>SUM(Ведомственная!H1019)</f>
        <v>0</v>
      </c>
      <c r="H619" s="7">
        <f>SUM(Ведомственная!I1019)</f>
        <v>0</v>
      </c>
    </row>
    <row r="620" spans="1:8" s="27" customFormat="1" ht="31.5" hidden="1" x14ac:dyDescent="0.25">
      <c r="A620" s="32" t="s">
        <v>473</v>
      </c>
      <c r="B620" s="54" t="s">
        <v>721</v>
      </c>
      <c r="C620" s="22"/>
      <c r="D620" s="4"/>
      <c r="E620" s="4"/>
      <c r="F620" s="7">
        <f>SUM(F621)</f>
        <v>0</v>
      </c>
      <c r="G620" s="7">
        <f t="shared" ref="G620:H620" si="152">SUM(G621)</f>
        <v>0</v>
      </c>
      <c r="H620" s="7">
        <f t="shared" si="152"/>
        <v>0</v>
      </c>
    </row>
    <row r="621" spans="1:8" s="27" customFormat="1" ht="31.5" hidden="1" x14ac:dyDescent="0.25">
      <c r="A621" s="97" t="s">
        <v>43</v>
      </c>
      <c r="B621" s="54" t="s">
        <v>721</v>
      </c>
      <c r="C621" s="22">
        <v>200</v>
      </c>
      <c r="D621" s="4" t="s">
        <v>102</v>
      </c>
      <c r="E621" s="4" t="s">
        <v>155</v>
      </c>
      <c r="F621" s="7">
        <f>SUM(Ведомственная!G1191)</f>
        <v>0</v>
      </c>
      <c r="G621" s="7">
        <f>SUM(Ведомственная!H1191)</f>
        <v>0</v>
      </c>
      <c r="H621" s="7">
        <f>SUM(Ведомственная!I1191)</f>
        <v>0</v>
      </c>
    </row>
    <row r="622" spans="1:8" s="27" customFormat="1" ht="47.25" x14ac:dyDescent="0.25">
      <c r="A622" s="97" t="s">
        <v>922</v>
      </c>
      <c r="B622" s="48" t="s">
        <v>688</v>
      </c>
      <c r="C622" s="4"/>
      <c r="D622" s="4"/>
      <c r="E622" s="4"/>
      <c r="F622" s="7">
        <f>SUM(F623:F624)</f>
        <v>82189.399999999994</v>
      </c>
      <c r="G622" s="7">
        <f t="shared" ref="G622:H622" si="153">SUM(G623:G624)</f>
        <v>80133.5</v>
      </c>
      <c r="H622" s="7">
        <f t="shared" si="153"/>
        <v>80133.5</v>
      </c>
    </row>
    <row r="623" spans="1:8" s="27" customFormat="1" ht="63" x14ac:dyDescent="0.25">
      <c r="A623" s="97" t="s">
        <v>42</v>
      </c>
      <c r="B623" s="48" t="s">
        <v>688</v>
      </c>
      <c r="C623" s="4" t="s">
        <v>78</v>
      </c>
      <c r="D623" s="4" t="s">
        <v>102</v>
      </c>
      <c r="E623" s="4" t="s">
        <v>35</v>
      </c>
      <c r="F623" s="7">
        <f>SUM(Ведомственная!G1021)</f>
        <v>30395.1</v>
      </c>
      <c r="G623" s="7">
        <f>SUM(Ведомственная!H1021)</f>
        <v>29962.1</v>
      </c>
      <c r="H623" s="7">
        <f>SUM(Ведомственная!I1021)</f>
        <v>29962.1</v>
      </c>
    </row>
    <row r="624" spans="1:8" s="27" customFormat="1" ht="31.5" x14ac:dyDescent="0.25">
      <c r="A624" s="97" t="s">
        <v>207</v>
      </c>
      <c r="B624" s="48" t="s">
        <v>688</v>
      </c>
      <c r="C624" s="4" t="s">
        <v>111</v>
      </c>
      <c r="D624" s="4" t="s">
        <v>102</v>
      </c>
      <c r="E624" s="4" t="s">
        <v>35</v>
      </c>
      <c r="F624" s="7">
        <f>SUM(Ведомственная!G1022)</f>
        <v>51794.3</v>
      </c>
      <c r="G624" s="7">
        <f>SUM(Ведомственная!H1022)</f>
        <v>50171.4</v>
      </c>
      <c r="H624" s="7">
        <f>SUM(Ведомственная!I1022)</f>
        <v>50171.4</v>
      </c>
    </row>
    <row r="625" spans="1:8" s="27" customFormat="1" ht="47.25" x14ac:dyDescent="0.25">
      <c r="A625" s="71" t="s">
        <v>951</v>
      </c>
      <c r="B625" s="22" t="s">
        <v>718</v>
      </c>
      <c r="C625" s="4"/>
      <c r="D625" s="4"/>
      <c r="E625" s="4"/>
      <c r="F625" s="7">
        <f>SUM(F626:F627)</f>
        <v>108236.4</v>
      </c>
      <c r="G625" s="7">
        <f t="shared" ref="G625:H625" si="154">SUM(G626:G627)</f>
        <v>108236.4</v>
      </c>
      <c r="H625" s="7">
        <f t="shared" si="154"/>
        <v>103045.40000000001</v>
      </c>
    </row>
    <row r="626" spans="1:8" s="27" customFormat="1" ht="31.5" x14ac:dyDescent="0.25">
      <c r="A626" s="97" t="s">
        <v>43</v>
      </c>
      <c r="B626" s="22" t="s">
        <v>718</v>
      </c>
      <c r="C626" s="4" t="s">
        <v>80</v>
      </c>
      <c r="D626" s="4" t="s">
        <v>102</v>
      </c>
      <c r="E626" s="4" t="s">
        <v>35</v>
      </c>
      <c r="F626" s="7">
        <f>SUM(Ведомственная!G1024)</f>
        <v>33789.800000000003</v>
      </c>
      <c r="G626" s="7">
        <f>SUM(Ведомственная!H1024)</f>
        <v>33789.800000000003</v>
      </c>
      <c r="H626" s="7">
        <f>SUM(Ведомственная!I1024)</f>
        <v>32145.300000000003</v>
      </c>
    </row>
    <row r="627" spans="1:8" s="27" customFormat="1" ht="31.5" x14ac:dyDescent="0.25">
      <c r="A627" s="97" t="s">
        <v>207</v>
      </c>
      <c r="B627" s="22" t="s">
        <v>718</v>
      </c>
      <c r="C627" s="4" t="s">
        <v>111</v>
      </c>
      <c r="D627" s="4" t="s">
        <v>102</v>
      </c>
      <c r="E627" s="4" t="s">
        <v>35</v>
      </c>
      <c r="F627" s="7">
        <f>SUM(Ведомственная!G1025)</f>
        <v>74446.599999999991</v>
      </c>
      <c r="G627" s="7">
        <f>SUM(Ведомственная!H1025)</f>
        <v>74446.599999999991</v>
      </c>
      <c r="H627" s="7">
        <f>SUM(Ведомственная!I1025)</f>
        <v>70900.100000000006</v>
      </c>
    </row>
    <row r="628" spans="1:8" s="27" customFormat="1" x14ac:dyDescent="0.25">
      <c r="A628" s="97" t="s">
        <v>387</v>
      </c>
      <c r="B628" s="4" t="s">
        <v>620</v>
      </c>
      <c r="C628" s="4"/>
      <c r="D628" s="4"/>
      <c r="E628" s="4"/>
      <c r="F628" s="7">
        <f>SUM(F629:F631)</f>
        <v>24767</v>
      </c>
      <c r="G628" s="7">
        <f t="shared" ref="G628:H628" si="155">SUM(G629:G631)</f>
        <v>24767.000000000004</v>
      </c>
      <c r="H628" s="7">
        <f t="shared" si="155"/>
        <v>24767.000000000004</v>
      </c>
    </row>
    <row r="629" spans="1:8" s="27" customFormat="1" ht="31.5" x14ac:dyDescent="0.25">
      <c r="A629" s="97" t="s">
        <v>43</v>
      </c>
      <c r="B629" s="4" t="s">
        <v>620</v>
      </c>
      <c r="C629" s="98" t="s">
        <v>80</v>
      </c>
      <c r="D629" s="4" t="s">
        <v>102</v>
      </c>
      <c r="E629" s="4" t="s">
        <v>155</v>
      </c>
      <c r="F629" s="7">
        <f>SUM(Ведомственная!G1193)</f>
        <v>2217</v>
      </c>
      <c r="G629" s="7">
        <f>SUM(Ведомственная!H1193)</f>
        <v>24767.000000000004</v>
      </c>
      <c r="H629" s="7">
        <f>SUM(Ведомственная!I1193)</f>
        <v>24767.000000000004</v>
      </c>
    </row>
    <row r="630" spans="1:8" s="27" customFormat="1" ht="31.5" x14ac:dyDescent="0.25">
      <c r="A630" s="97" t="s">
        <v>207</v>
      </c>
      <c r="B630" s="4" t="s">
        <v>620</v>
      </c>
      <c r="C630" s="98" t="s">
        <v>111</v>
      </c>
      <c r="D630" s="4" t="s">
        <v>102</v>
      </c>
      <c r="E630" s="4" t="s">
        <v>155</v>
      </c>
      <c r="F630" s="7">
        <f>SUM(Ведомственная!G1194)</f>
        <v>6937.9</v>
      </c>
      <c r="G630" s="7">
        <f>SUM(Ведомственная!H1194)</f>
        <v>0</v>
      </c>
      <c r="H630" s="7">
        <f>SUM(Ведомственная!I1194)</f>
        <v>0</v>
      </c>
    </row>
    <row r="631" spans="1:8" s="27" customFormat="1" x14ac:dyDescent="0.25">
      <c r="A631" s="97" t="s">
        <v>20</v>
      </c>
      <c r="B631" s="4" t="s">
        <v>620</v>
      </c>
      <c r="C631" s="98" t="s">
        <v>85</v>
      </c>
      <c r="D631" s="4" t="s">
        <v>102</v>
      </c>
      <c r="E631" s="4" t="s">
        <v>155</v>
      </c>
      <c r="F631" s="7">
        <f>SUM(Ведомственная!G1195)</f>
        <v>15612.1</v>
      </c>
      <c r="G631" s="7">
        <f>SUM(Ведомственная!H1195)</f>
        <v>0</v>
      </c>
      <c r="H631" s="7">
        <f>SUM(Ведомственная!I1195)</f>
        <v>0</v>
      </c>
    </row>
    <row r="632" spans="1:8" s="27" customFormat="1" ht="47.25" x14ac:dyDescent="0.25">
      <c r="A632" s="97" t="s">
        <v>599</v>
      </c>
      <c r="B632" s="6" t="s">
        <v>601</v>
      </c>
      <c r="C632" s="22"/>
      <c r="D632" s="4"/>
      <c r="E632" s="4"/>
      <c r="F632" s="7">
        <f>SUM(F633:F634)</f>
        <v>9740.7000000000007</v>
      </c>
      <c r="G632" s="7">
        <f t="shared" ref="G632:H632" si="156">SUM(G633:G634)</f>
        <v>11739.2</v>
      </c>
      <c r="H632" s="7">
        <f t="shared" si="156"/>
        <v>11739.2</v>
      </c>
    </row>
    <row r="633" spans="1:8" s="27" customFormat="1" ht="31.5" x14ac:dyDescent="0.25">
      <c r="A633" s="97" t="s">
        <v>43</v>
      </c>
      <c r="B633" s="6" t="s">
        <v>601</v>
      </c>
      <c r="C633" s="4" t="s">
        <v>80</v>
      </c>
      <c r="D633" s="4" t="s">
        <v>102</v>
      </c>
      <c r="E633" s="4" t="s">
        <v>35</v>
      </c>
      <c r="F633" s="7">
        <f>SUM(Ведомственная!G1027)</f>
        <v>3507.1</v>
      </c>
      <c r="G633" s="7">
        <f>SUM(Ведомственная!H1027)</f>
        <v>4760.3999999999996</v>
      </c>
      <c r="H633" s="7">
        <f>SUM(Ведомственная!I1027)</f>
        <v>4760.3999999999996</v>
      </c>
    </row>
    <row r="634" spans="1:8" s="27" customFormat="1" ht="31.5" x14ac:dyDescent="0.25">
      <c r="A634" s="97" t="s">
        <v>207</v>
      </c>
      <c r="B634" s="6" t="s">
        <v>601</v>
      </c>
      <c r="C634" s="4" t="s">
        <v>111</v>
      </c>
      <c r="D634" s="4" t="s">
        <v>102</v>
      </c>
      <c r="E634" s="4" t="s">
        <v>35</v>
      </c>
      <c r="F634" s="7">
        <f>SUM(Ведомственная!G1028)</f>
        <v>6233.6</v>
      </c>
      <c r="G634" s="7">
        <f>SUM(Ведомственная!H1028)</f>
        <v>6978.8</v>
      </c>
      <c r="H634" s="7">
        <f>SUM(Ведомственная!I1028)</f>
        <v>6978.8</v>
      </c>
    </row>
    <row r="635" spans="1:8" s="27" customFormat="1" ht="47.25" hidden="1" x14ac:dyDescent="0.25">
      <c r="A635" s="97" t="s">
        <v>683</v>
      </c>
      <c r="B635" s="6" t="s">
        <v>682</v>
      </c>
      <c r="C635" s="4"/>
      <c r="D635" s="4"/>
      <c r="E635" s="4"/>
      <c r="F635" s="7">
        <f>SUM(F636)</f>
        <v>0</v>
      </c>
      <c r="G635" s="7">
        <f t="shared" ref="G635:H635" si="157">SUM(G636)</f>
        <v>0</v>
      </c>
      <c r="H635" s="7">
        <f t="shared" si="157"/>
        <v>0</v>
      </c>
    </row>
    <row r="636" spans="1:8" s="27" customFormat="1" ht="31.5" hidden="1" x14ac:dyDescent="0.25">
      <c r="A636" s="97" t="s">
        <v>43</v>
      </c>
      <c r="B636" s="6" t="s">
        <v>682</v>
      </c>
      <c r="C636" s="4" t="s">
        <v>80</v>
      </c>
      <c r="D636" s="4" t="s">
        <v>102</v>
      </c>
      <c r="E636" s="4" t="s">
        <v>35</v>
      </c>
      <c r="F636" s="7">
        <f>SUM(Ведомственная!G1030)</f>
        <v>0</v>
      </c>
      <c r="G636" s="7"/>
      <c r="H636" s="7"/>
    </row>
    <row r="637" spans="1:8" s="27" customFormat="1" ht="47.25" x14ac:dyDescent="0.25">
      <c r="A637" s="97" t="s">
        <v>729</v>
      </c>
      <c r="B637" s="22" t="s">
        <v>602</v>
      </c>
      <c r="C637" s="4"/>
      <c r="D637" s="4"/>
      <c r="E637" s="4"/>
      <c r="F637" s="7">
        <f>SUM(F638:F639)</f>
        <v>17680.099999999999</v>
      </c>
      <c r="G637" s="7">
        <f t="shared" ref="G637:H637" si="158">SUM(G638:G639)</f>
        <v>15630.800000000001</v>
      </c>
      <c r="H637" s="7">
        <f t="shared" si="158"/>
        <v>15630.800000000001</v>
      </c>
    </row>
    <row r="638" spans="1:8" s="27" customFormat="1" ht="31.5" x14ac:dyDescent="0.25">
      <c r="A638" s="97" t="s">
        <v>43</v>
      </c>
      <c r="B638" s="22" t="s">
        <v>602</v>
      </c>
      <c r="C638" s="4" t="s">
        <v>80</v>
      </c>
      <c r="D638" s="4" t="s">
        <v>102</v>
      </c>
      <c r="E638" s="4" t="s">
        <v>35</v>
      </c>
      <c r="F638" s="7">
        <f>SUM(Ведомственная!G1032)</f>
        <v>6240.8</v>
      </c>
      <c r="G638" s="7">
        <f>SUM(Ведомственная!H1032)</f>
        <v>4871.7000000000007</v>
      </c>
      <c r="H638" s="7">
        <f>SUM(Ведомственная!I1032)</f>
        <v>4871.7000000000007</v>
      </c>
    </row>
    <row r="639" spans="1:8" s="27" customFormat="1" ht="31.5" x14ac:dyDescent="0.25">
      <c r="A639" s="97" t="s">
        <v>207</v>
      </c>
      <c r="B639" s="22" t="s">
        <v>602</v>
      </c>
      <c r="C639" s="4" t="s">
        <v>111</v>
      </c>
      <c r="D639" s="4" t="s">
        <v>102</v>
      </c>
      <c r="E639" s="4" t="s">
        <v>35</v>
      </c>
      <c r="F639" s="7">
        <f>SUM(Ведомственная!G1033)</f>
        <v>11439.3</v>
      </c>
      <c r="G639" s="7">
        <f>SUM(Ведомственная!H1033)</f>
        <v>10759.1</v>
      </c>
      <c r="H639" s="7">
        <f>SUM(Ведомственная!I1033)</f>
        <v>10759.1</v>
      </c>
    </row>
    <row r="640" spans="1:8" s="27" customFormat="1" ht="94.5" x14ac:dyDescent="0.25">
      <c r="A640" s="97" t="s">
        <v>404</v>
      </c>
      <c r="B640" s="48" t="s">
        <v>774</v>
      </c>
      <c r="C640" s="4"/>
      <c r="D640" s="4"/>
      <c r="E640" s="4"/>
      <c r="F640" s="7">
        <f>SUM(F641:F642)</f>
        <v>0</v>
      </c>
      <c r="G640" s="7">
        <f t="shared" ref="G640:H640" si="159">SUM(G641:G642)</f>
        <v>195</v>
      </c>
      <c r="H640" s="7">
        <f t="shared" si="159"/>
        <v>0</v>
      </c>
    </row>
    <row r="641" spans="1:8" s="27" customFormat="1" ht="31.5" x14ac:dyDescent="0.25">
      <c r="A641" s="97" t="s">
        <v>207</v>
      </c>
      <c r="B641" s="48" t="s">
        <v>774</v>
      </c>
      <c r="C641" s="4" t="s">
        <v>111</v>
      </c>
      <c r="D641" s="4" t="s">
        <v>102</v>
      </c>
      <c r="E641" s="4" t="s">
        <v>28</v>
      </c>
      <c r="F641" s="7">
        <f>SUM(Ведомственная!G938)</f>
        <v>0</v>
      </c>
      <c r="G641" s="7">
        <f>SUM(Ведомственная!H938)</f>
        <v>195</v>
      </c>
      <c r="H641" s="7">
        <f>SUM(Ведомственная!I938)</f>
        <v>0</v>
      </c>
    </row>
    <row r="642" spans="1:8" s="27" customFormat="1" ht="31.5" hidden="1" x14ac:dyDescent="0.25">
      <c r="A642" s="97" t="s">
        <v>207</v>
      </c>
      <c r="B642" s="48" t="s">
        <v>774</v>
      </c>
      <c r="C642" s="4" t="s">
        <v>111</v>
      </c>
      <c r="D642" s="4" t="s">
        <v>102</v>
      </c>
      <c r="E642" s="4" t="s">
        <v>35</v>
      </c>
      <c r="F642" s="7">
        <f>SUM(Ведомственная!G1035)</f>
        <v>0</v>
      </c>
      <c r="G642" s="7">
        <f>SUM(Ведомственная!H1035)</f>
        <v>0</v>
      </c>
      <c r="H642" s="7">
        <f>SUM(Ведомственная!I1035)</f>
        <v>0</v>
      </c>
    </row>
    <row r="643" spans="1:8" s="27" customFormat="1" ht="63" x14ac:dyDescent="0.25">
      <c r="A643" s="97" t="s">
        <v>920</v>
      </c>
      <c r="B643" s="93" t="s">
        <v>921</v>
      </c>
      <c r="C643" s="92"/>
      <c r="D643" s="4"/>
      <c r="E643" s="4"/>
      <c r="F643" s="7">
        <f>SUM(F644:F645)</f>
        <v>737.6</v>
      </c>
      <c r="G643" s="7">
        <f t="shared" ref="G643:H643" si="160">SUM(G644:G645)</f>
        <v>737.6</v>
      </c>
      <c r="H643" s="7">
        <f t="shared" si="160"/>
        <v>737.6</v>
      </c>
    </row>
    <row r="644" spans="1:8" s="27" customFormat="1" ht="31.5" hidden="1" x14ac:dyDescent="0.25">
      <c r="A644" s="97" t="s">
        <v>43</v>
      </c>
      <c r="B644" s="93" t="s">
        <v>921</v>
      </c>
      <c r="C644" s="92" t="s">
        <v>80</v>
      </c>
      <c r="D644" s="4" t="s">
        <v>102</v>
      </c>
      <c r="E644" s="4" t="s">
        <v>28</v>
      </c>
      <c r="F644" s="7">
        <f>SUM(Ведомственная!G940)</f>
        <v>0</v>
      </c>
      <c r="G644" s="7">
        <f>SUM(Ведомственная!H940)</f>
        <v>0</v>
      </c>
      <c r="H644" s="7">
        <f>SUM(Ведомственная!I940)</f>
        <v>0</v>
      </c>
    </row>
    <row r="645" spans="1:8" s="27" customFormat="1" ht="31.5" x14ac:dyDescent="0.25">
      <c r="A645" s="97" t="s">
        <v>207</v>
      </c>
      <c r="B645" s="93" t="s">
        <v>921</v>
      </c>
      <c r="C645" s="92" t="s">
        <v>111</v>
      </c>
      <c r="D645" s="4" t="s">
        <v>102</v>
      </c>
      <c r="E645" s="4" t="s">
        <v>28</v>
      </c>
      <c r="F645" s="7">
        <f>SUM(Ведомственная!G941)</f>
        <v>737.6</v>
      </c>
      <c r="G645" s="7">
        <f>SUM(Ведомственная!H941)</f>
        <v>737.6</v>
      </c>
      <c r="H645" s="7">
        <f>SUM(Ведомственная!I941)</f>
        <v>737.6</v>
      </c>
    </row>
    <row r="646" spans="1:8" s="27" customFormat="1" ht="94.5" x14ac:dyDescent="0.25">
      <c r="A646" s="97" t="s">
        <v>809</v>
      </c>
      <c r="B646" s="31" t="s">
        <v>652</v>
      </c>
      <c r="C646" s="4"/>
      <c r="D646" s="4"/>
      <c r="E646" s="4"/>
      <c r="F646" s="7">
        <f>SUM(F647)</f>
        <v>6196.6</v>
      </c>
      <c r="G646" s="7">
        <f t="shared" ref="G646:H646" si="161">SUM(G647)</f>
        <v>6196.6</v>
      </c>
      <c r="H646" s="7">
        <f t="shared" si="161"/>
        <v>6196.6</v>
      </c>
    </row>
    <row r="647" spans="1:8" s="27" customFormat="1" x14ac:dyDescent="0.25">
      <c r="A647" s="97" t="s">
        <v>34</v>
      </c>
      <c r="B647" s="31" t="s">
        <v>652</v>
      </c>
      <c r="C647" s="4" t="s">
        <v>88</v>
      </c>
      <c r="D647" s="4" t="s">
        <v>25</v>
      </c>
      <c r="E647" s="4" t="s">
        <v>11</v>
      </c>
      <c r="F647" s="7">
        <f>SUM(Ведомственная!G1253)</f>
        <v>6196.6</v>
      </c>
      <c r="G647" s="7">
        <f>SUM(Ведомственная!H1253)</f>
        <v>6196.6</v>
      </c>
      <c r="H647" s="7">
        <f>SUM(Ведомственная!I1253)</f>
        <v>6196.6</v>
      </c>
    </row>
    <row r="648" spans="1:8" s="27" customFormat="1" ht="31.5" x14ac:dyDescent="0.25">
      <c r="A648" s="97" t="s">
        <v>775</v>
      </c>
      <c r="B648" s="31" t="s">
        <v>776</v>
      </c>
      <c r="C648" s="4"/>
      <c r="D648" s="4"/>
      <c r="E648" s="4"/>
      <c r="F648" s="7">
        <f>SUM(F649)</f>
        <v>1039</v>
      </c>
      <c r="G648" s="7">
        <f t="shared" ref="G648:H648" si="162">SUM(G649)</f>
        <v>1039</v>
      </c>
      <c r="H648" s="7">
        <f t="shared" si="162"/>
        <v>1039</v>
      </c>
    </row>
    <row r="649" spans="1:8" s="27" customFormat="1" x14ac:dyDescent="0.25">
      <c r="A649" s="97" t="s">
        <v>20</v>
      </c>
      <c r="B649" s="31" t="s">
        <v>776</v>
      </c>
      <c r="C649" s="4" t="s">
        <v>85</v>
      </c>
      <c r="D649" s="4" t="s">
        <v>102</v>
      </c>
      <c r="E649" s="4" t="s">
        <v>155</v>
      </c>
      <c r="F649" s="7">
        <f>SUM(Ведомственная!G1197)</f>
        <v>1039</v>
      </c>
      <c r="G649" s="7">
        <f>SUM(Ведомственная!H1197)</f>
        <v>1039</v>
      </c>
      <c r="H649" s="7">
        <f>SUM(Ведомственная!I1197)</f>
        <v>1039</v>
      </c>
    </row>
    <row r="650" spans="1:8" s="27" customFormat="1" ht="31.5" x14ac:dyDescent="0.25">
      <c r="A650" s="97" t="s">
        <v>959</v>
      </c>
      <c r="B650" s="31" t="s">
        <v>960</v>
      </c>
      <c r="C650" s="4"/>
      <c r="D650" s="4"/>
      <c r="E650" s="4"/>
      <c r="F650" s="7">
        <f>SUM(F651)</f>
        <v>833.7</v>
      </c>
      <c r="G650" s="7">
        <f t="shared" ref="G650:H650" si="163">SUM(G651)</f>
        <v>833.7</v>
      </c>
      <c r="H650" s="7">
        <f t="shared" si="163"/>
        <v>833.7</v>
      </c>
    </row>
    <row r="651" spans="1:8" s="27" customFormat="1" ht="31.5" x14ac:dyDescent="0.25">
      <c r="A651" s="97" t="s">
        <v>207</v>
      </c>
      <c r="B651" s="31" t="s">
        <v>960</v>
      </c>
      <c r="C651" s="4" t="s">
        <v>111</v>
      </c>
      <c r="D651" s="4" t="s">
        <v>102</v>
      </c>
      <c r="E651" s="4" t="s">
        <v>35</v>
      </c>
      <c r="F651" s="7">
        <f>SUM(Ведомственная!G1037)</f>
        <v>833.7</v>
      </c>
      <c r="G651" s="7">
        <f>SUM(Ведомственная!H1037)</f>
        <v>833.7</v>
      </c>
      <c r="H651" s="7">
        <f>SUM(Ведомственная!I1037)</f>
        <v>833.7</v>
      </c>
    </row>
    <row r="652" spans="1:8" s="27" customFormat="1" x14ac:dyDescent="0.25">
      <c r="A652" s="97" t="s">
        <v>803</v>
      </c>
      <c r="B652" s="31" t="s">
        <v>843</v>
      </c>
      <c r="C652" s="4"/>
      <c r="D652" s="4"/>
      <c r="E652" s="4"/>
      <c r="F652" s="7">
        <f>SUM(F653+F655)</f>
        <v>3146.7</v>
      </c>
      <c r="G652" s="7">
        <f t="shared" ref="G652:H652" si="164">SUM(G653+G655)</f>
        <v>0</v>
      </c>
      <c r="H652" s="7">
        <f t="shared" si="164"/>
        <v>0</v>
      </c>
    </row>
    <row r="653" spans="1:8" s="27" customFormat="1" ht="31.5" x14ac:dyDescent="0.25">
      <c r="A653" s="97" t="s">
        <v>996</v>
      </c>
      <c r="B653" s="31" t="s">
        <v>992</v>
      </c>
      <c r="C653" s="4"/>
      <c r="D653" s="4"/>
      <c r="E653" s="4"/>
      <c r="F653" s="7">
        <f>SUM(F654)</f>
        <v>3146.7</v>
      </c>
      <c r="G653" s="7">
        <f t="shared" ref="G653:H653" si="165">SUM(G654)</f>
        <v>0</v>
      </c>
      <c r="H653" s="7">
        <f t="shared" si="165"/>
        <v>0</v>
      </c>
    </row>
    <row r="654" spans="1:8" s="27" customFormat="1" ht="31.5" x14ac:dyDescent="0.25">
      <c r="A654" s="97" t="s">
        <v>43</v>
      </c>
      <c r="B654" s="31" t="s">
        <v>992</v>
      </c>
      <c r="C654" s="4" t="s">
        <v>111</v>
      </c>
      <c r="D654" s="4" t="s">
        <v>102</v>
      </c>
      <c r="E654" s="4" t="s">
        <v>35</v>
      </c>
      <c r="F654" s="7">
        <f>SUM(Ведомственная!G1040)</f>
        <v>3146.7</v>
      </c>
      <c r="G654" s="7">
        <f>SUM(Ведомственная!H1040)</f>
        <v>0</v>
      </c>
      <c r="H654" s="7">
        <f>SUM(Ведомственная!I1040)</f>
        <v>0</v>
      </c>
    </row>
    <row r="655" spans="1:8" s="27" customFormat="1" hidden="1" x14ac:dyDescent="0.25">
      <c r="A655" s="97"/>
      <c r="B655" s="31" t="s">
        <v>993</v>
      </c>
      <c r="C655" s="4"/>
      <c r="D655" s="4"/>
      <c r="E655" s="4"/>
      <c r="F655" s="7">
        <f>SUM(F656)</f>
        <v>0</v>
      </c>
      <c r="G655" s="7">
        <f t="shared" ref="G655:H655" si="166">SUM(G656)</f>
        <v>0</v>
      </c>
      <c r="H655" s="7">
        <f t="shared" si="166"/>
        <v>0</v>
      </c>
    </row>
    <row r="656" spans="1:8" s="27" customFormat="1" ht="31.5" hidden="1" x14ac:dyDescent="0.25">
      <c r="A656" s="97" t="s">
        <v>43</v>
      </c>
      <c r="B656" s="31" t="s">
        <v>993</v>
      </c>
      <c r="C656" s="4" t="s">
        <v>80</v>
      </c>
      <c r="D656" s="4"/>
      <c r="E656" s="4"/>
      <c r="F656" s="7">
        <f>SUM(Ведомственная!G1042)</f>
        <v>0</v>
      </c>
      <c r="G656" s="7">
        <f>SUM(Ведомственная!H1042)</f>
        <v>0</v>
      </c>
      <c r="H656" s="7">
        <f>SUM(Ведомственная!I1042)</f>
        <v>0</v>
      </c>
    </row>
    <row r="657" spans="1:8" s="27" customFormat="1" ht="47.25" x14ac:dyDescent="0.25">
      <c r="A657" s="97" t="s">
        <v>23</v>
      </c>
      <c r="B657" s="6" t="s">
        <v>586</v>
      </c>
      <c r="C657" s="4"/>
      <c r="D657" s="4"/>
      <c r="E657" s="4"/>
      <c r="F657" s="7">
        <f>F658+F669+F672+F663+F667+F661+F665</f>
        <v>2251383.2000000002</v>
      </c>
      <c r="G657" s="7">
        <f>G658+G669+G672+G663+G667+G661+G665</f>
        <v>2045133.2000000002</v>
      </c>
      <c r="H657" s="7">
        <f>H658+H669+H672+H663+H667+H661+H665</f>
        <v>2056138.2000000002</v>
      </c>
    </row>
    <row r="658" spans="1:8" s="27" customFormat="1" ht="78.75" x14ac:dyDescent="0.25">
      <c r="A658" s="97" t="s">
        <v>351</v>
      </c>
      <c r="B658" s="48" t="s">
        <v>587</v>
      </c>
      <c r="C658" s="4"/>
      <c r="D658" s="4"/>
      <c r="E658" s="4"/>
      <c r="F658" s="7">
        <f>SUM(F659:F660)</f>
        <v>714878.2</v>
      </c>
      <c r="G658" s="7">
        <f t="shared" ref="G658:H658" si="167">SUM(G659:G660)</f>
        <v>640808.4</v>
      </c>
      <c r="H658" s="7">
        <f t="shared" si="167"/>
        <v>655282.70000000007</v>
      </c>
    </row>
    <row r="659" spans="1:8" s="27" customFormat="1" ht="31.5" x14ac:dyDescent="0.25">
      <c r="A659" s="97" t="s">
        <v>110</v>
      </c>
      <c r="B659" s="48" t="s">
        <v>587</v>
      </c>
      <c r="C659" s="4" t="s">
        <v>111</v>
      </c>
      <c r="D659" s="4" t="s">
        <v>102</v>
      </c>
      <c r="E659" s="4" t="s">
        <v>35</v>
      </c>
      <c r="F659" s="7">
        <f>SUM(Ведомственная!G1045)</f>
        <v>711192.6</v>
      </c>
      <c r="G659" s="7">
        <f>SUM(Ведомственная!H1045)</f>
        <v>609657.4</v>
      </c>
      <c r="H659" s="7">
        <f>SUM(Ведомственная!I1045)</f>
        <v>655282.70000000007</v>
      </c>
    </row>
    <row r="660" spans="1:8" s="27" customFormat="1" ht="31.5" x14ac:dyDescent="0.25">
      <c r="A660" s="108" t="s">
        <v>110</v>
      </c>
      <c r="B660" s="48" t="s">
        <v>587</v>
      </c>
      <c r="C660" s="4" t="s">
        <v>111</v>
      </c>
      <c r="D660" s="4" t="s">
        <v>102</v>
      </c>
      <c r="E660" s="4" t="s">
        <v>45</v>
      </c>
      <c r="F660" s="7">
        <f>SUM(Ведомственная!G1116)</f>
        <v>3685.6</v>
      </c>
      <c r="G660" s="7">
        <f>SUM(Ведомственная!H1116)</f>
        <v>31151</v>
      </c>
      <c r="H660" s="7">
        <f>SUM(Ведомственная!I1116)</f>
        <v>0</v>
      </c>
    </row>
    <row r="661" spans="1:8" s="27" customFormat="1" ht="110.25" x14ac:dyDescent="0.25">
      <c r="A661" s="108" t="s">
        <v>1049</v>
      </c>
      <c r="B661" s="48" t="s">
        <v>1050</v>
      </c>
      <c r="C661" s="4"/>
      <c r="D661" s="4"/>
      <c r="E661" s="4"/>
      <c r="F661" s="7">
        <f>SUM(F662)</f>
        <v>1672.2</v>
      </c>
      <c r="G661" s="7">
        <f t="shared" ref="G661:H661" si="168">SUM(G662)</f>
        <v>14474.3</v>
      </c>
      <c r="H661" s="7">
        <f t="shared" si="168"/>
        <v>0</v>
      </c>
    </row>
    <row r="662" spans="1:8" s="27" customFormat="1" ht="31.5" x14ac:dyDescent="0.25">
      <c r="A662" s="108" t="s">
        <v>110</v>
      </c>
      <c r="B662" s="48" t="s">
        <v>1050</v>
      </c>
      <c r="C662" s="4" t="s">
        <v>111</v>
      </c>
      <c r="D662" s="4"/>
      <c r="E662" s="4"/>
      <c r="F662" s="7">
        <f>SUM(Ведомственная!G1118)</f>
        <v>1672.2</v>
      </c>
      <c r="G662" s="7">
        <f>SUM(Ведомственная!H1118)</f>
        <v>14474.3</v>
      </c>
      <c r="H662" s="7">
        <f>SUM(Ведомственная!I1118)</f>
        <v>0</v>
      </c>
    </row>
    <row r="663" spans="1:8" s="27" customFormat="1" ht="47.25" x14ac:dyDescent="0.25">
      <c r="A663" s="97" t="s">
        <v>349</v>
      </c>
      <c r="B663" s="6" t="s">
        <v>580</v>
      </c>
      <c r="C663" s="22"/>
      <c r="D663" s="4"/>
      <c r="E663" s="4"/>
      <c r="F663" s="7">
        <f>SUM(F664)</f>
        <v>662191.1</v>
      </c>
      <c r="G663" s="7">
        <f>SUM(G664)</f>
        <v>624962.5</v>
      </c>
      <c r="H663" s="7">
        <f>SUM(H664)</f>
        <v>624962.5</v>
      </c>
    </row>
    <row r="664" spans="1:8" s="27" customFormat="1" ht="31.5" x14ac:dyDescent="0.25">
      <c r="A664" s="97" t="s">
        <v>207</v>
      </c>
      <c r="B664" s="6" t="s">
        <v>580</v>
      </c>
      <c r="C664" s="4" t="s">
        <v>111</v>
      </c>
      <c r="D664" s="4" t="s">
        <v>102</v>
      </c>
      <c r="E664" s="4" t="s">
        <v>28</v>
      </c>
      <c r="F664" s="7">
        <f>SUM(Ведомственная!G944)</f>
        <v>662191.1</v>
      </c>
      <c r="G664" s="7">
        <f>SUM(Ведомственная!H944)</f>
        <v>624962.5</v>
      </c>
      <c r="H664" s="7">
        <f>SUM(Ведомственная!I944)</f>
        <v>624962.5</v>
      </c>
    </row>
    <row r="665" spans="1:8" s="27" customFormat="1" ht="63" x14ac:dyDescent="0.25">
      <c r="A665" s="115" t="s">
        <v>1054</v>
      </c>
      <c r="B665" s="48" t="s">
        <v>1053</v>
      </c>
      <c r="C665" s="4"/>
      <c r="D665" s="4"/>
      <c r="E665" s="4"/>
      <c r="F665" s="7">
        <f>SUM(F666)</f>
        <v>8796.2999999999993</v>
      </c>
      <c r="G665" s="7">
        <f t="shared" ref="G665:H665" si="169">SUM(G666)</f>
        <v>38296.699999999997</v>
      </c>
      <c r="H665" s="7">
        <f t="shared" si="169"/>
        <v>0</v>
      </c>
    </row>
    <row r="666" spans="1:8" s="27" customFormat="1" ht="31.5" x14ac:dyDescent="0.25">
      <c r="A666" s="115" t="s">
        <v>110</v>
      </c>
      <c r="B666" s="48" t="s">
        <v>1053</v>
      </c>
      <c r="C666" s="4" t="s">
        <v>111</v>
      </c>
      <c r="D666" s="4" t="s">
        <v>102</v>
      </c>
      <c r="E666" s="4" t="s">
        <v>45</v>
      </c>
      <c r="F666" s="7">
        <f>SUM(Ведомственная!G1120)</f>
        <v>8796.2999999999993</v>
      </c>
      <c r="G666" s="7">
        <f>SUM(Ведомственная!H1120)</f>
        <v>38296.699999999997</v>
      </c>
      <c r="H666" s="7">
        <f>SUM(Ведомственная!I1120)</f>
        <v>0</v>
      </c>
    </row>
    <row r="667" spans="1:8" s="27" customFormat="1" x14ac:dyDescent="0.25">
      <c r="A667" s="97" t="s">
        <v>293</v>
      </c>
      <c r="B667" s="31" t="s">
        <v>581</v>
      </c>
      <c r="C667" s="4"/>
      <c r="D667" s="4"/>
      <c r="E667" s="4"/>
      <c r="F667" s="7">
        <f>F668</f>
        <v>453733.6</v>
      </c>
      <c r="G667" s="7">
        <f>G668</f>
        <v>390652.5</v>
      </c>
      <c r="H667" s="7">
        <f>H668</f>
        <v>396498.1</v>
      </c>
    </row>
    <row r="668" spans="1:8" s="27" customFormat="1" ht="31.5" x14ac:dyDescent="0.25">
      <c r="A668" s="97" t="s">
        <v>207</v>
      </c>
      <c r="B668" s="31" t="s">
        <v>581</v>
      </c>
      <c r="C668" s="4" t="s">
        <v>111</v>
      </c>
      <c r="D668" s="4" t="s">
        <v>102</v>
      </c>
      <c r="E668" s="4" t="s">
        <v>28</v>
      </c>
      <c r="F668" s="7">
        <f>SUM(Ведомственная!G946)</f>
        <v>453733.6</v>
      </c>
      <c r="G668" s="7">
        <f>SUM(Ведомственная!H946)</f>
        <v>390652.5</v>
      </c>
      <c r="H668" s="7">
        <f>SUM(Ведомственная!I946)</f>
        <v>396498.1</v>
      </c>
    </row>
    <row r="669" spans="1:8" s="27" customFormat="1" x14ac:dyDescent="0.25">
      <c r="A669" s="97" t="s">
        <v>300</v>
      </c>
      <c r="B669" s="22" t="s">
        <v>588</v>
      </c>
      <c r="C669" s="4"/>
      <c r="D669" s="4"/>
      <c r="E669" s="4"/>
      <c r="F669" s="7">
        <f>SUM(F670:F671)</f>
        <v>290099.5</v>
      </c>
      <c r="G669" s="7">
        <f t="shared" ref="G669:H669" si="170">SUM(G670:G671)</f>
        <v>255498.9</v>
      </c>
      <c r="H669" s="7">
        <f t="shared" si="170"/>
        <v>260915.9</v>
      </c>
    </row>
    <row r="670" spans="1:8" s="27" customFormat="1" ht="31.5" x14ac:dyDescent="0.25">
      <c r="A670" s="97" t="s">
        <v>207</v>
      </c>
      <c r="B670" s="22" t="s">
        <v>588</v>
      </c>
      <c r="C670" s="4" t="s">
        <v>111</v>
      </c>
      <c r="D670" s="4" t="s">
        <v>102</v>
      </c>
      <c r="E670" s="4" t="s">
        <v>35</v>
      </c>
      <c r="F670" s="7">
        <f>SUM(Ведомственная!G1047)</f>
        <v>289495</v>
      </c>
      <c r="G670" s="7">
        <f>SUM(Ведомственная!H1047)</f>
        <v>254138.5</v>
      </c>
      <c r="H670" s="7">
        <f>SUM(Ведомственная!I1047)</f>
        <v>260915.9</v>
      </c>
    </row>
    <row r="671" spans="1:8" s="27" customFormat="1" ht="31.5" x14ac:dyDescent="0.25">
      <c r="A671" s="108" t="s">
        <v>207</v>
      </c>
      <c r="B671" s="22" t="s">
        <v>588</v>
      </c>
      <c r="C671" s="4" t="s">
        <v>111</v>
      </c>
      <c r="D671" s="4" t="s">
        <v>102</v>
      </c>
      <c r="E671" s="4" t="s">
        <v>45</v>
      </c>
      <c r="F671" s="7">
        <f>SUM(Ведомственная!G1122)</f>
        <v>604.5</v>
      </c>
      <c r="G671" s="7">
        <f>SUM(Ведомственная!H1122)</f>
        <v>1360.4</v>
      </c>
      <c r="H671" s="7">
        <f>SUM(Ведомственная!I1122)</f>
        <v>0</v>
      </c>
    </row>
    <row r="672" spans="1:8" s="27" customFormat="1" x14ac:dyDescent="0.25">
      <c r="A672" s="97" t="s">
        <v>108</v>
      </c>
      <c r="B672" s="48" t="s">
        <v>589</v>
      </c>
      <c r="C672" s="4"/>
      <c r="D672" s="4"/>
      <c r="E672" s="4"/>
      <c r="F672" s="7">
        <f>F673</f>
        <v>120012.3</v>
      </c>
      <c r="G672" s="7">
        <f>G673</f>
        <v>80439.899999999994</v>
      </c>
      <c r="H672" s="7">
        <f>H673</f>
        <v>118479</v>
      </c>
    </row>
    <row r="673" spans="1:8" s="27" customFormat="1" ht="31.5" x14ac:dyDescent="0.25">
      <c r="A673" s="97" t="s">
        <v>207</v>
      </c>
      <c r="B673" s="48" t="s">
        <v>589</v>
      </c>
      <c r="C673" s="4" t="s">
        <v>111</v>
      </c>
      <c r="D673" s="4" t="s">
        <v>102</v>
      </c>
      <c r="E673" s="4" t="s">
        <v>45</v>
      </c>
      <c r="F673" s="7">
        <f>SUM(Ведомственная!G1124)</f>
        <v>120012.3</v>
      </c>
      <c r="G673" s="7">
        <f>SUM(Ведомственная!H1124)</f>
        <v>80439.899999999994</v>
      </c>
      <c r="H673" s="7">
        <f>SUM(Ведомственная!I1124)</f>
        <v>118479</v>
      </c>
    </row>
    <row r="674" spans="1:8" s="27" customFormat="1" ht="31.5" x14ac:dyDescent="0.25">
      <c r="A674" s="97" t="s">
        <v>296</v>
      </c>
      <c r="B674" s="31" t="s">
        <v>680</v>
      </c>
      <c r="C674" s="4"/>
      <c r="D674" s="4"/>
      <c r="E674" s="4"/>
      <c r="F674" s="7">
        <f>SUM(F676)+F677+F679</f>
        <v>16371.400000000001</v>
      </c>
      <c r="G674" s="7">
        <f t="shared" ref="G674:H674" si="171">SUM(G676)+G677+G679</f>
        <v>0</v>
      </c>
      <c r="H674" s="7">
        <f t="shared" si="171"/>
        <v>3400</v>
      </c>
    </row>
    <row r="675" spans="1:8" s="27" customFormat="1" x14ac:dyDescent="0.25">
      <c r="A675" s="97" t="s">
        <v>293</v>
      </c>
      <c r="B675" s="31" t="s">
        <v>582</v>
      </c>
      <c r="C675" s="4"/>
      <c r="D675" s="4"/>
      <c r="E675" s="4"/>
      <c r="F675" s="7">
        <f>SUM(F676)</f>
        <v>11540.7</v>
      </c>
      <c r="G675" s="7">
        <f t="shared" ref="G675:H675" si="172">SUM(G676)</f>
        <v>0</v>
      </c>
      <c r="H675" s="7">
        <f t="shared" si="172"/>
        <v>3000</v>
      </c>
    </row>
    <row r="676" spans="1:8" s="27" customFormat="1" ht="31.5" x14ac:dyDescent="0.25">
      <c r="A676" s="97" t="s">
        <v>207</v>
      </c>
      <c r="B676" s="31" t="s">
        <v>582</v>
      </c>
      <c r="C676" s="4" t="s">
        <v>111</v>
      </c>
      <c r="D676" s="4" t="s">
        <v>102</v>
      </c>
      <c r="E676" s="4" t="s">
        <v>28</v>
      </c>
      <c r="F676" s="7">
        <f>SUM(Ведомственная!G949)</f>
        <v>11540.7</v>
      </c>
      <c r="G676" s="7">
        <f>SUM(Ведомственная!H949)</f>
        <v>0</v>
      </c>
      <c r="H676" s="7">
        <f>SUM(Ведомственная!I949)</f>
        <v>3000</v>
      </c>
    </row>
    <row r="677" spans="1:8" s="27" customFormat="1" x14ac:dyDescent="0.25">
      <c r="A677" s="97" t="s">
        <v>300</v>
      </c>
      <c r="B677" s="22" t="s">
        <v>609</v>
      </c>
      <c r="C677" s="4"/>
      <c r="D677" s="4"/>
      <c r="E677" s="4"/>
      <c r="F677" s="7">
        <f>SUM(F678)</f>
        <v>4830.7</v>
      </c>
      <c r="G677" s="7">
        <f t="shared" ref="G677:H677" si="173">SUM(G678)</f>
        <v>0</v>
      </c>
      <c r="H677" s="7">
        <f t="shared" si="173"/>
        <v>400</v>
      </c>
    </row>
    <row r="678" spans="1:8" s="27" customFormat="1" ht="31.5" x14ac:dyDescent="0.25">
      <c r="A678" s="97" t="s">
        <v>207</v>
      </c>
      <c r="B678" s="22" t="s">
        <v>609</v>
      </c>
      <c r="C678" s="4" t="s">
        <v>111</v>
      </c>
      <c r="D678" s="4" t="s">
        <v>102</v>
      </c>
      <c r="E678" s="4" t="s">
        <v>35</v>
      </c>
      <c r="F678" s="7">
        <f>SUM(Ведомственная!G1050)</f>
        <v>4830.7</v>
      </c>
      <c r="G678" s="7">
        <f>SUM(Ведомственная!H1050)</f>
        <v>0</v>
      </c>
      <c r="H678" s="7">
        <f>SUM(Ведомственная!I1050)</f>
        <v>400</v>
      </c>
    </row>
    <row r="679" spans="1:8" s="27" customFormat="1" hidden="1" x14ac:dyDescent="0.25">
      <c r="A679" s="97" t="s">
        <v>301</v>
      </c>
      <c r="B679" s="22" t="s">
        <v>691</v>
      </c>
      <c r="C679" s="4"/>
      <c r="D679" s="4"/>
      <c r="E679" s="4"/>
      <c r="F679" s="7">
        <f>SUM(F680)</f>
        <v>0</v>
      </c>
      <c r="G679" s="7">
        <f t="shared" ref="G679:H679" si="174">SUM(G680)</f>
        <v>0</v>
      </c>
      <c r="H679" s="7">
        <f t="shared" si="174"/>
        <v>0</v>
      </c>
    </row>
    <row r="680" spans="1:8" s="27" customFormat="1" ht="31.5" hidden="1" x14ac:dyDescent="0.25">
      <c r="A680" s="97" t="s">
        <v>207</v>
      </c>
      <c r="B680" s="22" t="s">
        <v>691</v>
      </c>
      <c r="C680" s="4" t="s">
        <v>111</v>
      </c>
      <c r="D680" s="4" t="s">
        <v>102</v>
      </c>
      <c r="E680" s="4" t="s">
        <v>45</v>
      </c>
      <c r="F680" s="7">
        <f>SUM(Ведомственная!G1127)</f>
        <v>0</v>
      </c>
      <c r="G680" s="7">
        <f>SUM(Ведомственная!H1127)</f>
        <v>0</v>
      </c>
      <c r="H680" s="7">
        <f>SUM(Ведомственная!I1127)</f>
        <v>0</v>
      </c>
    </row>
    <row r="681" spans="1:8" s="27" customFormat="1" ht="94.5" x14ac:dyDescent="0.25">
      <c r="A681" s="108" t="s">
        <v>1046</v>
      </c>
      <c r="B681" s="31" t="s">
        <v>1044</v>
      </c>
      <c r="C681" s="4"/>
      <c r="D681" s="4"/>
      <c r="E681" s="4"/>
      <c r="F681" s="7">
        <f>SUM(F682)</f>
        <v>249.9</v>
      </c>
      <c r="G681" s="7">
        <f t="shared" ref="G681:H682" si="175">SUM(G682)</f>
        <v>562.20000000000005</v>
      </c>
      <c r="H681" s="7">
        <f t="shared" si="175"/>
        <v>0</v>
      </c>
    </row>
    <row r="682" spans="1:8" s="27" customFormat="1" x14ac:dyDescent="0.25">
      <c r="A682" s="108" t="s">
        <v>233</v>
      </c>
      <c r="B682" s="31" t="s">
        <v>1045</v>
      </c>
      <c r="C682" s="4"/>
      <c r="D682" s="4"/>
      <c r="E682" s="4"/>
      <c r="F682" s="7">
        <f>SUM(F683)</f>
        <v>249.9</v>
      </c>
      <c r="G682" s="7">
        <f t="shared" si="175"/>
        <v>562.20000000000005</v>
      </c>
      <c r="H682" s="7">
        <f t="shared" si="175"/>
        <v>0</v>
      </c>
    </row>
    <row r="683" spans="1:8" s="27" customFormat="1" x14ac:dyDescent="0.25">
      <c r="A683" s="108" t="s">
        <v>20</v>
      </c>
      <c r="B683" s="31" t="s">
        <v>1045</v>
      </c>
      <c r="C683" s="4" t="s">
        <v>85</v>
      </c>
      <c r="D683" s="4" t="s">
        <v>153</v>
      </c>
      <c r="E683" s="4" t="s">
        <v>28</v>
      </c>
      <c r="F683" s="7">
        <f>SUM(Ведомственная!G821)</f>
        <v>249.9</v>
      </c>
      <c r="G683" s="7">
        <f>SUM(Ведомственная!H821)</f>
        <v>562.20000000000005</v>
      </c>
      <c r="H683" s="7">
        <f>SUM(Ведомственная!I821)</f>
        <v>0</v>
      </c>
    </row>
    <row r="684" spans="1:8" s="27" customFormat="1" ht="31.5" x14ac:dyDescent="0.25">
      <c r="A684" s="97" t="s">
        <v>36</v>
      </c>
      <c r="B684" s="6" t="s">
        <v>583</v>
      </c>
      <c r="C684" s="4"/>
      <c r="D684" s="4"/>
      <c r="E684" s="4"/>
      <c r="F684" s="7">
        <f>F688+F692+F704+F708+F685+F712+F695+F699</f>
        <v>690502.9</v>
      </c>
      <c r="G684" s="7">
        <f>G688+G692+G704+G708+G685+G712+G695+G699</f>
        <v>625942.80000000005</v>
      </c>
      <c r="H684" s="7">
        <f>H688+H692+H704+H708+H685+H712+H695+H699</f>
        <v>635276.69999999995</v>
      </c>
    </row>
    <row r="685" spans="1:8" s="27" customFormat="1" ht="63" x14ac:dyDescent="0.25">
      <c r="A685" s="97" t="s">
        <v>352</v>
      </c>
      <c r="B685" s="6" t="s">
        <v>610</v>
      </c>
      <c r="C685" s="4"/>
      <c r="D685" s="9"/>
      <c r="E685" s="4"/>
      <c r="F685" s="9">
        <f>F686+F687</f>
        <v>4876.2</v>
      </c>
      <c r="G685" s="9">
        <f>G686+G687</f>
        <v>4814.0999999999995</v>
      </c>
      <c r="H685" s="9">
        <f>H686+H687</f>
        <v>4828.7</v>
      </c>
    </row>
    <row r="686" spans="1:8" s="27" customFormat="1" ht="63" x14ac:dyDescent="0.25">
      <c r="A686" s="97" t="s">
        <v>42</v>
      </c>
      <c r="B686" s="6" t="s">
        <v>610</v>
      </c>
      <c r="C686" s="4" t="s">
        <v>78</v>
      </c>
      <c r="D686" s="4" t="s">
        <v>102</v>
      </c>
      <c r="E686" s="4" t="s">
        <v>155</v>
      </c>
      <c r="F686" s="9">
        <f>SUM(Ведомственная!G1200)</f>
        <v>4558.8999999999996</v>
      </c>
      <c r="G686" s="9">
        <f>SUM(Ведомственная!H1200)</f>
        <v>4482.8999999999996</v>
      </c>
      <c r="H686" s="9">
        <f>SUM(Ведомственная!I1200)</f>
        <v>4482.8999999999996</v>
      </c>
    </row>
    <row r="687" spans="1:8" s="27" customFormat="1" ht="31.5" x14ac:dyDescent="0.25">
      <c r="A687" s="97" t="s">
        <v>43</v>
      </c>
      <c r="B687" s="6" t="s">
        <v>610</v>
      </c>
      <c r="C687" s="4" t="s">
        <v>80</v>
      </c>
      <c r="D687" s="4" t="s">
        <v>102</v>
      </c>
      <c r="E687" s="4" t="s">
        <v>155</v>
      </c>
      <c r="F687" s="9">
        <f>SUM(Ведомственная!G1201)</f>
        <v>317.3</v>
      </c>
      <c r="G687" s="9">
        <f>SUM(Ведомственная!H1201)</f>
        <v>331.2</v>
      </c>
      <c r="H687" s="9">
        <f>SUM(Ведомственная!I1201)</f>
        <v>345.8</v>
      </c>
    </row>
    <row r="688" spans="1:8" s="27" customFormat="1" ht="94.5" x14ac:dyDescent="0.25">
      <c r="A688" s="97" t="s">
        <v>350</v>
      </c>
      <c r="B688" s="48" t="s">
        <v>603</v>
      </c>
      <c r="C688" s="4"/>
      <c r="D688" s="4"/>
      <c r="E688" s="4"/>
      <c r="F688" s="7">
        <f>F689+F690+F691</f>
        <v>61523.7</v>
      </c>
      <c r="G688" s="7">
        <f t="shared" ref="G688:H688" si="176">G689+G690+G691</f>
        <v>61371.6</v>
      </c>
      <c r="H688" s="7">
        <f t="shared" si="176"/>
        <v>61376.7</v>
      </c>
    </row>
    <row r="689" spans="1:8" s="27" customFormat="1" ht="63" x14ac:dyDescent="0.25">
      <c r="A689" s="2" t="s">
        <v>42</v>
      </c>
      <c r="B689" s="48" t="s">
        <v>603</v>
      </c>
      <c r="C689" s="4" t="s">
        <v>78</v>
      </c>
      <c r="D689" s="4" t="s">
        <v>102</v>
      </c>
      <c r="E689" s="4" t="s">
        <v>35</v>
      </c>
      <c r="F689" s="7">
        <f>SUM(Ведомственная!G1053)</f>
        <v>57886.5</v>
      </c>
      <c r="G689" s="7">
        <f>SUM(Ведомственная!H1053)</f>
        <v>57729.299999999996</v>
      </c>
      <c r="H689" s="7">
        <f>SUM(Ведомственная!I1053)</f>
        <v>57729.299999999996</v>
      </c>
    </row>
    <row r="690" spans="1:8" s="27" customFormat="1" ht="31.5" x14ac:dyDescent="0.25">
      <c r="A690" s="97" t="s">
        <v>43</v>
      </c>
      <c r="B690" s="48" t="s">
        <v>603</v>
      </c>
      <c r="C690" s="4" t="s">
        <v>80</v>
      </c>
      <c r="D690" s="4" t="s">
        <v>102</v>
      </c>
      <c r="E690" s="4" t="s">
        <v>35</v>
      </c>
      <c r="F690" s="7">
        <f>SUM(Ведомственная!G1054)</f>
        <v>3330.7</v>
      </c>
      <c r="G690" s="7">
        <f>SUM(Ведомственная!H1054)</f>
        <v>3265.9</v>
      </c>
      <c r="H690" s="7">
        <f>SUM(Ведомственная!I1054)</f>
        <v>3271</v>
      </c>
    </row>
    <row r="691" spans="1:8" s="27" customFormat="1" x14ac:dyDescent="0.25">
      <c r="A691" s="97" t="s">
        <v>34</v>
      </c>
      <c r="B691" s="48" t="s">
        <v>603</v>
      </c>
      <c r="C691" s="4" t="s">
        <v>88</v>
      </c>
      <c r="D691" s="4" t="s">
        <v>25</v>
      </c>
      <c r="E691" s="4" t="s">
        <v>11</v>
      </c>
      <c r="F691" s="7">
        <f>SUM(Ведомственная!G1256)</f>
        <v>306.5</v>
      </c>
      <c r="G691" s="7">
        <f>SUM(Ведомственная!H1256)</f>
        <v>376.4</v>
      </c>
      <c r="H691" s="7">
        <f>SUM(Ведомственная!I1256)</f>
        <v>376.4</v>
      </c>
    </row>
    <row r="692" spans="1:8" s="27" customFormat="1" ht="78.75" x14ac:dyDescent="0.25">
      <c r="A692" s="97" t="s">
        <v>351</v>
      </c>
      <c r="B692" s="48" t="s">
        <v>604</v>
      </c>
      <c r="C692" s="4"/>
      <c r="D692" s="4"/>
      <c r="E692" s="4"/>
      <c r="F692" s="7">
        <f>F693+F694</f>
        <v>359772.6</v>
      </c>
      <c r="G692" s="7">
        <f>G693+G694</f>
        <v>323537.59999999998</v>
      </c>
      <c r="H692" s="7">
        <f>H693+H694</f>
        <v>324366.5</v>
      </c>
    </row>
    <row r="693" spans="1:8" s="27" customFormat="1" ht="63" x14ac:dyDescent="0.25">
      <c r="A693" s="97" t="s">
        <v>42</v>
      </c>
      <c r="B693" s="48" t="s">
        <v>604</v>
      </c>
      <c r="C693" s="4" t="s">
        <v>78</v>
      </c>
      <c r="D693" s="4" t="s">
        <v>102</v>
      </c>
      <c r="E693" s="4" t="s">
        <v>35</v>
      </c>
      <c r="F693" s="7">
        <f>SUM(Ведомственная!G1056)</f>
        <v>352106.5</v>
      </c>
      <c r="G693" s="7">
        <f>SUM(Ведомственная!H1056)</f>
        <v>307928.09999999998</v>
      </c>
      <c r="H693" s="7">
        <f>SUM(Ведомственная!I1056)</f>
        <v>308757</v>
      </c>
    </row>
    <row r="694" spans="1:8" s="27" customFormat="1" ht="31.5" x14ac:dyDescent="0.25">
      <c r="A694" s="97" t="s">
        <v>43</v>
      </c>
      <c r="B694" s="48" t="s">
        <v>604</v>
      </c>
      <c r="C694" s="4" t="s">
        <v>80</v>
      </c>
      <c r="D694" s="4" t="s">
        <v>102</v>
      </c>
      <c r="E694" s="4" t="s">
        <v>35</v>
      </c>
      <c r="F694" s="7">
        <f>SUM(Ведомственная!G1057)</f>
        <v>7666.1</v>
      </c>
      <c r="G694" s="7">
        <f>SUM(Ведомственная!H1057)</f>
        <v>15609.5</v>
      </c>
      <c r="H694" s="7">
        <f>SUM(Ведомственная!I1057)</f>
        <v>15609.5</v>
      </c>
    </row>
    <row r="695" spans="1:8" s="27" customFormat="1" ht="47.25" x14ac:dyDescent="0.25">
      <c r="A695" s="97" t="s">
        <v>349</v>
      </c>
      <c r="B695" s="6" t="s">
        <v>584</v>
      </c>
      <c r="C695" s="4"/>
      <c r="D695" s="7"/>
      <c r="E695" s="4"/>
      <c r="F695" s="7">
        <f>SUM(F696:F698)</f>
        <v>33948.399999999994</v>
      </c>
      <c r="G695" s="7">
        <f t="shared" ref="G695:H695" si="177">SUM(G696:G698)</f>
        <v>45468.6</v>
      </c>
      <c r="H695" s="7">
        <f t="shared" si="177"/>
        <v>46095.899999999994</v>
      </c>
    </row>
    <row r="696" spans="1:8" s="27" customFormat="1" ht="63" x14ac:dyDescent="0.25">
      <c r="A696" s="97" t="s">
        <v>42</v>
      </c>
      <c r="B696" s="6" t="s">
        <v>584</v>
      </c>
      <c r="C696" s="4" t="s">
        <v>78</v>
      </c>
      <c r="D696" s="4" t="s">
        <v>102</v>
      </c>
      <c r="E696" s="4" t="s">
        <v>28</v>
      </c>
      <c r="F696" s="7">
        <f>SUM(Ведомственная!G952)</f>
        <v>33385.699999999997</v>
      </c>
      <c r="G696" s="7">
        <f>SUM(Ведомственная!H952)</f>
        <v>45097.9</v>
      </c>
      <c r="H696" s="7">
        <f>SUM(Ведомственная!I952)</f>
        <v>45725.2</v>
      </c>
    </row>
    <row r="697" spans="1:8" s="27" customFormat="1" ht="31.5" x14ac:dyDescent="0.25">
      <c r="A697" s="97" t="s">
        <v>43</v>
      </c>
      <c r="B697" s="6" t="s">
        <v>584</v>
      </c>
      <c r="C697" s="4" t="s">
        <v>80</v>
      </c>
      <c r="D697" s="4" t="s">
        <v>102</v>
      </c>
      <c r="E697" s="4" t="s">
        <v>28</v>
      </c>
      <c r="F697" s="7">
        <f>SUM(Ведомственная!G953)</f>
        <v>501.7</v>
      </c>
      <c r="G697" s="7">
        <f>SUM(Ведомственная!H953)</f>
        <v>370.7</v>
      </c>
      <c r="H697" s="7">
        <f>SUM(Ведомственная!I953)</f>
        <v>370.7</v>
      </c>
    </row>
    <row r="698" spans="1:8" s="27" customFormat="1" x14ac:dyDescent="0.25">
      <c r="A698" s="97" t="s">
        <v>34</v>
      </c>
      <c r="B698" s="6" t="s">
        <v>584</v>
      </c>
      <c r="C698" s="4" t="s">
        <v>88</v>
      </c>
      <c r="D698" s="4" t="s">
        <v>102</v>
      </c>
      <c r="E698" s="4" t="s">
        <v>28</v>
      </c>
      <c r="F698" s="7">
        <f>SUM(Ведомственная!G954)</f>
        <v>61</v>
      </c>
      <c r="G698" s="7">
        <f>SUM(Ведомственная!H954)</f>
        <v>0</v>
      </c>
      <c r="H698" s="7">
        <f>SUM(Ведомственная!I954)</f>
        <v>0</v>
      </c>
    </row>
    <row r="699" spans="1:8" s="27" customFormat="1" x14ac:dyDescent="0.25">
      <c r="A699" s="97" t="s">
        <v>293</v>
      </c>
      <c r="B699" s="31" t="s">
        <v>585</v>
      </c>
      <c r="C699" s="4"/>
      <c r="D699" s="7"/>
      <c r="E699" s="4"/>
      <c r="F699" s="7">
        <f>SUM(F700:F703)</f>
        <v>35400.700000000004</v>
      </c>
      <c r="G699" s="7">
        <f t="shared" ref="G699:H699" si="178">SUM(G700:G703)</f>
        <v>24778</v>
      </c>
      <c r="H699" s="7">
        <f t="shared" si="178"/>
        <v>25596.699999999997</v>
      </c>
    </row>
    <row r="700" spans="1:8" s="27" customFormat="1" ht="63" x14ac:dyDescent="0.25">
      <c r="A700" s="2" t="s">
        <v>42</v>
      </c>
      <c r="B700" s="31" t="s">
        <v>585</v>
      </c>
      <c r="C700" s="4" t="s">
        <v>78</v>
      </c>
      <c r="D700" s="4" t="s">
        <v>102</v>
      </c>
      <c r="E700" s="4" t="s">
        <v>28</v>
      </c>
      <c r="F700" s="7">
        <f>SUM(Ведомственная!G956)</f>
        <v>17173.2</v>
      </c>
      <c r="G700" s="7">
        <f>SUM(Ведомственная!H956)</f>
        <v>12972.8</v>
      </c>
      <c r="H700" s="7">
        <f>SUM(Ведомственная!I956)</f>
        <v>12972.8</v>
      </c>
    </row>
    <row r="701" spans="1:8" s="27" customFormat="1" ht="31.5" x14ac:dyDescent="0.25">
      <c r="A701" s="97" t="s">
        <v>43</v>
      </c>
      <c r="B701" s="31" t="s">
        <v>585</v>
      </c>
      <c r="C701" s="4" t="s">
        <v>80</v>
      </c>
      <c r="D701" s="4" t="s">
        <v>102</v>
      </c>
      <c r="E701" s="4" t="s">
        <v>28</v>
      </c>
      <c r="F701" s="7">
        <f>SUM(Ведомственная!G957)</f>
        <v>17503.7</v>
      </c>
      <c r="G701" s="7">
        <f>SUM(Ведомственная!H957)</f>
        <v>11483.6</v>
      </c>
      <c r="H701" s="7">
        <f>SUM(Ведомственная!I957)</f>
        <v>12302.3</v>
      </c>
    </row>
    <row r="702" spans="1:8" s="27" customFormat="1" x14ac:dyDescent="0.25">
      <c r="A702" s="121" t="s">
        <v>34</v>
      </c>
      <c r="B702" s="31" t="s">
        <v>605</v>
      </c>
      <c r="C702" s="4" t="s">
        <v>88</v>
      </c>
      <c r="D702" s="4" t="s">
        <v>102</v>
      </c>
      <c r="E702" s="4" t="s">
        <v>28</v>
      </c>
      <c r="F702" s="7">
        <f>SUM(Ведомственная!G958)</f>
        <v>191.8</v>
      </c>
      <c r="G702" s="7">
        <v>0</v>
      </c>
      <c r="H702" s="7">
        <v>0</v>
      </c>
    </row>
    <row r="703" spans="1:8" s="27" customFormat="1" x14ac:dyDescent="0.25">
      <c r="A703" s="97" t="s">
        <v>20</v>
      </c>
      <c r="B703" s="31" t="s">
        <v>585</v>
      </c>
      <c r="C703" s="4" t="s">
        <v>85</v>
      </c>
      <c r="D703" s="4" t="s">
        <v>102</v>
      </c>
      <c r="E703" s="4" t="s">
        <v>28</v>
      </c>
      <c r="F703" s="7">
        <f>SUM(Ведомственная!G959)</f>
        <v>532</v>
      </c>
      <c r="G703" s="7">
        <f>SUM(Ведомственная!H959)</f>
        <v>321.60000000000002</v>
      </c>
      <c r="H703" s="7">
        <f>SUM(Ведомственная!I959)</f>
        <v>321.60000000000002</v>
      </c>
    </row>
    <row r="704" spans="1:8" s="27" customFormat="1" x14ac:dyDescent="0.25">
      <c r="A704" s="97" t="s">
        <v>300</v>
      </c>
      <c r="B704" s="31" t="s">
        <v>605</v>
      </c>
      <c r="C704" s="31"/>
      <c r="D704" s="4"/>
      <c r="E704" s="4"/>
      <c r="F704" s="7">
        <f>SUM(F705:F707)</f>
        <v>168596.5</v>
      </c>
      <c r="G704" s="7">
        <f>SUM(G705:G707)</f>
        <v>142871.80000000002</v>
      </c>
      <c r="H704" s="7">
        <f>SUM(H705:H707)</f>
        <v>149396.70000000001</v>
      </c>
    </row>
    <row r="705" spans="1:8" s="27" customFormat="1" ht="63" x14ac:dyDescent="0.25">
      <c r="A705" s="2" t="s">
        <v>42</v>
      </c>
      <c r="B705" s="31" t="s">
        <v>605</v>
      </c>
      <c r="C705" s="4" t="s">
        <v>78</v>
      </c>
      <c r="D705" s="4" t="s">
        <v>102</v>
      </c>
      <c r="E705" s="4" t="s">
        <v>35</v>
      </c>
      <c r="F705" s="7">
        <f>SUM(Ведомственная!G1059)</f>
        <v>92653.5</v>
      </c>
      <c r="G705" s="7">
        <f>SUM(Ведомственная!H1059)</f>
        <v>84934.1</v>
      </c>
      <c r="H705" s="7">
        <f>SUM(Ведомственная!I1059)</f>
        <v>84934.1</v>
      </c>
    </row>
    <row r="706" spans="1:8" s="27" customFormat="1" ht="31.5" x14ac:dyDescent="0.25">
      <c r="A706" s="97" t="s">
        <v>43</v>
      </c>
      <c r="B706" s="31" t="s">
        <v>605</v>
      </c>
      <c r="C706" s="4" t="s">
        <v>80</v>
      </c>
      <c r="D706" s="4" t="s">
        <v>102</v>
      </c>
      <c r="E706" s="4" t="s">
        <v>35</v>
      </c>
      <c r="F706" s="7">
        <f>SUM(Ведомственная!G1060)</f>
        <v>69294.399999999994</v>
      </c>
      <c r="G706" s="7">
        <f>SUM(Ведомственная!H1060)</f>
        <v>53065.1</v>
      </c>
      <c r="H706" s="7">
        <f>SUM(Ведомственная!I1060)</f>
        <v>59590</v>
      </c>
    </row>
    <row r="707" spans="1:8" s="27" customFormat="1" x14ac:dyDescent="0.25">
      <c r="A707" s="97" t="s">
        <v>20</v>
      </c>
      <c r="B707" s="31" t="s">
        <v>605</v>
      </c>
      <c r="C707" s="4" t="s">
        <v>85</v>
      </c>
      <c r="D707" s="4" t="s">
        <v>102</v>
      </c>
      <c r="E707" s="4" t="s">
        <v>35</v>
      </c>
      <c r="F707" s="7">
        <f>SUM(Ведомственная!G1061)</f>
        <v>6648.6</v>
      </c>
      <c r="G707" s="7">
        <f>SUM(Ведомственная!H1061)</f>
        <v>4872.6000000000004</v>
      </c>
      <c r="H707" s="7">
        <f>SUM(Ведомственная!I1061)</f>
        <v>4872.6000000000004</v>
      </c>
    </row>
    <row r="708" spans="1:8" s="27" customFormat="1" ht="31.5" x14ac:dyDescent="0.25">
      <c r="A708" s="97" t="s">
        <v>489</v>
      </c>
      <c r="B708" s="22" t="s">
        <v>606</v>
      </c>
      <c r="C708" s="22"/>
      <c r="D708" s="4"/>
      <c r="E708" s="4"/>
      <c r="F708" s="7">
        <f>F709+F710+F711</f>
        <v>19716.800000000003</v>
      </c>
      <c r="G708" s="7">
        <f>G709+G710+G711</f>
        <v>17262.8</v>
      </c>
      <c r="H708" s="7">
        <f>H709+H710+H711</f>
        <v>17772.2</v>
      </c>
    </row>
    <row r="709" spans="1:8" s="27" customFormat="1" ht="63" x14ac:dyDescent="0.25">
      <c r="A709" s="2" t="s">
        <v>42</v>
      </c>
      <c r="B709" s="22" t="s">
        <v>606</v>
      </c>
      <c r="C709" s="22">
        <v>100</v>
      </c>
      <c r="D709" s="4" t="s">
        <v>102</v>
      </c>
      <c r="E709" s="4" t="s">
        <v>35</v>
      </c>
      <c r="F709" s="7">
        <f>SUM(Ведомственная!G1063)</f>
        <v>11157.7</v>
      </c>
      <c r="G709" s="7">
        <f>SUM(Ведомственная!H1063)</f>
        <v>10245</v>
      </c>
      <c r="H709" s="7">
        <f>SUM(Ведомственная!I1063)</f>
        <v>10245</v>
      </c>
    </row>
    <row r="710" spans="1:8" s="27" customFormat="1" ht="31.5" x14ac:dyDescent="0.25">
      <c r="A710" s="97" t="s">
        <v>43</v>
      </c>
      <c r="B710" s="22" t="s">
        <v>606</v>
      </c>
      <c r="C710" s="22">
        <v>200</v>
      </c>
      <c r="D710" s="4" t="s">
        <v>102</v>
      </c>
      <c r="E710" s="4" t="s">
        <v>35</v>
      </c>
      <c r="F710" s="7">
        <f>SUM(Ведомственная!G1064)</f>
        <v>7476.7</v>
      </c>
      <c r="G710" s="7">
        <f>SUM(Ведомственная!H1064)</f>
        <v>6239.8</v>
      </c>
      <c r="H710" s="7">
        <f>SUM(Ведомственная!I1064)</f>
        <v>6749.2</v>
      </c>
    </row>
    <row r="711" spans="1:8" s="27" customFormat="1" x14ac:dyDescent="0.25">
      <c r="A711" s="97" t="s">
        <v>20</v>
      </c>
      <c r="B711" s="22" t="s">
        <v>606</v>
      </c>
      <c r="C711" s="22">
        <v>800</v>
      </c>
      <c r="D711" s="4" t="s">
        <v>102</v>
      </c>
      <c r="E711" s="4" t="s">
        <v>35</v>
      </c>
      <c r="F711" s="7">
        <f>SUM(Ведомственная!G1065)</f>
        <v>1082.4000000000001</v>
      </c>
      <c r="G711" s="7">
        <f>SUM(Ведомственная!H1065)</f>
        <v>778</v>
      </c>
      <c r="H711" s="7">
        <f>SUM(Ведомственная!I1065)</f>
        <v>778</v>
      </c>
    </row>
    <row r="712" spans="1:8" s="27" customFormat="1" ht="31.5" x14ac:dyDescent="0.25">
      <c r="A712" s="32" t="s">
        <v>473</v>
      </c>
      <c r="B712" s="54" t="s">
        <v>618</v>
      </c>
      <c r="C712" s="49"/>
      <c r="D712" s="51"/>
      <c r="E712" s="4"/>
      <c r="F712" s="51">
        <f>F713+F714</f>
        <v>6668</v>
      </c>
      <c r="G712" s="51">
        <f>G713+G714</f>
        <v>5838.3</v>
      </c>
      <c r="H712" s="51">
        <f>H713+H714</f>
        <v>5843.3</v>
      </c>
    </row>
    <row r="713" spans="1:8" s="27" customFormat="1" ht="63" x14ac:dyDescent="0.25">
      <c r="A713" s="53" t="s">
        <v>42</v>
      </c>
      <c r="B713" s="54" t="s">
        <v>618</v>
      </c>
      <c r="C713" s="49" t="s">
        <v>78</v>
      </c>
      <c r="D713" s="4" t="s">
        <v>102</v>
      </c>
      <c r="E713" s="4" t="s">
        <v>155</v>
      </c>
      <c r="F713" s="51">
        <f>SUM(Ведомственная!G1203)</f>
        <v>6284.2</v>
      </c>
      <c r="G713" s="51">
        <f>SUM(Ведомственная!H1203)</f>
        <v>5713.3</v>
      </c>
      <c r="H713" s="51">
        <f>SUM(Ведомственная!I1203)</f>
        <v>5713.3</v>
      </c>
    </row>
    <row r="714" spans="1:8" s="27" customFormat="1" ht="31.5" x14ac:dyDescent="0.25">
      <c r="A714" s="32" t="s">
        <v>43</v>
      </c>
      <c r="B714" s="54" t="s">
        <v>618</v>
      </c>
      <c r="C714" s="49" t="s">
        <v>80</v>
      </c>
      <c r="D714" s="4" t="s">
        <v>102</v>
      </c>
      <c r="E714" s="4" t="s">
        <v>155</v>
      </c>
      <c r="F714" s="51">
        <f>SUM(Ведомственная!G1204)</f>
        <v>383.8</v>
      </c>
      <c r="G714" s="51">
        <f>SUM(Ведомственная!H1204)</f>
        <v>125</v>
      </c>
      <c r="H714" s="51">
        <f>SUM(Ведомственная!I1204)</f>
        <v>130</v>
      </c>
    </row>
    <row r="715" spans="1:8" s="27" customFormat="1" x14ac:dyDescent="0.25">
      <c r="A715" s="52" t="s">
        <v>838</v>
      </c>
      <c r="B715" s="6" t="s">
        <v>607</v>
      </c>
      <c r="C715" s="4"/>
      <c r="D715" s="4"/>
      <c r="E715" s="4"/>
      <c r="F715" s="7">
        <f>F722+F716+F720+F718</f>
        <v>1413.5</v>
      </c>
      <c r="G715" s="7">
        <f>G722+G716+G720+G718</f>
        <v>42603.5</v>
      </c>
      <c r="H715" s="7">
        <f>H722+H716+H720+H718</f>
        <v>0</v>
      </c>
    </row>
    <row r="716" spans="1:8" s="27" customFormat="1" ht="63" x14ac:dyDescent="0.25">
      <c r="A716" s="97" t="s">
        <v>727</v>
      </c>
      <c r="B716" s="6" t="s">
        <v>952</v>
      </c>
      <c r="C716" s="4"/>
      <c r="D716" s="4"/>
      <c r="E716" s="4"/>
      <c r="F716" s="7">
        <f>SUM(F717)</f>
        <v>0</v>
      </c>
      <c r="G716" s="7">
        <f t="shared" ref="G716:H716" si="179">SUM(G717)</f>
        <v>2219.9</v>
      </c>
      <c r="H716" s="7">
        <f t="shared" si="179"/>
        <v>0</v>
      </c>
    </row>
    <row r="717" spans="1:8" s="27" customFormat="1" ht="31.5" x14ac:dyDescent="0.25">
      <c r="A717" s="97" t="s">
        <v>43</v>
      </c>
      <c r="B717" s="6" t="s">
        <v>952</v>
      </c>
      <c r="C717" s="4" t="s">
        <v>80</v>
      </c>
      <c r="D717" s="4" t="s">
        <v>102</v>
      </c>
      <c r="E717" s="4" t="s">
        <v>35</v>
      </c>
      <c r="F717" s="7">
        <f>SUM(Ведомственная!G1068)</f>
        <v>0</v>
      </c>
      <c r="G717" s="7">
        <f>SUM(Ведомственная!H1068)</f>
        <v>2219.9</v>
      </c>
      <c r="H717" s="7">
        <f>SUM(Ведомственная!I1068)</f>
        <v>0</v>
      </c>
    </row>
    <row r="718" spans="1:8" s="27" customFormat="1" x14ac:dyDescent="0.25">
      <c r="A718" s="71" t="s">
        <v>929</v>
      </c>
      <c r="B718" s="6" t="s">
        <v>954</v>
      </c>
      <c r="C718" s="92"/>
      <c r="D718" s="4"/>
      <c r="E718" s="4"/>
      <c r="F718" s="7">
        <f>SUM(F719)</f>
        <v>0</v>
      </c>
      <c r="G718" s="7">
        <f t="shared" ref="G718:H718" si="180">SUM(G719)</f>
        <v>21130.400000000001</v>
      </c>
      <c r="H718" s="7">
        <f t="shared" si="180"/>
        <v>0</v>
      </c>
    </row>
    <row r="719" spans="1:8" s="27" customFormat="1" ht="31.5" x14ac:dyDescent="0.25">
      <c r="A719" s="71" t="s">
        <v>207</v>
      </c>
      <c r="B719" s="6" t="s">
        <v>954</v>
      </c>
      <c r="C719" s="92" t="s">
        <v>111</v>
      </c>
      <c r="D719" s="4" t="s">
        <v>102</v>
      </c>
      <c r="E719" s="4" t="s">
        <v>35</v>
      </c>
      <c r="F719" s="7">
        <f>SUM(Ведомственная!G1070)</f>
        <v>0</v>
      </c>
      <c r="G719" s="7">
        <f>SUM(Ведомственная!H1070)</f>
        <v>21130.400000000001</v>
      </c>
      <c r="H719" s="7">
        <f>SUM(Ведомственная!I1070)</f>
        <v>0</v>
      </c>
    </row>
    <row r="720" spans="1:8" s="27" customFormat="1" ht="47.25" x14ac:dyDescent="0.25">
      <c r="A720" s="97" t="s">
        <v>777</v>
      </c>
      <c r="B720" s="6" t="s">
        <v>953</v>
      </c>
      <c r="C720" s="4"/>
      <c r="D720" s="4"/>
      <c r="E720" s="4"/>
      <c r="F720" s="7">
        <f>SUM(F721)</f>
        <v>0</v>
      </c>
      <c r="G720" s="7">
        <f t="shared" ref="G720:H720" si="181">SUM(G721)</f>
        <v>17839.7</v>
      </c>
      <c r="H720" s="7">
        <f t="shared" si="181"/>
        <v>0</v>
      </c>
    </row>
    <row r="721" spans="1:8" s="27" customFormat="1" ht="31.5" x14ac:dyDescent="0.25">
      <c r="A721" s="97" t="s">
        <v>43</v>
      </c>
      <c r="B721" s="6" t="s">
        <v>953</v>
      </c>
      <c r="C721" s="4" t="s">
        <v>80</v>
      </c>
      <c r="D721" s="4" t="s">
        <v>102</v>
      </c>
      <c r="E721" s="4" t="s">
        <v>35</v>
      </c>
      <c r="F721" s="7">
        <f>SUM(Ведомственная!G1072)</f>
        <v>0</v>
      </c>
      <c r="G721" s="7">
        <f>SUM(Ведомственная!H1072)</f>
        <v>17839.7</v>
      </c>
      <c r="H721" s="7">
        <f>SUM(Ведомственная!I1072)</f>
        <v>0</v>
      </c>
    </row>
    <row r="722" spans="1:8" s="27" customFormat="1" ht="47.25" x14ac:dyDescent="0.25">
      <c r="A722" s="97" t="s">
        <v>409</v>
      </c>
      <c r="B722" s="6" t="s">
        <v>608</v>
      </c>
      <c r="C722" s="4"/>
      <c r="D722" s="4"/>
      <c r="E722" s="4"/>
      <c r="F722" s="7">
        <f t="shared" ref="F722:H722" si="182">F723</f>
        <v>1413.5</v>
      </c>
      <c r="G722" s="7">
        <f t="shared" si="182"/>
        <v>1413.5</v>
      </c>
      <c r="H722" s="7">
        <f t="shared" si="182"/>
        <v>0</v>
      </c>
    </row>
    <row r="723" spans="1:8" s="27" customFormat="1" ht="31.5" x14ac:dyDescent="0.25">
      <c r="A723" s="97" t="s">
        <v>207</v>
      </c>
      <c r="B723" s="6" t="s">
        <v>608</v>
      </c>
      <c r="C723" s="4" t="s">
        <v>111</v>
      </c>
      <c r="D723" s="4" t="s">
        <v>102</v>
      </c>
      <c r="E723" s="4" t="s">
        <v>35</v>
      </c>
      <c r="F723" s="7">
        <f>SUM(Ведомственная!G1074)</f>
        <v>1413.5</v>
      </c>
      <c r="G723" s="7">
        <f>SUM(Ведомственная!H1074)</f>
        <v>1413.5</v>
      </c>
      <c r="H723" s="7">
        <f>SUM(Ведомственная!I1074)</f>
        <v>0</v>
      </c>
    </row>
    <row r="724" spans="1:8" s="27" customFormat="1" x14ac:dyDescent="0.25">
      <c r="A724" s="71" t="s">
        <v>930</v>
      </c>
      <c r="B724" s="93" t="s">
        <v>931</v>
      </c>
      <c r="C724" s="92"/>
      <c r="D724" s="4"/>
      <c r="E724" s="4"/>
      <c r="F724" s="7">
        <f>SUM(F725)</f>
        <v>2197</v>
      </c>
      <c r="G724" s="7">
        <f t="shared" ref="G724:H724" si="183">SUM(G725)</f>
        <v>2197</v>
      </c>
      <c r="H724" s="7">
        <f t="shared" si="183"/>
        <v>0</v>
      </c>
    </row>
    <row r="725" spans="1:8" s="27" customFormat="1" ht="63" x14ac:dyDescent="0.25">
      <c r="A725" s="71" t="s">
        <v>932</v>
      </c>
      <c r="B725" s="93" t="s">
        <v>933</v>
      </c>
      <c r="C725" s="92"/>
      <c r="D725" s="4"/>
      <c r="E725" s="4"/>
      <c r="F725" s="7">
        <f>SUM(F726)</f>
        <v>2197</v>
      </c>
      <c r="G725" s="7">
        <f t="shared" ref="G725:H725" si="184">SUM(G726)</f>
        <v>2197</v>
      </c>
      <c r="H725" s="7">
        <f t="shared" si="184"/>
        <v>0</v>
      </c>
    </row>
    <row r="726" spans="1:8" s="27" customFormat="1" ht="31.5" x14ac:dyDescent="0.25">
      <c r="A726" s="71" t="s">
        <v>207</v>
      </c>
      <c r="B726" s="93" t="s">
        <v>933</v>
      </c>
      <c r="C726" s="92" t="s">
        <v>111</v>
      </c>
      <c r="D726" s="4" t="s">
        <v>102</v>
      </c>
      <c r="E726" s="4" t="s">
        <v>45</v>
      </c>
      <c r="F726" s="7">
        <f>SUM(Ведомственная!G1130)</f>
        <v>2197</v>
      </c>
      <c r="G726" s="7">
        <f>SUM(Ведомственная!H1130)</f>
        <v>2197</v>
      </c>
      <c r="H726" s="7">
        <f>SUM(Ведомственная!I1130)</f>
        <v>0</v>
      </c>
    </row>
    <row r="727" spans="1:8" s="27" customFormat="1" ht="31.5" x14ac:dyDescent="0.25">
      <c r="A727" s="71" t="s">
        <v>946</v>
      </c>
      <c r="B727" s="93" t="s">
        <v>947</v>
      </c>
      <c r="C727" s="92"/>
      <c r="D727" s="4"/>
      <c r="E727" s="4"/>
      <c r="F727" s="7">
        <f>SUM(F728)</f>
        <v>8664.1</v>
      </c>
      <c r="G727" s="7">
        <f t="shared" ref="G727:H727" si="185">SUM(G728)</f>
        <v>8541</v>
      </c>
      <c r="H727" s="7">
        <f t="shared" si="185"/>
        <v>8541</v>
      </c>
    </row>
    <row r="728" spans="1:8" s="27" customFormat="1" ht="63" x14ac:dyDescent="0.25">
      <c r="A728" s="71" t="s">
        <v>948</v>
      </c>
      <c r="B728" s="6" t="s">
        <v>958</v>
      </c>
      <c r="C728" s="92"/>
      <c r="D728" s="4"/>
      <c r="E728" s="4"/>
      <c r="F728" s="7">
        <f>SUM(F729:F730)</f>
        <v>8664.1</v>
      </c>
      <c r="G728" s="7">
        <f t="shared" ref="G728:H728" si="186">SUM(G729:G730)</f>
        <v>8541</v>
      </c>
      <c r="H728" s="7">
        <f t="shared" si="186"/>
        <v>8541</v>
      </c>
    </row>
    <row r="729" spans="1:8" s="27" customFormat="1" ht="63" x14ac:dyDescent="0.25">
      <c r="A729" s="2" t="s">
        <v>42</v>
      </c>
      <c r="B729" s="6" t="s">
        <v>958</v>
      </c>
      <c r="C729" s="92" t="s">
        <v>78</v>
      </c>
      <c r="D729" s="4" t="s">
        <v>102</v>
      </c>
      <c r="E729" s="4" t="s">
        <v>35</v>
      </c>
      <c r="F729" s="7">
        <f>SUM(Ведомственная!G1077)</f>
        <v>3377.5</v>
      </c>
      <c r="G729" s="7">
        <f>SUM(Ведомственная!H1077)</f>
        <v>3316</v>
      </c>
      <c r="H729" s="7">
        <f>SUM(Ведомственная!I1077)</f>
        <v>3316</v>
      </c>
    </row>
    <row r="730" spans="1:8" s="27" customFormat="1" ht="31.5" x14ac:dyDescent="0.25">
      <c r="A730" s="71" t="s">
        <v>207</v>
      </c>
      <c r="B730" s="6" t="s">
        <v>958</v>
      </c>
      <c r="C730" s="92" t="s">
        <v>111</v>
      </c>
      <c r="D730" s="4" t="s">
        <v>102</v>
      </c>
      <c r="E730" s="4" t="s">
        <v>35</v>
      </c>
      <c r="F730" s="7">
        <f>SUM(Ведомственная!G1078)</f>
        <v>5286.6</v>
      </c>
      <c r="G730" s="7">
        <f>SUM(Ведомственная!H1078)</f>
        <v>5225</v>
      </c>
      <c r="H730" s="7">
        <f>SUM(Ведомственная!I1078)</f>
        <v>5225</v>
      </c>
    </row>
    <row r="731" spans="1:8" s="27" customFormat="1" ht="31.5" x14ac:dyDescent="0.25">
      <c r="A731" s="97" t="s">
        <v>424</v>
      </c>
      <c r="B731" s="4" t="s">
        <v>305</v>
      </c>
      <c r="C731" s="4"/>
      <c r="D731" s="7"/>
      <c r="E731" s="4"/>
      <c r="F731" s="7">
        <f>F732+F742+F745</f>
        <v>5715.7</v>
      </c>
      <c r="G731" s="7">
        <f>G732+G742+G745</f>
        <v>1068</v>
      </c>
      <c r="H731" s="7">
        <f>H732+H742+H745</f>
        <v>695</v>
      </c>
    </row>
    <row r="732" spans="1:8" s="27" customFormat="1" x14ac:dyDescent="0.25">
      <c r="A732" s="97" t="s">
        <v>29</v>
      </c>
      <c r="B732" s="4" t="s">
        <v>306</v>
      </c>
      <c r="C732" s="4"/>
      <c r="D732" s="7"/>
      <c r="E732" s="4"/>
      <c r="F732" s="7">
        <f>F738+F733</f>
        <v>5342.7</v>
      </c>
      <c r="G732" s="7">
        <f>G738+G733</f>
        <v>695</v>
      </c>
      <c r="H732" s="7">
        <f>H738+H733</f>
        <v>695</v>
      </c>
    </row>
    <row r="733" spans="1:8" s="27" customFormat="1" x14ac:dyDescent="0.25">
      <c r="A733" s="97" t="s">
        <v>407</v>
      </c>
      <c r="B733" s="6" t="s">
        <v>408</v>
      </c>
      <c r="C733" s="4"/>
      <c r="D733" s="7"/>
      <c r="E733" s="4"/>
      <c r="F733" s="7">
        <f>SUM(F734:F737)</f>
        <v>931.5</v>
      </c>
      <c r="G733" s="7">
        <f>SUM(G734:G737)</f>
        <v>0</v>
      </c>
      <c r="H733" s="7">
        <f>SUM(H734:H737)</f>
        <v>0</v>
      </c>
    </row>
    <row r="734" spans="1:8" s="27" customFormat="1" ht="63" hidden="1" x14ac:dyDescent="0.25">
      <c r="A734" s="2" t="s">
        <v>42</v>
      </c>
      <c r="B734" s="6" t="s">
        <v>408</v>
      </c>
      <c r="C734" s="4" t="s">
        <v>78</v>
      </c>
      <c r="D734" s="4" t="s">
        <v>102</v>
      </c>
      <c r="E734" s="4" t="s">
        <v>102</v>
      </c>
      <c r="F734" s="7">
        <f>SUM(Ведомственная!G1161)</f>
        <v>0</v>
      </c>
      <c r="G734" s="7">
        <f>SUM(Ведомственная!H1161)</f>
        <v>0</v>
      </c>
      <c r="H734" s="7">
        <f>SUM(Ведомственная!I1161)</f>
        <v>0</v>
      </c>
    </row>
    <row r="735" spans="1:8" s="27" customFormat="1" ht="31.5" x14ac:dyDescent="0.25">
      <c r="A735" s="97" t="s">
        <v>43</v>
      </c>
      <c r="B735" s="6" t="s">
        <v>408</v>
      </c>
      <c r="C735" s="4" t="s">
        <v>80</v>
      </c>
      <c r="D735" s="4" t="s">
        <v>102</v>
      </c>
      <c r="E735" s="4" t="s">
        <v>102</v>
      </c>
      <c r="F735" s="7">
        <f>SUM(Ведомственная!G1162)</f>
        <v>911.5</v>
      </c>
      <c r="G735" s="7">
        <f>SUM(Ведомственная!H1162)</f>
        <v>0</v>
      </c>
      <c r="H735" s="7">
        <f>SUM(Ведомственная!I1162)</f>
        <v>0</v>
      </c>
    </row>
    <row r="736" spans="1:8" s="27" customFormat="1" x14ac:dyDescent="0.25">
      <c r="A736" s="97" t="s">
        <v>34</v>
      </c>
      <c r="B736" s="6" t="s">
        <v>408</v>
      </c>
      <c r="C736" s="4" t="s">
        <v>88</v>
      </c>
      <c r="D736" s="4" t="s">
        <v>102</v>
      </c>
      <c r="E736" s="4" t="s">
        <v>102</v>
      </c>
      <c r="F736" s="7">
        <f>SUM(Ведомственная!G1163)</f>
        <v>20</v>
      </c>
      <c r="G736" s="7">
        <f>SUM(Ведомственная!H1163)</f>
        <v>0</v>
      </c>
      <c r="H736" s="7">
        <f>SUM(Ведомственная!I1163)</f>
        <v>0</v>
      </c>
    </row>
    <row r="737" spans="1:8" s="27" customFormat="1" ht="31.5" x14ac:dyDescent="0.25">
      <c r="A737" s="97" t="s">
        <v>207</v>
      </c>
      <c r="B737" s="6" t="s">
        <v>408</v>
      </c>
      <c r="C737" s="4" t="s">
        <v>111</v>
      </c>
      <c r="D737" s="4" t="s">
        <v>102</v>
      </c>
      <c r="E737" s="4" t="s">
        <v>102</v>
      </c>
      <c r="F737" s="7">
        <f>SUM(Ведомственная!G1164)</f>
        <v>0</v>
      </c>
      <c r="G737" s="7">
        <f>SUM(Ведомственная!H1164)</f>
        <v>0</v>
      </c>
      <c r="H737" s="7">
        <f>SUM(Ведомственная!I1164)</f>
        <v>0</v>
      </c>
    </row>
    <row r="738" spans="1:8" s="27" customFormat="1" ht="31.5" x14ac:dyDescent="0.25">
      <c r="A738" s="97" t="s">
        <v>307</v>
      </c>
      <c r="B738" s="4" t="s">
        <v>308</v>
      </c>
      <c r="C738" s="4"/>
      <c r="D738" s="7"/>
      <c r="E738" s="4"/>
      <c r="F738" s="7">
        <f>SUM(F739:F741)</f>
        <v>4411.2</v>
      </c>
      <c r="G738" s="7">
        <f>SUM(G739:G741)</f>
        <v>695</v>
      </c>
      <c r="H738" s="7">
        <f>SUM(H739:H741)</f>
        <v>695</v>
      </c>
    </row>
    <row r="739" spans="1:8" s="27" customFormat="1" ht="63" x14ac:dyDescent="0.25">
      <c r="A739" s="2" t="s">
        <v>42</v>
      </c>
      <c r="B739" s="4" t="s">
        <v>308</v>
      </c>
      <c r="C739" s="4" t="s">
        <v>78</v>
      </c>
      <c r="D739" s="4" t="s">
        <v>102</v>
      </c>
      <c r="E739" s="4" t="s">
        <v>102</v>
      </c>
      <c r="F739" s="7">
        <f>SUM(Ведомственная!G623)+Ведомственная!G1166+Ведомственная!G1321</f>
        <v>909.1</v>
      </c>
      <c r="G739" s="7">
        <f>SUM(Ведомственная!H623)+Ведомственная!H1166</f>
        <v>695</v>
      </c>
      <c r="H739" s="7">
        <f>SUM(Ведомственная!I623)+Ведомственная!I1166</f>
        <v>695</v>
      </c>
    </row>
    <row r="740" spans="1:8" s="27" customFormat="1" ht="31.5" x14ac:dyDescent="0.25">
      <c r="A740" s="97" t="s">
        <v>43</v>
      </c>
      <c r="B740" s="4" t="s">
        <v>308</v>
      </c>
      <c r="C740" s="4" t="s">
        <v>80</v>
      </c>
      <c r="D740" s="4" t="s">
        <v>102</v>
      </c>
      <c r="E740" s="4" t="s">
        <v>102</v>
      </c>
      <c r="F740" s="7">
        <f>SUM(Ведомственная!G1167)+Ведомственная!G624+Ведомственная!G1322</f>
        <v>432.7</v>
      </c>
      <c r="G740" s="7">
        <f>SUM(Ведомственная!H1167)+Ведомственная!H624</f>
        <v>0</v>
      </c>
      <c r="H740" s="7">
        <f>SUM(Ведомственная!I1167)+Ведомственная!I624</f>
        <v>0</v>
      </c>
    </row>
    <row r="741" spans="1:8" s="27" customFormat="1" ht="31.5" x14ac:dyDescent="0.25">
      <c r="A741" s="97" t="s">
        <v>207</v>
      </c>
      <c r="B741" s="4" t="s">
        <v>308</v>
      </c>
      <c r="C741" s="4" t="s">
        <v>111</v>
      </c>
      <c r="D741" s="4" t="s">
        <v>102</v>
      </c>
      <c r="E741" s="4" t="s">
        <v>102</v>
      </c>
      <c r="F741" s="7">
        <f>SUM(Ведомственная!G808)+Ведомственная!G1323+Ведомственная!G1168</f>
        <v>3069.3999999999996</v>
      </c>
      <c r="G741" s="7">
        <f>SUM(Ведомственная!H808)+Ведомственная!H1323+Ведомственная!H1168</f>
        <v>0</v>
      </c>
      <c r="H741" s="7">
        <f>SUM(Ведомственная!I808)+Ведомственная!I1323+Ведомственная!I1168</f>
        <v>0</v>
      </c>
    </row>
    <row r="742" spans="1:8" s="27" customFormat="1" ht="31.5" hidden="1" x14ac:dyDescent="0.25">
      <c r="A742" s="97" t="s">
        <v>36</v>
      </c>
      <c r="B742" s="31" t="s">
        <v>309</v>
      </c>
      <c r="C742" s="4"/>
      <c r="D742" s="7"/>
      <c r="E742" s="4"/>
      <c r="F742" s="7">
        <f>SUM(F743)</f>
        <v>0</v>
      </c>
      <c r="G742" s="7">
        <f>SUM(G743)</f>
        <v>0</v>
      </c>
      <c r="H742" s="7">
        <f>SUM(H743)</f>
        <v>0</v>
      </c>
    </row>
    <row r="743" spans="1:8" s="27" customFormat="1" ht="31.5" hidden="1" x14ac:dyDescent="0.25">
      <c r="A743" s="97" t="s">
        <v>310</v>
      </c>
      <c r="B743" s="31" t="s">
        <v>311</v>
      </c>
      <c r="C743" s="4"/>
      <c r="D743" s="7"/>
      <c r="E743" s="4"/>
      <c r="F743" s="7">
        <f>F744</f>
        <v>0</v>
      </c>
      <c r="G743" s="7">
        <f>G744</f>
        <v>0</v>
      </c>
      <c r="H743" s="7">
        <f>H744</f>
        <v>0</v>
      </c>
    </row>
    <row r="744" spans="1:8" s="27" customFormat="1" ht="63" hidden="1" x14ac:dyDescent="0.25">
      <c r="A744" s="2" t="s">
        <v>42</v>
      </c>
      <c r="B744" s="31" t="s">
        <v>311</v>
      </c>
      <c r="C744" s="4" t="s">
        <v>78</v>
      </c>
      <c r="D744" s="4" t="s">
        <v>102</v>
      </c>
      <c r="E744" s="4" t="s">
        <v>102</v>
      </c>
      <c r="F744" s="7">
        <f>SUM(Ведомственная!G1171)</f>
        <v>0</v>
      </c>
      <c r="G744" s="7">
        <f>SUM(Ведомственная!H1171)</f>
        <v>0</v>
      </c>
      <c r="H744" s="7">
        <f>SUM(Ведомственная!I1171)</f>
        <v>0</v>
      </c>
    </row>
    <row r="745" spans="1:8" s="27" customFormat="1" x14ac:dyDescent="0.25">
      <c r="A745" s="97" t="s">
        <v>665</v>
      </c>
      <c r="B745" s="4" t="s">
        <v>663</v>
      </c>
      <c r="C745" s="4"/>
      <c r="D745" s="7"/>
      <c r="E745" s="4"/>
      <c r="F745" s="111">
        <f>F746</f>
        <v>373</v>
      </c>
      <c r="G745" s="7">
        <f>G746</f>
        <v>373</v>
      </c>
      <c r="H745" s="7">
        <f>H746</f>
        <v>0</v>
      </c>
    </row>
    <row r="746" spans="1:8" s="27" customFormat="1" x14ac:dyDescent="0.25">
      <c r="A746" s="97" t="s">
        <v>407</v>
      </c>
      <c r="B746" s="4" t="s">
        <v>664</v>
      </c>
      <c r="C746" s="4"/>
      <c r="D746" s="7"/>
      <c r="E746" s="4"/>
      <c r="F746" s="7">
        <f>SUM(F747:F749)</f>
        <v>373</v>
      </c>
      <c r="G746" s="7">
        <f>SUM(G747:G749)</f>
        <v>373</v>
      </c>
      <c r="H746" s="7">
        <f>SUM(H747:H749)</f>
        <v>0</v>
      </c>
    </row>
    <row r="747" spans="1:8" s="27" customFormat="1" ht="63" hidden="1" x14ac:dyDescent="0.25">
      <c r="A747" s="2" t="s">
        <v>42</v>
      </c>
      <c r="B747" s="4" t="s">
        <v>664</v>
      </c>
      <c r="C747" s="4" t="s">
        <v>78</v>
      </c>
      <c r="D747" s="4" t="s">
        <v>102</v>
      </c>
      <c r="E747" s="4" t="s">
        <v>102</v>
      </c>
      <c r="F747" s="7">
        <f>SUM(Ведомственная!G1174)</f>
        <v>0</v>
      </c>
      <c r="G747" s="7">
        <f>SUM(Ведомственная!H1174)</f>
        <v>0</v>
      </c>
      <c r="H747" s="7">
        <f>SUM(Ведомственная!I1174)</f>
        <v>0</v>
      </c>
    </row>
    <row r="748" spans="1:8" s="27" customFormat="1" ht="31.5" x14ac:dyDescent="0.25">
      <c r="A748" s="97" t="s">
        <v>43</v>
      </c>
      <c r="B748" s="4" t="s">
        <v>664</v>
      </c>
      <c r="C748" s="4" t="s">
        <v>80</v>
      </c>
      <c r="D748" s="4" t="s">
        <v>102</v>
      </c>
      <c r="E748" s="4" t="s">
        <v>102</v>
      </c>
      <c r="F748" s="7">
        <f>SUM(Ведомственная!G1175)</f>
        <v>273</v>
      </c>
      <c r="G748" s="7">
        <f>SUM(Ведомственная!H1175)</f>
        <v>373</v>
      </c>
      <c r="H748" s="7">
        <f>SUM(Ведомственная!I1175)</f>
        <v>0</v>
      </c>
    </row>
    <row r="749" spans="1:8" s="27" customFormat="1" x14ac:dyDescent="0.25">
      <c r="A749" s="97" t="s">
        <v>34</v>
      </c>
      <c r="B749" s="4" t="s">
        <v>664</v>
      </c>
      <c r="C749" s="4" t="s">
        <v>88</v>
      </c>
      <c r="D749" s="4" t="s">
        <v>102</v>
      </c>
      <c r="E749" s="4" t="s">
        <v>102</v>
      </c>
      <c r="F749" s="7">
        <f>SUM(Ведомственная!G1176)</f>
        <v>100</v>
      </c>
      <c r="G749" s="7">
        <f>SUM(Ведомственная!H1176)</f>
        <v>0</v>
      </c>
      <c r="H749" s="7">
        <f>SUM(Ведомственная!I1176)</f>
        <v>0</v>
      </c>
    </row>
    <row r="750" spans="1:8" s="27" customFormat="1" ht="47.25" x14ac:dyDescent="0.25">
      <c r="A750" s="97" t="s">
        <v>523</v>
      </c>
      <c r="B750" s="31" t="s">
        <v>298</v>
      </c>
      <c r="C750" s="4"/>
      <c r="D750" s="4"/>
      <c r="E750" s="4"/>
      <c r="F750" s="7">
        <f>SUM(F751+F775)</f>
        <v>306043</v>
      </c>
      <c r="G750" s="7">
        <f>SUM(G751+G775)</f>
        <v>21110.9</v>
      </c>
      <c r="H750" s="7">
        <f>SUM(H751+H775)</f>
        <v>35170.800000000003</v>
      </c>
    </row>
    <row r="751" spans="1:8" s="27" customFormat="1" x14ac:dyDescent="0.25">
      <c r="A751" s="97" t="s">
        <v>29</v>
      </c>
      <c r="B751" s="31" t="s">
        <v>299</v>
      </c>
      <c r="C751" s="4"/>
      <c r="D751" s="4"/>
      <c r="E751" s="4"/>
      <c r="F751" s="7">
        <f>SUM(F752+F753+F754+F755+F756+F761+F768)+F770+F758+F763+F766+F757</f>
        <v>303576.2</v>
      </c>
      <c r="G751" s="7">
        <f t="shared" ref="G751:H751" si="187">SUM(G752+G753+G754+G755+G756+G761+G768)+G770+G758+G763+G766+G757</f>
        <v>20881.2</v>
      </c>
      <c r="H751" s="7">
        <f t="shared" si="187"/>
        <v>34192.9</v>
      </c>
    </row>
    <row r="752" spans="1:8" s="27" customFormat="1" ht="31.5" x14ac:dyDescent="0.25">
      <c r="A752" s="97" t="s">
        <v>43</v>
      </c>
      <c r="B752" s="31" t="s">
        <v>299</v>
      </c>
      <c r="C752" s="4" t="s">
        <v>80</v>
      </c>
      <c r="D752" s="4" t="s">
        <v>102</v>
      </c>
      <c r="E752" s="4" t="s">
        <v>28</v>
      </c>
      <c r="F752" s="7">
        <f>SUM(Ведомственная!G977)</f>
        <v>2537.1</v>
      </c>
      <c r="G752" s="7">
        <f>SUM(Ведомственная!H977)</f>
        <v>0</v>
      </c>
      <c r="H752" s="7">
        <f>SUM(Ведомственная!I977)</f>
        <v>0</v>
      </c>
    </row>
    <row r="753" spans="1:8" s="27" customFormat="1" ht="31.5" x14ac:dyDescent="0.25">
      <c r="A753" s="97" t="s">
        <v>43</v>
      </c>
      <c r="B753" s="31" t="s">
        <v>299</v>
      </c>
      <c r="C753" s="4" t="s">
        <v>80</v>
      </c>
      <c r="D753" s="4" t="s">
        <v>102</v>
      </c>
      <c r="E753" s="4" t="s">
        <v>35</v>
      </c>
      <c r="F753" s="7">
        <f>SUM(Ведомственная!G1081)</f>
        <v>32724.3</v>
      </c>
      <c r="G753" s="7">
        <f>SUM(Ведомственная!H1081)</f>
        <v>3493.7</v>
      </c>
      <c r="H753" s="7">
        <f>SUM(Ведомственная!I1081)</f>
        <v>6177.4</v>
      </c>
    </row>
    <row r="754" spans="1:8" s="27" customFormat="1" ht="31.5" x14ac:dyDescent="0.25">
      <c r="A754" s="97" t="s">
        <v>43</v>
      </c>
      <c r="B754" s="31" t="s">
        <v>299</v>
      </c>
      <c r="C754" s="4" t="s">
        <v>80</v>
      </c>
      <c r="D754" s="4" t="s">
        <v>102</v>
      </c>
      <c r="E754" s="4" t="s">
        <v>155</v>
      </c>
      <c r="F754" s="7">
        <f>SUM(Ведомственная!G1207)</f>
        <v>205</v>
      </c>
      <c r="G754" s="7">
        <f>SUM(Ведомственная!H1207)</f>
        <v>0</v>
      </c>
      <c r="H754" s="7">
        <f>SUM(Ведомственная!I1207)</f>
        <v>0</v>
      </c>
    </row>
    <row r="755" spans="1:8" s="27" customFormat="1" ht="31.5" x14ac:dyDescent="0.25">
      <c r="A755" s="97" t="s">
        <v>207</v>
      </c>
      <c r="B755" s="31" t="s">
        <v>299</v>
      </c>
      <c r="C755" s="4" t="s">
        <v>111</v>
      </c>
      <c r="D755" s="4" t="s">
        <v>102</v>
      </c>
      <c r="E755" s="4" t="s">
        <v>28</v>
      </c>
      <c r="F755" s="7">
        <f>SUM(Ведомственная!G978)</f>
        <v>47926.7</v>
      </c>
      <c r="G755" s="7">
        <f>SUM(Ведомственная!H978)</f>
        <v>2000</v>
      </c>
      <c r="H755" s="7">
        <f>SUM(Ведомственная!I978)</f>
        <v>5600</v>
      </c>
    </row>
    <row r="756" spans="1:8" s="27" customFormat="1" ht="31.5" x14ac:dyDescent="0.25">
      <c r="A756" s="97" t="s">
        <v>207</v>
      </c>
      <c r="B756" s="31" t="s">
        <v>299</v>
      </c>
      <c r="C756" s="4" t="s">
        <v>111</v>
      </c>
      <c r="D756" s="4" t="s">
        <v>102</v>
      </c>
      <c r="E756" s="4" t="s">
        <v>35</v>
      </c>
      <c r="F756" s="7">
        <f>SUM(Ведомственная!G1082)</f>
        <v>53519.5</v>
      </c>
      <c r="G756" s="7">
        <f>SUM(Ведомственная!H1082)</f>
        <v>1500</v>
      </c>
      <c r="H756" s="7">
        <f>SUM(Ведомственная!I1082)</f>
        <v>7200</v>
      </c>
    </row>
    <row r="757" spans="1:8" s="27" customFormat="1" ht="31.5" x14ac:dyDescent="0.25">
      <c r="A757" s="97" t="s">
        <v>207</v>
      </c>
      <c r="B757" s="31" t="s">
        <v>299</v>
      </c>
      <c r="C757" s="4" t="s">
        <v>111</v>
      </c>
      <c r="D757" s="4" t="s">
        <v>102</v>
      </c>
      <c r="E757" s="4" t="s">
        <v>45</v>
      </c>
      <c r="F757" s="7">
        <f>SUM(Ведомственная!G1133)</f>
        <v>34521.1</v>
      </c>
      <c r="G757" s="7">
        <f>SUM(Ведомственная!H1133)</f>
        <v>0</v>
      </c>
      <c r="H757" s="7">
        <f>SUM(Ведомственная!I1133)</f>
        <v>2000</v>
      </c>
    </row>
    <row r="758" spans="1:8" s="27" customFormat="1" ht="31.5" x14ac:dyDescent="0.25">
      <c r="A758" s="97" t="s">
        <v>923</v>
      </c>
      <c r="B758" s="31" t="s">
        <v>924</v>
      </c>
      <c r="C758" s="4"/>
      <c r="D758" s="4"/>
      <c r="E758" s="4"/>
      <c r="F758" s="7">
        <f>SUM(F759:F760)</f>
        <v>122882</v>
      </c>
      <c r="G758" s="7">
        <f t="shared" ref="G758:H758" si="188">SUM(G759:G760)</f>
        <v>0</v>
      </c>
      <c r="H758" s="7">
        <f t="shared" si="188"/>
        <v>0</v>
      </c>
    </row>
    <row r="759" spans="1:8" s="27" customFormat="1" ht="31.5" x14ac:dyDescent="0.25">
      <c r="A759" s="97" t="s">
        <v>43</v>
      </c>
      <c r="B759" s="31" t="s">
        <v>924</v>
      </c>
      <c r="C759" s="4" t="s">
        <v>80</v>
      </c>
      <c r="D759" s="4" t="s">
        <v>102</v>
      </c>
      <c r="E759" s="4" t="s">
        <v>35</v>
      </c>
      <c r="F759" s="7">
        <f>SUM(Ведомственная!G1084)</f>
        <v>74634</v>
      </c>
      <c r="G759" s="7">
        <f>SUM(Ведомственная!H1084)</f>
        <v>0</v>
      </c>
      <c r="H759" s="7">
        <f>SUM(Ведомственная!I1084)</f>
        <v>0</v>
      </c>
    </row>
    <row r="760" spans="1:8" s="27" customFormat="1" ht="31.5" x14ac:dyDescent="0.25">
      <c r="A760" s="97" t="s">
        <v>207</v>
      </c>
      <c r="B760" s="31" t="s">
        <v>924</v>
      </c>
      <c r="C760" s="4" t="s">
        <v>111</v>
      </c>
      <c r="D760" s="4" t="s">
        <v>102</v>
      </c>
      <c r="E760" s="4" t="s">
        <v>35</v>
      </c>
      <c r="F760" s="7">
        <f>SUM(Ведомственная!G1085)</f>
        <v>48248</v>
      </c>
      <c r="G760" s="7">
        <f>SUM(Ведомственная!H1085)</f>
        <v>0</v>
      </c>
      <c r="H760" s="7">
        <f>SUM(Ведомственная!I1085)</f>
        <v>0</v>
      </c>
    </row>
    <row r="761" spans="1:8" s="27" customFormat="1" ht="31.5" x14ac:dyDescent="0.25">
      <c r="A761" s="97" t="s">
        <v>611</v>
      </c>
      <c r="B761" s="31" t="s">
        <v>612</v>
      </c>
      <c r="C761" s="4"/>
      <c r="D761" s="4"/>
      <c r="E761" s="4"/>
      <c r="F761" s="7">
        <f>SUM(F762)</f>
        <v>1020.5</v>
      </c>
      <c r="G761" s="7">
        <f t="shared" ref="G761:H761" si="189">SUM(G762)</f>
        <v>914</v>
      </c>
      <c r="H761" s="7">
        <f t="shared" si="189"/>
        <v>242</v>
      </c>
    </row>
    <row r="762" spans="1:8" s="27" customFormat="1" ht="31.5" x14ac:dyDescent="0.25">
      <c r="A762" s="97" t="s">
        <v>43</v>
      </c>
      <c r="B762" s="31" t="s">
        <v>612</v>
      </c>
      <c r="C762" s="4" t="s">
        <v>80</v>
      </c>
      <c r="D762" s="4" t="s">
        <v>102</v>
      </c>
      <c r="E762" s="4" t="s">
        <v>35</v>
      </c>
      <c r="F762" s="7">
        <f>SUM(Ведомственная!G1087)</f>
        <v>1020.5</v>
      </c>
      <c r="G762" s="7">
        <f>SUM(Ведомственная!H1087)</f>
        <v>914</v>
      </c>
      <c r="H762" s="7">
        <f>SUM(Ведомственная!I1087)</f>
        <v>242</v>
      </c>
    </row>
    <row r="763" spans="1:8" s="27" customFormat="1" ht="47.25" x14ac:dyDescent="0.25">
      <c r="A763" s="71" t="s">
        <v>925</v>
      </c>
      <c r="B763" s="31" t="s">
        <v>926</v>
      </c>
      <c r="C763" s="4"/>
      <c r="D763" s="4"/>
      <c r="E763" s="4"/>
      <c r="F763" s="7">
        <f>SUM(F764:F765)</f>
        <v>3616.8</v>
      </c>
      <c r="G763" s="7">
        <f t="shared" ref="G763:H763" si="190">SUM(G764:G765)</f>
        <v>3616.8</v>
      </c>
      <c r="H763" s="7">
        <f t="shared" si="190"/>
        <v>3616.8</v>
      </c>
    </row>
    <row r="764" spans="1:8" s="27" customFormat="1" ht="31.5" x14ac:dyDescent="0.25">
      <c r="A764" s="71" t="s">
        <v>43</v>
      </c>
      <c r="B764" s="31" t="s">
        <v>926</v>
      </c>
      <c r="C764" s="4" t="s">
        <v>80</v>
      </c>
      <c r="D764" s="4" t="s">
        <v>102</v>
      </c>
      <c r="E764" s="4" t="s">
        <v>35</v>
      </c>
      <c r="F764" s="7">
        <f>SUM(Ведомственная!G1089)</f>
        <v>2700.6</v>
      </c>
      <c r="G764" s="7">
        <f>SUM(Ведомственная!H1089)</f>
        <v>2712.6</v>
      </c>
      <c r="H764" s="7">
        <f>SUM(Ведомственная!I1089)</f>
        <v>1205.5</v>
      </c>
    </row>
    <row r="765" spans="1:8" s="27" customFormat="1" ht="31.5" x14ac:dyDescent="0.25">
      <c r="A765" s="71" t="s">
        <v>207</v>
      </c>
      <c r="B765" s="31" t="s">
        <v>926</v>
      </c>
      <c r="C765" s="4" t="s">
        <v>111</v>
      </c>
      <c r="D765" s="4" t="s">
        <v>102</v>
      </c>
      <c r="E765" s="4" t="s">
        <v>35</v>
      </c>
      <c r="F765" s="7">
        <f>SUM(Ведомственная!G1090)</f>
        <v>916.2</v>
      </c>
      <c r="G765" s="7">
        <f>SUM(Ведомственная!H1090)</f>
        <v>904.2</v>
      </c>
      <c r="H765" s="7">
        <f>SUM(Ведомственная!I1090)</f>
        <v>2411.3000000000002</v>
      </c>
    </row>
    <row r="766" spans="1:8" s="27" customFormat="1" ht="31.5" x14ac:dyDescent="0.25">
      <c r="A766" s="94" t="s">
        <v>927</v>
      </c>
      <c r="B766" s="31" t="s">
        <v>928</v>
      </c>
      <c r="C766" s="4"/>
      <c r="D766" s="4"/>
      <c r="E766" s="4"/>
      <c r="F766" s="7">
        <f>SUM(F767)</f>
        <v>0</v>
      </c>
      <c r="G766" s="7">
        <f t="shared" ref="G766:H766" si="191">SUM(G767)</f>
        <v>9356.7000000000007</v>
      </c>
      <c r="H766" s="7">
        <f t="shared" si="191"/>
        <v>9356.7000000000007</v>
      </c>
    </row>
    <row r="767" spans="1:8" s="27" customFormat="1" ht="31.5" x14ac:dyDescent="0.25">
      <c r="A767" s="71" t="s">
        <v>43</v>
      </c>
      <c r="B767" s="31" t="s">
        <v>928</v>
      </c>
      <c r="C767" s="4" t="s">
        <v>80</v>
      </c>
      <c r="D767" s="4" t="s">
        <v>102</v>
      </c>
      <c r="E767" s="4" t="s">
        <v>35</v>
      </c>
      <c r="F767" s="7">
        <f>SUM(Ведомственная!G1092)</f>
        <v>0</v>
      </c>
      <c r="G767" s="7">
        <f>SUM(Ведомственная!H1092)</f>
        <v>9356.7000000000007</v>
      </c>
      <c r="H767" s="7">
        <f>SUM(Ведомственная!I1092)</f>
        <v>9356.7000000000007</v>
      </c>
    </row>
    <row r="768" spans="1:8" s="27" customFormat="1" ht="31.5" hidden="1" x14ac:dyDescent="0.25">
      <c r="A768" s="97" t="s">
        <v>594</v>
      </c>
      <c r="B768" s="31" t="s">
        <v>596</v>
      </c>
      <c r="C768" s="4"/>
      <c r="D768" s="4"/>
      <c r="E768" s="4"/>
      <c r="F768" s="7">
        <f>SUM(F769)</f>
        <v>0</v>
      </c>
      <c r="G768" s="7">
        <f t="shared" ref="G768:H768" si="192">SUM(G769)</f>
        <v>0</v>
      </c>
      <c r="H768" s="7">
        <f t="shared" si="192"/>
        <v>0</v>
      </c>
    </row>
    <row r="769" spans="1:8" s="27" customFormat="1" ht="31.5" hidden="1" x14ac:dyDescent="0.25">
      <c r="A769" s="97" t="s">
        <v>43</v>
      </c>
      <c r="B769" s="31" t="s">
        <v>596</v>
      </c>
      <c r="C769" s="4" t="s">
        <v>80</v>
      </c>
      <c r="D769" s="4" t="s">
        <v>102</v>
      </c>
      <c r="E769" s="4" t="s">
        <v>28</v>
      </c>
      <c r="F769" s="7">
        <f>SUM(Ведомственная!G980)</f>
        <v>0</v>
      </c>
      <c r="G769" s="7">
        <f>SUM(Ведомственная!H980)</f>
        <v>0</v>
      </c>
      <c r="H769" s="7">
        <f>SUM(Ведомственная!I980)</f>
        <v>0</v>
      </c>
    </row>
    <row r="770" spans="1:8" s="27" customFormat="1" x14ac:dyDescent="0.25">
      <c r="A770" s="97" t="s">
        <v>803</v>
      </c>
      <c r="B770" s="31" t="s">
        <v>844</v>
      </c>
      <c r="C770" s="4"/>
      <c r="D770" s="4"/>
      <c r="E770" s="4"/>
      <c r="F770" s="7">
        <f>SUM(F771)</f>
        <v>4623.2</v>
      </c>
      <c r="G770" s="7">
        <f t="shared" ref="G770:H770" si="193">SUM(G771)</f>
        <v>0</v>
      </c>
      <c r="H770" s="7">
        <f t="shared" si="193"/>
        <v>0</v>
      </c>
    </row>
    <row r="771" spans="1:8" s="27" customFormat="1" ht="31.5" x14ac:dyDescent="0.25">
      <c r="A771" s="97" t="s">
        <v>994</v>
      </c>
      <c r="B771" s="31" t="s">
        <v>995</v>
      </c>
      <c r="C771" s="4"/>
      <c r="D771" s="4"/>
      <c r="E771" s="4"/>
      <c r="F771" s="7">
        <f>SUM(F772)</f>
        <v>4623.2</v>
      </c>
      <c r="G771" s="7"/>
      <c r="H771" s="7"/>
    </row>
    <row r="772" spans="1:8" s="27" customFormat="1" ht="31.5" x14ac:dyDescent="0.25">
      <c r="A772" s="97" t="s">
        <v>43</v>
      </c>
      <c r="B772" s="31" t="s">
        <v>995</v>
      </c>
      <c r="C772" s="4" t="s">
        <v>80</v>
      </c>
      <c r="D772" s="4" t="s">
        <v>102</v>
      </c>
      <c r="E772" s="4" t="s">
        <v>35</v>
      </c>
      <c r="F772" s="7">
        <f>SUM(Ведомственная!G1095)</f>
        <v>4623.2</v>
      </c>
      <c r="G772" s="7">
        <f>SUM(Ведомственная!H1095)</f>
        <v>0</v>
      </c>
      <c r="H772" s="7">
        <f>SUM(Ведомственная!I1095)</f>
        <v>0</v>
      </c>
    </row>
    <row r="773" spans="1:8" s="27" customFormat="1" ht="31.5" hidden="1" x14ac:dyDescent="0.25">
      <c r="A773" s="32" t="s">
        <v>616</v>
      </c>
      <c r="B773" s="31" t="s">
        <v>617</v>
      </c>
      <c r="C773" s="49"/>
      <c r="D773" s="4"/>
      <c r="E773" s="4"/>
      <c r="F773" s="7">
        <f>SUM(F774)</f>
        <v>0</v>
      </c>
      <c r="G773" s="7">
        <f t="shared" ref="G773:H773" si="194">SUM(G774)</f>
        <v>0</v>
      </c>
      <c r="H773" s="7">
        <f t="shared" si="194"/>
        <v>0</v>
      </c>
    </row>
    <row r="774" spans="1:8" s="27" customFormat="1" ht="31.5" hidden="1" x14ac:dyDescent="0.25">
      <c r="A774" s="97" t="s">
        <v>207</v>
      </c>
      <c r="B774" s="31" t="s">
        <v>617</v>
      </c>
      <c r="C774" s="49" t="s">
        <v>111</v>
      </c>
      <c r="D774" s="4" t="s">
        <v>102</v>
      </c>
      <c r="E774" s="4" t="s">
        <v>45</v>
      </c>
      <c r="F774" s="7">
        <f>SUM(Ведомственная!G1137)</f>
        <v>0</v>
      </c>
      <c r="G774" s="7">
        <f>SUM(Ведомственная!H1137)</f>
        <v>0</v>
      </c>
      <c r="H774" s="7">
        <f>SUM(Ведомственная!I1137)</f>
        <v>0</v>
      </c>
    </row>
    <row r="775" spans="1:8" s="27" customFormat="1" x14ac:dyDescent="0.25">
      <c r="A775" s="97" t="s">
        <v>135</v>
      </c>
      <c r="B775" s="22" t="s">
        <v>593</v>
      </c>
      <c r="C775" s="49"/>
      <c r="D775" s="4"/>
      <c r="E775" s="4"/>
      <c r="F775" s="7">
        <f t="shared" ref="F775:G775" si="195">SUM(F776:F777)+F778+F780</f>
        <v>2466.8000000000002</v>
      </c>
      <c r="G775" s="7">
        <f t="shared" si="195"/>
        <v>229.7</v>
      </c>
      <c r="H775" s="7">
        <f>SUM(H776:H777)+H778+H780</f>
        <v>977.9</v>
      </c>
    </row>
    <row r="776" spans="1:8" s="27" customFormat="1" ht="31.5" x14ac:dyDescent="0.25">
      <c r="A776" s="97" t="s">
        <v>207</v>
      </c>
      <c r="B776" s="22" t="s">
        <v>614</v>
      </c>
      <c r="C776" s="4" t="s">
        <v>111</v>
      </c>
      <c r="D776" s="4" t="s">
        <v>102</v>
      </c>
      <c r="E776" s="4" t="s">
        <v>28</v>
      </c>
      <c r="F776" s="7">
        <f>SUM(Ведомственная!G982)</f>
        <v>2466.8000000000002</v>
      </c>
      <c r="G776" s="7">
        <f>SUM(Ведомственная!H982)</f>
        <v>0</v>
      </c>
      <c r="H776" s="7">
        <f>SUM(Ведомственная!I982)</f>
        <v>0</v>
      </c>
    </row>
    <row r="777" spans="1:8" s="27" customFormat="1" ht="31.5" hidden="1" x14ac:dyDescent="0.25">
      <c r="A777" s="97" t="s">
        <v>207</v>
      </c>
      <c r="B777" s="22" t="s">
        <v>614</v>
      </c>
      <c r="C777" s="4" t="s">
        <v>111</v>
      </c>
      <c r="D777" s="4" t="s">
        <v>102</v>
      </c>
      <c r="E777" s="4" t="s">
        <v>45</v>
      </c>
      <c r="F777" s="7">
        <f>SUM(Ведомственная!G1135)</f>
        <v>0</v>
      </c>
      <c r="G777" s="7">
        <f>SUM(Ведомственная!H1135)</f>
        <v>0</v>
      </c>
      <c r="H777" s="7">
        <f>SUM(Ведомственная!I1135)</f>
        <v>0</v>
      </c>
    </row>
    <row r="778" spans="1:8" s="27" customFormat="1" ht="31.5" hidden="1" x14ac:dyDescent="0.25">
      <c r="A778" s="97" t="s">
        <v>594</v>
      </c>
      <c r="B778" s="31" t="s">
        <v>595</v>
      </c>
      <c r="C778" s="4"/>
      <c r="D778" s="4"/>
      <c r="E778" s="4"/>
      <c r="F778" s="7">
        <f>SUM(F779)</f>
        <v>0</v>
      </c>
      <c r="G778" s="7">
        <f t="shared" ref="G778:H778" si="196">SUM(G779)</f>
        <v>0</v>
      </c>
      <c r="H778" s="7">
        <f t="shared" si="196"/>
        <v>0</v>
      </c>
    </row>
    <row r="779" spans="1:8" s="27" customFormat="1" ht="31.5" hidden="1" x14ac:dyDescent="0.25">
      <c r="A779" s="97" t="s">
        <v>207</v>
      </c>
      <c r="B779" s="31" t="s">
        <v>595</v>
      </c>
      <c r="C779" s="4" t="s">
        <v>111</v>
      </c>
      <c r="D779" s="4" t="s">
        <v>102</v>
      </c>
      <c r="E779" s="4" t="s">
        <v>28</v>
      </c>
      <c r="F779" s="7">
        <f>SUM(Ведомственная!G984)</f>
        <v>0</v>
      </c>
      <c r="G779" s="7">
        <f>SUM(Ведомственная!H984)</f>
        <v>0</v>
      </c>
      <c r="H779" s="7">
        <f>SUM(Ведомственная!I984)</f>
        <v>0</v>
      </c>
    </row>
    <row r="780" spans="1:8" s="27" customFormat="1" ht="31.5" x14ac:dyDescent="0.25">
      <c r="A780" s="97" t="s">
        <v>235</v>
      </c>
      <c r="B780" s="31" t="s">
        <v>615</v>
      </c>
      <c r="C780" s="4"/>
      <c r="D780" s="4"/>
      <c r="E780" s="4"/>
      <c r="F780" s="7">
        <f>SUM(F781)</f>
        <v>0</v>
      </c>
      <c r="G780" s="7">
        <f t="shared" ref="G780:H780" si="197">SUM(G781)</f>
        <v>229.7</v>
      </c>
      <c r="H780" s="7">
        <f t="shared" si="197"/>
        <v>977.9</v>
      </c>
    </row>
    <row r="781" spans="1:8" s="27" customFormat="1" ht="31.5" x14ac:dyDescent="0.25">
      <c r="A781" s="97" t="s">
        <v>611</v>
      </c>
      <c r="B781" s="31" t="s">
        <v>613</v>
      </c>
      <c r="C781" s="4"/>
      <c r="D781" s="4"/>
      <c r="E781" s="4"/>
      <c r="F781" s="7">
        <f>SUM(F782)</f>
        <v>0</v>
      </c>
      <c r="G781" s="7">
        <f t="shared" ref="G781:H781" si="198">SUM(G782)</f>
        <v>229.7</v>
      </c>
      <c r="H781" s="7">
        <f t="shared" si="198"/>
        <v>977.9</v>
      </c>
    </row>
    <row r="782" spans="1:8" s="27" customFormat="1" ht="31.5" x14ac:dyDescent="0.25">
      <c r="A782" s="97" t="s">
        <v>207</v>
      </c>
      <c r="B782" s="31" t="s">
        <v>613</v>
      </c>
      <c r="C782" s="4" t="s">
        <v>111</v>
      </c>
      <c r="D782" s="4" t="s">
        <v>102</v>
      </c>
      <c r="E782" s="4" t="s">
        <v>35</v>
      </c>
      <c r="F782" s="7">
        <f>SUM(Ведомственная!G1098)</f>
        <v>0</v>
      </c>
      <c r="G782" s="7">
        <f>SUM(Ведомственная!H1098)</f>
        <v>229.7</v>
      </c>
      <c r="H782" s="7">
        <f>SUM(Ведомственная!I1098)</f>
        <v>977.9</v>
      </c>
    </row>
    <row r="783" spans="1:8" s="27" customFormat="1" ht="47.25" x14ac:dyDescent="0.25">
      <c r="A783" s="97" t="s">
        <v>840</v>
      </c>
      <c r="B783" s="48" t="s">
        <v>312</v>
      </c>
      <c r="C783" s="4"/>
      <c r="D783" s="7"/>
      <c r="E783" s="24"/>
      <c r="F783" s="7">
        <f>SUM(F801+F784+F790+F792)+F796+F787</f>
        <v>80661.399999999994</v>
      </c>
      <c r="G783" s="7">
        <f t="shared" ref="G783:H783" si="199">SUM(G801+G784+G790+G792)+G796+G787</f>
        <v>67950.500000000015</v>
      </c>
      <c r="H783" s="7">
        <f t="shared" si="199"/>
        <v>68268.800000000003</v>
      </c>
    </row>
    <row r="784" spans="1:8" s="27" customFormat="1" x14ac:dyDescent="0.25">
      <c r="A784" s="32" t="s">
        <v>69</v>
      </c>
      <c r="B784" s="55" t="s">
        <v>422</v>
      </c>
      <c r="C784" s="49"/>
      <c r="D784" s="51"/>
      <c r="E784" s="24"/>
      <c r="F784" s="51">
        <f>+F785+F786</f>
        <v>20912.3</v>
      </c>
      <c r="G784" s="51">
        <f>+G785+G786</f>
        <v>17537.599999999999</v>
      </c>
      <c r="H784" s="51">
        <f>+H785+H786</f>
        <v>17537.599999999999</v>
      </c>
    </row>
    <row r="785" spans="1:8" s="27" customFormat="1" ht="63" x14ac:dyDescent="0.25">
      <c r="A785" s="32" t="s">
        <v>42</v>
      </c>
      <c r="B785" s="55" t="s">
        <v>422</v>
      </c>
      <c r="C785" s="49" t="s">
        <v>78</v>
      </c>
      <c r="D785" s="4" t="s">
        <v>102</v>
      </c>
      <c r="E785" s="4" t="s">
        <v>155</v>
      </c>
      <c r="F785" s="51">
        <f>SUM(Ведомственная!G1210)</f>
        <v>20911.8</v>
      </c>
      <c r="G785" s="51">
        <f>SUM(Ведомственная!H1210)</f>
        <v>17537.099999999999</v>
      </c>
      <c r="H785" s="51">
        <f>SUM(Ведомственная!I1210)</f>
        <v>17537.099999999999</v>
      </c>
    </row>
    <row r="786" spans="1:8" s="27" customFormat="1" ht="31.5" x14ac:dyDescent="0.25">
      <c r="A786" s="32" t="s">
        <v>43</v>
      </c>
      <c r="B786" s="55" t="s">
        <v>422</v>
      </c>
      <c r="C786" s="49" t="s">
        <v>80</v>
      </c>
      <c r="D786" s="4" t="s">
        <v>102</v>
      </c>
      <c r="E786" s="4" t="s">
        <v>155</v>
      </c>
      <c r="F786" s="51">
        <f>SUM(Ведомственная!G1211)</f>
        <v>0.5</v>
      </c>
      <c r="G786" s="51">
        <f>SUM(Ведомственная!H1211)</f>
        <v>0.5</v>
      </c>
      <c r="H786" s="51">
        <f>SUM(Ведомственная!I1211)</f>
        <v>0.5</v>
      </c>
    </row>
    <row r="787" spans="1:8" s="27" customFormat="1" x14ac:dyDescent="0.25">
      <c r="A787" s="32" t="s">
        <v>84</v>
      </c>
      <c r="B787" s="55" t="s">
        <v>621</v>
      </c>
      <c r="C787" s="49"/>
      <c r="D787" s="4"/>
      <c r="E787" s="4"/>
      <c r="F787" s="51">
        <f>SUM(F788)+F789</f>
        <v>421.5</v>
      </c>
      <c r="G787" s="51">
        <f t="shared" ref="G787:H787" si="200">SUM(G788)+G789</f>
        <v>421.5</v>
      </c>
      <c r="H787" s="51">
        <f t="shared" si="200"/>
        <v>421.5</v>
      </c>
    </row>
    <row r="788" spans="1:8" s="27" customFormat="1" ht="31.5" x14ac:dyDescent="0.25">
      <c r="A788" s="32" t="s">
        <v>43</v>
      </c>
      <c r="B788" s="55" t="s">
        <v>621</v>
      </c>
      <c r="C788" s="49" t="s">
        <v>80</v>
      </c>
      <c r="D788" s="4" t="s">
        <v>102</v>
      </c>
      <c r="E788" s="4" t="s">
        <v>155</v>
      </c>
      <c r="F788" s="51">
        <f>SUM(Ведомственная!G1213)</f>
        <v>420</v>
      </c>
      <c r="G788" s="51">
        <f>SUM(Ведомственная!H1213)</f>
        <v>420</v>
      </c>
      <c r="H788" s="51">
        <f>SUM(Ведомственная!I1213)</f>
        <v>420</v>
      </c>
    </row>
    <row r="789" spans="1:8" s="27" customFormat="1" x14ac:dyDescent="0.25">
      <c r="A789" s="97" t="s">
        <v>20</v>
      </c>
      <c r="B789" s="55" t="s">
        <v>621</v>
      </c>
      <c r="C789" s="49" t="s">
        <v>85</v>
      </c>
      <c r="D789" s="4" t="s">
        <v>102</v>
      </c>
      <c r="E789" s="4" t="s">
        <v>155</v>
      </c>
      <c r="F789" s="51">
        <f>SUM(Ведомственная!G1214)</f>
        <v>1.5</v>
      </c>
      <c r="G789" s="51">
        <f>SUM(Ведомственная!H1214)</f>
        <v>1.5</v>
      </c>
      <c r="H789" s="51">
        <f>SUM(Ведомственная!I1214)</f>
        <v>1.5</v>
      </c>
    </row>
    <row r="790" spans="1:8" s="27" customFormat="1" ht="31.5" x14ac:dyDescent="0.25">
      <c r="A790" s="32" t="s">
        <v>86</v>
      </c>
      <c r="B790" s="55" t="s">
        <v>483</v>
      </c>
      <c r="C790" s="49"/>
      <c r="D790" s="4"/>
      <c r="E790" s="4"/>
      <c r="F790" s="51">
        <f>SUM(F791)</f>
        <v>1180</v>
      </c>
      <c r="G790" s="51">
        <f>SUM(G791)</f>
        <v>1062.0999999999999</v>
      </c>
      <c r="H790" s="51">
        <f>SUM(H791)</f>
        <v>1125.5</v>
      </c>
    </row>
    <row r="791" spans="1:8" s="27" customFormat="1" ht="31.5" x14ac:dyDescent="0.25">
      <c r="A791" s="32" t="s">
        <v>43</v>
      </c>
      <c r="B791" s="55" t="s">
        <v>483</v>
      </c>
      <c r="C791" s="49" t="s">
        <v>80</v>
      </c>
      <c r="D791" s="4" t="s">
        <v>102</v>
      </c>
      <c r="E791" s="4" t="s">
        <v>155</v>
      </c>
      <c r="F791" s="51">
        <f>SUM(Ведомственная!G1216)</f>
        <v>1180</v>
      </c>
      <c r="G791" s="51">
        <f>SUM(Ведомственная!H1216)</f>
        <v>1062.0999999999999</v>
      </c>
      <c r="H791" s="51">
        <f>SUM(Ведомственная!I1216)</f>
        <v>1125.5</v>
      </c>
    </row>
    <row r="792" spans="1:8" s="27" customFormat="1" ht="31.5" x14ac:dyDescent="0.25">
      <c r="A792" s="32" t="s">
        <v>427</v>
      </c>
      <c r="B792" s="55" t="s">
        <v>428</v>
      </c>
      <c r="C792" s="49"/>
      <c r="D792" s="51"/>
      <c r="E792" s="24"/>
      <c r="F792" s="51">
        <f>SUM(F793:F795)</f>
        <v>825.2</v>
      </c>
      <c r="G792" s="51">
        <f t="shared" ref="G792:H792" si="201">SUM(G793:G795)</f>
        <v>249.1</v>
      </c>
      <c r="H792" s="51">
        <f t="shared" si="201"/>
        <v>374</v>
      </c>
    </row>
    <row r="793" spans="1:8" s="27" customFormat="1" ht="31.5" hidden="1" x14ac:dyDescent="0.25">
      <c r="A793" s="32" t="s">
        <v>43</v>
      </c>
      <c r="B793" s="55" t="s">
        <v>428</v>
      </c>
      <c r="C793" s="49" t="s">
        <v>80</v>
      </c>
      <c r="D793" s="4" t="s">
        <v>102</v>
      </c>
      <c r="E793" s="4" t="s">
        <v>152</v>
      </c>
      <c r="F793" s="51">
        <f>SUM(Ведомственная!G1142)</f>
        <v>0</v>
      </c>
      <c r="G793" s="51">
        <f>SUM(Ведомственная!H1142)</f>
        <v>0</v>
      </c>
      <c r="H793" s="51">
        <f>SUM(Ведомственная!I1142)</f>
        <v>0</v>
      </c>
    </row>
    <row r="794" spans="1:8" s="27" customFormat="1" ht="31.5" x14ac:dyDescent="0.25">
      <c r="A794" s="32" t="s">
        <v>43</v>
      </c>
      <c r="B794" s="55" t="s">
        <v>428</v>
      </c>
      <c r="C794" s="49" t="s">
        <v>80</v>
      </c>
      <c r="D794" s="4" t="s">
        <v>102</v>
      </c>
      <c r="E794" s="4" t="s">
        <v>155</v>
      </c>
      <c r="F794" s="51">
        <f>SUM(Ведомственная!G1218)</f>
        <v>753</v>
      </c>
      <c r="G794" s="51">
        <f>SUM(Ведомственная!H1218)</f>
        <v>195</v>
      </c>
      <c r="H794" s="51">
        <f>SUM(Ведомственная!I1218)</f>
        <v>319.89999999999998</v>
      </c>
    </row>
    <row r="795" spans="1:8" s="27" customFormat="1" x14ac:dyDescent="0.25">
      <c r="A795" s="97" t="s">
        <v>20</v>
      </c>
      <c r="B795" s="55" t="s">
        <v>428</v>
      </c>
      <c r="C795" s="49" t="s">
        <v>85</v>
      </c>
      <c r="D795" s="4" t="s">
        <v>102</v>
      </c>
      <c r="E795" s="4" t="s">
        <v>155</v>
      </c>
      <c r="F795" s="51">
        <f>SUM(Ведомственная!G1219)</f>
        <v>72.2</v>
      </c>
      <c r="G795" s="51">
        <f>SUM(Ведомственная!H1219)</f>
        <v>54.1</v>
      </c>
      <c r="H795" s="51">
        <f>SUM(Ведомственная!I1219)</f>
        <v>54.1</v>
      </c>
    </row>
    <row r="796" spans="1:8" s="27" customFormat="1" x14ac:dyDescent="0.25">
      <c r="A796" s="97" t="s">
        <v>29</v>
      </c>
      <c r="B796" s="22" t="s">
        <v>622</v>
      </c>
      <c r="C796" s="22"/>
      <c r="D796" s="4"/>
      <c r="E796" s="4"/>
      <c r="F796" s="51">
        <f>SUM(F799)+F797</f>
        <v>0</v>
      </c>
      <c r="G796" s="51">
        <f t="shared" ref="G796:H796" si="202">SUM(G799)+G797</f>
        <v>0</v>
      </c>
      <c r="H796" s="51">
        <f t="shared" si="202"/>
        <v>0</v>
      </c>
    </row>
    <row r="797" spans="1:8" s="27" customFormat="1" ht="31.5" hidden="1" x14ac:dyDescent="0.25">
      <c r="A797" s="32" t="s">
        <v>427</v>
      </c>
      <c r="B797" s="22" t="s">
        <v>722</v>
      </c>
      <c r="C797" s="22"/>
      <c r="D797" s="7"/>
      <c r="E797" s="24"/>
      <c r="F797" s="7">
        <f>SUM(F798)</f>
        <v>0</v>
      </c>
      <c r="G797" s="7">
        <f t="shared" ref="G797:H797" si="203">SUM(G798)</f>
        <v>0</v>
      </c>
      <c r="H797" s="7">
        <f t="shared" si="203"/>
        <v>0</v>
      </c>
    </row>
    <row r="798" spans="1:8" s="27" customFormat="1" ht="31.5" hidden="1" x14ac:dyDescent="0.25">
      <c r="A798" s="32" t="s">
        <v>43</v>
      </c>
      <c r="B798" s="22" t="s">
        <v>722</v>
      </c>
      <c r="C798" s="22">
        <v>200</v>
      </c>
      <c r="D798" s="7"/>
      <c r="E798" s="24"/>
      <c r="F798" s="7">
        <f>SUM(Ведомственная!G1222)</f>
        <v>0</v>
      </c>
      <c r="G798" s="7">
        <f>SUM(Ведомственная!H1222)</f>
        <v>0</v>
      </c>
      <c r="H798" s="7">
        <f>SUM(Ведомственная!I1222)</f>
        <v>0</v>
      </c>
    </row>
    <row r="799" spans="1:8" s="27" customFormat="1" ht="31.5" hidden="1" x14ac:dyDescent="0.25">
      <c r="A799" s="33" t="s">
        <v>841</v>
      </c>
      <c r="B799" s="4" t="s">
        <v>592</v>
      </c>
      <c r="C799" s="98"/>
      <c r="D799" s="4"/>
      <c r="E799" s="4"/>
      <c r="F799" s="51">
        <f>SUM(F800)</f>
        <v>0</v>
      </c>
      <c r="G799" s="51">
        <f t="shared" ref="G799:H799" si="204">SUM(G800)</f>
        <v>0</v>
      </c>
      <c r="H799" s="51">
        <f t="shared" si="204"/>
        <v>0</v>
      </c>
    </row>
    <row r="800" spans="1:8" s="27" customFormat="1" ht="31.5" hidden="1" x14ac:dyDescent="0.25">
      <c r="A800" s="97" t="s">
        <v>43</v>
      </c>
      <c r="B800" s="4" t="s">
        <v>592</v>
      </c>
      <c r="C800" s="98" t="s">
        <v>80</v>
      </c>
      <c r="D800" s="4" t="s">
        <v>102</v>
      </c>
      <c r="E800" s="4" t="s">
        <v>155</v>
      </c>
      <c r="F800" s="51">
        <f>SUM(Ведомственная!G1224)</f>
        <v>0</v>
      </c>
      <c r="G800" s="51">
        <f>SUM(Ведомственная!H1224)</f>
        <v>0</v>
      </c>
      <c r="H800" s="51">
        <f>SUM(Ведомственная!I1224)</f>
        <v>0</v>
      </c>
    </row>
    <row r="801" spans="1:8" s="27" customFormat="1" ht="31.5" x14ac:dyDescent="0.25">
      <c r="A801" s="97" t="s">
        <v>36</v>
      </c>
      <c r="B801" s="22" t="s">
        <v>313</v>
      </c>
      <c r="C801" s="4"/>
      <c r="D801" s="7"/>
      <c r="E801" s="24"/>
      <c r="F801" s="7">
        <f>SUM(F802)</f>
        <v>57322.400000000001</v>
      </c>
      <c r="G801" s="7">
        <f>SUM(G802)</f>
        <v>48680.200000000004</v>
      </c>
      <c r="H801" s="7">
        <f>SUM(H802)</f>
        <v>48810.200000000004</v>
      </c>
    </row>
    <row r="802" spans="1:8" s="27" customFormat="1" ht="31.5" x14ac:dyDescent="0.25">
      <c r="A802" s="33" t="s">
        <v>841</v>
      </c>
      <c r="B802" s="22" t="s">
        <v>314</v>
      </c>
      <c r="C802" s="4"/>
      <c r="D802" s="7"/>
      <c r="E802" s="24"/>
      <c r="F802" s="7">
        <f>SUM(F803:F808)</f>
        <v>57322.400000000001</v>
      </c>
      <c r="G802" s="7">
        <f t="shared" ref="G802:H802" si="205">SUM(G803:G808)</f>
        <v>48680.200000000004</v>
      </c>
      <c r="H802" s="7">
        <f t="shared" si="205"/>
        <v>48810.200000000004</v>
      </c>
    </row>
    <row r="803" spans="1:8" s="27" customFormat="1" ht="63" x14ac:dyDescent="0.25">
      <c r="A803" s="2" t="s">
        <v>42</v>
      </c>
      <c r="B803" s="22" t="s">
        <v>314</v>
      </c>
      <c r="C803" s="4" t="s">
        <v>78</v>
      </c>
      <c r="D803" s="4" t="s">
        <v>102</v>
      </c>
      <c r="E803" s="4" t="s">
        <v>155</v>
      </c>
      <c r="F803" s="7">
        <f>SUM(Ведомственная!G1227)</f>
        <v>48750.8</v>
      </c>
      <c r="G803" s="7">
        <f>SUM(Ведомственная!H1227)</f>
        <v>41210.5</v>
      </c>
      <c r="H803" s="7">
        <f>SUM(Ведомственная!I1227)</f>
        <v>41210.5</v>
      </c>
    </row>
    <row r="804" spans="1:8" s="27" customFormat="1" ht="63" x14ac:dyDescent="0.25">
      <c r="A804" s="2" t="s">
        <v>42</v>
      </c>
      <c r="B804" s="22" t="s">
        <v>314</v>
      </c>
      <c r="C804" s="4" t="s">
        <v>78</v>
      </c>
      <c r="D804" s="4" t="s">
        <v>153</v>
      </c>
      <c r="E804" s="4" t="s">
        <v>152</v>
      </c>
      <c r="F804" s="7">
        <f>SUM(Ведомственная!G1269)</f>
        <v>3332.8</v>
      </c>
      <c r="G804" s="7">
        <f>SUM(Ведомственная!H1269)</f>
        <v>2967.8</v>
      </c>
      <c r="H804" s="7">
        <f>SUM(Ведомственная!I1269)</f>
        <v>2967.8</v>
      </c>
    </row>
    <row r="805" spans="1:8" s="27" customFormat="1" ht="31.5" hidden="1" x14ac:dyDescent="0.25">
      <c r="A805" s="97" t="s">
        <v>43</v>
      </c>
      <c r="B805" s="22" t="s">
        <v>314</v>
      </c>
      <c r="C805" s="4" t="s">
        <v>80</v>
      </c>
      <c r="D805" s="4" t="s">
        <v>102</v>
      </c>
      <c r="E805" s="4" t="s">
        <v>152</v>
      </c>
      <c r="F805" s="7">
        <f>SUM(Ведомственная!G1145)</f>
        <v>0</v>
      </c>
      <c r="G805" s="7">
        <f>SUM(Ведомственная!H1145)</f>
        <v>0</v>
      </c>
      <c r="H805" s="7">
        <f>SUM(Ведомственная!I1145)</f>
        <v>0</v>
      </c>
    </row>
    <row r="806" spans="1:8" s="27" customFormat="1" ht="31.5" x14ac:dyDescent="0.25">
      <c r="A806" s="97" t="s">
        <v>43</v>
      </c>
      <c r="B806" s="22" t="s">
        <v>314</v>
      </c>
      <c r="C806" s="4" t="s">
        <v>80</v>
      </c>
      <c r="D806" s="4" t="s">
        <v>102</v>
      </c>
      <c r="E806" s="4" t="s">
        <v>155</v>
      </c>
      <c r="F806" s="7">
        <f>SUM(Ведомственная!G1228)</f>
        <v>5070.6000000000004</v>
      </c>
      <c r="G806" s="7">
        <f>SUM(Ведомственная!H1228)</f>
        <v>4374.8</v>
      </c>
      <c r="H806" s="7">
        <f>SUM(Ведомственная!I1228)</f>
        <v>4504.8</v>
      </c>
    </row>
    <row r="807" spans="1:8" s="27" customFormat="1" hidden="1" x14ac:dyDescent="0.25">
      <c r="A807" s="97" t="s">
        <v>34</v>
      </c>
      <c r="B807" s="22" t="s">
        <v>314</v>
      </c>
      <c r="C807" s="4" t="s">
        <v>88</v>
      </c>
      <c r="D807" s="4" t="s">
        <v>102</v>
      </c>
      <c r="E807" s="4" t="s">
        <v>155</v>
      </c>
      <c r="F807" s="7">
        <f>SUM(Ведомственная!G1229)</f>
        <v>0</v>
      </c>
      <c r="G807" s="7">
        <f>SUM(Ведомственная!H1229)</f>
        <v>0</v>
      </c>
      <c r="H807" s="7">
        <f>SUM(Ведомственная!I1229)</f>
        <v>0</v>
      </c>
    </row>
    <row r="808" spans="1:8" s="27" customFormat="1" x14ac:dyDescent="0.25">
      <c r="A808" s="97" t="s">
        <v>20</v>
      </c>
      <c r="B808" s="22" t="s">
        <v>314</v>
      </c>
      <c r="C808" s="4" t="s">
        <v>85</v>
      </c>
      <c r="D808" s="4" t="s">
        <v>102</v>
      </c>
      <c r="E808" s="4" t="s">
        <v>155</v>
      </c>
      <c r="F808" s="7">
        <f>SUM(Ведомственная!G1230)</f>
        <v>168.2</v>
      </c>
      <c r="G808" s="7">
        <f>SUM(Ведомственная!H1230)</f>
        <v>127.1</v>
      </c>
      <c r="H808" s="7">
        <f>SUM(Ведомственная!I1230)</f>
        <v>127.1</v>
      </c>
    </row>
    <row r="809" spans="1:8" s="27" customFormat="1" ht="31.5" x14ac:dyDescent="0.25">
      <c r="A809" s="23" t="s">
        <v>520</v>
      </c>
      <c r="B809" s="24" t="s">
        <v>231</v>
      </c>
      <c r="C809" s="24"/>
      <c r="D809" s="24"/>
      <c r="E809" s="24"/>
      <c r="F809" s="26">
        <f>SUM(F810+F822)+F869</f>
        <v>478547.79999999993</v>
      </c>
      <c r="G809" s="26">
        <f>SUM(G810+G822)+G869</f>
        <v>296073.80000000005</v>
      </c>
      <c r="H809" s="26">
        <f>SUM(H810+H822)+H869</f>
        <v>280029.5</v>
      </c>
    </row>
    <row r="810" spans="1:8" s="27" customFormat="1" ht="31.5" x14ac:dyDescent="0.25">
      <c r="A810" s="97" t="s">
        <v>280</v>
      </c>
      <c r="B810" s="31" t="s">
        <v>232</v>
      </c>
      <c r="C810" s="31"/>
      <c r="D810" s="24"/>
      <c r="E810" s="24"/>
      <c r="F810" s="9">
        <f>SUM(F811+F814+F817+F819)</f>
        <v>12260.1</v>
      </c>
      <c r="G810" s="9">
        <f>SUM(G811+G814+G817+G819)</f>
        <v>10553.6</v>
      </c>
      <c r="H810" s="9">
        <f>SUM(H811+H814+H817+H819)</f>
        <v>10553.6</v>
      </c>
    </row>
    <row r="811" spans="1:8" s="27" customFormat="1" x14ac:dyDescent="0.25">
      <c r="A811" s="97" t="s">
        <v>69</v>
      </c>
      <c r="B811" s="31" t="s">
        <v>417</v>
      </c>
      <c r="C811" s="31"/>
      <c r="D811" s="24"/>
      <c r="E811" s="24"/>
      <c r="F811" s="9">
        <f>F812+F813</f>
        <v>9448.7999999999993</v>
      </c>
      <c r="G811" s="9">
        <f>G812+G813</f>
        <v>7907.4</v>
      </c>
      <c r="H811" s="9">
        <f>H812+H813</f>
        <v>7907.4</v>
      </c>
    </row>
    <row r="812" spans="1:8" s="27" customFormat="1" ht="63" x14ac:dyDescent="0.25">
      <c r="A812" s="97" t="s">
        <v>42</v>
      </c>
      <c r="B812" s="31" t="s">
        <v>417</v>
      </c>
      <c r="C812" s="31">
        <v>100</v>
      </c>
      <c r="D812" s="4" t="s">
        <v>153</v>
      </c>
      <c r="E812" s="4" t="s">
        <v>152</v>
      </c>
      <c r="F812" s="9">
        <f>SUM(Ведомственная!G910)</f>
        <v>9448.2999999999993</v>
      </c>
      <c r="G812" s="9">
        <f>SUM(Ведомственная!H910)</f>
        <v>7906.9</v>
      </c>
      <c r="H812" s="9">
        <f>SUM(Ведомственная!I910)</f>
        <v>7906.9</v>
      </c>
    </row>
    <row r="813" spans="1:8" s="27" customFormat="1" ht="31.5" x14ac:dyDescent="0.25">
      <c r="A813" s="97" t="s">
        <v>43</v>
      </c>
      <c r="B813" s="31" t="s">
        <v>417</v>
      </c>
      <c r="C813" s="31">
        <v>200</v>
      </c>
      <c r="D813" s="4" t="s">
        <v>153</v>
      </c>
      <c r="E813" s="4" t="s">
        <v>152</v>
      </c>
      <c r="F813" s="9">
        <f>SUM(Ведомственная!G911)</f>
        <v>0.5</v>
      </c>
      <c r="G813" s="9">
        <f>SUM(Ведомственная!H911)</f>
        <v>0.5</v>
      </c>
      <c r="H813" s="9">
        <f>SUM(Ведомственная!I911)</f>
        <v>0.5</v>
      </c>
    </row>
    <row r="814" spans="1:8" s="27" customFormat="1" x14ac:dyDescent="0.25">
      <c r="A814" s="97" t="s">
        <v>84</v>
      </c>
      <c r="B814" s="31" t="s">
        <v>418</v>
      </c>
      <c r="C814" s="41"/>
      <c r="D814" s="24"/>
      <c r="E814" s="24"/>
      <c r="F814" s="42">
        <f>F815+F816</f>
        <v>327.10000000000002</v>
      </c>
      <c r="G814" s="42">
        <f>G815+G816</f>
        <v>432.59999999999997</v>
      </c>
      <c r="H814" s="42">
        <f>H815+H816</f>
        <v>432.59999999999997</v>
      </c>
    </row>
    <row r="815" spans="1:8" s="27" customFormat="1" ht="31.5" x14ac:dyDescent="0.25">
      <c r="A815" s="97" t="s">
        <v>43</v>
      </c>
      <c r="B815" s="31" t="s">
        <v>418</v>
      </c>
      <c r="C815" s="31">
        <v>200</v>
      </c>
      <c r="D815" s="4" t="s">
        <v>153</v>
      </c>
      <c r="E815" s="4" t="s">
        <v>152</v>
      </c>
      <c r="F815" s="9">
        <f>SUM(Ведомственная!G913)</f>
        <v>300.10000000000002</v>
      </c>
      <c r="G815" s="9">
        <f>SUM(Ведомственная!H913)</f>
        <v>412.4</v>
      </c>
      <c r="H815" s="9">
        <f>SUM(Ведомственная!I913)</f>
        <v>412.4</v>
      </c>
    </row>
    <row r="816" spans="1:8" s="27" customFormat="1" x14ac:dyDescent="0.25">
      <c r="A816" s="97" t="s">
        <v>20</v>
      </c>
      <c r="B816" s="31" t="s">
        <v>418</v>
      </c>
      <c r="C816" s="31">
        <v>800</v>
      </c>
      <c r="D816" s="4" t="s">
        <v>153</v>
      </c>
      <c r="E816" s="4" t="s">
        <v>152</v>
      </c>
      <c r="F816" s="9">
        <f>SUM(Ведомственная!G914)</f>
        <v>27</v>
      </c>
      <c r="G816" s="9">
        <f>SUM(Ведомственная!H914)</f>
        <v>20.2</v>
      </c>
      <c r="H816" s="9">
        <f>SUM(Ведомственная!I914)</f>
        <v>20.2</v>
      </c>
    </row>
    <row r="817" spans="1:8" s="27" customFormat="1" ht="31.5" x14ac:dyDescent="0.25">
      <c r="A817" s="97" t="s">
        <v>86</v>
      </c>
      <c r="B817" s="31" t="s">
        <v>419</v>
      </c>
      <c r="C817" s="31"/>
      <c r="D817" s="24"/>
      <c r="E817" s="24"/>
      <c r="F817" s="9">
        <f>F818</f>
        <v>1206.0999999999999</v>
      </c>
      <c r="G817" s="9">
        <f>G818</f>
        <v>1645.7</v>
      </c>
      <c r="H817" s="9">
        <f>H818</f>
        <v>1645.7</v>
      </c>
    </row>
    <row r="818" spans="1:8" ht="31.5" x14ac:dyDescent="0.25">
      <c r="A818" s="97" t="s">
        <v>43</v>
      </c>
      <c r="B818" s="31" t="s">
        <v>419</v>
      </c>
      <c r="C818" s="31">
        <v>200</v>
      </c>
      <c r="D818" s="4" t="s">
        <v>153</v>
      </c>
      <c r="E818" s="4" t="s">
        <v>152</v>
      </c>
      <c r="F818" s="9">
        <f>SUM(Ведомственная!G916)</f>
        <v>1206.0999999999999</v>
      </c>
      <c r="G818" s="9">
        <f>SUM(Ведомственная!H916)</f>
        <v>1645.7</v>
      </c>
      <c r="H818" s="9">
        <f>SUM(Ведомственная!I916)</f>
        <v>1645.7</v>
      </c>
    </row>
    <row r="819" spans="1:8" ht="31.5" x14ac:dyDescent="0.25">
      <c r="A819" s="97" t="s">
        <v>87</v>
      </c>
      <c r="B819" s="31" t="s">
        <v>420</v>
      </c>
      <c r="C819" s="31"/>
      <c r="D819" s="4"/>
      <c r="E819" s="4"/>
      <c r="F819" s="9">
        <f>F820+F821</f>
        <v>1278.1000000000001</v>
      </c>
      <c r="G819" s="9">
        <f>G820+G821</f>
        <v>567.9</v>
      </c>
      <c r="H819" s="9">
        <f>H820+H821</f>
        <v>567.9</v>
      </c>
    </row>
    <row r="820" spans="1:8" ht="31.5" x14ac:dyDescent="0.25">
      <c r="A820" s="97" t="s">
        <v>43</v>
      </c>
      <c r="B820" s="31" t="s">
        <v>420</v>
      </c>
      <c r="C820" s="31">
        <v>200</v>
      </c>
      <c r="D820" s="4" t="s">
        <v>153</v>
      </c>
      <c r="E820" s="4" t="s">
        <v>152</v>
      </c>
      <c r="F820" s="9">
        <f>SUM(Ведомственная!G918)</f>
        <v>1176.7</v>
      </c>
      <c r="G820" s="9">
        <f>SUM(Ведомственная!H918)</f>
        <v>448.8</v>
      </c>
      <c r="H820" s="9">
        <f>SUM(Ведомственная!I918)</f>
        <v>448.8</v>
      </c>
    </row>
    <row r="821" spans="1:8" x14ac:dyDescent="0.25">
      <c r="A821" s="97" t="s">
        <v>20</v>
      </c>
      <c r="B821" s="31" t="s">
        <v>420</v>
      </c>
      <c r="C821" s="31">
        <v>800</v>
      </c>
      <c r="D821" s="4" t="s">
        <v>153</v>
      </c>
      <c r="E821" s="4" t="s">
        <v>152</v>
      </c>
      <c r="F821" s="9">
        <f>SUM(Ведомственная!G919)</f>
        <v>101.4</v>
      </c>
      <c r="G821" s="9">
        <f>SUM(Ведомственная!H919)</f>
        <v>119.1</v>
      </c>
      <c r="H821" s="9">
        <f>SUM(Ведомственная!I919)</f>
        <v>119.1</v>
      </c>
    </row>
    <row r="822" spans="1:8" ht="94.5" x14ac:dyDescent="0.25">
      <c r="A822" s="97" t="s">
        <v>836</v>
      </c>
      <c r="B822" s="22" t="s">
        <v>234</v>
      </c>
      <c r="C822" s="4"/>
      <c r="D822" s="4"/>
      <c r="E822" s="4"/>
      <c r="F822" s="7">
        <f>SUM(F823+F849+F858+F863)+F852+F855</f>
        <v>270207.99999999994</v>
      </c>
      <c r="G822" s="7">
        <f>SUM(G823+G849+G858+G863)+G852+G855</f>
        <v>197149.6</v>
      </c>
      <c r="H822" s="7">
        <f>SUM(H823+H849+H858+H863)+H852+H855</f>
        <v>219676.7</v>
      </c>
    </row>
    <row r="823" spans="1:8" x14ac:dyDescent="0.25">
      <c r="A823" s="97" t="s">
        <v>29</v>
      </c>
      <c r="B823" s="4" t="s">
        <v>624</v>
      </c>
      <c r="C823" s="4"/>
      <c r="D823" s="4"/>
      <c r="E823" s="4"/>
      <c r="F823" s="7">
        <f>SUM(F824+F829+F832+F834+F836+F845+F839+F842)+F847</f>
        <v>28399.499999999996</v>
      </c>
      <c r="G823" s="7">
        <f>SUM(G824+G829+G832+G834+G836+G845+G839+G842)+G847</f>
        <v>19028</v>
      </c>
      <c r="H823" s="7">
        <f>SUM(H824+H829+H832+H834+H836+H845+H839+H842)+H847</f>
        <v>19028</v>
      </c>
    </row>
    <row r="824" spans="1:8" x14ac:dyDescent="0.25">
      <c r="A824" s="97" t="s">
        <v>233</v>
      </c>
      <c r="B824" s="4" t="s">
        <v>625</v>
      </c>
      <c r="C824" s="4"/>
      <c r="D824" s="4"/>
      <c r="E824" s="4"/>
      <c r="F824" s="7">
        <f>SUM(F825:F828)</f>
        <v>12433.699999999999</v>
      </c>
      <c r="G824" s="7">
        <f t="shared" ref="G824:H824" si="206">SUM(G825:G828)</f>
        <v>7270.5</v>
      </c>
      <c r="H824" s="7">
        <f t="shared" si="206"/>
        <v>7270.5</v>
      </c>
    </row>
    <row r="825" spans="1:8" ht="63" x14ac:dyDescent="0.25">
      <c r="A825" s="97" t="s">
        <v>42</v>
      </c>
      <c r="B825" s="4" t="s">
        <v>625</v>
      </c>
      <c r="C825" s="4" t="s">
        <v>78</v>
      </c>
      <c r="D825" s="4" t="s">
        <v>153</v>
      </c>
      <c r="E825" s="4" t="s">
        <v>28</v>
      </c>
      <c r="F825" s="7">
        <f>SUM(Ведомственная!G826)</f>
        <v>4021.7</v>
      </c>
      <c r="G825" s="7">
        <f>SUM(Ведомственная!H826)</f>
        <v>4041</v>
      </c>
      <c r="H825" s="7">
        <f>SUM(Ведомственная!I826)</f>
        <v>4041</v>
      </c>
    </row>
    <row r="826" spans="1:8" ht="31.5" x14ac:dyDescent="0.25">
      <c r="A826" s="97" t="s">
        <v>43</v>
      </c>
      <c r="B826" s="4" t="s">
        <v>625</v>
      </c>
      <c r="C826" s="4" t="s">
        <v>80</v>
      </c>
      <c r="D826" s="4" t="s">
        <v>153</v>
      </c>
      <c r="E826" s="4" t="s">
        <v>28</v>
      </c>
      <c r="F826" s="7">
        <f>SUM(Ведомственная!G827)</f>
        <v>6083.1</v>
      </c>
      <c r="G826" s="7">
        <f>SUM(Ведомственная!H827)</f>
        <v>2952.5</v>
      </c>
      <c r="H826" s="7">
        <f>SUM(Ведомственная!I827)</f>
        <v>2952.5</v>
      </c>
    </row>
    <row r="827" spans="1:8" x14ac:dyDescent="0.25">
      <c r="A827" s="97" t="s">
        <v>34</v>
      </c>
      <c r="B827" s="4" t="s">
        <v>625</v>
      </c>
      <c r="C827" s="4" t="s">
        <v>88</v>
      </c>
      <c r="D827" s="4" t="s">
        <v>153</v>
      </c>
      <c r="E827" s="4" t="s">
        <v>28</v>
      </c>
      <c r="F827" s="7">
        <f>SUM(Ведомственная!G828)</f>
        <v>277</v>
      </c>
      <c r="G827" s="7">
        <f>SUM(Ведомственная!H828)</f>
        <v>277</v>
      </c>
      <c r="H827" s="7">
        <f>SUM(Ведомственная!I828)</f>
        <v>277</v>
      </c>
    </row>
    <row r="828" spans="1:8" ht="31.5" x14ac:dyDescent="0.25">
      <c r="A828" s="97" t="s">
        <v>207</v>
      </c>
      <c r="B828" s="4" t="s">
        <v>625</v>
      </c>
      <c r="C828" s="4" t="s">
        <v>111</v>
      </c>
      <c r="D828" s="4" t="s">
        <v>153</v>
      </c>
      <c r="E828" s="4" t="s">
        <v>28</v>
      </c>
      <c r="F828" s="7">
        <f>SUM(Ведомственная!G829)</f>
        <v>2051.9</v>
      </c>
      <c r="G828" s="7">
        <f>SUM(Ведомственная!H829)</f>
        <v>0</v>
      </c>
      <c r="H828" s="7">
        <f>SUM(Ведомственная!I829)</f>
        <v>0</v>
      </c>
    </row>
    <row r="829" spans="1:8" ht="31.5" x14ac:dyDescent="0.25">
      <c r="A829" s="97" t="s">
        <v>935</v>
      </c>
      <c r="B829" s="4" t="s">
        <v>713</v>
      </c>
      <c r="C829" s="4"/>
      <c r="D829" s="4"/>
      <c r="E829" s="4"/>
      <c r="F829" s="7">
        <f>SUM(F830:F831)</f>
        <v>5337.9</v>
      </c>
      <c r="G829" s="7">
        <f t="shared" ref="G829:H829" si="207">SUM(G830:G831)</f>
        <v>2382.4</v>
      </c>
      <c r="H829" s="7">
        <f t="shared" si="207"/>
        <v>2382.4</v>
      </c>
    </row>
    <row r="830" spans="1:8" ht="31.5" x14ac:dyDescent="0.25">
      <c r="A830" s="97" t="s">
        <v>43</v>
      </c>
      <c r="B830" s="4" t="s">
        <v>713</v>
      </c>
      <c r="C830" s="4" t="s">
        <v>80</v>
      </c>
      <c r="D830" s="4" t="s">
        <v>153</v>
      </c>
      <c r="E830" s="4" t="s">
        <v>35</v>
      </c>
      <c r="F830" s="7">
        <f>SUM(Ведомственная!G865)</f>
        <v>502.5</v>
      </c>
      <c r="G830" s="7">
        <f>SUM(Ведомственная!H865)</f>
        <v>0</v>
      </c>
      <c r="H830" s="7">
        <f>SUM(Ведомственная!I865)</f>
        <v>0</v>
      </c>
    </row>
    <row r="831" spans="1:8" ht="31.5" x14ac:dyDescent="0.25">
      <c r="A831" s="97" t="s">
        <v>207</v>
      </c>
      <c r="B831" s="4" t="s">
        <v>713</v>
      </c>
      <c r="C831" s="4" t="s">
        <v>111</v>
      </c>
      <c r="D831" s="4" t="s">
        <v>153</v>
      </c>
      <c r="E831" s="4" t="s">
        <v>35</v>
      </c>
      <c r="F831" s="7">
        <f>SUM(Ведомственная!G866)</f>
        <v>4835.3999999999996</v>
      </c>
      <c r="G831" s="7">
        <f>SUM(Ведомственная!H866)</f>
        <v>2382.4</v>
      </c>
      <c r="H831" s="7">
        <f>SUM(Ведомственная!I866)</f>
        <v>2382.4</v>
      </c>
    </row>
    <row r="832" spans="1:8" ht="47.25" x14ac:dyDescent="0.25">
      <c r="A832" s="97" t="s">
        <v>936</v>
      </c>
      <c r="B832" s="4" t="s">
        <v>630</v>
      </c>
      <c r="C832" s="4"/>
      <c r="D832" s="4"/>
      <c r="E832" s="4"/>
      <c r="F832" s="7">
        <f>SUM(F833)</f>
        <v>1622.7</v>
      </c>
      <c r="G832" s="7">
        <f>SUM(G833)</f>
        <v>1586.5</v>
      </c>
      <c r="H832" s="7">
        <f>SUM(H833)</f>
        <v>1586.5</v>
      </c>
    </row>
    <row r="833" spans="1:8" ht="31.5" x14ac:dyDescent="0.25">
      <c r="A833" s="97" t="s">
        <v>207</v>
      </c>
      <c r="B833" s="4" t="s">
        <v>630</v>
      </c>
      <c r="C833" s="4" t="s">
        <v>111</v>
      </c>
      <c r="D833" s="4" t="s">
        <v>153</v>
      </c>
      <c r="E833" s="4" t="s">
        <v>35</v>
      </c>
      <c r="F833" s="7">
        <f>SUM(Ведомственная!G868)</f>
        <v>1622.7</v>
      </c>
      <c r="G833" s="7">
        <f>SUM(Ведомственная!H868)</f>
        <v>1586.5</v>
      </c>
      <c r="H833" s="7">
        <f>SUM(Ведомственная!I868)</f>
        <v>1586.5</v>
      </c>
    </row>
    <row r="834" spans="1:8" ht="47.25" x14ac:dyDescent="0.25">
      <c r="A834" s="97" t="s">
        <v>807</v>
      </c>
      <c r="B834" s="4" t="s">
        <v>631</v>
      </c>
      <c r="C834" s="4"/>
      <c r="D834" s="4"/>
      <c r="E834" s="4"/>
      <c r="F834" s="7">
        <f>SUM(F835)</f>
        <v>901.5</v>
      </c>
      <c r="G834" s="7">
        <f>SUM(G835)</f>
        <v>881.4</v>
      </c>
      <c r="H834" s="7">
        <f>SUM(H835)</f>
        <v>881.4</v>
      </c>
    </row>
    <row r="835" spans="1:8" ht="31.5" x14ac:dyDescent="0.25">
      <c r="A835" s="97" t="s">
        <v>43</v>
      </c>
      <c r="B835" s="4" t="s">
        <v>631</v>
      </c>
      <c r="C835" s="4" t="s">
        <v>80</v>
      </c>
      <c r="D835" s="4" t="s">
        <v>153</v>
      </c>
      <c r="E835" s="4" t="s">
        <v>35</v>
      </c>
      <c r="F835" s="7">
        <f>SUM(Ведомственная!G870)</f>
        <v>901.5</v>
      </c>
      <c r="G835" s="7">
        <f>SUM(Ведомственная!H870)</f>
        <v>881.4</v>
      </c>
      <c r="H835" s="7">
        <f>SUM(Ведомственная!I870)</f>
        <v>881.4</v>
      </c>
    </row>
    <row r="836" spans="1:8" ht="31.5" x14ac:dyDescent="0.25">
      <c r="A836" s="97" t="s">
        <v>715</v>
      </c>
      <c r="B836" s="47" t="s">
        <v>633</v>
      </c>
      <c r="C836" s="4"/>
      <c r="D836" s="4"/>
      <c r="E836" s="4"/>
      <c r="F836" s="7">
        <f>SUM(F837:F838)</f>
        <v>5920.4</v>
      </c>
      <c r="G836" s="7">
        <f t="shared" ref="G836:H836" si="208">SUM(G837:G838)</f>
        <v>4927.6000000000004</v>
      </c>
      <c r="H836" s="7">
        <f t="shared" si="208"/>
        <v>4927.6000000000004</v>
      </c>
    </row>
    <row r="837" spans="1:8" ht="31.5" hidden="1" x14ac:dyDescent="0.25">
      <c r="A837" s="97" t="s">
        <v>43</v>
      </c>
      <c r="B837" s="47" t="s">
        <v>633</v>
      </c>
      <c r="C837" s="4" t="s">
        <v>80</v>
      </c>
      <c r="D837" s="4" t="s">
        <v>153</v>
      </c>
      <c r="E837" s="4" t="s">
        <v>35</v>
      </c>
      <c r="F837" s="7">
        <f>SUM(Ведомственная!G896)</f>
        <v>0</v>
      </c>
      <c r="G837" s="7">
        <f>SUM(Ведомственная!H896)</f>
        <v>0</v>
      </c>
      <c r="H837" s="7">
        <f>SUM(Ведомственная!I896)</f>
        <v>0</v>
      </c>
    </row>
    <row r="838" spans="1:8" ht="31.5" x14ac:dyDescent="0.25">
      <c r="A838" s="97" t="s">
        <v>207</v>
      </c>
      <c r="B838" s="47" t="s">
        <v>633</v>
      </c>
      <c r="C838" s="4" t="s">
        <v>111</v>
      </c>
      <c r="D838" s="4" t="s">
        <v>153</v>
      </c>
      <c r="E838" s="4" t="s">
        <v>45</v>
      </c>
      <c r="F838" s="7">
        <f>SUM(Ведомственная!G897)</f>
        <v>5920.4</v>
      </c>
      <c r="G838" s="7">
        <f>SUM(Ведомственная!H897)</f>
        <v>4927.6000000000004</v>
      </c>
      <c r="H838" s="7">
        <f>SUM(Ведомственная!I897)</f>
        <v>4927.6000000000004</v>
      </c>
    </row>
    <row r="839" spans="1:8" ht="47.25" x14ac:dyDescent="0.25">
      <c r="A839" s="97" t="s">
        <v>964</v>
      </c>
      <c r="B839" s="4" t="s">
        <v>825</v>
      </c>
      <c r="C839" s="4"/>
      <c r="D839" s="4"/>
      <c r="E839" s="4"/>
      <c r="F839" s="7">
        <f>SUM(F840:F841)</f>
        <v>1061.5999999999999</v>
      </c>
      <c r="G839" s="7">
        <f t="shared" ref="G839:H839" si="209">SUM(G840:G841)</f>
        <v>881.4</v>
      </c>
      <c r="H839" s="7">
        <f t="shared" si="209"/>
        <v>881.4</v>
      </c>
    </row>
    <row r="840" spans="1:8" ht="31.5" x14ac:dyDescent="0.25">
      <c r="A840" s="97" t="s">
        <v>43</v>
      </c>
      <c r="B840" s="4" t="s">
        <v>825</v>
      </c>
      <c r="C840" s="4" t="s">
        <v>80</v>
      </c>
      <c r="D840" s="4" t="s">
        <v>153</v>
      </c>
      <c r="E840" s="4" t="s">
        <v>35</v>
      </c>
      <c r="F840" s="7">
        <f>SUM(Ведомственная!G874)</f>
        <v>60.1</v>
      </c>
      <c r="G840" s="7">
        <f>SUM(Ведомственная!H874)</f>
        <v>881.4</v>
      </c>
      <c r="H840" s="7">
        <f>SUM(Ведомственная!I874)</f>
        <v>881.4</v>
      </c>
    </row>
    <row r="841" spans="1:8" ht="31.5" x14ac:dyDescent="0.25">
      <c r="A841" s="97" t="s">
        <v>207</v>
      </c>
      <c r="B841" s="4" t="s">
        <v>825</v>
      </c>
      <c r="C841" s="4" t="s">
        <v>111</v>
      </c>
      <c r="D841" s="4" t="s">
        <v>153</v>
      </c>
      <c r="E841" s="4" t="s">
        <v>35</v>
      </c>
      <c r="F841" s="7">
        <f>SUM(Ведомственная!G875)</f>
        <v>1001.5</v>
      </c>
      <c r="G841" s="7">
        <f>SUM(Ведомственная!H875)</f>
        <v>0</v>
      </c>
      <c r="H841" s="7">
        <f>SUM(Ведомственная!I875)</f>
        <v>0</v>
      </c>
    </row>
    <row r="842" spans="1:8" ht="47.25" x14ac:dyDescent="0.25">
      <c r="A842" s="97" t="s">
        <v>990</v>
      </c>
      <c r="B842" s="4" t="s">
        <v>826</v>
      </c>
      <c r="C842" s="4"/>
      <c r="D842" s="4"/>
      <c r="E842" s="4"/>
      <c r="F842" s="7">
        <f>SUM(F843:F844)</f>
        <v>721.2</v>
      </c>
      <c r="G842" s="7">
        <f t="shared" ref="G842:H842" si="210">SUM(G843:G844)</f>
        <v>705.1</v>
      </c>
      <c r="H842" s="7">
        <f t="shared" si="210"/>
        <v>705.1</v>
      </c>
    </row>
    <row r="843" spans="1:8" ht="31.5" x14ac:dyDescent="0.25">
      <c r="A843" s="97" t="s">
        <v>43</v>
      </c>
      <c r="B843" s="4" t="s">
        <v>826</v>
      </c>
      <c r="C843" s="4" t="s">
        <v>80</v>
      </c>
      <c r="D843" s="4" t="s">
        <v>153</v>
      </c>
      <c r="E843" s="4" t="s">
        <v>35</v>
      </c>
      <c r="F843" s="7">
        <f>SUM(Ведомственная!G877)</f>
        <v>0</v>
      </c>
      <c r="G843" s="7">
        <f>SUM(Ведомственная!H877)</f>
        <v>705.1</v>
      </c>
      <c r="H843" s="7">
        <f>SUM(Ведомственная!I877)</f>
        <v>705.1</v>
      </c>
    </row>
    <row r="844" spans="1:8" ht="31.5" x14ac:dyDescent="0.25">
      <c r="A844" s="97" t="s">
        <v>207</v>
      </c>
      <c r="B844" s="4" t="s">
        <v>826</v>
      </c>
      <c r="C844" s="4" t="s">
        <v>111</v>
      </c>
      <c r="D844" s="4" t="s">
        <v>153</v>
      </c>
      <c r="E844" s="4" t="s">
        <v>35</v>
      </c>
      <c r="F844" s="7">
        <f>SUM(Ведомственная!G878)</f>
        <v>721.2</v>
      </c>
      <c r="G844" s="7">
        <f>SUM(Ведомственная!H878)</f>
        <v>0</v>
      </c>
      <c r="H844" s="7">
        <f>SUM(Ведомственная!I878)</f>
        <v>0</v>
      </c>
    </row>
    <row r="845" spans="1:8" ht="31.5" x14ac:dyDescent="0.25">
      <c r="A845" s="97" t="s">
        <v>963</v>
      </c>
      <c r="B845" s="47" t="s">
        <v>914</v>
      </c>
      <c r="C845" s="4"/>
      <c r="D845" s="4"/>
      <c r="E845" s="4"/>
      <c r="F845" s="7">
        <f>SUM(F846)</f>
        <v>330.4</v>
      </c>
      <c r="G845" s="7">
        <f t="shared" ref="G845:H845" si="211">SUM(G846)</f>
        <v>323</v>
      </c>
      <c r="H845" s="7">
        <f t="shared" si="211"/>
        <v>323</v>
      </c>
    </row>
    <row r="846" spans="1:8" ht="31.5" x14ac:dyDescent="0.25">
      <c r="A846" s="97" t="s">
        <v>207</v>
      </c>
      <c r="B846" s="47" t="s">
        <v>914</v>
      </c>
      <c r="C846" s="4" t="s">
        <v>111</v>
      </c>
      <c r="D846" s="4" t="s">
        <v>153</v>
      </c>
      <c r="E846" s="4" t="s">
        <v>35</v>
      </c>
      <c r="F846" s="7">
        <f>SUM(Ведомственная!G880)</f>
        <v>330.4</v>
      </c>
      <c r="G846" s="7">
        <f>SUM(Ведомственная!H880)</f>
        <v>323</v>
      </c>
      <c r="H846" s="7">
        <f>SUM(Ведомственная!I880)</f>
        <v>323</v>
      </c>
    </row>
    <row r="847" spans="1:8" ht="63" x14ac:dyDescent="0.25">
      <c r="A847" s="97" t="s">
        <v>962</v>
      </c>
      <c r="B847" s="47" t="s">
        <v>937</v>
      </c>
      <c r="C847" s="4"/>
      <c r="D847" s="4"/>
      <c r="E847" s="4"/>
      <c r="F847" s="7">
        <f>SUM(F848)</f>
        <v>70.099999999999994</v>
      </c>
      <c r="G847" s="7">
        <f t="shared" ref="G847:H847" si="212">SUM(G848)</f>
        <v>70.099999999999994</v>
      </c>
      <c r="H847" s="7">
        <f t="shared" si="212"/>
        <v>70.099999999999994</v>
      </c>
    </row>
    <row r="848" spans="1:8" ht="31.5" x14ac:dyDescent="0.25">
      <c r="A848" s="97" t="s">
        <v>207</v>
      </c>
      <c r="B848" s="47" t="s">
        <v>937</v>
      </c>
      <c r="C848" s="4" t="s">
        <v>111</v>
      </c>
      <c r="D848" s="4" t="s">
        <v>153</v>
      </c>
      <c r="E848" s="4" t="s">
        <v>45</v>
      </c>
      <c r="F848" s="7">
        <f>SUM(Ведомственная!G899)</f>
        <v>70.099999999999994</v>
      </c>
      <c r="G848" s="7">
        <f>SUM(Ведомственная!H899)</f>
        <v>70.099999999999994</v>
      </c>
      <c r="H848" s="7">
        <f>SUM(Ведомственная!I899)</f>
        <v>70.099999999999994</v>
      </c>
    </row>
    <row r="849" spans="1:8" ht="47.25" x14ac:dyDescent="0.25">
      <c r="A849" s="97" t="s">
        <v>23</v>
      </c>
      <c r="B849" s="22" t="s">
        <v>281</v>
      </c>
      <c r="C849" s="4"/>
      <c r="D849" s="4"/>
      <c r="E849" s="4"/>
      <c r="F849" s="7">
        <f t="shared" ref="F849:H850" si="213">F850</f>
        <v>214713.4</v>
      </c>
      <c r="G849" s="7">
        <f t="shared" si="213"/>
        <v>157918.5</v>
      </c>
      <c r="H849" s="7">
        <f t="shared" si="213"/>
        <v>189713.7</v>
      </c>
    </row>
    <row r="850" spans="1:8" x14ac:dyDescent="0.25">
      <c r="A850" s="97" t="s">
        <v>233</v>
      </c>
      <c r="B850" s="22" t="s">
        <v>282</v>
      </c>
      <c r="C850" s="4"/>
      <c r="D850" s="4"/>
      <c r="E850" s="4"/>
      <c r="F850" s="7">
        <f t="shared" si="213"/>
        <v>214713.4</v>
      </c>
      <c r="G850" s="7">
        <f t="shared" si="213"/>
        <v>157918.5</v>
      </c>
      <c r="H850" s="7">
        <f t="shared" si="213"/>
        <v>189713.7</v>
      </c>
    </row>
    <row r="851" spans="1:8" ht="31.5" x14ac:dyDescent="0.25">
      <c r="A851" s="97" t="s">
        <v>61</v>
      </c>
      <c r="B851" s="22" t="s">
        <v>282</v>
      </c>
      <c r="C851" s="4" t="s">
        <v>111</v>
      </c>
      <c r="D851" s="4" t="s">
        <v>153</v>
      </c>
      <c r="E851" s="4" t="s">
        <v>28</v>
      </c>
      <c r="F851" s="7">
        <f>SUM(Ведомственная!G832)</f>
        <v>214713.4</v>
      </c>
      <c r="G851" s="7">
        <f>SUM(Ведомственная!H832)</f>
        <v>157918.5</v>
      </c>
      <c r="H851" s="7">
        <f>SUM(Ведомственная!I832)</f>
        <v>189713.7</v>
      </c>
    </row>
    <row r="852" spans="1:8" ht="31.5" x14ac:dyDescent="0.25">
      <c r="A852" s="97" t="s">
        <v>236</v>
      </c>
      <c r="B852" s="22" t="s">
        <v>390</v>
      </c>
      <c r="C852" s="4"/>
      <c r="D852" s="4"/>
      <c r="E852" s="4"/>
      <c r="F852" s="7">
        <f t="shared" ref="F852:H853" si="214">F853</f>
        <v>4647.8</v>
      </c>
      <c r="G852" s="7">
        <f t="shared" si="214"/>
        <v>0</v>
      </c>
      <c r="H852" s="7">
        <f t="shared" si="214"/>
        <v>0</v>
      </c>
    </row>
    <row r="853" spans="1:8" x14ac:dyDescent="0.25">
      <c r="A853" s="97" t="s">
        <v>233</v>
      </c>
      <c r="B853" s="22" t="s">
        <v>391</v>
      </c>
      <c r="C853" s="4"/>
      <c r="D853" s="4"/>
      <c r="E853" s="4"/>
      <c r="F853" s="7">
        <f t="shared" si="214"/>
        <v>4647.8</v>
      </c>
      <c r="G853" s="7">
        <f t="shared" si="214"/>
        <v>0</v>
      </c>
      <c r="H853" s="7">
        <f t="shared" si="214"/>
        <v>0</v>
      </c>
    </row>
    <row r="854" spans="1:8" ht="31.5" x14ac:dyDescent="0.25">
      <c r="A854" s="97" t="s">
        <v>207</v>
      </c>
      <c r="B854" s="22" t="s">
        <v>391</v>
      </c>
      <c r="C854" s="4" t="s">
        <v>111</v>
      </c>
      <c r="D854" s="4" t="s">
        <v>153</v>
      </c>
      <c r="E854" s="4" t="s">
        <v>28</v>
      </c>
      <c r="F854" s="7">
        <f>SUM(Ведомственная!G835)</f>
        <v>4647.8</v>
      </c>
      <c r="G854" s="7">
        <f>SUM(Ведомственная!H835)</f>
        <v>0</v>
      </c>
      <c r="H854" s="7">
        <f>SUM(Ведомственная!I835)</f>
        <v>0</v>
      </c>
    </row>
    <row r="855" spans="1:8" ht="31.5" x14ac:dyDescent="0.25">
      <c r="A855" s="97" t="s">
        <v>237</v>
      </c>
      <c r="B855" s="4" t="s">
        <v>402</v>
      </c>
      <c r="C855" s="4"/>
      <c r="D855" s="4"/>
      <c r="E855" s="4"/>
      <c r="F855" s="7">
        <f t="shared" ref="F855:H856" si="215">F856</f>
        <v>767.8</v>
      </c>
      <c r="G855" s="7">
        <f t="shared" si="215"/>
        <v>0</v>
      </c>
      <c r="H855" s="7">
        <f t="shared" si="215"/>
        <v>0</v>
      </c>
    </row>
    <row r="856" spans="1:8" x14ac:dyDescent="0.25">
      <c r="A856" s="97" t="s">
        <v>233</v>
      </c>
      <c r="B856" s="4" t="s">
        <v>403</v>
      </c>
      <c r="C856" s="4"/>
      <c r="D856" s="4"/>
      <c r="E856" s="4"/>
      <c r="F856" s="7">
        <f t="shared" si="215"/>
        <v>767.8</v>
      </c>
      <c r="G856" s="7">
        <f t="shared" si="215"/>
        <v>0</v>
      </c>
      <c r="H856" s="7">
        <f t="shared" si="215"/>
        <v>0</v>
      </c>
    </row>
    <row r="857" spans="1:8" ht="31.5" x14ac:dyDescent="0.25">
      <c r="A857" s="97" t="s">
        <v>61</v>
      </c>
      <c r="B857" s="4" t="s">
        <v>403</v>
      </c>
      <c r="C857" s="4" t="s">
        <v>111</v>
      </c>
      <c r="D857" s="4" t="s">
        <v>153</v>
      </c>
      <c r="E857" s="4" t="s">
        <v>28</v>
      </c>
      <c r="F857" s="7">
        <f>SUM(Ведомственная!G838)</f>
        <v>767.8</v>
      </c>
      <c r="G857" s="7">
        <f>SUM(Ведомственная!H838)</f>
        <v>0</v>
      </c>
      <c r="H857" s="7">
        <f>SUM(Ведомственная!I838)</f>
        <v>0</v>
      </c>
    </row>
    <row r="858" spans="1:8" ht="31.5" x14ac:dyDescent="0.25">
      <c r="A858" s="97" t="s">
        <v>36</v>
      </c>
      <c r="B858" s="4" t="s">
        <v>626</v>
      </c>
      <c r="C858" s="4"/>
      <c r="D858" s="4"/>
      <c r="E858" s="4"/>
      <c r="F858" s="7">
        <f>SUM(F859)</f>
        <v>12780.3</v>
      </c>
      <c r="G858" s="7">
        <f t="shared" ref="G858:H858" si="216">SUM(G859)</f>
        <v>10935</v>
      </c>
      <c r="H858" s="7">
        <f t="shared" si="216"/>
        <v>10935</v>
      </c>
    </row>
    <row r="859" spans="1:8" x14ac:dyDescent="0.25">
      <c r="A859" s="97" t="s">
        <v>233</v>
      </c>
      <c r="B859" s="4" t="s">
        <v>627</v>
      </c>
      <c r="C859" s="4"/>
      <c r="D859" s="4"/>
      <c r="E859" s="4"/>
      <c r="F859" s="7">
        <f>SUM(F860:F862)</f>
        <v>12780.3</v>
      </c>
      <c r="G859" s="7">
        <f t="shared" ref="G859:H859" si="217">SUM(G860:G862)</f>
        <v>10935</v>
      </c>
      <c r="H859" s="7">
        <f t="shared" si="217"/>
        <v>10935</v>
      </c>
    </row>
    <row r="860" spans="1:8" ht="63" x14ac:dyDescent="0.25">
      <c r="A860" s="97" t="s">
        <v>42</v>
      </c>
      <c r="B860" s="4" t="s">
        <v>627</v>
      </c>
      <c r="C860" s="4" t="s">
        <v>78</v>
      </c>
      <c r="D860" s="4" t="s">
        <v>153</v>
      </c>
      <c r="E860" s="4" t="s">
        <v>28</v>
      </c>
      <c r="F860" s="7">
        <f>SUM(Ведомственная!G841)</f>
        <v>10478</v>
      </c>
      <c r="G860" s="7">
        <f>SUM(Ведомственная!H841)</f>
        <v>9498.1</v>
      </c>
      <c r="H860" s="7">
        <f>SUM(Ведомственная!I841)</f>
        <v>9498.1</v>
      </c>
    </row>
    <row r="861" spans="1:8" ht="31.5" x14ac:dyDescent="0.25">
      <c r="A861" s="97" t="s">
        <v>43</v>
      </c>
      <c r="B861" s="4" t="s">
        <v>627</v>
      </c>
      <c r="C861" s="4" t="s">
        <v>80</v>
      </c>
      <c r="D861" s="4" t="s">
        <v>153</v>
      </c>
      <c r="E861" s="4" t="s">
        <v>28</v>
      </c>
      <c r="F861" s="7">
        <f>SUM(Ведомственная!G842)</f>
        <v>2235.5</v>
      </c>
      <c r="G861" s="7">
        <f>SUM(Ведомственная!H842)</f>
        <v>1385.6</v>
      </c>
      <c r="H861" s="7">
        <f>SUM(Ведомственная!I842)</f>
        <v>1385.6</v>
      </c>
    </row>
    <row r="862" spans="1:8" x14ac:dyDescent="0.25">
      <c r="A862" s="97" t="s">
        <v>20</v>
      </c>
      <c r="B862" s="4" t="s">
        <v>627</v>
      </c>
      <c r="C862" s="4" t="s">
        <v>85</v>
      </c>
      <c r="D862" s="4" t="s">
        <v>153</v>
      </c>
      <c r="E862" s="4" t="s">
        <v>28</v>
      </c>
      <c r="F862" s="7">
        <f>SUM(Ведомственная!G843)</f>
        <v>66.8</v>
      </c>
      <c r="G862" s="7">
        <f>SUM(Ведомственная!H843)</f>
        <v>51.3</v>
      </c>
      <c r="H862" s="7">
        <f>SUM(Ведомственная!I843)</f>
        <v>51.3</v>
      </c>
    </row>
    <row r="863" spans="1:8" ht="78.75" x14ac:dyDescent="0.25">
      <c r="A863" s="97" t="s">
        <v>837</v>
      </c>
      <c r="B863" s="47" t="s">
        <v>634</v>
      </c>
      <c r="C863" s="4"/>
      <c r="D863" s="4"/>
      <c r="E863" s="4"/>
      <c r="F863" s="7">
        <f>SUM(F864)+F867</f>
        <v>8899.2000000000007</v>
      </c>
      <c r="G863" s="7">
        <f>SUM(G864)+G867</f>
        <v>9268.0999999999985</v>
      </c>
      <c r="H863" s="7">
        <f>SUM(H864)+H867</f>
        <v>0</v>
      </c>
    </row>
    <row r="864" spans="1:8" ht="31.5" x14ac:dyDescent="0.25">
      <c r="A864" s="36" t="s">
        <v>938</v>
      </c>
      <c r="B864" s="47" t="s">
        <v>635</v>
      </c>
      <c r="C864" s="4"/>
      <c r="D864" s="4"/>
      <c r="E864" s="4"/>
      <c r="F864" s="7">
        <f>SUM(F865:F866)</f>
        <v>4169</v>
      </c>
      <c r="G864" s="7">
        <f t="shared" ref="G864:H864" si="218">SUM(G865:G866)</f>
        <v>4360.7</v>
      </c>
      <c r="H864" s="7">
        <f t="shared" si="218"/>
        <v>0</v>
      </c>
    </row>
    <row r="865" spans="1:8" ht="31.5" x14ac:dyDescent="0.25">
      <c r="A865" s="97" t="s">
        <v>207</v>
      </c>
      <c r="B865" s="47" t="s">
        <v>635</v>
      </c>
      <c r="C865" s="4" t="s">
        <v>111</v>
      </c>
      <c r="D865" s="4" t="s">
        <v>153</v>
      </c>
      <c r="E865" s="4" t="s">
        <v>45</v>
      </c>
      <c r="F865" s="7">
        <f>SUM(Ведомственная!G902)</f>
        <v>2779.4</v>
      </c>
      <c r="G865" s="7">
        <f>SUM(Ведомственная!H902)</f>
        <v>4360.7</v>
      </c>
      <c r="H865" s="7">
        <f>SUM(Ведомственная!I902)</f>
        <v>0</v>
      </c>
    </row>
    <row r="866" spans="1:8" x14ac:dyDescent="0.25">
      <c r="A866" s="97" t="s">
        <v>20</v>
      </c>
      <c r="B866" s="47" t="s">
        <v>635</v>
      </c>
      <c r="C866" s="4" t="s">
        <v>85</v>
      </c>
      <c r="D866" s="4" t="s">
        <v>153</v>
      </c>
      <c r="E866" s="4" t="s">
        <v>45</v>
      </c>
      <c r="F866" s="7">
        <f>SUM(Ведомственная!G903)</f>
        <v>1389.6</v>
      </c>
      <c r="G866" s="7">
        <f>SUM(Ведомственная!H903)</f>
        <v>0</v>
      </c>
      <c r="H866" s="7">
        <f>SUM(Ведомственная!I903)</f>
        <v>0</v>
      </c>
    </row>
    <row r="867" spans="1:8" ht="78.75" x14ac:dyDescent="0.25">
      <c r="A867" s="97" t="s">
        <v>939</v>
      </c>
      <c r="B867" s="47" t="s">
        <v>773</v>
      </c>
      <c r="C867" s="4"/>
      <c r="D867" s="4"/>
      <c r="E867" s="4"/>
      <c r="F867" s="7">
        <f>SUM(F868)</f>
        <v>4730.2</v>
      </c>
      <c r="G867" s="7">
        <f t="shared" ref="G867:H867" si="219">SUM(G868)</f>
        <v>4907.3999999999996</v>
      </c>
      <c r="H867" s="7">
        <f t="shared" si="219"/>
        <v>0</v>
      </c>
    </row>
    <row r="868" spans="1:8" ht="31.5" x14ac:dyDescent="0.25">
      <c r="A868" s="97" t="s">
        <v>207</v>
      </c>
      <c r="B868" s="47" t="s">
        <v>773</v>
      </c>
      <c r="C868" s="4" t="s">
        <v>111</v>
      </c>
      <c r="D868" s="4" t="s">
        <v>153</v>
      </c>
      <c r="E868" s="4" t="s">
        <v>45</v>
      </c>
      <c r="F868" s="7">
        <f>SUM(Ведомственная!G905)</f>
        <v>4730.2</v>
      </c>
      <c r="G868" s="7">
        <f>SUM(Ведомственная!H905)</f>
        <v>4907.3999999999996</v>
      </c>
      <c r="H868" s="7">
        <f>SUM(Ведомственная!I905)</f>
        <v>0</v>
      </c>
    </row>
    <row r="869" spans="1:8" ht="31.5" x14ac:dyDescent="0.25">
      <c r="A869" s="97" t="s">
        <v>239</v>
      </c>
      <c r="B869" s="47" t="s">
        <v>238</v>
      </c>
      <c r="C869" s="4"/>
      <c r="D869" s="4"/>
      <c r="E869" s="4"/>
      <c r="F869" s="7">
        <f>SUM(F880+F870+F887+F893)+F890+F884</f>
        <v>196079.7</v>
      </c>
      <c r="G869" s="7">
        <f>SUM(G880+G870+G887+G893)+G890+G884</f>
        <v>88370.6</v>
      </c>
      <c r="H869" s="7">
        <f>SUM(H880+H870+H887+H893)+H890+H884</f>
        <v>49799.199999999997</v>
      </c>
    </row>
    <row r="870" spans="1:8" x14ac:dyDescent="0.25">
      <c r="A870" s="97" t="s">
        <v>29</v>
      </c>
      <c r="B870" s="4" t="s">
        <v>628</v>
      </c>
      <c r="C870" s="4"/>
      <c r="D870" s="4"/>
      <c r="E870" s="4"/>
      <c r="F870" s="7">
        <f>SUM(F874+F876+F878+F871)</f>
        <v>10599.5</v>
      </c>
      <c r="G870" s="7">
        <f t="shared" ref="G870:H870" si="220">SUM(G874+G876+G878+G871)</f>
        <v>0</v>
      </c>
      <c r="H870" s="7">
        <f t="shared" si="220"/>
        <v>49799.199999999997</v>
      </c>
    </row>
    <row r="871" spans="1:8" x14ac:dyDescent="0.25">
      <c r="A871" s="105" t="s">
        <v>233</v>
      </c>
      <c r="B871" s="4" t="s">
        <v>629</v>
      </c>
      <c r="C871" s="4"/>
      <c r="D871" s="4"/>
      <c r="E871" s="4"/>
      <c r="F871" s="7">
        <f>SUM(F872:F873)</f>
        <v>1719.8</v>
      </c>
      <c r="G871" s="7">
        <f t="shared" ref="G871:H871" si="221">SUM(G873)</f>
        <v>0</v>
      </c>
      <c r="H871" s="7">
        <f t="shared" si="221"/>
        <v>0</v>
      </c>
    </row>
    <row r="872" spans="1:8" ht="31.5" x14ac:dyDescent="0.25">
      <c r="A872" s="121" t="s">
        <v>43</v>
      </c>
      <c r="B872" s="4" t="s">
        <v>629</v>
      </c>
      <c r="C872" s="4" t="s">
        <v>80</v>
      </c>
      <c r="D872" s="4" t="s">
        <v>153</v>
      </c>
      <c r="E872" s="4" t="s">
        <v>28</v>
      </c>
      <c r="F872" s="111">
        <f>SUM(Ведомственная!G847)</f>
        <v>1567.1</v>
      </c>
      <c r="G872" s="7">
        <f>SUM(Ведомственная!H838)</f>
        <v>0</v>
      </c>
      <c r="H872" s="7">
        <f>SUM(Ведомственная!I838)</f>
        <v>0</v>
      </c>
    </row>
    <row r="873" spans="1:8" ht="31.5" x14ac:dyDescent="0.25">
      <c r="A873" s="105" t="s">
        <v>207</v>
      </c>
      <c r="B873" s="4" t="s">
        <v>629</v>
      </c>
      <c r="C873" s="4" t="s">
        <v>111</v>
      </c>
      <c r="D873" s="4" t="s">
        <v>153</v>
      </c>
      <c r="E873" s="4" t="s">
        <v>35</v>
      </c>
      <c r="F873" s="111">
        <f>SUM(Ведомственная!G884)</f>
        <v>152.69999999999999</v>
      </c>
      <c r="G873" s="7">
        <f>SUM(Ведомственная!H884)</f>
        <v>0</v>
      </c>
      <c r="H873" s="7">
        <f>SUM(Ведомственная!I884)</f>
        <v>0</v>
      </c>
    </row>
    <row r="874" spans="1:8" ht="47.25" x14ac:dyDescent="0.25">
      <c r="A874" s="97" t="s">
        <v>812</v>
      </c>
      <c r="B874" s="4" t="s">
        <v>632</v>
      </c>
      <c r="C874" s="4"/>
      <c r="D874" s="4"/>
      <c r="E874" s="4"/>
      <c r="F874" s="7">
        <f>SUM(F875)</f>
        <v>0</v>
      </c>
      <c r="G874" s="7">
        <f t="shared" ref="G874:H874" si="222">SUM(G875)</f>
        <v>0</v>
      </c>
      <c r="H874" s="7">
        <f t="shared" si="222"/>
        <v>49799.199999999997</v>
      </c>
    </row>
    <row r="875" spans="1:8" ht="31.5" x14ac:dyDescent="0.25">
      <c r="A875" s="97" t="s">
        <v>207</v>
      </c>
      <c r="B875" s="4" t="s">
        <v>632</v>
      </c>
      <c r="C875" s="4" t="s">
        <v>111</v>
      </c>
      <c r="D875" s="4" t="s">
        <v>153</v>
      </c>
      <c r="E875" s="4" t="s">
        <v>35</v>
      </c>
      <c r="F875" s="7">
        <f>SUM(Ведомственная!G886)</f>
        <v>0</v>
      </c>
      <c r="G875" s="7">
        <f>SUM(Ведомственная!H886)</f>
        <v>0</v>
      </c>
      <c r="H875" s="7">
        <f>SUM(Ведомственная!I886)</f>
        <v>49799.199999999997</v>
      </c>
    </row>
    <row r="876" spans="1:8" ht="47.25" x14ac:dyDescent="0.25">
      <c r="A876" s="97" t="s">
        <v>986</v>
      </c>
      <c r="B876" s="4" t="s">
        <v>987</v>
      </c>
      <c r="C876" s="4"/>
      <c r="D876" s="4"/>
      <c r="E876" s="4"/>
      <c r="F876" s="7">
        <f>SUM(F877)</f>
        <v>3748.1</v>
      </c>
      <c r="G876" s="7">
        <f t="shared" ref="G876:H876" si="223">SUM(G877)</f>
        <v>0</v>
      </c>
      <c r="H876" s="7">
        <f t="shared" si="223"/>
        <v>0</v>
      </c>
    </row>
    <row r="877" spans="1:8" ht="31.5" x14ac:dyDescent="0.25">
      <c r="A877" s="97" t="s">
        <v>207</v>
      </c>
      <c r="B877" s="4" t="s">
        <v>987</v>
      </c>
      <c r="C877" s="4" t="s">
        <v>111</v>
      </c>
      <c r="D877" s="4" t="s">
        <v>153</v>
      </c>
      <c r="E877" s="4" t="s">
        <v>35</v>
      </c>
      <c r="F877" s="7">
        <f>SUM(Ведомственная!G888)</f>
        <v>3748.1</v>
      </c>
      <c r="G877" s="7">
        <f>SUM(Ведомственная!H888)</f>
        <v>0</v>
      </c>
      <c r="H877" s="7">
        <f>SUM(Ведомственная!I888)</f>
        <v>0</v>
      </c>
    </row>
    <row r="878" spans="1:8" ht="31.5" x14ac:dyDescent="0.25">
      <c r="A878" s="97" t="s">
        <v>988</v>
      </c>
      <c r="B878" s="4" t="s">
        <v>989</v>
      </c>
      <c r="C878" s="4"/>
      <c r="D878" s="4"/>
      <c r="E878" s="4"/>
      <c r="F878" s="7">
        <f>SUM(F879)</f>
        <v>5131.6000000000004</v>
      </c>
      <c r="G878" s="7">
        <f t="shared" ref="G878:H878" si="224">SUM(G879)</f>
        <v>0</v>
      </c>
      <c r="H878" s="7">
        <f t="shared" si="224"/>
        <v>0</v>
      </c>
    </row>
    <row r="879" spans="1:8" ht="31.5" x14ac:dyDescent="0.25">
      <c r="A879" s="97" t="s">
        <v>207</v>
      </c>
      <c r="B879" s="4" t="s">
        <v>989</v>
      </c>
      <c r="C879" s="4" t="s">
        <v>111</v>
      </c>
      <c r="D879" s="4" t="s">
        <v>153</v>
      </c>
      <c r="E879" s="4" t="s">
        <v>35</v>
      </c>
      <c r="F879" s="7">
        <f>SUM(Ведомственная!G890)</f>
        <v>5131.6000000000004</v>
      </c>
      <c r="G879" s="7">
        <f>SUM(Ведомственная!H890)</f>
        <v>0</v>
      </c>
      <c r="H879" s="7">
        <f>SUM(Ведомственная!I890)</f>
        <v>0</v>
      </c>
    </row>
    <row r="880" spans="1:8" ht="31.5" x14ac:dyDescent="0.25">
      <c r="A880" s="2" t="s">
        <v>325</v>
      </c>
      <c r="B880" s="31" t="s">
        <v>277</v>
      </c>
      <c r="C880" s="31"/>
      <c r="D880" s="4"/>
      <c r="E880" s="4"/>
      <c r="F880" s="7">
        <f>SUM(F882)+F881</f>
        <v>114387.50000000001</v>
      </c>
      <c r="G880" s="7">
        <f t="shared" ref="G880:H880" si="225">SUM(G882)+G881</f>
        <v>64093.3</v>
      </c>
      <c r="H880" s="7">
        <f t="shared" si="225"/>
        <v>0</v>
      </c>
    </row>
    <row r="881" spans="1:8" ht="31.5" x14ac:dyDescent="0.25">
      <c r="A881" s="2" t="s">
        <v>243</v>
      </c>
      <c r="B881" s="31" t="s">
        <v>277</v>
      </c>
      <c r="C881" s="31">
        <v>400</v>
      </c>
      <c r="D881" s="4" t="s">
        <v>153</v>
      </c>
      <c r="E881" s="4" t="s">
        <v>152</v>
      </c>
      <c r="F881" s="7">
        <f>SUM(Ведомственная!G555)</f>
        <v>2938.6</v>
      </c>
      <c r="G881" s="7">
        <f>SUM(Ведомственная!H555)</f>
        <v>64093.3</v>
      </c>
      <c r="H881" s="7">
        <f>SUM(Ведомственная!I555)</f>
        <v>0</v>
      </c>
    </row>
    <row r="882" spans="1:8" x14ac:dyDescent="0.25">
      <c r="A882" s="2" t="s">
        <v>785</v>
      </c>
      <c r="B882" s="31" t="s">
        <v>784</v>
      </c>
      <c r="C882" s="31"/>
      <c r="D882" s="4"/>
      <c r="E882" s="4"/>
      <c r="F882" s="7">
        <f>SUM(F883)</f>
        <v>111448.90000000001</v>
      </c>
      <c r="G882" s="7">
        <f t="shared" ref="G882:H882" si="226">SUM(G883)</f>
        <v>0</v>
      </c>
      <c r="H882" s="7">
        <f t="shared" si="226"/>
        <v>0</v>
      </c>
    </row>
    <row r="883" spans="1:8" ht="31.5" x14ac:dyDescent="0.25">
      <c r="A883" s="2" t="s">
        <v>243</v>
      </c>
      <c r="B883" s="31" t="s">
        <v>784</v>
      </c>
      <c r="C883" s="31">
        <v>400</v>
      </c>
      <c r="D883" s="4" t="s">
        <v>153</v>
      </c>
      <c r="E883" s="4" t="s">
        <v>152</v>
      </c>
      <c r="F883" s="7">
        <f>SUM(Ведомственная!G557)</f>
        <v>111448.90000000001</v>
      </c>
      <c r="G883" s="7">
        <f>SUM(Ведомственная!H557)</f>
        <v>0</v>
      </c>
      <c r="H883" s="7">
        <f>SUM(Ведомственная!I557)</f>
        <v>0</v>
      </c>
    </row>
    <row r="884" spans="1:8" ht="31.5" x14ac:dyDescent="0.25">
      <c r="A884" s="101" t="s">
        <v>891</v>
      </c>
      <c r="B884" s="4" t="s">
        <v>1037</v>
      </c>
      <c r="C884" s="4"/>
      <c r="D884" s="4"/>
      <c r="E884" s="4"/>
      <c r="F884" s="7">
        <f>SUM(F885)</f>
        <v>29629</v>
      </c>
      <c r="G884" s="7">
        <f t="shared" ref="G884:H884" si="227">SUM(G885)</f>
        <v>5185.1000000000004</v>
      </c>
      <c r="H884" s="7">
        <f t="shared" si="227"/>
        <v>0</v>
      </c>
    </row>
    <row r="885" spans="1:8" x14ac:dyDescent="0.25">
      <c r="A885" s="101" t="s">
        <v>233</v>
      </c>
      <c r="B885" s="4" t="s">
        <v>1038</v>
      </c>
      <c r="C885" s="4"/>
      <c r="D885" s="4"/>
      <c r="E885" s="4"/>
      <c r="F885" s="7">
        <f>SUM(F886)</f>
        <v>29629</v>
      </c>
      <c r="G885" s="7">
        <f t="shared" ref="G885:H885" si="228">SUM(G886)</f>
        <v>5185.1000000000004</v>
      </c>
      <c r="H885" s="7">
        <f t="shared" si="228"/>
        <v>0</v>
      </c>
    </row>
    <row r="886" spans="1:8" ht="31.5" x14ac:dyDescent="0.25">
      <c r="A886" s="101" t="s">
        <v>207</v>
      </c>
      <c r="B886" s="4" t="s">
        <v>1038</v>
      </c>
      <c r="C886" s="4" t="s">
        <v>111</v>
      </c>
      <c r="D886" s="4" t="s">
        <v>153</v>
      </c>
      <c r="E886" s="4" t="s">
        <v>28</v>
      </c>
      <c r="F886" s="7">
        <f>SUM(Ведомственная!G850)</f>
        <v>29629</v>
      </c>
      <c r="G886" s="7">
        <f>SUM(Ведомственная!H850)</f>
        <v>5185.1000000000004</v>
      </c>
      <c r="H886" s="7">
        <f>SUM(Ведомственная!I850)</f>
        <v>0</v>
      </c>
    </row>
    <row r="887" spans="1:8" ht="31.5" x14ac:dyDescent="0.25">
      <c r="A887" s="97" t="s">
        <v>235</v>
      </c>
      <c r="B887" s="4" t="s">
        <v>283</v>
      </c>
      <c r="C887" s="4"/>
      <c r="D887" s="4"/>
      <c r="E887" s="4"/>
      <c r="F887" s="7">
        <f t="shared" ref="F887:H888" si="229">F888</f>
        <v>24024.1</v>
      </c>
      <c r="G887" s="7">
        <f t="shared" si="229"/>
        <v>0</v>
      </c>
      <c r="H887" s="7">
        <f t="shared" si="229"/>
        <v>0</v>
      </c>
    </row>
    <row r="888" spans="1:8" x14ac:dyDescent="0.25">
      <c r="A888" s="97" t="s">
        <v>233</v>
      </c>
      <c r="B888" s="4" t="s">
        <v>284</v>
      </c>
      <c r="C888" s="4"/>
      <c r="D888" s="4"/>
      <c r="E888" s="4"/>
      <c r="F888" s="7">
        <f t="shared" si="229"/>
        <v>24024.1</v>
      </c>
      <c r="G888" s="7">
        <f t="shared" si="229"/>
        <v>0</v>
      </c>
      <c r="H888" s="7">
        <f t="shared" si="229"/>
        <v>0</v>
      </c>
    </row>
    <row r="889" spans="1:8" ht="31.5" x14ac:dyDescent="0.25">
      <c r="A889" s="97" t="s">
        <v>207</v>
      </c>
      <c r="B889" s="4" t="s">
        <v>284</v>
      </c>
      <c r="C889" s="4" t="s">
        <v>111</v>
      </c>
      <c r="D889" s="4" t="s">
        <v>153</v>
      </c>
      <c r="E889" s="4" t="s">
        <v>28</v>
      </c>
      <c r="F889" s="7">
        <f>SUM(Ведомственная!G853)</f>
        <v>24024.1</v>
      </c>
      <c r="G889" s="7">
        <f>SUM(Ведомственная!H853)</f>
        <v>0</v>
      </c>
      <c r="H889" s="7">
        <f>SUM(Ведомственная!I853)</f>
        <v>0</v>
      </c>
    </row>
    <row r="890" spans="1:8" ht="31.5" x14ac:dyDescent="0.25">
      <c r="A890" s="97" t="s">
        <v>236</v>
      </c>
      <c r="B890" s="4" t="s">
        <v>285</v>
      </c>
      <c r="C890" s="4"/>
      <c r="D890" s="4"/>
      <c r="E890" s="4"/>
      <c r="F890" s="7">
        <f>SUM(F891)</f>
        <v>13865.9</v>
      </c>
      <c r="G890" s="7">
        <f t="shared" ref="G890:H890" si="230">SUM(G891)</f>
        <v>19092.2</v>
      </c>
      <c r="H890" s="7">
        <f t="shared" si="230"/>
        <v>0</v>
      </c>
    </row>
    <row r="891" spans="1:8" x14ac:dyDescent="0.25">
      <c r="A891" s="97" t="s">
        <v>233</v>
      </c>
      <c r="B891" s="4" t="s">
        <v>286</v>
      </c>
      <c r="C891" s="4"/>
      <c r="D891" s="4"/>
      <c r="E891" s="4"/>
      <c r="F891" s="7">
        <f>SUM(F892)</f>
        <v>13865.9</v>
      </c>
      <c r="G891" s="7">
        <f t="shared" ref="G891:H891" si="231">SUM(G892)</f>
        <v>19092.2</v>
      </c>
      <c r="H891" s="7">
        <f t="shared" si="231"/>
        <v>0</v>
      </c>
    </row>
    <row r="892" spans="1:8" ht="31.5" x14ac:dyDescent="0.25">
      <c r="A892" s="97" t="s">
        <v>207</v>
      </c>
      <c r="B892" s="4" t="s">
        <v>286</v>
      </c>
      <c r="C892" s="4" t="s">
        <v>111</v>
      </c>
      <c r="D892" s="4" t="s">
        <v>153</v>
      </c>
      <c r="E892" s="4" t="s">
        <v>35</v>
      </c>
      <c r="F892" s="7">
        <f>SUM(Ведомственная!G856)</f>
        <v>13865.9</v>
      </c>
      <c r="G892" s="7">
        <f>SUM(Ведомственная!H856)</f>
        <v>19092.2</v>
      </c>
      <c r="H892" s="7">
        <f>SUM(Ведомственная!I856)</f>
        <v>0</v>
      </c>
    </row>
    <row r="893" spans="1:8" ht="31.5" x14ac:dyDescent="0.25">
      <c r="A893" s="97" t="s">
        <v>237</v>
      </c>
      <c r="B893" s="4" t="s">
        <v>287</v>
      </c>
      <c r="C893" s="4"/>
      <c r="D893" s="4"/>
      <c r="E893" s="4"/>
      <c r="F893" s="7">
        <f t="shared" ref="F893:H893" si="232">F894</f>
        <v>3573.7</v>
      </c>
      <c r="G893" s="7">
        <f t="shared" si="232"/>
        <v>0</v>
      </c>
      <c r="H893" s="7">
        <f t="shared" si="232"/>
        <v>0</v>
      </c>
    </row>
    <row r="894" spans="1:8" x14ac:dyDescent="0.25">
      <c r="A894" s="97" t="s">
        <v>233</v>
      </c>
      <c r="B894" s="4" t="s">
        <v>288</v>
      </c>
      <c r="C894" s="4"/>
      <c r="D894" s="4"/>
      <c r="E894" s="4"/>
      <c r="F894" s="7">
        <f>SUM(F895)</f>
        <v>3573.7</v>
      </c>
      <c r="G894" s="7">
        <f t="shared" ref="G894:H894" si="233">SUM(G895)</f>
        <v>0</v>
      </c>
      <c r="H894" s="7">
        <f t="shared" si="233"/>
        <v>0</v>
      </c>
    </row>
    <row r="895" spans="1:8" ht="31.5" x14ac:dyDescent="0.25">
      <c r="A895" s="97" t="s">
        <v>207</v>
      </c>
      <c r="B895" s="4" t="s">
        <v>288</v>
      </c>
      <c r="C895" s="4" t="s">
        <v>111</v>
      </c>
      <c r="D895" s="4" t="s">
        <v>153</v>
      </c>
      <c r="E895" s="4" t="s">
        <v>28</v>
      </c>
      <c r="F895" s="7">
        <f>SUM(Ведомственная!G859)</f>
        <v>3573.7</v>
      </c>
      <c r="G895" s="7">
        <f>SUM(Ведомственная!H859)</f>
        <v>0</v>
      </c>
      <c r="H895" s="7">
        <f>SUM(Ведомственная!I859)</f>
        <v>0</v>
      </c>
    </row>
    <row r="896" spans="1:8" s="27" customFormat="1" ht="31.5" x14ac:dyDescent="0.25">
      <c r="A896" s="23" t="s">
        <v>519</v>
      </c>
      <c r="B896" s="29" t="s">
        <v>14</v>
      </c>
      <c r="C896" s="29"/>
      <c r="D896" s="38"/>
      <c r="E896" s="38"/>
      <c r="F896" s="10">
        <f>SUM(F897+F925+F930+F944)</f>
        <v>39624.300000000003</v>
      </c>
      <c r="G896" s="10">
        <f>SUM(G897+G925+G930+G944)</f>
        <v>31660</v>
      </c>
      <c r="H896" s="10">
        <f>SUM(H897+H925+H930+H944)</f>
        <v>31660</v>
      </c>
    </row>
    <row r="897" spans="1:8" ht="47.25" x14ac:dyDescent="0.25">
      <c r="A897" s="97" t="s">
        <v>71</v>
      </c>
      <c r="B897" s="31" t="s">
        <v>15</v>
      </c>
      <c r="C897" s="31"/>
      <c r="D897" s="98"/>
      <c r="E897" s="98"/>
      <c r="F897" s="9">
        <f>F915+F898+F918</f>
        <v>26317.699999999997</v>
      </c>
      <c r="G897" s="9">
        <f>G915+G898+G918</f>
        <v>23786.1</v>
      </c>
      <c r="H897" s="9">
        <f>H915+H898+H918</f>
        <v>23786.1</v>
      </c>
    </row>
    <row r="898" spans="1:8" x14ac:dyDescent="0.25">
      <c r="A898" s="97" t="s">
        <v>29</v>
      </c>
      <c r="B898" s="31" t="s">
        <v>30</v>
      </c>
      <c r="C898" s="31"/>
      <c r="D898" s="98"/>
      <c r="E898" s="98"/>
      <c r="F898" s="9">
        <f>SUM(F899)+F901+F912</f>
        <v>26317.699999999997</v>
      </c>
      <c r="G898" s="9">
        <f t="shared" ref="G898:H898" si="234">SUM(G899)+G901+G912</f>
        <v>23786.1</v>
      </c>
      <c r="H898" s="9">
        <f t="shared" si="234"/>
        <v>23786.1</v>
      </c>
    </row>
    <row r="899" spans="1:8" ht="31.5" x14ac:dyDescent="0.25">
      <c r="A899" s="97" t="s">
        <v>32</v>
      </c>
      <c r="B899" s="31" t="s">
        <v>33</v>
      </c>
      <c r="C899" s="31"/>
      <c r="D899" s="98"/>
      <c r="E899" s="98"/>
      <c r="F899" s="9">
        <f t="shared" ref="F899:H899" si="235">F900</f>
        <v>18576.3</v>
      </c>
      <c r="G899" s="9">
        <f t="shared" si="235"/>
        <v>16800</v>
      </c>
      <c r="H899" s="9">
        <f t="shared" si="235"/>
        <v>16800</v>
      </c>
    </row>
    <row r="900" spans="1:8" x14ac:dyDescent="0.25">
      <c r="A900" s="97" t="s">
        <v>34</v>
      </c>
      <c r="B900" s="31" t="s">
        <v>33</v>
      </c>
      <c r="C900" s="31">
        <v>300</v>
      </c>
      <c r="D900" s="98" t="s">
        <v>25</v>
      </c>
      <c r="E900" s="98" t="s">
        <v>28</v>
      </c>
      <c r="F900" s="9">
        <f>SUM(Ведомственная!G631)</f>
        <v>18576.3</v>
      </c>
      <c r="G900" s="9">
        <f>SUM(Ведомственная!H631)</f>
        <v>16800</v>
      </c>
      <c r="H900" s="9">
        <f>SUM(Ведомственная!I631)</f>
        <v>16800</v>
      </c>
    </row>
    <row r="901" spans="1:8" x14ac:dyDescent="0.25">
      <c r="A901" s="97" t="s">
        <v>46</v>
      </c>
      <c r="B901" s="31" t="s">
        <v>47</v>
      </c>
      <c r="C901" s="31"/>
      <c r="D901" s="98"/>
      <c r="E901" s="98"/>
      <c r="F901" s="9">
        <f>F902+F904+F906+F908+F910</f>
        <v>6344.4</v>
      </c>
      <c r="G901" s="9">
        <f t="shared" ref="G901:H901" si="236">G902+G904+G906+G908+G910</f>
        <v>5826.0999999999995</v>
      </c>
      <c r="H901" s="9">
        <f t="shared" si="236"/>
        <v>5826.0999999999995</v>
      </c>
    </row>
    <row r="902" spans="1:8" x14ac:dyDescent="0.25">
      <c r="A902" s="97" t="s">
        <v>48</v>
      </c>
      <c r="B902" s="31" t="s">
        <v>49</v>
      </c>
      <c r="C902" s="31"/>
      <c r="D902" s="98"/>
      <c r="E902" s="98"/>
      <c r="F902" s="9">
        <f>F903</f>
        <v>2600</v>
      </c>
      <c r="G902" s="9">
        <f>G903</f>
        <v>2519.6999999999998</v>
      </c>
      <c r="H902" s="9">
        <f>H903</f>
        <v>2436.1</v>
      </c>
    </row>
    <row r="903" spans="1:8" x14ac:dyDescent="0.25">
      <c r="A903" s="97" t="s">
        <v>34</v>
      </c>
      <c r="B903" s="31" t="s">
        <v>49</v>
      </c>
      <c r="C903" s="31">
        <v>300</v>
      </c>
      <c r="D903" s="98" t="s">
        <v>25</v>
      </c>
      <c r="E903" s="98" t="s">
        <v>45</v>
      </c>
      <c r="F903" s="9">
        <f>SUM(Ведомственная!G687)</f>
        <v>2600</v>
      </c>
      <c r="G903" s="9">
        <f>SUM(Ведомственная!H687)</f>
        <v>2519.6999999999998</v>
      </c>
      <c r="H903" s="9">
        <f>SUM(Ведомственная!I687)</f>
        <v>2436.1</v>
      </c>
    </row>
    <row r="904" spans="1:8" ht="31.5" x14ac:dyDescent="0.25">
      <c r="A904" s="97" t="s">
        <v>50</v>
      </c>
      <c r="B904" s="31" t="s">
        <v>51</v>
      </c>
      <c r="C904" s="31"/>
      <c r="D904" s="98"/>
      <c r="E904" s="98"/>
      <c r="F904" s="9">
        <f>F905</f>
        <v>2174.4</v>
      </c>
      <c r="G904" s="9">
        <f>G905</f>
        <v>2089.1999999999998</v>
      </c>
      <c r="H904" s="9">
        <f>H905</f>
        <v>2172.8000000000002</v>
      </c>
    </row>
    <row r="905" spans="1:8" x14ac:dyDescent="0.25">
      <c r="A905" s="97" t="s">
        <v>34</v>
      </c>
      <c r="B905" s="31" t="s">
        <v>51</v>
      </c>
      <c r="C905" s="31">
        <v>300</v>
      </c>
      <c r="D905" s="98" t="s">
        <v>25</v>
      </c>
      <c r="E905" s="98" t="s">
        <v>45</v>
      </c>
      <c r="F905" s="9">
        <f>SUM(Ведомственная!G689)</f>
        <v>2174.4</v>
      </c>
      <c r="G905" s="9">
        <f>SUM(Ведомственная!H689)</f>
        <v>2089.1999999999998</v>
      </c>
      <c r="H905" s="9">
        <f>SUM(Ведомственная!I689)</f>
        <v>2172.8000000000002</v>
      </c>
    </row>
    <row r="906" spans="1:8" ht="47.25" x14ac:dyDescent="0.25">
      <c r="A906" s="97" t="s">
        <v>388</v>
      </c>
      <c r="B906" s="4" t="s">
        <v>389</v>
      </c>
      <c r="C906" s="98"/>
      <c r="D906" s="98"/>
      <c r="E906" s="98"/>
      <c r="F906" s="9">
        <f>F907</f>
        <v>861.7</v>
      </c>
      <c r="G906" s="9">
        <f>G907</f>
        <v>850</v>
      </c>
      <c r="H906" s="9">
        <f>H907</f>
        <v>850</v>
      </c>
    </row>
    <row r="907" spans="1:8" x14ac:dyDescent="0.25">
      <c r="A907" s="97" t="s">
        <v>34</v>
      </c>
      <c r="B907" s="4" t="s">
        <v>389</v>
      </c>
      <c r="C907" s="98" t="s">
        <v>88</v>
      </c>
      <c r="D907" s="98" t="s">
        <v>25</v>
      </c>
      <c r="E907" s="98" t="s">
        <v>45</v>
      </c>
      <c r="F907" s="7">
        <f>SUM(Ведомственная!G691)</f>
        <v>861.7</v>
      </c>
      <c r="G907" s="7">
        <f>SUM(Ведомственная!H691)</f>
        <v>850</v>
      </c>
      <c r="H907" s="7">
        <f>SUM(Ведомственная!I691)</f>
        <v>850</v>
      </c>
    </row>
    <row r="908" spans="1:8" ht="47.25" x14ac:dyDescent="0.25">
      <c r="A908" s="97" t="s">
        <v>1035</v>
      </c>
      <c r="B908" s="4" t="s">
        <v>689</v>
      </c>
      <c r="C908" s="98"/>
      <c r="D908" s="98"/>
      <c r="E908" s="98"/>
      <c r="F908" s="7">
        <f>SUM(F909)</f>
        <v>387.8</v>
      </c>
      <c r="G908" s="7">
        <f t="shared" ref="G908:H908" si="237">SUM(G909)</f>
        <v>0</v>
      </c>
      <c r="H908" s="7">
        <f t="shared" si="237"/>
        <v>0</v>
      </c>
    </row>
    <row r="909" spans="1:8" x14ac:dyDescent="0.25">
      <c r="A909" s="97" t="s">
        <v>34</v>
      </c>
      <c r="B909" s="4" t="s">
        <v>689</v>
      </c>
      <c r="C909" s="98" t="s">
        <v>88</v>
      </c>
      <c r="D909" s="98" t="s">
        <v>25</v>
      </c>
      <c r="E909" s="98" t="s">
        <v>45</v>
      </c>
      <c r="F909" s="7">
        <f>SUM(Ведомственная!G693)</f>
        <v>387.8</v>
      </c>
      <c r="G909" s="7">
        <f>SUM(Ведомственная!H693)</f>
        <v>0</v>
      </c>
      <c r="H909" s="7">
        <f>SUM(Ведомственная!I693)</f>
        <v>0</v>
      </c>
    </row>
    <row r="910" spans="1:8" ht="47.25" x14ac:dyDescent="0.25">
      <c r="A910" s="97" t="s">
        <v>909</v>
      </c>
      <c r="B910" s="4" t="s">
        <v>908</v>
      </c>
      <c r="C910" s="4"/>
      <c r="D910" s="98"/>
      <c r="E910" s="98"/>
      <c r="F910" s="7">
        <f>SUM(F911)</f>
        <v>320.5</v>
      </c>
      <c r="G910" s="7">
        <f t="shared" ref="G910:H910" si="238">SUM(G911)</f>
        <v>367.2</v>
      </c>
      <c r="H910" s="7">
        <f t="shared" si="238"/>
        <v>367.2</v>
      </c>
    </row>
    <row r="911" spans="1:8" ht="31.5" x14ac:dyDescent="0.25">
      <c r="A911" s="97" t="s">
        <v>43</v>
      </c>
      <c r="B911" s="4" t="s">
        <v>908</v>
      </c>
      <c r="C911" s="4" t="s">
        <v>80</v>
      </c>
      <c r="D911" s="98" t="s">
        <v>25</v>
      </c>
      <c r="E911" s="98" t="s">
        <v>45</v>
      </c>
      <c r="F911" s="7">
        <f>SUM(Ведомственная!G695)</f>
        <v>320.5</v>
      </c>
      <c r="G911" s="7">
        <f>SUM(Ведомственная!H695)</f>
        <v>367.2</v>
      </c>
      <c r="H911" s="7">
        <f>SUM(Ведомственная!I695)</f>
        <v>367.2</v>
      </c>
    </row>
    <row r="912" spans="1:8" x14ac:dyDescent="0.25">
      <c r="A912" s="97" t="s">
        <v>52</v>
      </c>
      <c r="B912" s="31" t="s">
        <v>53</v>
      </c>
      <c r="C912" s="31"/>
      <c r="D912" s="98"/>
      <c r="E912" s="98"/>
      <c r="F912" s="9">
        <f>F913+F914</f>
        <v>1397</v>
      </c>
      <c r="G912" s="9">
        <f>G913+G914</f>
        <v>1160</v>
      </c>
      <c r="H912" s="9">
        <f>H913+H914</f>
        <v>1160</v>
      </c>
    </row>
    <row r="913" spans="1:8" ht="31.5" x14ac:dyDescent="0.25">
      <c r="A913" s="97" t="s">
        <v>43</v>
      </c>
      <c r="B913" s="31" t="s">
        <v>53</v>
      </c>
      <c r="C913" s="31">
        <v>200</v>
      </c>
      <c r="D913" s="98" t="s">
        <v>25</v>
      </c>
      <c r="E913" s="98" t="s">
        <v>45</v>
      </c>
      <c r="F913" s="9">
        <f>SUM(Ведомственная!G697)</f>
        <v>713</v>
      </c>
      <c r="G913" s="9">
        <f>SUM(Ведомственная!H697)</f>
        <v>476</v>
      </c>
      <c r="H913" s="9">
        <f>SUM(Ведомственная!I697)</f>
        <v>476</v>
      </c>
    </row>
    <row r="914" spans="1:8" x14ac:dyDescent="0.25">
      <c r="A914" s="97" t="s">
        <v>34</v>
      </c>
      <c r="B914" s="31" t="s">
        <v>53</v>
      </c>
      <c r="C914" s="31">
        <v>300</v>
      </c>
      <c r="D914" s="98" t="s">
        <v>25</v>
      </c>
      <c r="E914" s="98" t="s">
        <v>45</v>
      </c>
      <c r="F914" s="9">
        <f>SUM(Ведомственная!G698)</f>
        <v>684</v>
      </c>
      <c r="G914" s="9">
        <f>SUM(Ведомственная!H698)</f>
        <v>684</v>
      </c>
      <c r="H914" s="9">
        <f>SUM(Ведомственная!I698)</f>
        <v>684</v>
      </c>
    </row>
    <row r="915" spans="1:8" ht="47.25" hidden="1" x14ac:dyDescent="0.25">
      <c r="A915" s="97" t="s">
        <v>16</v>
      </c>
      <c r="B915" s="31" t="s">
        <v>17</v>
      </c>
      <c r="C915" s="31"/>
      <c r="D915" s="98"/>
      <c r="E915" s="98"/>
      <c r="F915" s="9">
        <f>SUM(F916)</f>
        <v>0</v>
      </c>
      <c r="G915" s="9">
        <f>SUM(G916)</f>
        <v>0</v>
      </c>
      <c r="H915" s="9">
        <f>SUM(H916)</f>
        <v>0</v>
      </c>
    </row>
    <row r="916" spans="1:8" hidden="1" x14ac:dyDescent="0.25">
      <c r="A916" s="97" t="s">
        <v>18</v>
      </c>
      <c r="B916" s="31" t="s">
        <v>19</v>
      </c>
      <c r="C916" s="31"/>
      <c r="D916" s="98"/>
      <c r="E916" s="98"/>
      <c r="F916" s="9">
        <f>F917</f>
        <v>0</v>
      </c>
      <c r="G916" s="9">
        <f>G917</f>
        <v>0</v>
      </c>
      <c r="H916" s="9">
        <f>H917</f>
        <v>0</v>
      </c>
    </row>
    <row r="917" spans="1:8" hidden="1" x14ac:dyDescent="0.25">
      <c r="A917" s="97" t="s">
        <v>20</v>
      </c>
      <c r="B917" s="31" t="s">
        <v>19</v>
      </c>
      <c r="C917" s="31">
        <v>800</v>
      </c>
      <c r="D917" s="98" t="s">
        <v>11</v>
      </c>
      <c r="E917" s="98" t="s">
        <v>13</v>
      </c>
      <c r="F917" s="9">
        <v>0</v>
      </c>
      <c r="G917" s="9">
        <v>0</v>
      </c>
      <c r="H917" s="9">
        <v>0</v>
      </c>
    </row>
    <row r="918" spans="1:8" ht="31.5" hidden="1" x14ac:dyDescent="0.25">
      <c r="A918" s="97" t="s">
        <v>36</v>
      </c>
      <c r="B918" s="31" t="s">
        <v>37</v>
      </c>
      <c r="C918" s="31"/>
      <c r="D918" s="98"/>
      <c r="E918" s="98"/>
      <c r="F918" s="9">
        <f>SUM(F919)+F922</f>
        <v>0</v>
      </c>
      <c r="G918" s="9">
        <f>SUM(G919)+G922</f>
        <v>0</v>
      </c>
      <c r="H918" s="9">
        <f>SUM(H919)+H922</f>
        <v>0</v>
      </c>
    </row>
    <row r="919" spans="1:8" hidden="1" x14ac:dyDescent="0.25">
      <c r="A919" s="97" t="s">
        <v>38</v>
      </c>
      <c r="B919" s="31" t="s">
        <v>39</v>
      </c>
      <c r="C919" s="31"/>
      <c r="D919" s="98"/>
      <c r="E919" s="98"/>
      <c r="F919" s="9">
        <f>F920</f>
        <v>0</v>
      </c>
      <c r="G919" s="9">
        <f>G920</f>
        <v>0</v>
      </c>
      <c r="H919" s="9">
        <f>H920</f>
        <v>0</v>
      </c>
    </row>
    <row r="920" spans="1:8" ht="47.25" hidden="1" x14ac:dyDescent="0.25">
      <c r="A920" s="97" t="s">
        <v>40</v>
      </c>
      <c r="B920" s="31" t="s">
        <v>41</v>
      </c>
      <c r="C920" s="31"/>
      <c r="D920" s="98"/>
      <c r="E920" s="98"/>
      <c r="F920" s="9">
        <f>SUM(F921:F921)</f>
        <v>0</v>
      </c>
      <c r="G920" s="9">
        <f>SUM(G921:G921)</f>
        <v>0</v>
      </c>
      <c r="H920" s="9">
        <f>SUM(H921:H921)</f>
        <v>0</v>
      </c>
    </row>
    <row r="921" spans="1:8" ht="31.5" hidden="1" x14ac:dyDescent="0.25">
      <c r="A921" s="97" t="s">
        <v>43</v>
      </c>
      <c r="B921" s="31" t="s">
        <v>41</v>
      </c>
      <c r="C921" s="31">
        <v>200</v>
      </c>
      <c r="D921" s="98" t="s">
        <v>102</v>
      </c>
      <c r="E921" s="98" t="s">
        <v>152</v>
      </c>
      <c r="F921" s="9">
        <f>SUM(Ведомственная!G614)</f>
        <v>0</v>
      </c>
      <c r="G921" s="9">
        <f>SUM(Ведомственная!H614)</f>
        <v>0</v>
      </c>
      <c r="H921" s="9">
        <f>SUM(Ведомственная!I614)</f>
        <v>0</v>
      </c>
    </row>
    <row r="922" spans="1:8" hidden="1" x14ac:dyDescent="0.25">
      <c r="A922" s="97" t="s">
        <v>480</v>
      </c>
      <c r="B922" s="31" t="s">
        <v>479</v>
      </c>
      <c r="C922" s="31"/>
      <c r="D922" s="98"/>
      <c r="E922" s="98"/>
      <c r="F922" s="9">
        <f>SUM(F924)</f>
        <v>0</v>
      </c>
      <c r="G922" s="9">
        <f>SUM(G924)</f>
        <v>0</v>
      </c>
      <c r="H922" s="9">
        <f>SUM(H924)</f>
        <v>0</v>
      </c>
    </row>
    <row r="923" spans="1:8" ht="47.25" hidden="1" x14ac:dyDescent="0.25">
      <c r="A923" s="97" t="s">
        <v>487</v>
      </c>
      <c r="B923" s="31" t="s">
        <v>486</v>
      </c>
      <c r="C923" s="31"/>
      <c r="D923" s="98"/>
      <c r="E923" s="98"/>
      <c r="F923" s="9">
        <f>SUM(F924)</f>
        <v>0</v>
      </c>
      <c r="G923" s="9">
        <f>SUM(G924)</f>
        <v>0</v>
      </c>
      <c r="H923" s="9">
        <f>SUM(H924)</f>
        <v>0</v>
      </c>
    </row>
    <row r="924" spans="1:8" ht="31.5" hidden="1" x14ac:dyDescent="0.25">
      <c r="A924" s="97" t="s">
        <v>43</v>
      </c>
      <c r="B924" s="31" t="s">
        <v>486</v>
      </c>
      <c r="C924" s="31">
        <v>200</v>
      </c>
      <c r="D924" s="98" t="s">
        <v>25</v>
      </c>
      <c r="E924" s="98" t="s">
        <v>11</v>
      </c>
      <c r="F924" s="9">
        <f>SUM(Ведомственная!G747)</f>
        <v>0</v>
      </c>
      <c r="G924" s="9">
        <f>SUM(Ведомственная!H747)</f>
        <v>0</v>
      </c>
      <c r="H924" s="9">
        <f>SUM(Ведомственная!I747)</f>
        <v>0</v>
      </c>
    </row>
    <row r="925" spans="1:8" x14ac:dyDescent="0.25">
      <c r="A925" s="97" t="s">
        <v>72</v>
      </c>
      <c r="B925" s="31" t="s">
        <v>54</v>
      </c>
      <c r="C925" s="31"/>
      <c r="D925" s="98"/>
      <c r="E925" s="98"/>
      <c r="F925" s="9">
        <f t="shared" ref="F925:H926" si="239">F926</f>
        <v>58.5</v>
      </c>
      <c r="G925" s="9">
        <f t="shared" si="239"/>
        <v>0</v>
      </c>
      <c r="H925" s="9">
        <f t="shared" si="239"/>
        <v>0</v>
      </c>
    </row>
    <row r="926" spans="1:8" x14ac:dyDescent="0.25">
      <c r="A926" s="97" t="s">
        <v>29</v>
      </c>
      <c r="B926" s="31" t="s">
        <v>55</v>
      </c>
      <c r="C926" s="31"/>
      <c r="D926" s="98"/>
      <c r="E926" s="98"/>
      <c r="F926" s="9">
        <f t="shared" si="239"/>
        <v>58.5</v>
      </c>
      <c r="G926" s="9">
        <f t="shared" si="239"/>
        <v>0</v>
      </c>
      <c r="H926" s="9">
        <f t="shared" si="239"/>
        <v>0</v>
      </c>
    </row>
    <row r="927" spans="1:8" x14ac:dyDescent="0.25">
      <c r="A927" s="97" t="s">
        <v>31</v>
      </c>
      <c r="B927" s="31" t="s">
        <v>56</v>
      </c>
      <c r="C927" s="31"/>
      <c r="D927" s="98"/>
      <c r="E927" s="98"/>
      <c r="F927" s="9">
        <f>F928+F929</f>
        <v>58.5</v>
      </c>
      <c r="G927" s="9">
        <f>G928+G929</f>
        <v>0</v>
      </c>
      <c r="H927" s="9">
        <f>H928+H929</f>
        <v>0</v>
      </c>
    </row>
    <row r="928" spans="1:8" ht="31.5" x14ac:dyDescent="0.25">
      <c r="A928" s="97" t="s">
        <v>43</v>
      </c>
      <c r="B928" s="31" t="s">
        <v>56</v>
      </c>
      <c r="C928" s="31">
        <v>200</v>
      </c>
      <c r="D928" s="98" t="s">
        <v>25</v>
      </c>
      <c r="E928" s="98" t="s">
        <v>45</v>
      </c>
      <c r="F928" s="9">
        <f>SUM(Ведомственная!G702)</f>
        <v>58.5</v>
      </c>
      <c r="G928" s="9">
        <f>SUM(Ведомственная!H702)</f>
        <v>0</v>
      </c>
      <c r="H928" s="9">
        <f>SUM(Ведомственная!I702)</f>
        <v>0</v>
      </c>
    </row>
    <row r="929" spans="1:8" hidden="1" x14ac:dyDescent="0.25">
      <c r="A929" s="97" t="s">
        <v>34</v>
      </c>
      <c r="B929" s="31" t="s">
        <v>56</v>
      </c>
      <c r="C929" s="31">
        <v>300</v>
      </c>
      <c r="D929" s="98" t="s">
        <v>25</v>
      </c>
      <c r="E929" s="98" t="s">
        <v>45</v>
      </c>
      <c r="F929" s="9"/>
      <c r="G929" s="9"/>
      <c r="H929" s="9"/>
    </row>
    <row r="930" spans="1:8" x14ac:dyDescent="0.25">
      <c r="A930" s="97" t="s">
        <v>73</v>
      </c>
      <c r="B930" s="31" t="s">
        <v>57</v>
      </c>
      <c r="C930" s="31"/>
      <c r="D930" s="98"/>
      <c r="E930" s="98"/>
      <c r="F930" s="9">
        <f>SUM(F931)</f>
        <v>419.4</v>
      </c>
      <c r="G930" s="9">
        <f>SUM(G931)</f>
        <v>45</v>
      </c>
      <c r="H930" s="9">
        <f>SUM(H931)</f>
        <v>45</v>
      </c>
    </row>
    <row r="931" spans="1:8" x14ac:dyDescent="0.25">
      <c r="A931" s="97" t="s">
        <v>29</v>
      </c>
      <c r="B931" s="31" t="s">
        <v>369</v>
      </c>
      <c r="C931" s="31"/>
      <c r="D931" s="37"/>
      <c r="E931" s="37"/>
      <c r="F931" s="9">
        <f>SUM(F936)+F934+F932</f>
        <v>419.4</v>
      </c>
      <c r="G931" s="9">
        <f t="shared" ref="G931:H931" si="240">SUM(G936)+G934+G932</f>
        <v>45</v>
      </c>
      <c r="H931" s="9">
        <f t="shared" si="240"/>
        <v>45</v>
      </c>
    </row>
    <row r="932" spans="1:8" ht="47.25" hidden="1" x14ac:dyDescent="0.25">
      <c r="A932" s="97" t="s">
        <v>717</v>
      </c>
      <c r="B932" s="31" t="s">
        <v>575</v>
      </c>
      <c r="C932" s="31"/>
      <c r="D932" s="37"/>
      <c r="E932" s="37"/>
      <c r="F932" s="9">
        <f>SUM(F933)</f>
        <v>0</v>
      </c>
      <c r="G932" s="9">
        <f>SUM(G933)</f>
        <v>0</v>
      </c>
      <c r="H932" s="9">
        <f>SUM(H933)</f>
        <v>0</v>
      </c>
    </row>
    <row r="933" spans="1:8" ht="31.5" hidden="1" x14ac:dyDescent="0.25">
      <c r="A933" s="97" t="s">
        <v>43</v>
      </c>
      <c r="B933" s="31" t="s">
        <v>575</v>
      </c>
      <c r="C933" s="31">
        <v>200</v>
      </c>
      <c r="D933" s="98" t="s">
        <v>25</v>
      </c>
      <c r="E933" s="98" t="s">
        <v>67</v>
      </c>
      <c r="F933" s="9">
        <f>SUM(Ведомственная!G780)</f>
        <v>0</v>
      </c>
      <c r="G933" s="9">
        <f>SUM(Ведомственная!H780)</f>
        <v>0</v>
      </c>
      <c r="H933" s="9">
        <f>SUM(Ведомственная!I780)</f>
        <v>0</v>
      </c>
    </row>
    <row r="934" spans="1:8" ht="63" hidden="1" x14ac:dyDescent="0.25">
      <c r="A934" s="97" t="s">
        <v>772</v>
      </c>
      <c r="B934" s="31" t="s">
        <v>771</v>
      </c>
      <c r="C934" s="31"/>
      <c r="D934" s="37"/>
      <c r="E934" s="37"/>
      <c r="F934" s="9">
        <f>SUM(F935)</f>
        <v>0</v>
      </c>
      <c r="G934" s="9">
        <f t="shared" ref="G934:H934" si="241">SUM(G935)</f>
        <v>0</v>
      </c>
      <c r="H934" s="9">
        <f t="shared" si="241"/>
        <v>0</v>
      </c>
    </row>
    <row r="935" spans="1:8" ht="31.5" hidden="1" x14ac:dyDescent="0.25">
      <c r="A935" s="97" t="s">
        <v>43</v>
      </c>
      <c r="B935" s="31" t="s">
        <v>771</v>
      </c>
      <c r="C935" s="31">
        <v>200</v>
      </c>
      <c r="D935" s="98" t="s">
        <v>25</v>
      </c>
      <c r="E935" s="98" t="s">
        <v>67</v>
      </c>
      <c r="F935" s="9">
        <f>SUM(Ведомственная!G778)</f>
        <v>0</v>
      </c>
      <c r="G935" s="9">
        <f>SUM(Ведомственная!H778)</f>
        <v>0</v>
      </c>
      <c r="H935" s="9">
        <f>SUM(Ведомственная!I778)</f>
        <v>0</v>
      </c>
    </row>
    <row r="936" spans="1:8" x14ac:dyDescent="0.25">
      <c r="A936" s="97" t="s">
        <v>31</v>
      </c>
      <c r="B936" s="31" t="s">
        <v>370</v>
      </c>
      <c r="C936" s="31"/>
      <c r="D936" s="37"/>
      <c r="E936" s="37"/>
      <c r="F936" s="9">
        <f>SUM(F937:F943)</f>
        <v>419.4</v>
      </c>
      <c r="G936" s="9">
        <f>SUM(G937:G943)</f>
        <v>45</v>
      </c>
      <c r="H936" s="9">
        <f>SUM(H937:H943)</f>
        <v>45</v>
      </c>
    </row>
    <row r="937" spans="1:8" ht="31.5" x14ac:dyDescent="0.25">
      <c r="A937" s="97" t="s">
        <v>43</v>
      </c>
      <c r="B937" s="31" t="s">
        <v>370</v>
      </c>
      <c r="C937" s="31">
        <v>200</v>
      </c>
      <c r="D937" s="98" t="s">
        <v>102</v>
      </c>
      <c r="E937" s="98" t="s">
        <v>35</v>
      </c>
      <c r="F937" s="9">
        <f>SUM(Ведомственная!G1103)</f>
        <v>16.8</v>
      </c>
      <c r="G937" s="9">
        <f>SUM(Ведомственная!H1103)</f>
        <v>30</v>
      </c>
      <c r="H937" s="9">
        <f>SUM(Ведомственная!I1103)</f>
        <v>30</v>
      </c>
    </row>
    <row r="938" spans="1:8" ht="31.5" x14ac:dyDescent="0.25">
      <c r="A938" s="97" t="s">
        <v>43</v>
      </c>
      <c r="B938" s="31" t="s">
        <v>370</v>
      </c>
      <c r="C938" s="31">
        <v>200</v>
      </c>
      <c r="D938" s="98" t="s">
        <v>13</v>
      </c>
      <c r="E938" s="98" t="s">
        <v>28</v>
      </c>
      <c r="F938" s="9">
        <f>SUM(Ведомственная!G1421)</f>
        <v>136.9</v>
      </c>
      <c r="G938" s="9">
        <f>SUM(Ведомственная!H1421)</f>
        <v>0</v>
      </c>
      <c r="H938" s="9">
        <f>SUM(Ведомственная!I1421)</f>
        <v>0</v>
      </c>
    </row>
    <row r="939" spans="1:8" ht="31.5" x14ac:dyDescent="0.25">
      <c r="A939" s="97" t="s">
        <v>43</v>
      </c>
      <c r="B939" s="31" t="s">
        <v>370</v>
      </c>
      <c r="C939" s="31">
        <v>200</v>
      </c>
      <c r="D939" s="98" t="s">
        <v>25</v>
      </c>
      <c r="E939" s="98" t="s">
        <v>45</v>
      </c>
      <c r="F939" s="9">
        <f>SUM(Ведомственная!G707)</f>
        <v>0</v>
      </c>
      <c r="G939" s="9">
        <f>SUM(Ведомственная!H707)</f>
        <v>15</v>
      </c>
      <c r="H939" s="9">
        <f>SUM(Ведомственная!I707)</f>
        <v>15</v>
      </c>
    </row>
    <row r="940" spans="1:8" ht="31.5" x14ac:dyDescent="0.25">
      <c r="A940" s="97" t="s">
        <v>207</v>
      </c>
      <c r="B940" s="31" t="s">
        <v>370</v>
      </c>
      <c r="C940" s="31">
        <v>600</v>
      </c>
      <c r="D940" s="98" t="s">
        <v>102</v>
      </c>
      <c r="E940" s="98" t="s">
        <v>28</v>
      </c>
      <c r="F940" s="9">
        <f>SUM(Ведомственная!G989)</f>
        <v>0</v>
      </c>
      <c r="G940" s="9">
        <f>SUM(Ведомственная!H989)</f>
        <v>0</v>
      </c>
      <c r="H940" s="9">
        <f>SUM(Ведомственная!I989)</f>
        <v>0</v>
      </c>
    </row>
    <row r="941" spans="1:8" ht="31.5" x14ac:dyDescent="0.25">
      <c r="A941" s="97" t="s">
        <v>207</v>
      </c>
      <c r="B941" s="31" t="s">
        <v>370</v>
      </c>
      <c r="C941" s="31">
        <v>600</v>
      </c>
      <c r="D941" s="98" t="s">
        <v>102</v>
      </c>
      <c r="E941" s="98" t="s">
        <v>35</v>
      </c>
      <c r="F941" s="9">
        <f>SUM(Ведомственная!G1104)</f>
        <v>13.2</v>
      </c>
      <c r="G941" s="9">
        <f>SUM(Ведомственная!H1104)</f>
        <v>0</v>
      </c>
      <c r="H941" s="9">
        <f>SUM(Ведомственная!I1104)</f>
        <v>0</v>
      </c>
    </row>
    <row r="942" spans="1:8" ht="31.5" x14ac:dyDescent="0.25">
      <c r="A942" s="121" t="s">
        <v>207</v>
      </c>
      <c r="B942" s="31" t="s">
        <v>370</v>
      </c>
      <c r="C942" s="123">
        <v>600</v>
      </c>
      <c r="D942" s="124" t="s">
        <v>102</v>
      </c>
      <c r="E942" s="124" t="s">
        <v>45</v>
      </c>
      <c r="F942" s="110">
        <f>SUM(Ведомственная!G1310)</f>
        <v>252.5</v>
      </c>
      <c r="G942" s="9">
        <f>SUM(Ведомственная!H1310)</f>
        <v>0</v>
      </c>
      <c r="H942" s="9">
        <f>SUM(Ведомственная!I1310)</f>
        <v>0</v>
      </c>
    </row>
    <row r="943" spans="1:8" hidden="1" x14ac:dyDescent="0.25">
      <c r="A943" s="97" t="s">
        <v>20</v>
      </c>
      <c r="B943" s="31" t="s">
        <v>370</v>
      </c>
      <c r="C943" s="31">
        <v>800</v>
      </c>
      <c r="D943" s="98" t="s">
        <v>25</v>
      </c>
      <c r="E943" s="98" t="s">
        <v>45</v>
      </c>
      <c r="F943" s="9">
        <f>SUM(Ведомственная!G708)</f>
        <v>0</v>
      </c>
      <c r="G943" s="9">
        <f>SUM(Ведомственная!H708)</f>
        <v>0</v>
      </c>
      <c r="H943" s="9">
        <f>SUM(Ведомственная!I708)</f>
        <v>0</v>
      </c>
    </row>
    <row r="944" spans="1:8" ht="47.25" x14ac:dyDescent="0.25">
      <c r="A944" s="97" t="s">
        <v>526</v>
      </c>
      <c r="B944" s="31" t="s">
        <v>68</v>
      </c>
      <c r="C944" s="31"/>
      <c r="D944" s="98"/>
      <c r="E944" s="98"/>
      <c r="F944" s="9">
        <f>SUM(F945+F948+F950+F952)+F956</f>
        <v>12828.7</v>
      </c>
      <c r="G944" s="9">
        <f t="shared" ref="G944:H944" si="242">SUM(G945+G948+G950+G952)+G956</f>
        <v>7828.9</v>
      </c>
      <c r="H944" s="9">
        <f t="shared" si="242"/>
        <v>7828.9</v>
      </c>
    </row>
    <row r="945" spans="1:8" x14ac:dyDescent="0.25">
      <c r="A945" s="97" t="s">
        <v>69</v>
      </c>
      <c r="B945" s="31" t="s">
        <v>70</v>
      </c>
      <c r="C945" s="31"/>
      <c r="D945" s="98"/>
      <c r="E945" s="98"/>
      <c r="F945" s="9">
        <f>F946+F947</f>
        <v>8708.7000000000007</v>
      </c>
      <c r="G945" s="9">
        <f t="shared" ref="G945:H945" si="243">G946+G947</f>
        <v>5916.7</v>
      </c>
      <c r="H945" s="9">
        <f t="shared" si="243"/>
        <v>5916.7</v>
      </c>
    </row>
    <row r="946" spans="1:8" ht="63" x14ac:dyDescent="0.25">
      <c r="A946" s="97" t="s">
        <v>42</v>
      </c>
      <c r="B946" s="31" t="s">
        <v>70</v>
      </c>
      <c r="C946" s="31">
        <v>100</v>
      </c>
      <c r="D946" s="98" t="s">
        <v>25</v>
      </c>
      <c r="E946" s="98" t="s">
        <v>67</v>
      </c>
      <c r="F946" s="9">
        <f>SUM(Ведомственная!G783)</f>
        <v>8702</v>
      </c>
      <c r="G946" s="9">
        <f>SUM(Ведомственная!H783)</f>
        <v>5909.7</v>
      </c>
      <c r="H946" s="9">
        <f>SUM(Ведомственная!I783)</f>
        <v>5909.7</v>
      </c>
    </row>
    <row r="947" spans="1:8" ht="31.5" x14ac:dyDescent="0.25">
      <c r="A947" s="97" t="s">
        <v>43</v>
      </c>
      <c r="B947" s="31" t="s">
        <v>70</v>
      </c>
      <c r="C947" s="31">
        <v>200</v>
      </c>
      <c r="D947" s="98" t="s">
        <v>25</v>
      </c>
      <c r="E947" s="98" t="s">
        <v>67</v>
      </c>
      <c r="F947" s="9">
        <f>SUM(Ведомственная!G784)</f>
        <v>6.7</v>
      </c>
      <c r="G947" s="9">
        <f>SUM(Ведомственная!H784)</f>
        <v>7</v>
      </c>
      <c r="H947" s="9">
        <f>SUM(Ведомственная!I784)</f>
        <v>7</v>
      </c>
    </row>
    <row r="948" spans="1:8" x14ac:dyDescent="0.25">
      <c r="A948" s="97" t="s">
        <v>84</v>
      </c>
      <c r="B948" s="31" t="s">
        <v>414</v>
      </c>
      <c r="C948" s="41"/>
      <c r="D948" s="98"/>
      <c r="E948" s="98"/>
      <c r="F948" s="9">
        <f>F949</f>
        <v>602.6</v>
      </c>
      <c r="G948" s="9">
        <f>G949</f>
        <v>535</v>
      </c>
      <c r="H948" s="9">
        <f>H949</f>
        <v>535</v>
      </c>
    </row>
    <row r="949" spans="1:8" ht="31.5" x14ac:dyDescent="0.25">
      <c r="A949" s="97" t="s">
        <v>43</v>
      </c>
      <c r="B949" s="31" t="s">
        <v>414</v>
      </c>
      <c r="C949" s="31">
        <v>200</v>
      </c>
      <c r="D949" s="98" t="s">
        <v>25</v>
      </c>
      <c r="E949" s="98" t="s">
        <v>67</v>
      </c>
      <c r="F949" s="9">
        <f>SUM(Ведомственная!G786)</f>
        <v>602.6</v>
      </c>
      <c r="G949" s="9">
        <f>SUM(Ведомственная!H786)</f>
        <v>535</v>
      </c>
      <c r="H949" s="9">
        <f>SUM(Ведомственная!I786)</f>
        <v>535</v>
      </c>
    </row>
    <row r="950" spans="1:8" ht="31.5" x14ac:dyDescent="0.25">
      <c r="A950" s="97" t="s">
        <v>86</v>
      </c>
      <c r="B950" s="31" t="s">
        <v>415</v>
      </c>
      <c r="C950" s="31"/>
      <c r="D950" s="98"/>
      <c r="E950" s="98"/>
      <c r="F950" s="9">
        <f>F951</f>
        <v>1253.2</v>
      </c>
      <c r="G950" s="9">
        <f>G951</f>
        <v>973.6</v>
      </c>
      <c r="H950" s="9">
        <f>H951</f>
        <v>973.6</v>
      </c>
    </row>
    <row r="951" spans="1:8" ht="31.5" x14ac:dyDescent="0.25">
      <c r="A951" s="97" t="s">
        <v>43</v>
      </c>
      <c r="B951" s="31" t="s">
        <v>415</v>
      </c>
      <c r="C951" s="31">
        <v>200</v>
      </c>
      <c r="D951" s="98" t="s">
        <v>25</v>
      </c>
      <c r="E951" s="98" t="s">
        <v>67</v>
      </c>
      <c r="F951" s="9">
        <f>SUM(Ведомственная!G788)</f>
        <v>1253.2</v>
      </c>
      <c r="G951" s="9">
        <f>SUM(Ведомственная!H788)</f>
        <v>973.6</v>
      </c>
      <c r="H951" s="9">
        <f>SUM(Ведомственная!I788)</f>
        <v>973.6</v>
      </c>
    </row>
    <row r="952" spans="1:8" ht="31.5" x14ac:dyDescent="0.25">
      <c r="A952" s="97" t="s">
        <v>87</v>
      </c>
      <c r="B952" s="31" t="s">
        <v>416</v>
      </c>
      <c r="C952" s="31"/>
      <c r="D952" s="98"/>
      <c r="E952" s="98"/>
      <c r="F952" s="9">
        <f>F954+F955+F953</f>
        <v>2237.6999999999998</v>
      </c>
      <c r="G952" s="9">
        <f t="shared" ref="G952:H952" si="244">G954+G955+G953</f>
        <v>379.2</v>
      </c>
      <c r="H952" s="9">
        <f t="shared" si="244"/>
        <v>379.2</v>
      </c>
    </row>
    <row r="953" spans="1:8" ht="31.5" hidden="1" x14ac:dyDescent="0.25">
      <c r="A953" s="97" t="s">
        <v>43</v>
      </c>
      <c r="B953" s="31" t="s">
        <v>416</v>
      </c>
      <c r="C953" s="31">
        <v>200</v>
      </c>
      <c r="D953" s="98" t="s">
        <v>102</v>
      </c>
      <c r="E953" s="98" t="s">
        <v>152</v>
      </c>
      <c r="F953" s="9">
        <f>SUM(Ведомственная!G617)</f>
        <v>0</v>
      </c>
      <c r="G953" s="9">
        <f>SUM(Ведомственная!H617)</f>
        <v>0</v>
      </c>
      <c r="H953" s="9">
        <f>SUM(Ведомственная!I617)</f>
        <v>0</v>
      </c>
    </row>
    <row r="954" spans="1:8" ht="31.5" x14ac:dyDescent="0.25">
      <c r="A954" s="97" t="s">
        <v>43</v>
      </c>
      <c r="B954" s="31" t="s">
        <v>416</v>
      </c>
      <c r="C954" s="31">
        <v>200</v>
      </c>
      <c r="D954" s="98" t="s">
        <v>25</v>
      </c>
      <c r="E954" s="98" t="s">
        <v>67</v>
      </c>
      <c r="F954" s="9">
        <f>SUM(Ведомственная!G790)</f>
        <v>2156.6</v>
      </c>
      <c r="G954" s="9">
        <f>SUM(Ведомственная!H790)</f>
        <v>299.7</v>
      </c>
      <c r="H954" s="9">
        <f>SUM(Ведомственная!I790)</f>
        <v>299.7</v>
      </c>
    </row>
    <row r="955" spans="1:8" x14ac:dyDescent="0.25">
      <c r="A955" s="97" t="s">
        <v>20</v>
      </c>
      <c r="B955" s="31" t="s">
        <v>416</v>
      </c>
      <c r="C955" s="31">
        <v>800</v>
      </c>
      <c r="D955" s="98" t="s">
        <v>25</v>
      </c>
      <c r="E955" s="98" t="s">
        <v>67</v>
      </c>
      <c r="F955" s="9">
        <f>SUM(Ведомственная!G791)</f>
        <v>81.099999999999994</v>
      </c>
      <c r="G955" s="9">
        <f>SUM(Ведомственная!H791)</f>
        <v>79.5</v>
      </c>
      <c r="H955" s="9">
        <f>SUM(Ведомственная!I791)</f>
        <v>79.5</v>
      </c>
    </row>
    <row r="956" spans="1:8" ht="31.5" x14ac:dyDescent="0.25">
      <c r="A956" s="97" t="s">
        <v>980</v>
      </c>
      <c r="B956" s="31" t="s">
        <v>979</v>
      </c>
      <c r="C956" s="31"/>
      <c r="D956" s="98"/>
      <c r="E956" s="98"/>
      <c r="F956" s="9">
        <f>SUM(F957)</f>
        <v>26.5</v>
      </c>
      <c r="G956" s="9">
        <f t="shared" ref="G956:H956" si="245">SUM(G957)</f>
        <v>24.4</v>
      </c>
      <c r="H956" s="9">
        <f t="shared" si="245"/>
        <v>24.4</v>
      </c>
    </row>
    <row r="957" spans="1:8" ht="63" x14ac:dyDescent="0.25">
      <c r="A957" s="97" t="s">
        <v>42</v>
      </c>
      <c r="B957" s="31" t="s">
        <v>979</v>
      </c>
      <c r="C957" s="31">
        <v>100</v>
      </c>
      <c r="D957" s="98" t="s">
        <v>25</v>
      </c>
      <c r="E957" s="98" t="s">
        <v>67</v>
      </c>
      <c r="F957" s="9">
        <f>SUM(Ведомственная!G793)</f>
        <v>26.5</v>
      </c>
      <c r="G957" s="9">
        <f>SUM(Ведомственная!H793)</f>
        <v>24.4</v>
      </c>
      <c r="H957" s="9">
        <f>SUM(Ведомственная!I793)</f>
        <v>24.4</v>
      </c>
    </row>
    <row r="958" spans="1:8" s="27" customFormat="1" ht="63" x14ac:dyDescent="0.25">
      <c r="A958" s="23" t="s">
        <v>522</v>
      </c>
      <c r="B958" s="29" t="s">
        <v>62</v>
      </c>
      <c r="C958" s="29"/>
      <c r="D958" s="38"/>
      <c r="E958" s="38"/>
      <c r="F958" s="10">
        <f>F959</f>
        <v>3662</v>
      </c>
      <c r="G958" s="10">
        <f>G959</f>
        <v>3850</v>
      </c>
      <c r="H958" s="10">
        <f>H959</f>
        <v>3850</v>
      </c>
    </row>
    <row r="959" spans="1:8" x14ac:dyDescent="0.25">
      <c r="A959" s="97" t="s">
        <v>29</v>
      </c>
      <c r="B959" s="31" t="s">
        <v>63</v>
      </c>
      <c r="C959" s="31"/>
      <c r="D959" s="98"/>
      <c r="E959" s="98"/>
      <c r="F959" s="9">
        <f>SUM(F960)</f>
        <v>3662</v>
      </c>
      <c r="G959" s="9">
        <f>SUM(G960)</f>
        <v>3850</v>
      </c>
      <c r="H959" s="9">
        <f>SUM(H960)</f>
        <v>3850</v>
      </c>
    </row>
    <row r="960" spans="1:8" ht="31.5" x14ac:dyDescent="0.25">
      <c r="A960" s="97" t="s">
        <v>64</v>
      </c>
      <c r="B960" s="31" t="s">
        <v>65</v>
      </c>
      <c r="C960" s="31"/>
      <c r="D960" s="98"/>
      <c r="E960" s="98"/>
      <c r="F960" s="9">
        <f>F961</f>
        <v>3662</v>
      </c>
      <c r="G960" s="9">
        <f>G961</f>
        <v>3850</v>
      </c>
      <c r="H960" s="9">
        <f>H961</f>
        <v>3850</v>
      </c>
    </row>
    <row r="961" spans="1:8" ht="31.5" x14ac:dyDescent="0.25">
      <c r="A961" s="97" t="s">
        <v>43</v>
      </c>
      <c r="B961" s="31" t="s">
        <v>65</v>
      </c>
      <c r="C961" s="31">
        <v>200</v>
      </c>
      <c r="D961" s="98" t="s">
        <v>25</v>
      </c>
      <c r="E961" s="98" t="s">
        <v>45</v>
      </c>
      <c r="F961" s="9">
        <f>SUM(Ведомственная!G716)</f>
        <v>3662</v>
      </c>
      <c r="G961" s="9">
        <f>SUM(Ведомственная!H716)</f>
        <v>3850</v>
      </c>
      <c r="H961" s="9">
        <f>SUM(Ведомственная!I716)</f>
        <v>3850</v>
      </c>
    </row>
    <row r="962" spans="1:8" s="27" customFormat="1" ht="31.5" x14ac:dyDescent="0.25">
      <c r="A962" s="23" t="s">
        <v>760</v>
      </c>
      <c r="B962" s="29" t="s">
        <v>203</v>
      </c>
      <c r="C962" s="29"/>
      <c r="D962" s="38"/>
      <c r="E962" s="38"/>
      <c r="F962" s="10">
        <f>SUM(F963)</f>
        <v>220.3</v>
      </c>
      <c r="G962" s="10">
        <f t="shared" ref="G962:H962" si="246">SUM(G963)</f>
        <v>234.4</v>
      </c>
      <c r="H962" s="10">
        <f t="shared" si="246"/>
        <v>234.4</v>
      </c>
    </row>
    <row r="963" spans="1:8" ht="31.5" x14ac:dyDescent="0.25">
      <c r="A963" s="97" t="s">
        <v>87</v>
      </c>
      <c r="B963" s="31" t="s">
        <v>444</v>
      </c>
      <c r="C963" s="31"/>
      <c r="D963" s="98"/>
      <c r="E963" s="98"/>
      <c r="F963" s="9">
        <f>SUM(F964:F965)</f>
        <v>220.3</v>
      </c>
      <c r="G963" s="9">
        <f>SUM(G964:G965)</f>
        <v>234.4</v>
      </c>
      <c r="H963" s="9">
        <f>SUM(H964:H965)</f>
        <v>234.4</v>
      </c>
    </row>
    <row r="964" spans="1:8" ht="31.5" x14ac:dyDescent="0.25">
      <c r="A964" s="97" t="s">
        <v>43</v>
      </c>
      <c r="B964" s="31" t="s">
        <v>444</v>
      </c>
      <c r="C964" s="31">
        <v>200</v>
      </c>
      <c r="D964" s="98" t="s">
        <v>28</v>
      </c>
      <c r="E964" s="98">
        <v>13</v>
      </c>
      <c r="F964" s="9">
        <f>SUM(Ведомственная!G117)</f>
        <v>70.3</v>
      </c>
      <c r="G964" s="9">
        <f>SUM(Ведомственная!H117)</f>
        <v>84.4</v>
      </c>
      <c r="H964" s="9">
        <f>SUM(Ведомственная!I117)</f>
        <v>84.4</v>
      </c>
    </row>
    <row r="965" spans="1:8" x14ac:dyDescent="0.25">
      <c r="A965" s="97" t="s">
        <v>34</v>
      </c>
      <c r="B965" s="31" t="s">
        <v>444</v>
      </c>
      <c r="C965" s="31">
        <v>300</v>
      </c>
      <c r="D965" s="98" t="s">
        <v>28</v>
      </c>
      <c r="E965" s="98">
        <v>13</v>
      </c>
      <c r="F965" s="9">
        <f>SUM(Ведомственная!G118)</f>
        <v>150</v>
      </c>
      <c r="G965" s="9">
        <f>SUM(Ведомственная!H118)</f>
        <v>150</v>
      </c>
      <c r="H965" s="9">
        <f>SUM(Ведомственная!I118)</f>
        <v>150</v>
      </c>
    </row>
    <row r="966" spans="1:8" s="27" customFormat="1" ht="47.25" x14ac:dyDescent="0.25">
      <c r="A966" s="23" t="s">
        <v>491</v>
      </c>
      <c r="B966" s="29" t="s">
        <v>176</v>
      </c>
      <c r="C966" s="29"/>
      <c r="D966" s="38"/>
      <c r="E966" s="38"/>
      <c r="F966" s="10">
        <f>SUM(F969+F972+F975+F977)+F967</f>
        <v>47944.6</v>
      </c>
      <c r="G966" s="10">
        <f t="shared" ref="G966:H966" si="247">SUM(G969+G972+G975+G977)+G967</f>
        <v>43227.199999999997</v>
      </c>
      <c r="H966" s="10">
        <f t="shared" si="247"/>
        <v>44369.2</v>
      </c>
    </row>
    <row r="967" spans="1:8" s="27" customFormat="1" hidden="1" x14ac:dyDescent="0.25">
      <c r="A967" s="97" t="s">
        <v>695</v>
      </c>
      <c r="B967" s="31" t="s">
        <v>696</v>
      </c>
      <c r="C967" s="31"/>
      <c r="D967" s="98"/>
      <c r="E967" s="98"/>
      <c r="F967" s="9">
        <f>SUM(F968)</f>
        <v>0</v>
      </c>
      <c r="G967" s="9">
        <f t="shared" ref="G967:H967" si="248">SUM(G968)</f>
        <v>0</v>
      </c>
      <c r="H967" s="9">
        <f t="shared" si="248"/>
        <v>0</v>
      </c>
    </row>
    <row r="968" spans="1:8" s="27" customFormat="1" hidden="1" x14ac:dyDescent="0.25">
      <c r="A968" s="97" t="s">
        <v>697</v>
      </c>
      <c r="B968" s="31" t="s">
        <v>696</v>
      </c>
      <c r="C968" s="31">
        <v>700</v>
      </c>
      <c r="D968" s="98" t="s">
        <v>83</v>
      </c>
      <c r="E968" s="98" t="s">
        <v>28</v>
      </c>
      <c r="F968" s="9">
        <f>SUM(Ведомственная!G601)</f>
        <v>0</v>
      </c>
      <c r="G968" s="9">
        <f>SUM(Ведомственная!H601)</f>
        <v>0</v>
      </c>
      <c r="H968" s="9">
        <f>SUM(Ведомственная!I601)</f>
        <v>0</v>
      </c>
    </row>
    <row r="969" spans="1:8" x14ac:dyDescent="0.25">
      <c r="A969" s="97" t="s">
        <v>69</v>
      </c>
      <c r="B969" s="98" t="s">
        <v>177</v>
      </c>
      <c r="C969" s="98"/>
      <c r="D969" s="98"/>
      <c r="E969" s="98"/>
      <c r="F969" s="9">
        <f>SUM(F970:F971)</f>
        <v>40841.5</v>
      </c>
      <c r="G969" s="9">
        <f>SUM(G970:G971)</f>
        <v>33276.800000000003</v>
      </c>
      <c r="H969" s="9">
        <f>SUM(H970:H971)</f>
        <v>34418.400000000001</v>
      </c>
    </row>
    <row r="970" spans="1:8" ht="63" x14ac:dyDescent="0.25">
      <c r="A970" s="97" t="s">
        <v>42</v>
      </c>
      <c r="B970" s="98" t="s">
        <v>177</v>
      </c>
      <c r="C970" s="98" t="s">
        <v>78</v>
      </c>
      <c r="D970" s="98" t="s">
        <v>28</v>
      </c>
      <c r="E970" s="98" t="s">
        <v>67</v>
      </c>
      <c r="F970" s="9">
        <f>SUM(Ведомственная!G563)</f>
        <v>40826.1</v>
      </c>
      <c r="G970" s="9">
        <f>SUM(Ведомственная!H563)</f>
        <v>33260.5</v>
      </c>
      <c r="H970" s="9">
        <f>SUM(Ведомственная!I563)</f>
        <v>34402.5</v>
      </c>
    </row>
    <row r="971" spans="1:8" ht="31.5" x14ac:dyDescent="0.25">
      <c r="A971" s="97" t="s">
        <v>43</v>
      </c>
      <c r="B971" s="98" t="s">
        <v>177</v>
      </c>
      <c r="C971" s="98" t="s">
        <v>80</v>
      </c>
      <c r="D971" s="98" t="s">
        <v>28</v>
      </c>
      <c r="E971" s="98" t="s">
        <v>67</v>
      </c>
      <c r="F971" s="9">
        <f>SUM(Ведомственная!G564)</f>
        <v>15.4</v>
      </c>
      <c r="G971" s="9">
        <f>SUM(Ведомственная!H564)</f>
        <v>16.3</v>
      </c>
      <c r="H971" s="9">
        <f>SUM(Ведомственная!I564)</f>
        <v>15.9</v>
      </c>
    </row>
    <row r="972" spans="1:8" x14ac:dyDescent="0.25">
      <c r="A972" s="97" t="s">
        <v>84</v>
      </c>
      <c r="B972" s="31" t="s">
        <v>179</v>
      </c>
      <c r="C972" s="31"/>
      <c r="D972" s="98"/>
      <c r="E972" s="98"/>
      <c r="F972" s="9">
        <f>SUM(F973:F974)</f>
        <v>188.6</v>
      </c>
      <c r="G972" s="9">
        <f>SUM(G973:G974)</f>
        <v>223.1</v>
      </c>
      <c r="H972" s="9">
        <f>SUM(H973:H974)</f>
        <v>215.9</v>
      </c>
    </row>
    <row r="973" spans="1:8" ht="31.5" x14ac:dyDescent="0.25">
      <c r="A973" s="97" t="s">
        <v>43</v>
      </c>
      <c r="B973" s="31" t="s">
        <v>179</v>
      </c>
      <c r="C973" s="31">
        <v>200</v>
      </c>
      <c r="D973" s="98" t="s">
        <v>28</v>
      </c>
      <c r="E973" s="98" t="s">
        <v>83</v>
      </c>
      <c r="F973" s="9">
        <f>SUM(Ведомственная!G572)</f>
        <v>187.2</v>
      </c>
      <c r="G973" s="9">
        <f>SUM(Ведомственная!H572)</f>
        <v>221.7</v>
      </c>
      <c r="H973" s="9">
        <f>SUM(Ведомственная!I572)</f>
        <v>214.5</v>
      </c>
    </row>
    <row r="974" spans="1:8" x14ac:dyDescent="0.25">
      <c r="A974" s="97" t="s">
        <v>20</v>
      </c>
      <c r="B974" s="31" t="s">
        <v>179</v>
      </c>
      <c r="C974" s="31">
        <v>800</v>
      </c>
      <c r="D974" s="98" t="s">
        <v>28</v>
      </c>
      <c r="E974" s="98" t="s">
        <v>83</v>
      </c>
      <c r="F974" s="9">
        <f>SUM(Ведомственная!G573)</f>
        <v>1.4</v>
      </c>
      <c r="G974" s="9">
        <f>SUM(Ведомственная!H573)</f>
        <v>1.4</v>
      </c>
      <c r="H974" s="9">
        <f>SUM(Ведомственная!I573)</f>
        <v>1.4</v>
      </c>
    </row>
    <row r="975" spans="1:8" ht="31.5" x14ac:dyDescent="0.25">
      <c r="A975" s="97" t="s">
        <v>86</v>
      </c>
      <c r="B975" s="31" t="s">
        <v>180</v>
      </c>
      <c r="C975" s="31"/>
      <c r="D975" s="98"/>
      <c r="E975" s="98"/>
      <c r="F975" s="9">
        <f>SUM(F976)</f>
        <v>211.3</v>
      </c>
      <c r="G975" s="9">
        <f>SUM(G976)</f>
        <v>326.7</v>
      </c>
      <c r="H975" s="9">
        <f>SUM(H976)</f>
        <v>326.7</v>
      </c>
    </row>
    <row r="976" spans="1:8" ht="31.5" x14ac:dyDescent="0.25">
      <c r="A976" s="97" t="s">
        <v>43</v>
      </c>
      <c r="B976" s="31" t="s">
        <v>180</v>
      </c>
      <c r="C976" s="31">
        <v>200</v>
      </c>
      <c r="D976" s="98" t="s">
        <v>28</v>
      </c>
      <c r="E976" s="98" t="s">
        <v>83</v>
      </c>
      <c r="F976" s="9">
        <f>SUM(Ведомственная!G575)</f>
        <v>211.3</v>
      </c>
      <c r="G976" s="9">
        <f>SUM(Ведомственная!H575)</f>
        <v>326.7</v>
      </c>
      <c r="H976" s="9">
        <f>SUM(Ведомственная!I575)</f>
        <v>326.7</v>
      </c>
    </row>
    <row r="977" spans="1:8" ht="31.5" x14ac:dyDescent="0.25">
      <c r="A977" s="97" t="s">
        <v>87</v>
      </c>
      <c r="B977" s="31" t="s">
        <v>181</v>
      </c>
      <c r="C977" s="31"/>
      <c r="D977" s="98"/>
      <c r="E977" s="98"/>
      <c r="F977" s="9">
        <f>SUM(F978:F980)</f>
        <v>6703.2</v>
      </c>
      <c r="G977" s="9">
        <f>SUM(G978:G980)</f>
        <v>9400.6</v>
      </c>
      <c r="H977" s="9">
        <f>SUM(H978:H980)</f>
        <v>9408.1999999999989</v>
      </c>
    </row>
    <row r="978" spans="1:8" ht="31.5" x14ac:dyDescent="0.25">
      <c r="A978" s="97" t="s">
        <v>43</v>
      </c>
      <c r="B978" s="31" t="s">
        <v>181</v>
      </c>
      <c r="C978" s="31">
        <v>200</v>
      </c>
      <c r="D978" s="98" t="s">
        <v>28</v>
      </c>
      <c r="E978" s="98" t="s">
        <v>83</v>
      </c>
      <c r="F978" s="9">
        <f>SUM(Ведомственная!G577)</f>
        <v>6578.5</v>
      </c>
      <c r="G978" s="9">
        <f>SUM(Ведомственная!H577)</f>
        <v>9285.7000000000007</v>
      </c>
      <c r="H978" s="9">
        <f>SUM(Ведомственная!I577)</f>
        <v>9293.2999999999993</v>
      </c>
    </row>
    <row r="979" spans="1:8" ht="31.5" x14ac:dyDescent="0.25">
      <c r="A979" s="97" t="s">
        <v>43</v>
      </c>
      <c r="B979" s="31" t="s">
        <v>181</v>
      </c>
      <c r="C979" s="31">
        <v>200</v>
      </c>
      <c r="D979" s="98" t="s">
        <v>102</v>
      </c>
      <c r="E979" s="98" t="s">
        <v>152</v>
      </c>
      <c r="F979" s="9">
        <f>SUM(Ведомственная!G591)</f>
        <v>124.7</v>
      </c>
      <c r="G979" s="9">
        <f>SUM(Ведомственная!H591)</f>
        <v>114.9</v>
      </c>
      <c r="H979" s="9">
        <f>SUM(Ведомственная!I591)</f>
        <v>114.9</v>
      </c>
    </row>
    <row r="980" spans="1:8" hidden="1" x14ac:dyDescent="0.25">
      <c r="A980" s="97" t="s">
        <v>20</v>
      </c>
      <c r="B980" s="31" t="s">
        <v>181</v>
      </c>
      <c r="C980" s="31">
        <v>800</v>
      </c>
      <c r="D980" s="98" t="s">
        <v>28</v>
      </c>
      <c r="E980" s="98" t="s">
        <v>83</v>
      </c>
      <c r="F980" s="9">
        <f>SUM(Ведомственная!G578)</f>
        <v>0</v>
      </c>
      <c r="G980" s="9">
        <f>SUM(Ведомственная!H578)</f>
        <v>0</v>
      </c>
      <c r="H980" s="9">
        <f>SUM(Ведомственная!I578)</f>
        <v>0</v>
      </c>
    </row>
    <row r="981" spans="1:8" s="27" customFormat="1" ht="31.5" x14ac:dyDescent="0.25">
      <c r="A981" s="23" t="s">
        <v>753</v>
      </c>
      <c r="B981" s="29" t="s">
        <v>204</v>
      </c>
      <c r="C981" s="29"/>
      <c r="D981" s="38"/>
      <c r="E981" s="38"/>
      <c r="F981" s="10">
        <f>SUM(F982)</f>
        <v>272.60000000000002</v>
      </c>
      <c r="G981" s="10">
        <f>SUM(G982)</f>
        <v>290</v>
      </c>
      <c r="H981" s="10">
        <f>SUM(H982)</f>
        <v>290</v>
      </c>
    </row>
    <row r="982" spans="1:8" x14ac:dyDescent="0.25">
      <c r="A982" s="97" t="s">
        <v>29</v>
      </c>
      <c r="B982" s="31" t="s">
        <v>529</v>
      </c>
      <c r="C982" s="31"/>
      <c r="D982" s="98"/>
      <c r="E982" s="98"/>
      <c r="F982" s="9">
        <f>SUM(Ведомственная!G120)</f>
        <v>272.60000000000002</v>
      </c>
      <c r="G982" s="9">
        <f>SUM(Ведомственная!H120)</f>
        <v>290</v>
      </c>
      <c r="H982" s="9">
        <f>SUM(Ведомственная!I120)</f>
        <v>290</v>
      </c>
    </row>
    <row r="983" spans="1:8" ht="31.5" x14ac:dyDescent="0.25">
      <c r="A983" s="97" t="s">
        <v>43</v>
      </c>
      <c r="B983" s="31" t="s">
        <v>204</v>
      </c>
      <c r="C983" s="31">
        <v>200</v>
      </c>
      <c r="D983" s="98" t="s">
        <v>28</v>
      </c>
      <c r="E983" s="98">
        <v>13</v>
      </c>
      <c r="F983" s="9">
        <f>SUM(Ведомственная!G121)</f>
        <v>272.60000000000002</v>
      </c>
      <c r="G983" s="9">
        <f>SUM(Ведомственная!H121)</f>
        <v>290</v>
      </c>
      <c r="H983" s="9">
        <f>SUM(Ведомственная!I121)</f>
        <v>290</v>
      </c>
    </row>
    <row r="984" spans="1:8" s="27" customFormat="1" ht="47.25" x14ac:dyDescent="0.25">
      <c r="A984" s="23" t="s">
        <v>527</v>
      </c>
      <c r="B984" s="29" t="s">
        <v>205</v>
      </c>
      <c r="C984" s="29"/>
      <c r="D984" s="38"/>
      <c r="E984" s="38"/>
      <c r="F984" s="10">
        <f>SUM(F985+F987)+F989</f>
        <v>6849</v>
      </c>
      <c r="G984" s="10">
        <f>SUM(G985+G987)+G989</f>
        <v>6592.9</v>
      </c>
      <c r="H984" s="10">
        <f>SUM(H985+H987)+H989</f>
        <v>6592.9</v>
      </c>
    </row>
    <row r="985" spans="1:8" ht="47.25" x14ac:dyDescent="0.25">
      <c r="A985" s="97" t="s">
        <v>319</v>
      </c>
      <c r="B985" s="31" t="s">
        <v>439</v>
      </c>
      <c r="C985" s="31"/>
      <c r="D985" s="98"/>
      <c r="E985" s="98"/>
      <c r="F985" s="9">
        <f>SUM(F986)</f>
        <v>236.4</v>
      </c>
      <c r="G985" s="9">
        <f>SUM(G986)</f>
        <v>236.4</v>
      </c>
      <c r="H985" s="9">
        <f>SUM(H986)</f>
        <v>236.4</v>
      </c>
    </row>
    <row r="986" spans="1:8" ht="31.5" x14ac:dyDescent="0.25">
      <c r="A986" s="97" t="s">
        <v>207</v>
      </c>
      <c r="B986" s="31" t="s">
        <v>439</v>
      </c>
      <c r="C986" s="31">
        <v>600</v>
      </c>
      <c r="D986" s="98" t="s">
        <v>28</v>
      </c>
      <c r="E986" s="98">
        <v>13</v>
      </c>
      <c r="F986" s="9">
        <f>SUM(Ведомственная!G124)</f>
        <v>236.4</v>
      </c>
      <c r="G986" s="9">
        <f>SUM(Ведомственная!H124)</f>
        <v>236.4</v>
      </c>
      <c r="H986" s="9">
        <f>SUM(Ведомственная!I124)</f>
        <v>236.4</v>
      </c>
    </row>
    <row r="987" spans="1:8" ht="47.25" x14ac:dyDescent="0.25">
      <c r="A987" s="97" t="s">
        <v>23</v>
      </c>
      <c r="B987" s="31" t="s">
        <v>206</v>
      </c>
      <c r="C987" s="31"/>
      <c r="D987" s="98"/>
      <c r="E987" s="98"/>
      <c r="F987" s="9">
        <f>SUM(F988)</f>
        <v>6612.6</v>
      </c>
      <c r="G987" s="9">
        <f>SUM(G988)</f>
        <v>6356.5</v>
      </c>
      <c r="H987" s="9">
        <f>SUM(H988)</f>
        <v>6356.5</v>
      </c>
    </row>
    <row r="988" spans="1:8" ht="31.5" x14ac:dyDescent="0.25">
      <c r="A988" s="97" t="s">
        <v>207</v>
      </c>
      <c r="B988" s="31" t="s">
        <v>206</v>
      </c>
      <c r="C988" s="31">
        <v>600</v>
      </c>
      <c r="D988" s="98" t="s">
        <v>28</v>
      </c>
      <c r="E988" s="98">
        <v>13</v>
      </c>
      <c r="F988" s="9">
        <f>SUM(Ведомственная!G126)</f>
        <v>6612.6</v>
      </c>
      <c r="G988" s="9">
        <f>SUM(Ведомственная!H126)</f>
        <v>6356.5</v>
      </c>
      <c r="H988" s="9">
        <f>SUM(Ведомственная!I126)</f>
        <v>6356.5</v>
      </c>
    </row>
    <row r="989" spans="1:8" hidden="1" x14ac:dyDescent="0.25">
      <c r="A989" s="97" t="s">
        <v>135</v>
      </c>
      <c r="B989" s="31" t="s">
        <v>381</v>
      </c>
      <c r="C989" s="98"/>
      <c r="D989" s="98"/>
      <c r="E989" s="31"/>
      <c r="F989" s="9">
        <f t="shared" ref="F989:H990" si="249">SUM(F990)</f>
        <v>0</v>
      </c>
      <c r="G989" s="9">
        <f t="shared" si="249"/>
        <v>0</v>
      </c>
      <c r="H989" s="9">
        <f t="shared" si="249"/>
        <v>0</v>
      </c>
    </row>
    <row r="990" spans="1:8" ht="31.5" hidden="1" x14ac:dyDescent="0.25">
      <c r="A990" s="97" t="s">
        <v>364</v>
      </c>
      <c r="B990" s="31" t="s">
        <v>382</v>
      </c>
      <c r="C990" s="98"/>
      <c r="D990" s="98"/>
      <c r="E990" s="31"/>
      <c r="F990" s="9">
        <f t="shared" si="249"/>
        <v>0</v>
      </c>
      <c r="G990" s="9">
        <f t="shared" si="249"/>
        <v>0</v>
      </c>
      <c r="H990" s="9">
        <f t="shared" si="249"/>
        <v>0</v>
      </c>
    </row>
    <row r="991" spans="1:8" ht="31.5" hidden="1" x14ac:dyDescent="0.25">
      <c r="A991" s="97" t="s">
        <v>207</v>
      </c>
      <c r="B991" s="31" t="s">
        <v>382</v>
      </c>
      <c r="C991" s="31">
        <v>600</v>
      </c>
      <c r="D991" s="98" t="s">
        <v>28</v>
      </c>
      <c r="E991" s="98">
        <v>13</v>
      </c>
      <c r="F991" s="9"/>
      <c r="G991" s="9"/>
      <c r="H991" s="9"/>
    </row>
    <row r="992" spans="1:8" s="27" customFormat="1" ht="47.25" x14ac:dyDescent="0.25">
      <c r="A992" s="23" t="s">
        <v>518</v>
      </c>
      <c r="B992" s="29" t="s">
        <v>376</v>
      </c>
      <c r="C992" s="29"/>
      <c r="D992" s="38"/>
      <c r="E992" s="38"/>
      <c r="F992" s="10">
        <f>SUM(F993)</f>
        <v>9000</v>
      </c>
      <c r="G992" s="10">
        <f t="shared" ref="G992:H992" si="250">SUM(G993)</f>
        <v>5000</v>
      </c>
      <c r="H992" s="10">
        <f t="shared" si="250"/>
        <v>5000</v>
      </c>
    </row>
    <row r="993" spans="1:8" ht="63" x14ac:dyDescent="0.25">
      <c r="A993" s="97" t="s">
        <v>768</v>
      </c>
      <c r="B993" s="31" t="s">
        <v>379</v>
      </c>
      <c r="C993" s="31"/>
      <c r="D993" s="98"/>
      <c r="E993" s="98"/>
      <c r="F993" s="9">
        <f>SUM(F994)</f>
        <v>9000</v>
      </c>
      <c r="G993" s="9">
        <f>SUM(G994)</f>
        <v>5000</v>
      </c>
      <c r="H993" s="9">
        <f>SUM(H994)</f>
        <v>5000</v>
      </c>
    </row>
    <row r="994" spans="1:8" x14ac:dyDescent="0.25">
      <c r="A994" s="97" t="s">
        <v>34</v>
      </c>
      <c r="B994" s="31" t="s">
        <v>379</v>
      </c>
      <c r="C994" s="31">
        <v>300</v>
      </c>
      <c r="D994" s="98" t="s">
        <v>25</v>
      </c>
      <c r="E994" s="98" t="s">
        <v>45</v>
      </c>
      <c r="F994" s="9">
        <f>SUM(Ведомственная!G721)</f>
        <v>9000</v>
      </c>
      <c r="G994" s="9">
        <f>SUM(Ведомственная!H721)</f>
        <v>5000</v>
      </c>
      <c r="H994" s="9">
        <f>SUM(Ведомственная!I721)</f>
        <v>5000</v>
      </c>
    </row>
    <row r="995" spans="1:8" ht="47.25" x14ac:dyDescent="0.25">
      <c r="A995" s="23" t="s">
        <v>839</v>
      </c>
      <c r="B995" s="29" t="s">
        <v>719</v>
      </c>
      <c r="C995" s="4"/>
      <c r="D995" s="98"/>
      <c r="E995" s="98"/>
      <c r="F995" s="10">
        <f>SUM(F996)</f>
        <v>70</v>
      </c>
      <c r="G995" s="10">
        <f t="shared" ref="G995:H995" si="251">SUM(G996)</f>
        <v>70</v>
      </c>
      <c r="H995" s="10">
        <f t="shared" si="251"/>
        <v>70</v>
      </c>
    </row>
    <row r="996" spans="1:8" x14ac:dyDescent="0.25">
      <c r="A996" s="97" t="s">
        <v>29</v>
      </c>
      <c r="B996" s="31" t="s">
        <v>720</v>
      </c>
      <c r="C996" s="4"/>
      <c r="D996" s="98"/>
      <c r="E996" s="98"/>
      <c r="F996" s="9">
        <f>SUM(F997)</f>
        <v>70</v>
      </c>
      <c r="G996" s="9">
        <f t="shared" ref="G996:H996" si="252">SUM(G997)</f>
        <v>70</v>
      </c>
      <c r="H996" s="9">
        <f t="shared" si="252"/>
        <v>70</v>
      </c>
    </row>
    <row r="997" spans="1:8" ht="31.5" x14ac:dyDescent="0.25">
      <c r="A997" s="97" t="s">
        <v>43</v>
      </c>
      <c r="B997" s="31" t="s">
        <v>720</v>
      </c>
      <c r="C997" s="4" t="s">
        <v>80</v>
      </c>
      <c r="D997" s="98" t="s">
        <v>102</v>
      </c>
      <c r="E997" s="98" t="s">
        <v>155</v>
      </c>
      <c r="F997" s="9">
        <f>SUM(Ведомственная!G1233)</f>
        <v>70</v>
      </c>
      <c r="G997" s="9">
        <f>SUM(Ведомственная!H1233)</f>
        <v>70</v>
      </c>
      <c r="H997" s="9">
        <f>SUM(Ведомственная!I1233)</f>
        <v>70</v>
      </c>
    </row>
    <row r="998" spans="1:8" s="27" customFormat="1" ht="47.25" x14ac:dyDescent="0.25">
      <c r="A998" s="23" t="s">
        <v>638</v>
      </c>
      <c r="B998" s="29" t="s">
        <v>411</v>
      </c>
      <c r="C998" s="38"/>
      <c r="D998" s="38"/>
      <c r="E998" s="38"/>
      <c r="F998" s="10">
        <f>SUM(F999)+F1002</f>
        <v>3297.4</v>
      </c>
      <c r="G998" s="10">
        <f t="shared" ref="G998:H998" si="253">SUM(G999)+G1002</f>
        <v>824</v>
      </c>
      <c r="H998" s="10">
        <f t="shared" si="253"/>
        <v>824</v>
      </c>
    </row>
    <row r="999" spans="1:8" ht="31.5" x14ac:dyDescent="0.25">
      <c r="A999" s="97" t="s">
        <v>58</v>
      </c>
      <c r="B999" s="31" t="s">
        <v>412</v>
      </c>
      <c r="C999" s="98"/>
      <c r="D999" s="98"/>
      <c r="E999" s="98"/>
      <c r="F999" s="9">
        <f>SUM(F1000)</f>
        <v>1647.4</v>
      </c>
      <c r="G999" s="9">
        <f t="shared" ref="F999:H1000" si="254">SUM(G1000)</f>
        <v>824</v>
      </c>
      <c r="H999" s="9">
        <f t="shared" si="254"/>
        <v>824</v>
      </c>
    </row>
    <row r="1000" spans="1:8" x14ac:dyDescent="0.25">
      <c r="A1000" s="97" t="s">
        <v>31</v>
      </c>
      <c r="B1000" s="31" t="s">
        <v>413</v>
      </c>
      <c r="C1000" s="98"/>
      <c r="D1000" s="98"/>
      <c r="E1000" s="98"/>
      <c r="F1000" s="9">
        <f t="shared" si="254"/>
        <v>1647.4</v>
      </c>
      <c r="G1000" s="9">
        <f t="shared" si="254"/>
        <v>824</v>
      </c>
      <c r="H1000" s="9">
        <f t="shared" si="254"/>
        <v>824</v>
      </c>
    </row>
    <row r="1001" spans="1:8" ht="31.5" x14ac:dyDescent="0.25">
      <c r="A1001" s="97" t="s">
        <v>207</v>
      </c>
      <c r="B1001" s="31" t="s">
        <v>413</v>
      </c>
      <c r="C1001" s="98" t="s">
        <v>111</v>
      </c>
      <c r="D1001" s="98" t="s">
        <v>25</v>
      </c>
      <c r="E1001" s="98" t="s">
        <v>45</v>
      </c>
      <c r="F1001" s="9">
        <f>SUM(Ведомственная!G725)+Ведомственная!G814</f>
        <v>1647.4</v>
      </c>
      <c r="G1001" s="9">
        <f>SUM(Ведомственная!H725)+Ведомственная!H814</f>
        <v>824</v>
      </c>
      <c r="H1001" s="9">
        <f>SUM(Ведомственная!I725)+Ведомственная!I814</f>
        <v>824</v>
      </c>
    </row>
    <row r="1002" spans="1:8" ht="31.5" x14ac:dyDescent="0.25">
      <c r="A1002" s="97" t="s">
        <v>638</v>
      </c>
      <c r="B1002" s="31" t="s">
        <v>411</v>
      </c>
      <c r="C1002" s="31"/>
      <c r="D1002" s="98"/>
      <c r="E1002" s="98"/>
      <c r="F1002" s="9">
        <f>SUM(F1003)</f>
        <v>1650</v>
      </c>
      <c r="G1002" s="9">
        <f>SUM(G1003)</f>
        <v>0</v>
      </c>
      <c r="H1002" s="9">
        <f>SUM(H1003)</f>
        <v>0</v>
      </c>
    </row>
    <row r="1003" spans="1:8" ht="31.5" x14ac:dyDescent="0.25">
      <c r="A1003" s="97" t="s">
        <v>58</v>
      </c>
      <c r="B1003" s="31" t="s">
        <v>412</v>
      </c>
      <c r="C1003" s="31"/>
      <c r="D1003" s="98"/>
      <c r="E1003" s="98"/>
      <c r="F1003" s="9">
        <f>SUM(F1004)</f>
        <v>1650</v>
      </c>
      <c r="G1003" s="9">
        <f t="shared" ref="G1003:H1003" si="255">SUM(G1004)</f>
        <v>0</v>
      </c>
      <c r="H1003" s="9">
        <f t="shared" si="255"/>
        <v>0</v>
      </c>
    </row>
    <row r="1004" spans="1:8" ht="31.5" x14ac:dyDescent="0.25">
      <c r="A1004" s="2" t="s">
        <v>976</v>
      </c>
      <c r="B1004" s="31" t="s">
        <v>1055</v>
      </c>
      <c r="C1004" s="31"/>
      <c r="D1004" s="98"/>
      <c r="E1004" s="98"/>
      <c r="F1004" s="9">
        <f>SUM(F1005)</f>
        <v>1650</v>
      </c>
      <c r="G1004" s="9">
        <f t="shared" ref="G1004:H1004" si="256">SUM(G1005)</f>
        <v>0</v>
      </c>
      <c r="H1004" s="9">
        <f t="shared" si="256"/>
        <v>0</v>
      </c>
    </row>
    <row r="1005" spans="1:8" ht="31.5" x14ac:dyDescent="0.25">
      <c r="A1005" s="34" t="s">
        <v>207</v>
      </c>
      <c r="B1005" s="31" t="s">
        <v>1055</v>
      </c>
      <c r="C1005" s="31">
        <v>600</v>
      </c>
      <c r="D1005" s="98" t="s">
        <v>25</v>
      </c>
      <c r="E1005" s="98" t="s">
        <v>67</v>
      </c>
      <c r="F1005" s="9">
        <f>SUM(Ведомственная!G542)</f>
        <v>1650</v>
      </c>
      <c r="G1005" s="9">
        <f>SUM(Ведомственная!H542)</f>
        <v>0</v>
      </c>
      <c r="H1005" s="9">
        <f>SUM(Ведомственная!I542)</f>
        <v>0</v>
      </c>
    </row>
    <row r="1006" spans="1:8" ht="47.25" x14ac:dyDescent="0.25">
      <c r="A1006" s="23" t="s">
        <v>667</v>
      </c>
      <c r="B1006" s="29" t="s">
        <v>561</v>
      </c>
      <c r="C1006" s="38"/>
      <c r="D1006" s="38"/>
      <c r="E1006" s="38"/>
      <c r="F1006" s="10">
        <f>SUM(F1009)+F1007</f>
        <v>882</v>
      </c>
      <c r="G1006" s="10">
        <f t="shared" ref="G1006:H1006" si="257">SUM(G1009)+G1007</f>
        <v>882</v>
      </c>
      <c r="H1006" s="10">
        <f t="shared" si="257"/>
        <v>882</v>
      </c>
    </row>
    <row r="1007" spans="1:8" ht="31.5" hidden="1" x14ac:dyDescent="0.25">
      <c r="A1007" s="97" t="s">
        <v>674</v>
      </c>
      <c r="B1007" s="31" t="s">
        <v>672</v>
      </c>
      <c r="C1007" s="98"/>
      <c r="D1007" s="98"/>
      <c r="E1007" s="98"/>
      <c r="F1007" s="9">
        <f>SUM(F1008)</f>
        <v>0</v>
      </c>
      <c r="G1007" s="9">
        <f t="shared" ref="G1007:H1007" si="258">SUM(G1008)</f>
        <v>0</v>
      </c>
      <c r="H1007" s="9">
        <f t="shared" si="258"/>
        <v>0</v>
      </c>
    </row>
    <row r="1008" spans="1:8" ht="31.5" hidden="1" x14ac:dyDescent="0.25">
      <c r="A1008" s="97" t="s">
        <v>207</v>
      </c>
      <c r="B1008" s="31" t="s">
        <v>672</v>
      </c>
      <c r="C1008" s="98" t="s">
        <v>111</v>
      </c>
      <c r="D1008" s="98" t="s">
        <v>11</v>
      </c>
      <c r="E1008" s="98" t="s">
        <v>22</v>
      </c>
      <c r="F1008" s="9">
        <f>SUM(Ведомственная!G287)</f>
        <v>0</v>
      </c>
      <c r="G1008" s="9"/>
      <c r="H1008" s="9"/>
    </row>
    <row r="1009" spans="1:8" ht="47.25" x14ac:dyDescent="0.25">
      <c r="A1009" s="97" t="s">
        <v>668</v>
      </c>
      <c r="B1009" s="31" t="s">
        <v>673</v>
      </c>
      <c r="C1009" s="98"/>
      <c r="D1009" s="98"/>
      <c r="E1009" s="98"/>
      <c r="F1009" s="9">
        <f t="shared" ref="F1009:H1009" si="259">SUM(F1010)</f>
        <v>882</v>
      </c>
      <c r="G1009" s="9">
        <f t="shared" si="259"/>
        <v>882</v>
      </c>
      <c r="H1009" s="9">
        <f t="shared" si="259"/>
        <v>882</v>
      </c>
    </row>
    <row r="1010" spans="1:8" ht="31.5" x14ac:dyDescent="0.25">
      <c r="A1010" s="34" t="s">
        <v>207</v>
      </c>
      <c r="B1010" s="31" t="s">
        <v>673</v>
      </c>
      <c r="C1010" s="98" t="s">
        <v>111</v>
      </c>
      <c r="D1010" s="98" t="s">
        <v>11</v>
      </c>
      <c r="E1010" s="98" t="s">
        <v>22</v>
      </c>
      <c r="F1010" s="9">
        <f>SUM(Ведомственная!G289)</f>
        <v>882</v>
      </c>
      <c r="G1010" s="9">
        <f>SUM(Ведомственная!H289)</f>
        <v>882</v>
      </c>
      <c r="H1010" s="9">
        <f>SUM(Ведомственная!I289)</f>
        <v>882</v>
      </c>
    </row>
    <row r="1011" spans="1:8" ht="31.5" x14ac:dyDescent="0.25">
      <c r="A1011" s="65" t="s">
        <v>555</v>
      </c>
      <c r="B1011" s="29" t="s">
        <v>553</v>
      </c>
      <c r="C1011" s="38"/>
      <c r="D1011" s="38"/>
      <c r="E1011" s="38"/>
      <c r="F1011" s="10">
        <f>SUM(F1012)+F1015+F1018</f>
        <v>14946.1</v>
      </c>
      <c r="G1011" s="10">
        <f t="shared" ref="G1011:H1011" si="260">SUM(G1012)+G1015+G1018</f>
        <v>5804</v>
      </c>
      <c r="H1011" s="10">
        <f t="shared" si="260"/>
        <v>11731.3</v>
      </c>
    </row>
    <row r="1012" spans="1:8" ht="31.5" x14ac:dyDescent="0.25">
      <c r="A1012" s="97" t="s">
        <v>87</v>
      </c>
      <c r="B1012" s="31" t="s">
        <v>554</v>
      </c>
      <c r="C1012" s="98"/>
      <c r="D1012" s="98"/>
      <c r="E1012" s="98"/>
      <c r="F1012" s="9">
        <f>SUM(F1013:F1014)</f>
        <v>13877.7</v>
      </c>
      <c r="G1012" s="9">
        <f t="shared" ref="G1012:H1012" si="261">SUM(G1013:G1014)</f>
        <v>5804</v>
      </c>
      <c r="H1012" s="9">
        <f t="shared" si="261"/>
        <v>11731.3</v>
      </c>
    </row>
    <row r="1013" spans="1:8" ht="31.5" x14ac:dyDescent="0.25">
      <c r="A1013" s="2" t="s">
        <v>43</v>
      </c>
      <c r="B1013" s="31" t="s">
        <v>554</v>
      </c>
      <c r="C1013" s="98" t="s">
        <v>80</v>
      </c>
      <c r="D1013" s="98" t="s">
        <v>28</v>
      </c>
      <c r="E1013" s="98" t="s">
        <v>83</v>
      </c>
      <c r="F1013" s="9">
        <f>SUM(Ведомственная!G132)</f>
        <v>13877.7</v>
      </c>
      <c r="G1013" s="9">
        <f>SUM(Ведомственная!H132)</f>
        <v>5804</v>
      </c>
      <c r="H1013" s="9">
        <f>SUM(Ведомственная!I132)</f>
        <v>11731.3</v>
      </c>
    </row>
    <row r="1014" spans="1:8" ht="31.5" hidden="1" x14ac:dyDescent="0.25">
      <c r="A1014" s="97" t="s">
        <v>43</v>
      </c>
      <c r="B1014" s="31" t="s">
        <v>554</v>
      </c>
      <c r="C1014" s="31">
        <v>200</v>
      </c>
      <c r="D1014" s="98" t="s">
        <v>102</v>
      </c>
      <c r="E1014" s="98" t="s">
        <v>152</v>
      </c>
      <c r="F1014" s="9">
        <f>SUM(Ведомственная!G499)</f>
        <v>0</v>
      </c>
      <c r="G1014" s="9">
        <f>SUM(Ведомственная!H499)</f>
        <v>0</v>
      </c>
      <c r="H1014" s="9">
        <f>SUM(Ведомственная!I499)</f>
        <v>0</v>
      </c>
    </row>
    <row r="1015" spans="1:8" x14ac:dyDescent="0.25">
      <c r="A1015" s="97" t="s">
        <v>971</v>
      </c>
      <c r="B1015" s="31" t="s">
        <v>972</v>
      </c>
      <c r="C1015" s="31"/>
      <c r="D1015" s="98"/>
      <c r="E1015" s="98"/>
      <c r="F1015" s="9">
        <f>SUM(F1016)</f>
        <v>615.1</v>
      </c>
      <c r="G1015" s="9">
        <f t="shared" ref="G1015:H1015" si="262">SUM(G1016)</f>
        <v>0</v>
      </c>
      <c r="H1015" s="9">
        <f t="shared" si="262"/>
        <v>0</v>
      </c>
    </row>
    <row r="1016" spans="1:8" ht="63" x14ac:dyDescent="0.25">
      <c r="A1016" s="97" t="s">
        <v>974</v>
      </c>
      <c r="B1016" s="31" t="s">
        <v>973</v>
      </c>
      <c r="C1016" s="31"/>
      <c r="D1016" s="98"/>
      <c r="E1016" s="98"/>
      <c r="F1016" s="9">
        <f>SUM(F1017)</f>
        <v>615.1</v>
      </c>
      <c r="G1016" s="9">
        <f t="shared" ref="G1016:H1016" si="263">SUM(G1017)</f>
        <v>0</v>
      </c>
      <c r="H1016" s="9">
        <f t="shared" si="263"/>
        <v>0</v>
      </c>
    </row>
    <row r="1017" spans="1:8" ht="31.5" x14ac:dyDescent="0.25">
      <c r="A1017" s="97" t="s">
        <v>43</v>
      </c>
      <c r="B1017" s="31" t="s">
        <v>973</v>
      </c>
      <c r="C1017" s="31">
        <v>200</v>
      </c>
      <c r="D1017" s="98" t="s">
        <v>25</v>
      </c>
      <c r="E1017" s="98" t="s">
        <v>67</v>
      </c>
      <c r="F1017" s="9">
        <f>SUM(Ведомственная!G797)</f>
        <v>615.1</v>
      </c>
      <c r="G1017" s="9">
        <f>SUM(Ведомственная!H797)</f>
        <v>0</v>
      </c>
      <c r="H1017" s="9">
        <f>SUM(Ведомственная!I797)</f>
        <v>0</v>
      </c>
    </row>
    <row r="1018" spans="1:8" x14ac:dyDescent="0.25">
      <c r="A1018" s="97" t="s">
        <v>982</v>
      </c>
      <c r="B1018" s="31" t="s">
        <v>983</v>
      </c>
      <c r="C1018" s="31"/>
      <c r="D1018" s="98"/>
      <c r="E1018" s="98"/>
      <c r="F1018" s="9">
        <f>SUM(F1019)</f>
        <v>453.3</v>
      </c>
      <c r="G1018" s="9">
        <f t="shared" ref="G1018:H1018" si="264">SUM(G1019)</f>
        <v>0</v>
      </c>
      <c r="H1018" s="9">
        <f t="shared" si="264"/>
        <v>0</v>
      </c>
    </row>
    <row r="1019" spans="1:8" ht="31.5" x14ac:dyDescent="0.25">
      <c r="A1019" s="97" t="s">
        <v>984</v>
      </c>
      <c r="B1019" s="31" t="s">
        <v>985</v>
      </c>
      <c r="C1019" s="31"/>
      <c r="D1019" s="98"/>
      <c r="E1019" s="98"/>
      <c r="F1019" s="9">
        <f>SUM(F1020)</f>
        <v>453.3</v>
      </c>
      <c r="G1019" s="9">
        <f t="shared" ref="G1019:H1019" si="265">SUM(G1020)</f>
        <v>0</v>
      </c>
      <c r="H1019" s="9">
        <f t="shared" si="265"/>
        <v>0</v>
      </c>
    </row>
    <row r="1020" spans="1:8" ht="31.5" x14ac:dyDescent="0.25">
      <c r="A1020" s="97" t="s">
        <v>43</v>
      </c>
      <c r="B1020" s="31" t="s">
        <v>985</v>
      </c>
      <c r="C1020" s="31">
        <v>200</v>
      </c>
      <c r="D1020" s="98" t="s">
        <v>25</v>
      </c>
      <c r="E1020" s="98" t="s">
        <v>67</v>
      </c>
      <c r="F1020" s="9">
        <f>SUM(Ведомственная!G800)</f>
        <v>453.3</v>
      </c>
      <c r="G1020" s="9">
        <f>SUM(Ведомственная!H800)</f>
        <v>0</v>
      </c>
      <c r="H1020" s="9">
        <f>SUM(Ведомственная!I800)</f>
        <v>0</v>
      </c>
    </row>
    <row r="1021" spans="1:8" ht="47.25" x14ac:dyDescent="0.25">
      <c r="A1021" s="23" t="s">
        <v>756</v>
      </c>
      <c r="B1021" s="29" t="s">
        <v>757</v>
      </c>
      <c r="C1021" s="31"/>
      <c r="D1021" s="98"/>
      <c r="E1021" s="98"/>
      <c r="F1021" s="10">
        <f>SUM(F1022+F1026)</f>
        <v>4570.1000000000004</v>
      </c>
      <c r="G1021" s="10">
        <f t="shared" ref="G1021:H1021" si="266">SUM(G1022+G1026)</f>
        <v>4570.1000000000004</v>
      </c>
      <c r="H1021" s="10">
        <f t="shared" si="266"/>
        <v>4570.1000000000004</v>
      </c>
    </row>
    <row r="1022" spans="1:8" ht="31.5" x14ac:dyDescent="0.25">
      <c r="A1022" s="97" t="s">
        <v>436</v>
      </c>
      <c r="B1022" s="31" t="s">
        <v>758</v>
      </c>
      <c r="C1022" s="31"/>
      <c r="D1022" s="98"/>
      <c r="E1022" s="98"/>
      <c r="F1022" s="9">
        <f>SUM(F1023+F1024)+F1025</f>
        <v>4390.1000000000004</v>
      </c>
      <c r="G1022" s="9">
        <f t="shared" ref="G1022:H1022" si="267">SUM(G1023+G1024)+G1025</f>
        <v>4390.1000000000004</v>
      </c>
      <c r="H1022" s="9">
        <f t="shared" si="267"/>
        <v>4390.1000000000004</v>
      </c>
    </row>
    <row r="1023" spans="1:8" ht="63" x14ac:dyDescent="0.25">
      <c r="A1023" s="2" t="s">
        <v>42</v>
      </c>
      <c r="B1023" s="31" t="s">
        <v>758</v>
      </c>
      <c r="C1023" s="31">
        <v>100</v>
      </c>
      <c r="D1023" s="98" t="s">
        <v>28</v>
      </c>
      <c r="E1023" s="98" t="s">
        <v>11</v>
      </c>
      <c r="F1023" s="9">
        <f>SUM(Ведомственная!G76)</f>
        <v>4136.6000000000004</v>
      </c>
      <c r="G1023" s="9">
        <f>SUM(Ведомственная!H76)</f>
        <v>3818.3</v>
      </c>
      <c r="H1023" s="9">
        <f>SUM(Ведомственная!I76)</f>
        <v>3818.3</v>
      </c>
    </row>
    <row r="1024" spans="1:8" ht="31.5" x14ac:dyDescent="0.25">
      <c r="A1024" s="97" t="s">
        <v>43</v>
      </c>
      <c r="B1024" s="31" t="s">
        <v>758</v>
      </c>
      <c r="C1024" s="31">
        <v>200</v>
      </c>
      <c r="D1024" s="98" t="s">
        <v>28</v>
      </c>
      <c r="E1024" s="98" t="s">
        <v>11</v>
      </c>
      <c r="F1024" s="9">
        <f>SUM(Ведомственная!G77)</f>
        <v>253.5</v>
      </c>
      <c r="G1024" s="9">
        <f>SUM(Ведомственная!H77)</f>
        <v>571.79999999999995</v>
      </c>
      <c r="H1024" s="9">
        <f>SUM(Ведомственная!I77)</f>
        <v>571.79999999999995</v>
      </c>
    </row>
    <row r="1025" spans="1:8" ht="31.5" hidden="1" x14ac:dyDescent="0.25">
      <c r="A1025" s="97" t="s">
        <v>43</v>
      </c>
      <c r="B1025" s="31" t="s">
        <v>758</v>
      </c>
      <c r="C1025" s="31">
        <v>200</v>
      </c>
      <c r="D1025" s="98" t="s">
        <v>102</v>
      </c>
      <c r="E1025" s="98" t="s">
        <v>152</v>
      </c>
      <c r="F1025" s="9">
        <f>SUM(Ведомственная!G504)</f>
        <v>0</v>
      </c>
      <c r="G1025" s="9">
        <f>SUM(Ведомственная!H504)</f>
        <v>0</v>
      </c>
      <c r="H1025" s="9">
        <f>SUM(Ведомственная!I504)</f>
        <v>0</v>
      </c>
    </row>
    <row r="1026" spans="1:8" ht="31.5" x14ac:dyDescent="0.25">
      <c r="A1026" s="97" t="s">
        <v>87</v>
      </c>
      <c r="B1026" s="31" t="s">
        <v>759</v>
      </c>
      <c r="C1026" s="31"/>
      <c r="D1026" s="98"/>
      <c r="E1026" s="98"/>
      <c r="F1026" s="9">
        <f>SUM(F1027:F1028)</f>
        <v>180</v>
      </c>
      <c r="G1026" s="9">
        <f>SUM(G1027:G1028)</f>
        <v>180</v>
      </c>
      <c r="H1026" s="9">
        <f>SUM(H1027:H1028)</f>
        <v>180</v>
      </c>
    </row>
    <row r="1027" spans="1:8" ht="31.5" x14ac:dyDescent="0.25">
      <c r="A1027" s="97" t="s">
        <v>43</v>
      </c>
      <c r="B1027" s="31" t="s">
        <v>759</v>
      </c>
      <c r="C1027" s="31">
        <v>200</v>
      </c>
      <c r="D1027" s="98" t="s">
        <v>28</v>
      </c>
      <c r="E1027" s="98">
        <v>13</v>
      </c>
      <c r="F1027" s="9">
        <f>SUM(Ведомственная!G135)</f>
        <v>180</v>
      </c>
      <c r="G1027" s="9">
        <f>SUM(Ведомственная!H135)</f>
        <v>180</v>
      </c>
      <c r="H1027" s="9">
        <f>SUM(Ведомственная!I135)</f>
        <v>180</v>
      </c>
    </row>
    <row r="1028" spans="1:8" hidden="1" x14ac:dyDescent="0.25">
      <c r="A1028" s="97" t="s">
        <v>34</v>
      </c>
      <c r="B1028" s="31" t="s">
        <v>759</v>
      </c>
      <c r="C1028" s="31">
        <v>300</v>
      </c>
      <c r="D1028" s="98" t="s">
        <v>28</v>
      </c>
      <c r="E1028" s="98">
        <v>13</v>
      </c>
      <c r="F1028" s="9">
        <f>SUM(Ведомственная!G136)</f>
        <v>0</v>
      </c>
      <c r="G1028" s="9">
        <f>SUM(Ведомственная!H136)</f>
        <v>0</v>
      </c>
      <c r="H1028" s="9">
        <f>SUM(Ведомственная!I136)</f>
        <v>0</v>
      </c>
    </row>
    <row r="1029" spans="1:8" s="27" customFormat="1" x14ac:dyDescent="0.25">
      <c r="A1029" s="23" t="s">
        <v>173</v>
      </c>
      <c r="B1029" s="24" t="s">
        <v>174</v>
      </c>
      <c r="C1029" s="24"/>
      <c r="D1029" s="24"/>
      <c r="E1029" s="24"/>
      <c r="F1029" s="26">
        <f>SUM(F1030+F1065+F1036+F1068+F1077+F1040+F1045+F1049+F1051+F1054+F1056+F1058)+F1075+F1070+F1038+F1080+F1032+F1082+F1034</f>
        <v>58611.700000000004</v>
      </c>
      <c r="G1029" s="26">
        <f>SUM(G1030+G1065+G1036+G1068+G1077+G1040+G1045+G1049+G1051+G1054+G1056+G1058)+G1075+G1070+G1038+G1080+G1032+G1082+G1034</f>
        <v>74140.399999999994</v>
      </c>
      <c r="H1029" s="26">
        <f>SUM(H1030+H1065+H1036+H1068+H1077+H1040+H1045+H1049+H1051+H1054+H1056+H1058)+H1075+H1070+H1038+H1080+H1032+H1082+H1034</f>
        <v>94506.3</v>
      </c>
    </row>
    <row r="1030" spans="1:8" ht="31.5" x14ac:dyDescent="0.25">
      <c r="A1030" s="97" t="s">
        <v>769</v>
      </c>
      <c r="B1030" s="31" t="s">
        <v>183</v>
      </c>
      <c r="C1030" s="31"/>
      <c r="D1030" s="98"/>
      <c r="E1030" s="98"/>
      <c r="F1030" s="9">
        <f>SUM(F1031)</f>
        <v>229.4</v>
      </c>
      <c r="G1030" s="9">
        <f>SUM(G1031)</f>
        <v>40061.699999999997</v>
      </c>
      <c r="H1030" s="9">
        <f>SUM(H1031)</f>
        <v>50561.7</v>
      </c>
    </row>
    <row r="1031" spans="1:8" x14ac:dyDescent="0.25">
      <c r="A1031" s="97" t="s">
        <v>20</v>
      </c>
      <c r="B1031" s="31" t="s">
        <v>183</v>
      </c>
      <c r="C1031" s="31">
        <v>800</v>
      </c>
      <c r="D1031" s="98">
        <v>10</v>
      </c>
      <c r="E1031" s="98" t="s">
        <v>67</v>
      </c>
      <c r="F1031" s="9">
        <f>SUM(Ведомственная!G596)</f>
        <v>229.4</v>
      </c>
      <c r="G1031" s="9">
        <f>SUM(Ведомственная!H596)</f>
        <v>40061.699999999997</v>
      </c>
      <c r="H1031" s="9">
        <f>SUM(Ведомственная!I596)</f>
        <v>50561.7</v>
      </c>
    </row>
    <row r="1032" spans="1:8" ht="47.25" x14ac:dyDescent="0.25">
      <c r="A1032" s="97" t="s">
        <v>770</v>
      </c>
      <c r="B1032" s="31" t="s">
        <v>182</v>
      </c>
      <c r="C1032" s="31"/>
      <c r="D1032" s="98"/>
      <c r="E1032" s="98"/>
      <c r="F1032" s="9">
        <f>SUM(F1033)</f>
        <v>30.3</v>
      </c>
      <c r="G1032" s="9">
        <f t="shared" ref="G1032:H1032" si="268">SUM(G1033)</f>
        <v>0</v>
      </c>
      <c r="H1032" s="9">
        <f t="shared" si="268"/>
        <v>0</v>
      </c>
    </row>
    <row r="1033" spans="1:8" x14ac:dyDescent="0.25">
      <c r="A1033" s="97" t="s">
        <v>20</v>
      </c>
      <c r="B1033" s="31" t="s">
        <v>182</v>
      </c>
      <c r="C1033" s="31">
        <v>800</v>
      </c>
      <c r="D1033" s="98" t="s">
        <v>28</v>
      </c>
      <c r="E1033" s="98" t="s">
        <v>83</v>
      </c>
      <c r="F1033" s="9">
        <f>SUM(Ведомственная!G581)</f>
        <v>30.3</v>
      </c>
      <c r="G1033" s="9">
        <f>SUM(Ведомственная!H581)</f>
        <v>0</v>
      </c>
      <c r="H1033" s="9">
        <f>SUM(Ведомственная!I581)</f>
        <v>0</v>
      </c>
    </row>
    <row r="1034" spans="1:8" x14ac:dyDescent="0.25">
      <c r="A1034" s="97" t="s">
        <v>1030</v>
      </c>
      <c r="B1034" s="98" t="s">
        <v>1029</v>
      </c>
      <c r="C1034" s="31"/>
      <c r="D1034" s="98"/>
      <c r="E1034" s="98"/>
      <c r="F1034" s="9">
        <f>SUM(F1035)</f>
        <v>13913.300000000001</v>
      </c>
      <c r="G1034" s="9">
        <f t="shared" ref="G1034:H1034" si="269">SUM(G1035)</f>
        <v>2311.5</v>
      </c>
      <c r="H1034" s="9">
        <f t="shared" si="269"/>
        <v>2413.6</v>
      </c>
    </row>
    <row r="1035" spans="1:8" x14ac:dyDescent="0.25">
      <c r="A1035" s="97" t="s">
        <v>20</v>
      </c>
      <c r="B1035" s="98" t="s">
        <v>1029</v>
      </c>
      <c r="C1035" s="31">
        <v>800</v>
      </c>
      <c r="D1035" s="98" t="s">
        <v>67</v>
      </c>
      <c r="E1035" s="98" t="s">
        <v>152</v>
      </c>
      <c r="F1035" s="9">
        <f>SUM(Ведомственная!G586)</f>
        <v>13913.300000000001</v>
      </c>
      <c r="G1035" s="9">
        <f>SUM(Ведомственная!H586)</f>
        <v>2311.5</v>
      </c>
      <c r="H1035" s="9">
        <f>SUM(Ведомственная!I586)</f>
        <v>2413.6</v>
      </c>
    </row>
    <row r="1036" spans="1:8" x14ac:dyDescent="0.25">
      <c r="A1036" s="97" t="s">
        <v>804</v>
      </c>
      <c r="B1036" s="98" t="s">
        <v>178</v>
      </c>
      <c r="C1036" s="31"/>
      <c r="D1036" s="98"/>
      <c r="E1036" s="98"/>
      <c r="F1036" s="9">
        <f>SUM(F1037)</f>
        <v>1200</v>
      </c>
      <c r="G1036" s="9">
        <f>SUM(G1037)</f>
        <v>0</v>
      </c>
      <c r="H1036" s="9">
        <f>SUM(H1037)</f>
        <v>9539.4</v>
      </c>
    </row>
    <row r="1037" spans="1:8" x14ac:dyDescent="0.25">
      <c r="A1037" s="97" t="s">
        <v>20</v>
      </c>
      <c r="B1037" s="98" t="s">
        <v>178</v>
      </c>
      <c r="C1037" s="31">
        <v>800</v>
      </c>
      <c r="D1037" s="98" t="s">
        <v>28</v>
      </c>
      <c r="E1037" s="98" t="s">
        <v>153</v>
      </c>
      <c r="F1037" s="9">
        <f>SUM(Ведомственная!G568)</f>
        <v>1200</v>
      </c>
      <c r="G1037" s="9">
        <f>SUM(Ведомственная!H568)</f>
        <v>0</v>
      </c>
      <c r="H1037" s="9">
        <f>SUM(Ведомственная!I568)</f>
        <v>9539.4</v>
      </c>
    </row>
    <row r="1038" spans="1:8" ht="31.5" x14ac:dyDescent="0.25">
      <c r="A1038" s="2" t="s">
        <v>278</v>
      </c>
      <c r="B1038" s="4" t="s">
        <v>279</v>
      </c>
      <c r="C1038" s="4"/>
      <c r="D1038" s="4"/>
      <c r="E1038" s="4"/>
      <c r="F1038" s="7">
        <f t="shared" ref="F1038:H1038" si="270">SUM(F1039)</f>
        <v>500</v>
      </c>
      <c r="G1038" s="7">
        <f t="shared" si="270"/>
        <v>500</v>
      </c>
      <c r="H1038" s="7">
        <f t="shared" si="270"/>
        <v>500</v>
      </c>
    </row>
    <row r="1039" spans="1:8" ht="31.5" x14ac:dyDescent="0.25">
      <c r="A1039" s="2" t="s">
        <v>43</v>
      </c>
      <c r="B1039" s="4" t="s">
        <v>279</v>
      </c>
      <c r="C1039" s="4" t="s">
        <v>80</v>
      </c>
      <c r="D1039" s="4" t="s">
        <v>45</v>
      </c>
      <c r="E1039" s="4" t="s">
        <v>25</v>
      </c>
      <c r="F1039" s="7">
        <f>SUM(Ведомственная!G179)</f>
        <v>500</v>
      </c>
      <c r="G1039" s="7">
        <f>SUM(Ведомственная!H179)</f>
        <v>500</v>
      </c>
      <c r="H1039" s="7">
        <f>SUM(Ведомственная!I179)</f>
        <v>500</v>
      </c>
    </row>
    <row r="1040" spans="1:8" x14ac:dyDescent="0.25">
      <c r="A1040" s="97" t="s">
        <v>69</v>
      </c>
      <c r="B1040" s="4" t="s">
        <v>93</v>
      </c>
      <c r="C1040" s="4"/>
      <c r="D1040" s="4"/>
      <c r="E1040" s="4"/>
      <c r="F1040" s="7">
        <f>SUM(F1041+F1043)+F1044+F1042</f>
        <v>20772.5</v>
      </c>
      <c r="G1040" s="7">
        <f t="shared" ref="G1040:H1040" si="271">SUM(G1041+G1043)+G1044+G1042</f>
        <v>18629.099999999999</v>
      </c>
      <c r="H1040" s="7">
        <f t="shared" si="271"/>
        <v>18629.099999999999</v>
      </c>
    </row>
    <row r="1041" spans="1:8" ht="63" x14ac:dyDescent="0.25">
      <c r="A1041" s="97" t="s">
        <v>42</v>
      </c>
      <c r="B1041" s="4" t="s">
        <v>93</v>
      </c>
      <c r="C1041" s="4" t="s">
        <v>78</v>
      </c>
      <c r="D1041" s="4" t="s">
        <v>28</v>
      </c>
      <c r="E1041" s="4" t="s">
        <v>45</v>
      </c>
      <c r="F1041" s="7">
        <f>SUM(Ведомственная!G14)</f>
        <v>20090.599999999999</v>
      </c>
      <c r="G1041" s="7">
        <f>SUM(Ведомственная!H14)</f>
        <v>18619.099999999999</v>
      </c>
      <c r="H1041" s="7">
        <f>SUM(Ведомственная!I14)</f>
        <v>18619.099999999999</v>
      </c>
    </row>
    <row r="1042" spans="1:8" ht="63" x14ac:dyDescent="0.25">
      <c r="A1042" s="103" t="s">
        <v>42</v>
      </c>
      <c r="B1042" s="4" t="s">
        <v>93</v>
      </c>
      <c r="C1042" s="4" t="s">
        <v>78</v>
      </c>
      <c r="D1042" s="4" t="s">
        <v>45</v>
      </c>
      <c r="E1042" s="4" t="s">
        <v>11</v>
      </c>
      <c r="F1042" s="7">
        <f>SUM(Ведомственная!G145)</f>
        <v>672.2</v>
      </c>
      <c r="G1042" s="7">
        <f>SUM(Ведомственная!H145)</f>
        <v>0</v>
      </c>
      <c r="H1042" s="7">
        <f>SUM(Ведомственная!I145)</f>
        <v>0</v>
      </c>
    </row>
    <row r="1043" spans="1:8" x14ac:dyDescent="0.25">
      <c r="A1043" s="97" t="s">
        <v>79</v>
      </c>
      <c r="B1043" s="4" t="s">
        <v>93</v>
      </c>
      <c r="C1043" s="4" t="s">
        <v>80</v>
      </c>
      <c r="D1043" s="4" t="s">
        <v>28</v>
      </c>
      <c r="E1043" s="4" t="s">
        <v>45</v>
      </c>
      <c r="F1043" s="9">
        <f>SUM(Ведомственная!G15)</f>
        <v>9.6999999999999993</v>
      </c>
      <c r="G1043" s="9">
        <f>SUM(Ведомственная!H15)</f>
        <v>10</v>
      </c>
      <c r="H1043" s="9">
        <f>SUM(Ведомственная!I15)</f>
        <v>10</v>
      </c>
    </row>
    <row r="1044" spans="1:8" hidden="1" x14ac:dyDescent="0.25">
      <c r="A1044" s="97" t="s">
        <v>34</v>
      </c>
      <c r="B1044" s="4" t="s">
        <v>93</v>
      </c>
      <c r="C1044" s="4" t="s">
        <v>88</v>
      </c>
      <c r="D1044" s="4" t="s">
        <v>28</v>
      </c>
      <c r="E1044" s="4" t="s">
        <v>45</v>
      </c>
      <c r="F1044" s="9">
        <f>SUM(Ведомственная!G16)</f>
        <v>0</v>
      </c>
      <c r="G1044" s="9">
        <f>SUM(Ведомственная!H16)</f>
        <v>0</v>
      </c>
      <c r="H1044" s="9">
        <f>SUM(Ведомственная!I16)</f>
        <v>0</v>
      </c>
    </row>
    <row r="1045" spans="1:8" ht="31.5" x14ac:dyDescent="0.25">
      <c r="A1045" s="97" t="s">
        <v>175</v>
      </c>
      <c r="B1045" s="4" t="s">
        <v>98</v>
      </c>
      <c r="C1045" s="4"/>
      <c r="D1045" s="4"/>
      <c r="E1045" s="4"/>
      <c r="F1045" s="7">
        <f>SUM(F1046:F1048)</f>
        <v>2923.1</v>
      </c>
      <c r="G1045" s="7">
        <f t="shared" ref="G1045:H1045" si="272">SUM(G1046:G1048)</f>
        <v>0</v>
      </c>
      <c r="H1045" s="7">
        <f t="shared" si="272"/>
        <v>0</v>
      </c>
    </row>
    <row r="1046" spans="1:8" ht="63" x14ac:dyDescent="0.25">
      <c r="A1046" s="97" t="s">
        <v>42</v>
      </c>
      <c r="B1046" s="4" t="s">
        <v>98</v>
      </c>
      <c r="C1046" s="4" t="s">
        <v>78</v>
      </c>
      <c r="D1046" s="4" t="s">
        <v>28</v>
      </c>
      <c r="E1046" s="4" t="s">
        <v>67</v>
      </c>
      <c r="F1046" s="7">
        <f>SUM(Ведомственная!G40)</f>
        <v>2732.2</v>
      </c>
      <c r="G1046" s="7">
        <f>SUM(Ведомственная!H40)</f>
        <v>0</v>
      </c>
      <c r="H1046" s="7">
        <f>SUM(Ведомственная!I40)</f>
        <v>0</v>
      </c>
    </row>
    <row r="1047" spans="1:8" ht="31.5" hidden="1" x14ac:dyDescent="0.25">
      <c r="A1047" s="97" t="s">
        <v>43</v>
      </c>
      <c r="B1047" s="4" t="s">
        <v>98</v>
      </c>
      <c r="C1047" s="4" t="s">
        <v>80</v>
      </c>
      <c r="D1047" s="4" t="s">
        <v>28</v>
      </c>
      <c r="E1047" s="4" t="s">
        <v>67</v>
      </c>
      <c r="F1047" s="7">
        <f>SUM(Ведомственная!G41)</f>
        <v>0</v>
      </c>
      <c r="G1047" s="7">
        <f>SUM(Ведомственная!H41)</f>
        <v>0</v>
      </c>
      <c r="H1047" s="7">
        <f>SUM(Ведомственная!I41)</f>
        <v>0</v>
      </c>
    </row>
    <row r="1048" spans="1:8" x14ac:dyDescent="0.25">
      <c r="A1048" s="97" t="s">
        <v>34</v>
      </c>
      <c r="B1048" s="4" t="s">
        <v>98</v>
      </c>
      <c r="C1048" s="4" t="s">
        <v>88</v>
      </c>
      <c r="D1048" s="4" t="s">
        <v>28</v>
      </c>
      <c r="E1048" s="4" t="s">
        <v>67</v>
      </c>
      <c r="F1048" s="7">
        <f>SUM(Ведомственная!G42)</f>
        <v>190.9</v>
      </c>
      <c r="G1048" s="7">
        <f>SUM(Ведомственная!H42)</f>
        <v>0</v>
      </c>
      <c r="H1048" s="7">
        <f>SUM(Ведомственная!I42)</f>
        <v>0</v>
      </c>
    </row>
    <row r="1049" spans="1:8" x14ac:dyDescent="0.25">
      <c r="A1049" s="97" t="s">
        <v>81</v>
      </c>
      <c r="B1049" s="4" t="s">
        <v>94</v>
      </c>
      <c r="C1049" s="4"/>
      <c r="D1049" s="4"/>
      <c r="E1049" s="4"/>
      <c r="F1049" s="7">
        <f>SUM(F1050)</f>
        <v>1927.5</v>
      </c>
      <c r="G1049" s="7">
        <f>SUM(G1050)</f>
        <v>2207.6</v>
      </c>
      <c r="H1049" s="7">
        <f>SUM(H1050)</f>
        <v>2207.6</v>
      </c>
    </row>
    <row r="1050" spans="1:8" ht="63" x14ac:dyDescent="0.25">
      <c r="A1050" s="97" t="s">
        <v>42</v>
      </c>
      <c r="B1050" s="4" t="s">
        <v>94</v>
      </c>
      <c r="C1050" s="4" t="s">
        <v>78</v>
      </c>
      <c r="D1050" s="4" t="s">
        <v>28</v>
      </c>
      <c r="E1050" s="4" t="s">
        <v>45</v>
      </c>
      <c r="F1050" s="7">
        <f>SUM(Ведомственная!G18)</f>
        <v>1927.5</v>
      </c>
      <c r="G1050" s="7">
        <f>SUM(Ведомственная!H18)</f>
        <v>2207.6</v>
      </c>
      <c r="H1050" s="7">
        <f>SUM(Ведомственная!I18)</f>
        <v>2207.6</v>
      </c>
    </row>
    <row r="1051" spans="1:8" x14ac:dyDescent="0.25">
      <c r="A1051" s="97" t="s">
        <v>84</v>
      </c>
      <c r="B1051" s="4" t="s">
        <v>95</v>
      </c>
      <c r="C1051" s="4"/>
      <c r="D1051" s="4"/>
      <c r="E1051" s="4"/>
      <c r="F1051" s="9">
        <f>SUM(F1052:F1053)</f>
        <v>385.40000000000003</v>
      </c>
      <c r="G1051" s="9">
        <f>SUM(G1052:G1053)</f>
        <v>225</v>
      </c>
      <c r="H1051" s="9">
        <f>SUM(H1052:H1053)</f>
        <v>225</v>
      </c>
    </row>
    <row r="1052" spans="1:8" ht="31.5" x14ac:dyDescent="0.25">
      <c r="A1052" s="97" t="s">
        <v>43</v>
      </c>
      <c r="B1052" s="4" t="s">
        <v>95</v>
      </c>
      <c r="C1052" s="4" t="s">
        <v>80</v>
      </c>
      <c r="D1052" s="4" t="s">
        <v>28</v>
      </c>
      <c r="E1052" s="4" t="s">
        <v>83</v>
      </c>
      <c r="F1052" s="9">
        <f>SUM(Ведомственная!G22+Ведомственная!G48)</f>
        <v>375.6</v>
      </c>
      <c r="G1052" s="9">
        <f>SUM(Ведомственная!H22+Ведомственная!H48)</f>
        <v>216</v>
      </c>
      <c r="H1052" s="9">
        <f>SUM(Ведомственная!I22+Ведомственная!I48)</f>
        <v>216</v>
      </c>
    </row>
    <row r="1053" spans="1:8" x14ac:dyDescent="0.25">
      <c r="A1053" s="97" t="s">
        <v>20</v>
      </c>
      <c r="B1053" s="4" t="s">
        <v>95</v>
      </c>
      <c r="C1053" s="4" t="s">
        <v>85</v>
      </c>
      <c r="D1053" s="4" t="s">
        <v>28</v>
      </c>
      <c r="E1053" s="4" t="s">
        <v>83</v>
      </c>
      <c r="F1053" s="9">
        <f>SUM(Ведомственная!G49+Ведомственная!G23)</f>
        <v>9.8000000000000007</v>
      </c>
      <c r="G1053" s="9">
        <f>SUM(Ведомственная!H49+Ведомственная!H23)</f>
        <v>9</v>
      </c>
      <c r="H1053" s="9">
        <f>SUM(Ведомственная!I49+Ведомственная!I23)</f>
        <v>9</v>
      </c>
    </row>
    <row r="1054" spans="1:8" ht="31.5" x14ac:dyDescent="0.25">
      <c r="A1054" s="97" t="s">
        <v>86</v>
      </c>
      <c r="B1054" s="4" t="s">
        <v>96</v>
      </c>
      <c r="C1054" s="4"/>
      <c r="D1054" s="4"/>
      <c r="E1054" s="4"/>
      <c r="F1054" s="9">
        <f>SUM(F1055)</f>
        <v>521.70000000000005</v>
      </c>
      <c r="G1054" s="9">
        <f>SUM(G1055)</f>
        <v>250</v>
      </c>
      <c r="H1054" s="9">
        <f>SUM(H1055)</f>
        <v>250</v>
      </c>
    </row>
    <row r="1055" spans="1:8" ht="31.5" x14ac:dyDescent="0.25">
      <c r="A1055" s="97" t="s">
        <v>43</v>
      </c>
      <c r="B1055" s="4" t="s">
        <v>96</v>
      </c>
      <c r="C1055" s="4" t="s">
        <v>80</v>
      </c>
      <c r="D1055" s="4" t="s">
        <v>28</v>
      </c>
      <c r="E1055" s="4" t="s">
        <v>83</v>
      </c>
      <c r="F1055" s="9">
        <f>SUM(Ведомственная!G25+Ведомственная!G51)</f>
        <v>521.70000000000005</v>
      </c>
      <c r="G1055" s="9">
        <f>SUM(Ведомственная!H25+Ведомственная!H51)</f>
        <v>250</v>
      </c>
      <c r="H1055" s="9">
        <f>SUM(Ведомственная!I25+Ведомственная!I51)</f>
        <v>250</v>
      </c>
    </row>
    <row r="1056" spans="1:8" ht="31.5" x14ac:dyDescent="0.25">
      <c r="A1056" s="97" t="s">
        <v>92</v>
      </c>
      <c r="B1056" s="4" t="s">
        <v>99</v>
      </c>
      <c r="C1056" s="4"/>
      <c r="D1056" s="4"/>
      <c r="E1056" s="4"/>
      <c r="F1056" s="7">
        <f>SUM(F1057)</f>
        <v>88.6</v>
      </c>
      <c r="G1056" s="7">
        <f>SUM(G1057)</f>
        <v>0</v>
      </c>
      <c r="H1056" s="7">
        <f>SUM(H1057)</f>
        <v>0</v>
      </c>
    </row>
    <row r="1057" spans="1:8" ht="63" x14ac:dyDescent="0.25">
      <c r="A1057" s="97" t="s">
        <v>42</v>
      </c>
      <c r="B1057" s="4" t="s">
        <v>99</v>
      </c>
      <c r="C1057" s="4" t="s">
        <v>78</v>
      </c>
      <c r="D1057" s="4" t="s">
        <v>28</v>
      </c>
      <c r="E1057" s="4" t="s">
        <v>67</v>
      </c>
      <c r="F1057" s="7">
        <f>SUM(Ведомственная!G44)</f>
        <v>88.6</v>
      </c>
      <c r="G1057" s="7">
        <f>SUM(Ведомственная!H44)</f>
        <v>0</v>
      </c>
      <c r="H1057" s="7">
        <f>SUM(Ведомственная!I44)</f>
        <v>0</v>
      </c>
    </row>
    <row r="1058" spans="1:8" ht="31.5" x14ac:dyDescent="0.25">
      <c r="A1058" s="97" t="s">
        <v>87</v>
      </c>
      <c r="B1058" s="4" t="s">
        <v>97</v>
      </c>
      <c r="C1058" s="4"/>
      <c r="D1058" s="4"/>
      <c r="E1058" s="4"/>
      <c r="F1058" s="7">
        <f>SUM(F1059:F1064)</f>
        <v>10546.9</v>
      </c>
      <c r="G1058" s="7">
        <f>SUM(G1059:G1064)</f>
        <v>4737.8999999999996</v>
      </c>
      <c r="H1058" s="7">
        <f>SUM(H1059:H1064)</f>
        <v>4737.8999999999996</v>
      </c>
    </row>
    <row r="1059" spans="1:8" ht="31.5" x14ac:dyDescent="0.25">
      <c r="A1059" s="97" t="s">
        <v>43</v>
      </c>
      <c r="B1059" s="4" t="s">
        <v>97</v>
      </c>
      <c r="C1059" s="4" t="s">
        <v>80</v>
      </c>
      <c r="D1059" s="4" t="s">
        <v>28</v>
      </c>
      <c r="E1059" s="4" t="s">
        <v>83</v>
      </c>
      <c r="F1059" s="7">
        <f>SUM(Ведомственная!G53+Ведомственная!G27)+Ведомственная!G139</f>
        <v>3174.7999999999997</v>
      </c>
      <c r="G1059" s="7">
        <f>SUM(Ведомственная!H53+Ведомственная!H27)+Ведомственная!H139</f>
        <v>2237.9</v>
      </c>
      <c r="H1059" s="7">
        <f>SUM(Ведомственная!I53+Ведомственная!I27)+Ведомственная!I139</f>
        <v>2237.9</v>
      </c>
    </row>
    <row r="1060" spans="1:8" ht="31.5" x14ac:dyDescent="0.25">
      <c r="A1060" s="97" t="s">
        <v>43</v>
      </c>
      <c r="B1060" s="4" t="s">
        <v>97</v>
      </c>
      <c r="C1060" s="4" t="s">
        <v>80</v>
      </c>
      <c r="D1060" s="4" t="s">
        <v>102</v>
      </c>
      <c r="E1060" s="4" t="s">
        <v>152</v>
      </c>
      <c r="F1060" s="7">
        <f>SUM(Ведомственная!G34)</f>
        <v>5</v>
      </c>
      <c r="G1060" s="7">
        <f>SUM(Ведомственная!H34)</f>
        <v>0</v>
      </c>
      <c r="H1060" s="7">
        <f>SUM(Ведомственная!I34)</f>
        <v>0</v>
      </c>
    </row>
    <row r="1061" spans="1:8" x14ac:dyDescent="0.25">
      <c r="A1061" s="97" t="s">
        <v>34</v>
      </c>
      <c r="B1061" s="4" t="s">
        <v>97</v>
      </c>
      <c r="C1061" s="4" t="s">
        <v>88</v>
      </c>
      <c r="D1061" s="4" t="s">
        <v>28</v>
      </c>
      <c r="E1061" s="4" t="s">
        <v>83</v>
      </c>
      <c r="F1061" s="7">
        <f>SUM(Ведомственная!G28)</f>
        <v>1002.5</v>
      </c>
      <c r="G1061" s="7">
        <f>SUM(Ведомственная!H28)</f>
        <v>1000</v>
      </c>
      <c r="H1061" s="7">
        <f>SUM(Ведомственная!I28)</f>
        <v>1000</v>
      </c>
    </row>
    <row r="1062" spans="1:8" hidden="1" x14ac:dyDescent="0.25">
      <c r="A1062" s="97" t="s">
        <v>20</v>
      </c>
      <c r="B1062" s="4" t="s">
        <v>97</v>
      </c>
      <c r="C1062" s="4" t="s">
        <v>85</v>
      </c>
      <c r="D1062" s="4" t="s">
        <v>28</v>
      </c>
      <c r="E1062" s="4" t="s">
        <v>102</v>
      </c>
      <c r="F1062" s="7">
        <f>SUM(Ведомственная!G91)</f>
        <v>0</v>
      </c>
      <c r="G1062" s="7">
        <f>SUM(Ведомственная!H91)</f>
        <v>0</v>
      </c>
      <c r="H1062" s="7">
        <f>SUM(Ведомственная!I91)</f>
        <v>0</v>
      </c>
    </row>
    <row r="1063" spans="1:8" x14ac:dyDescent="0.25">
      <c r="A1063" s="97" t="s">
        <v>20</v>
      </c>
      <c r="B1063" s="4" t="s">
        <v>97</v>
      </c>
      <c r="C1063" s="4" t="s">
        <v>85</v>
      </c>
      <c r="D1063" s="4" t="s">
        <v>28</v>
      </c>
      <c r="E1063" s="4" t="s">
        <v>83</v>
      </c>
      <c r="F1063" s="7">
        <f>SUM(Ведомственная!G29+Ведомственная!G54+Ведомственная!G140)</f>
        <v>3925.6</v>
      </c>
      <c r="G1063" s="7">
        <f>SUM(Ведомственная!H29+Ведомственная!H54+Ведомственная!H140)</f>
        <v>1500</v>
      </c>
      <c r="H1063" s="7">
        <f>SUM(Ведомственная!I29+Ведомственная!I54+Ведомственная!I140)</f>
        <v>1500</v>
      </c>
    </row>
    <row r="1064" spans="1:8" x14ac:dyDescent="0.25">
      <c r="A1064" s="97" t="s">
        <v>20</v>
      </c>
      <c r="B1064" s="4" t="s">
        <v>97</v>
      </c>
      <c r="C1064" s="4" t="s">
        <v>85</v>
      </c>
      <c r="D1064" s="4" t="s">
        <v>11</v>
      </c>
      <c r="E1064" s="4" t="s">
        <v>13</v>
      </c>
      <c r="F1064" s="7">
        <f>SUM(Ведомственная!G211)</f>
        <v>2439</v>
      </c>
      <c r="G1064" s="7">
        <f>SUM(Ведомственная!H211)</f>
        <v>0</v>
      </c>
      <c r="H1064" s="7">
        <f>SUM(Ведомственная!I211)</f>
        <v>0</v>
      </c>
    </row>
    <row r="1065" spans="1:8" ht="47.25" hidden="1" x14ac:dyDescent="0.25">
      <c r="A1065" s="97" t="s">
        <v>396</v>
      </c>
      <c r="B1065" s="31" t="s">
        <v>397</v>
      </c>
      <c r="C1065" s="4"/>
      <c r="D1065" s="4"/>
      <c r="E1065" s="4"/>
      <c r="F1065" s="7">
        <f>SUM(F1066)</f>
        <v>0</v>
      </c>
      <c r="G1065" s="7">
        <f>SUM(G1066)</f>
        <v>0</v>
      </c>
      <c r="H1065" s="7">
        <f>SUM(H1066)</f>
        <v>0</v>
      </c>
    </row>
    <row r="1066" spans="1:8" ht="31.5" hidden="1" x14ac:dyDescent="0.25">
      <c r="A1066" s="97" t="s">
        <v>207</v>
      </c>
      <c r="B1066" s="31" t="s">
        <v>397</v>
      </c>
      <c r="C1066" s="4" t="s">
        <v>111</v>
      </c>
      <c r="D1066" s="4" t="s">
        <v>11</v>
      </c>
      <c r="E1066" s="4" t="s">
        <v>22</v>
      </c>
      <c r="F1066" s="7"/>
      <c r="G1066" s="7"/>
      <c r="H1066" s="7"/>
    </row>
    <row r="1067" spans="1:8" ht="31.5" hidden="1" x14ac:dyDescent="0.25">
      <c r="A1067" s="97" t="s">
        <v>43</v>
      </c>
      <c r="B1067" s="98" t="s">
        <v>191</v>
      </c>
      <c r="C1067" s="98" t="s">
        <v>80</v>
      </c>
      <c r="D1067" s="98" t="s">
        <v>28</v>
      </c>
      <c r="E1067" s="98" t="s">
        <v>11</v>
      </c>
      <c r="F1067" s="9"/>
      <c r="G1067" s="9"/>
      <c r="H1067" s="9"/>
    </row>
    <row r="1068" spans="1:8" ht="47.25" x14ac:dyDescent="0.25">
      <c r="A1068" s="97" t="s">
        <v>193</v>
      </c>
      <c r="B1068" s="98" t="s">
        <v>435</v>
      </c>
      <c r="C1068" s="98"/>
      <c r="D1068" s="98"/>
      <c r="E1068" s="98"/>
      <c r="F1068" s="9">
        <f>SUM(F1069)</f>
        <v>3</v>
      </c>
      <c r="G1068" s="9">
        <f>SUM(G1069)</f>
        <v>3.1</v>
      </c>
      <c r="H1068" s="9">
        <f>SUM(H1069)</f>
        <v>2.8</v>
      </c>
    </row>
    <row r="1069" spans="1:8" x14ac:dyDescent="0.25">
      <c r="A1069" s="97" t="s">
        <v>79</v>
      </c>
      <c r="B1069" s="98" t="s">
        <v>435</v>
      </c>
      <c r="C1069" s="98" t="s">
        <v>80</v>
      </c>
      <c r="D1069" s="98" t="s">
        <v>28</v>
      </c>
      <c r="E1069" s="98" t="s">
        <v>152</v>
      </c>
      <c r="F1069" s="9">
        <f>SUM(Ведомственная!G87)</f>
        <v>3</v>
      </c>
      <c r="G1069" s="9">
        <f>SUM(Ведомственная!H87)</f>
        <v>3.1</v>
      </c>
      <c r="H1069" s="9">
        <f>SUM(Ведомственная!I87)</f>
        <v>2.8</v>
      </c>
    </row>
    <row r="1070" spans="1:8" ht="31.5" x14ac:dyDescent="0.25">
      <c r="A1070" s="97" t="s">
        <v>209</v>
      </c>
      <c r="B1070" s="98" t="s">
        <v>562</v>
      </c>
      <c r="C1070" s="98"/>
      <c r="D1070" s="98"/>
      <c r="E1070" s="98"/>
      <c r="F1070" s="9">
        <f>SUM(F1071:F1074)</f>
        <v>5276.3</v>
      </c>
      <c r="G1070" s="9">
        <f>SUM(G1071:G1074)</f>
        <v>4929</v>
      </c>
      <c r="H1070" s="9">
        <f>SUM(H1071:H1074)</f>
        <v>5153.7</v>
      </c>
    </row>
    <row r="1071" spans="1:8" ht="63" x14ac:dyDescent="0.25">
      <c r="A1071" s="2" t="s">
        <v>42</v>
      </c>
      <c r="B1071" s="98" t="s">
        <v>562</v>
      </c>
      <c r="C1071" s="98" t="s">
        <v>78</v>
      </c>
      <c r="D1071" s="98" t="s">
        <v>45</v>
      </c>
      <c r="E1071" s="98" t="s">
        <v>11</v>
      </c>
      <c r="F1071" s="9">
        <f>SUM(Ведомственная!G147)</f>
        <v>4610.5</v>
      </c>
      <c r="G1071" s="9">
        <f>SUM(Ведомственная!H147)</f>
        <v>4929</v>
      </c>
      <c r="H1071" s="9">
        <f>SUM(Ведомственная!I147)</f>
        <v>5153.7</v>
      </c>
    </row>
    <row r="1072" spans="1:8" ht="31.5" x14ac:dyDescent="0.25">
      <c r="A1072" s="97" t="s">
        <v>43</v>
      </c>
      <c r="B1072" s="98" t="s">
        <v>562</v>
      </c>
      <c r="C1072" s="98" t="s">
        <v>80</v>
      </c>
      <c r="D1072" s="98" t="s">
        <v>45</v>
      </c>
      <c r="E1072" s="98" t="s">
        <v>11</v>
      </c>
      <c r="F1072" s="9">
        <f>SUM(Ведомственная!G148)</f>
        <v>665.8</v>
      </c>
      <c r="G1072" s="9">
        <f>SUM(Ведомственная!H148)</f>
        <v>0</v>
      </c>
      <c r="H1072" s="9">
        <f>SUM(Ведомственная!I148)</f>
        <v>0</v>
      </c>
    </row>
    <row r="1073" spans="1:8" ht="31.5" hidden="1" x14ac:dyDescent="0.25">
      <c r="A1073" s="97" t="s">
        <v>43</v>
      </c>
      <c r="B1073" s="98" t="s">
        <v>562</v>
      </c>
      <c r="C1073" s="98" t="s">
        <v>80</v>
      </c>
      <c r="D1073" s="98" t="s">
        <v>102</v>
      </c>
      <c r="E1073" s="98" t="s">
        <v>152</v>
      </c>
      <c r="F1073" s="9">
        <f>SUM(Ведомственная!G506)</f>
        <v>0</v>
      </c>
      <c r="G1073" s="9">
        <f>SUM(Ведомственная!H506)</f>
        <v>0</v>
      </c>
      <c r="H1073" s="9">
        <f>SUM(Ведомственная!I506)</f>
        <v>0</v>
      </c>
    </row>
    <row r="1074" spans="1:8" hidden="1" x14ac:dyDescent="0.25">
      <c r="A1074" s="97" t="s">
        <v>20</v>
      </c>
      <c r="B1074" s="98" t="s">
        <v>562</v>
      </c>
      <c r="C1074" s="98" t="s">
        <v>85</v>
      </c>
      <c r="D1074" s="98" t="s">
        <v>45</v>
      </c>
      <c r="E1074" s="98" t="s">
        <v>11</v>
      </c>
      <c r="F1074" s="9">
        <f>SUM(Ведомственная!G149)</f>
        <v>0</v>
      </c>
      <c r="G1074" s="9">
        <f>SUM(Ведомственная!H149)</f>
        <v>0</v>
      </c>
      <c r="H1074" s="9">
        <f>SUM(Ведомственная!I149)</f>
        <v>0</v>
      </c>
    </row>
    <row r="1075" spans="1:8" ht="236.25" x14ac:dyDescent="0.25">
      <c r="A1075" s="97" t="s">
        <v>437</v>
      </c>
      <c r="B1075" s="98" t="s">
        <v>438</v>
      </c>
      <c r="C1075" s="31"/>
      <c r="D1075" s="98"/>
      <c r="E1075" s="98"/>
      <c r="F1075" s="9">
        <f>SUM(Ведомственная!G79)</f>
        <v>124.2</v>
      </c>
      <c r="G1075" s="9">
        <f>SUM(Ведомственная!H79)</f>
        <v>124.2</v>
      </c>
      <c r="H1075" s="9">
        <f>SUM(Ведомственная!I79)</f>
        <v>124.2</v>
      </c>
    </row>
    <row r="1076" spans="1:8" ht="63" x14ac:dyDescent="0.25">
      <c r="A1076" s="97" t="s">
        <v>42</v>
      </c>
      <c r="B1076" s="98" t="s">
        <v>438</v>
      </c>
      <c r="C1076" s="98" t="s">
        <v>78</v>
      </c>
      <c r="D1076" s="98" t="s">
        <v>28</v>
      </c>
      <c r="E1076" s="98" t="s">
        <v>11</v>
      </c>
      <c r="F1076" s="9">
        <f>SUM(Ведомственная!G80)</f>
        <v>124.2</v>
      </c>
      <c r="G1076" s="9">
        <f>SUM(Ведомственная!H80)</f>
        <v>124.2</v>
      </c>
      <c r="H1076" s="9">
        <f>SUM(Ведомственная!I80)</f>
        <v>124.2</v>
      </c>
    </row>
    <row r="1077" spans="1:8" ht="47.25" x14ac:dyDescent="0.25">
      <c r="A1077" s="97" t="s">
        <v>318</v>
      </c>
      <c r="B1077" s="98" t="s">
        <v>442</v>
      </c>
      <c r="C1077" s="31"/>
      <c r="D1077" s="98"/>
      <c r="E1077" s="98"/>
      <c r="F1077" s="9">
        <f>SUM(F1078:F1079)</f>
        <v>161.30000000000001</v>
      </c>
      <c r="G1077" s="9">
        <f>SUM(G1078:G1079)</f>
        <v>161.30000000000001</v>
      </c>
      <c r="H1077" s="9">
        <f>SUM(H1078:H1079)</f>
        <v>161.30000000000001</v>
      </c>
    </row>
    <row r="1078" spans="1:8" ht="63" x14ac:dyDescent="0.25">
      <c r="A1078" s="97" t="s">
        <v>42</v>
      </c>
      <c r="B1078" s="98" t="s">
        <v>442</v>
      </c>
      <c r="C1078" s="98" t="s">
        <v>78</v>
      </c>
      <c r="D1078" s="98" t="s">
        <v>152</v>
      </c>
      <c r="E1078" s="98" t="s">
        <v>152</v>
      </c>
      <c r="F1078" s="9">
        <f>SUM(Ведомственная!G453)</f>
        <v>151.80000000000001</v>
      </c>
      <c r="G1078" s="9">
        <f>SUM(Ведомственная!H453)</f>
        <v>151.80000000000001</v>
      </c>
      <c r="H1078" s="9">
        <f>SUM(Ведомственная!I453)</f>
        <v>151.80000000000001</v>
      </c>
    </row>
    <row r="1079" spans="1:8" x14ac:dyDescent="0.25">
      <c r="A1079" s="97" t="s">
        <v>79</v>
      </c>
      <c r="B1079" s="98" t="s">
        <v>442</v>
      </c>
      <c r="C1079" s="98" t="s">
        <v>80</v>
      </c>
      <c r="D1079" s="98" t="s">
        <v>152</v>
      </c>
      <c r="E1079" s="98" t="s">
        <v>152</v>
      </c>
      <c r="F1079" s="9">
        <f>SUM(Ведомственная!G454)</f>
        <v>9.5</v>
      </c>
      <c r="G1079" s="9">
        <f>SUM(Ведомственная!H454)</f>
        <v>9.5</v>
      </c>
      <c r="H1079" s="9">
        <f>SUM(Ведомственная!I454)</f>
        <v>9.5</v>
      </c>
    </row>
    <row r="1080" spans="1:8" hidden="1" x14ac:dyDescent="0.25">
      <c r="A1080" s="97"/>
      <c r="B1080" s="98" t="s">
        <v>744</v>
      </c>
      <c r="C1080" s="98"/>
      <c r="D1080" s="98"/>
      <c r="E1080" s="98"/>
      <c r="F1080" s="9">
        <f>SUM(F1081)</f>
        <v>0</v>
      </c>
      <c r="G1080" s="9">
        <f t="shared" ref="G1080:H1080" si="273">SUM(G1081)</f>
        <v>0</v>
      </c>
      <c r="H1080" s="9">
        <f t="shared" si="273"/>
        <v>0</v>
      </c>
    </row>
    <row r="1081" spans="1:8" ht="63" hidden="1" x14ac:dyDescent="0.25">
      <c r="A1081" s="97" t="s">
        <v>42</v>
      </c>
      <c r="B1081" s="98" t="s">
        <v>744</v>
      </c>
      <c r="C1081" s="98" t="s">
        <v>78</v>
      </c>
      <c r="D1081" s="98" t="s">
        <v>28</v>
      </c>
      <c r="E1081" s="98" t="s">
        <v>11</v>
      </c>
      <c r="F1081" s="9">
        <f>SUM(Ведомственная!G83)</f>
        <v>0</v>
      </c>
      <c r="G1081" s="9">
        <f>SUM(Ведомственная!H83)</f>
        <v>0</v>
      </c>
      <c r="H1081" s="9">
        <f>SUM(Ведомственная!I83)</f>
        <v>0</v>
      </c>
    </row>
    <row r="1082" spans="1:8" ht="31.5" x14ac:dyDescent="0.25">
      <c r="A1082" s="97" t="s">
        <v>36</v>
      </c>
      <c r="B1082" s="31" t="s">
        <v>386</v>
      </c>
      <c r="C1082" s="98"/>
      <c r="D1082" s="98"/>
      <c r="E1082" s="98"/>
      <c r="F1082" s="9">
        <f>SUM(F1083)</f>
        <v>8.1999999999999993</v>
      </c>
      <c r="G1082" s="9">
        <f t="shared" ref="G1082:H1082" si="274">SUM(G1083)</f>
        <v>0</v>
      </c>
      <c r="H1082" s="9">
        <f t="shared" si="274"/>
        <v>0</v>
      </c>
    </row>
    <row r="1083" spans="1:8" x14ac:dyDescent="0.25">
      <c r="A1083" s="97" t="s">
        <v>20</v>
      </c>
      <c r="B1083" s="31" t="s">
        <v>386</v>
      </c>
      <c r="C1083" s="98" t="s">
        <v>85</v>
      </c>
      <c r="D1083" s="98" t="s">
        <v>11</v>
      </c>
      <c r="E1083" s="98" t="s">
        <v>22</v>
      </c>
      <c r="F1083" s="9">
        <f>SUM(Ведомственная!G292)</f>
        <v>8.1999999999999993</v>
      </c>
      <c r="G1083" s="9">
        <f>SUM(Ведомственная!H292)</f>
        <v>0</v>
      </c>
      <c r="H1083" s="9">
        <f>SUM(Ведомственная!I292)</f>
        <v>0</v>
      </c>
    </row>
    <row r="1084" spans="1:8" hidden="1" x14ac:dyDescent="0.25">
      <c r="A1084" s="97"/>
      <c r="B1084" s="31"/>
      <c r="C1084" s="31"/>
      <c r="D1084" s="37"/>
      <c r="E1084" s="37"/>
      <c r="F1084" s="9"/>
      <c r="G1084" s="9"/>
      <c r="H1084" s="9"/>
    </row>
    <row r="1085" spans="1:8" hidden="1" x14ac:dyDescent="0.25">
      <c r="A1085" s="97"/>
      <c r="B1085" s="31"/>
      <c r="C1085" s="31"/>
      <c r="D1085" s="98"/>
      <c r="E1085" s="98"/>
      <c r="F1085" s="9"/>
      <c r="G1085" s="69"/>
      <c r="H1085" s="69"/>
    </row>
    <row r="1086" spans="1:8" x14ac:dyDescent="0.25">
      <c r="A1086" s="70" t="s">
        <v>623</v>
      </c>
      <c r="B1086" s="31"/>
      <c r="C1086" s="98"/>
      <c r="D1086" s="98"/>
      <c r="E1086" s="98"/>
      <c r="F1086" s="9"/>
      <c r="G1086" s="10">
        <v>115000</v>
      </c>
      <c r="H1086" s="10">
        <v>185000</v>
      </c>
    </row>
    <row r="1087" spans="1:8" s="27" customFormat="1" x14ac:dyDescent="0.25">
      <c r="A1087" s="23" t="s">
        <v>172</v>
      </c>
      <c r="B1087" s="24"/>
      <c r="C1087" s="24"/>
      <c r="D1087" s="24"/>
      <c r="E1087" s="24"/>
      <c r="F1087" s="26">
        <f>SUM(F9+F15+F25+F113+F120+F132+F136+F140+F160+F170+F177+F182+F196+F201+F220+F252+F261+F293+F306+F315+F329+F349+F375+F399+F403+F540+F549+F562+F567+F572+F575+F585+F809+F896+F958+F962+F966+F981+F984+F992+F998+F1029)+F1011+F1006+F382+F995+F1086+F1021+F537+F174</f>
        <v>7927734.9999999981</v>
      </c>
      <c r="G1087" s="26">
        <f>SUM(G9+G15+G25+G113+G120+G132+G136+G140+G160+G170+G177+G182+G196+G201+G220+G252+G261+G293+G306+G315+G329+G349+G375+G399+G403+G540+G549+G562+G567+G572+G575+G585+G809+G896+G958+G962+G966+G981+G984+G992+G998+G1029)+G1011+G1006+G382+G995+G1086+G1021+G537+G174</f>
        <v>6619863.6000000006</v>
      </c>
      <c r="H1087" s="26">
        <f>SUM(H9+H15+H25+H113+H120+H132+H136+H140+H160+H170+H177+H182+H196+H201+H220+H252+H261+H293+H306+H315+H329+H349+H375+H399+H403+H540+H549+H562+H567+H572+H575+H585+H809+H896+H958+H962+H966+H981+H984+H992+H998+H1029)+H1011+H1006+H382+H995+H1086+H1021+H537+H174</f>
        <v>6240408.9000000004</v>
      </c>
    </row>
    <row r="1089" spans="6:8" hidden="1" x14ac:dyDescent="0.25">
      <c r="F1089" s="59">
        <f>SUM(Ведомственная!G1486)</f>
        <v>7927735.0000000019</v>
      </c>
      <c r="G1089" s="59">
        <f>SUM(Ведомственная!H1486)</f>
        <v>6619863.6000000006</v>
      </c>
      <c r="H1089" s="59">
        <f>SUM(Ведомственная!I1486)</f>
        <v>6240408.9000000004</v>
      </c>
    </row>
    <row r="1090" spans="6:8" hidden="1" x14ac:dyDescent="0.25">
      <c r="F1090" s="59"/>
      <c r="G1090" s="59"/>
      <c r="H1090" s="59"/>
    </row>
    <row r="1091" spans="6:8" hidden="1" x14ac:dyDescent="0.25">
      <c r="F1091" s="89">
        <f>SUM(F1089-F1087)</f>
        <v>3.7252902984619141E-9</v>
      </c>
      <c r="G1091" s="89">
        <f t="shared" ref="G1091:H1091" si="275">SUM(G1089-G1087)</f>
        <v>0</v>
      </c>
      <c r="H1091" s="89">
        <f t="shared" si="275"/>
        <v>0</v>
      </c>
    </row>
    <row r="1092" spans="6:8" hidden="1" x14ac:dyDescent="0.25"/>
    <row r="1093" spans="6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79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92"/>
  <sheetViews>
    <sheetView zoomScale="90" zoomScaleNormal="90" workbookViewId="0">
      <selection activeCell="I6" sqref="I6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0" width="14.28515625" style="8" bestFit="1" customWidth="1"/>
    <col min="11" max="16384" width="9.140625" style="8"/>
  </cols>
  <sheetData>
    <row r="1" spans="1:9" x14ac:dyDescent="0.25">
      <c r="A1" s="12"/>
      <c r="F1" s="1"/>
      <c r="H1" s="1"/>
      <c r="I1" s="1" t="s">
        <v>811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ht="36.75" customHeight="1" x14ac:dyDescent="0.25">
      <c r="B5" s="19" t="s">
        <v>848</v>
      </c>
      <c r="C5" s="18"/>
      <c r="D5" s="18"/>
      <c r="E5" s="18"/>
      <c r="F5" s="18"/>
      <c r="I5" s="1" t="s">
        <v>1056</v>
      </c>
    </row>
    <row r="6" spans="1:9" x14ac:dyDescent="0.25">
      <c r="B6" s="20"/>
      <c r="I6" s="18" t="s">
        <v>423</v>
      </c>
    </row>
    <row r="7" spans="1:9" x14ac:dyDescent="0.25">
      <c r="A7" s="130" t="s">
        <v>3</v>
      </c>
      <c r="B7" s="131" t="s">
        <v>4</v>
      </c>
      <c r="C7" s="131"/>
      <c r="D7" s="131"/>
      <c r="E7" s="131"/>
      <c r="F7" s="131"/>
      <c r="G7" s="132" t="s">
        <v>749</v>
      </c>
      <c r="H7" s="132" t="s">
        <v>853</v>
      </c>
      <c r="I7" s="132" t="s">
        <v>854</v>
      </c>
    </row>
    <row r="8" spans="1:9" ht="63" x14ac:dyDescent="0.25">
      <c r="A8" s="130"/>
      <c r="B8" s="4" t="s">
        <v>5</v>
      </c>
      <c r="C8" s="22" t="s">
        <v>6</v>
      </c>
      <c r="D8" s="22" t="s">
        <v>7</v>
      </c>
      <c r="E8" s="22" t="s">
        <v>8</v>
      </c>
      <c r="F8" s="22" t="s">
        <v>145</v>
      </c>
      <c r="G8" s="133"/>
      <c r="H8" s="133"/>
      <c r="I8" s="134"/>
    </row>
    <row r="9" spans="1:9" s="27" customFormat="1" x14ac:dyDescent="0.25">
      <c r="A9" s="23" t="s">
        <v>74</v>
      </c>
      <c r="B9" s="24" t="s">
        <v>75</v>
      </c>
      <c r="C9" s="25"/>
      <c r="D9" s="25"/>
      <c r="E9" s="25"/>
      <c r="F9" s="25"/>
      <c r="G9" s="26">
        <f>SUM(G10)+G31</f>
        <v>26933</v>
      </c>
      <c r="H9" s="26">
        <f t="shared" ref="H9:I9" si="0">SUM(H10)+H31</f>
        <v>24549.599999999999</v>
      </c>
      <c r="I9" s="26">
        <f t="shared" si="0"/>
        <v>24549.599999999999</v>
      </c>
    </row>
    <row r="10" spans="1:9" x14ac:dyDescent="0.25">
      <c r="A10" s="97" t="s">
        <v>76</v>
      </c>
      <c r="B10" s="4"/>
      <c r="C10" s="4" t="s">
        <v>28</v>
      </c>
      <c r="D10" s="4"/>
      <c r="E10" s="4"/>
      <c r="F10" s="4"/>
      <c r="G10" s="7">
        <f>SUM(G11+G19)</f>
        <v>26928</v>
      </c>
      <c r="H10" s="7">
        <f>SUM(H11+H19)</f>
        <v>24549.599999999999</v>
      </c>
      <c r="I10" s="7">
        <f>SUM(I11+I19)</f>
        <v>24549.599999999999</v>
      </c>
    </row>
    <row r="11" spans="1:9" ht="47.25" x14ac:dyDescent="0.25">
      <c r="A11" s="97" t="s">
        <v>77</v>
      </c>
      <c r="B11" s="4"/>
      <c r="C11" s="4" t="s">
        <v>28</v>
      </c>
      <c r="D11" s="4" t="s">
        <v>45</v>
      </c>
      <c r="E11" s="4"/>
      <c r="F11" s="4"/>
      <c r="G11" s="7">
        <f>SUM(G12)</f>
        <v>22027.8</v>
      </c>
      <c r="H11" s="7">
        <f>SUM(H12)</f>
        <v>20836.699999999997</v>
      </c>
      <c r="I11" s="7">
        <f>SUM(I12)</f>
        <v>20836.699999999997</v>
      </c>
    </row>
    <row r="12" spans="1:9" x14ac:dyDescent="0.25">
      <c r="A12" s="97" t="s">
        <v>173</v>
      </c>
      <c r="B12" s="4"/>
      <c r="C12" s="4" t="s">
        <v>28</v>
      </c>
      <c r="D12" s="4" t="s">
        <v>45</v>
      </c>
      <c r="E12" s="4" t="s">
        <v>174</v>
      </c>
      <c r="F12" s="4"/>
      <c r="G12" s="7">
        <f>SUM(G13)+G17</f>
        <v>22027.8</v>
      </c>
      <c r="H12" s="7">
        <f>SUM(H13)+H17</f>
        <v>20836.699999999997</v>
      </c>
      <c r="I12" s="7">
        <f>SUM(I13)+I17</f>
        <v>20836.699999999997</v>
      </c>
    </row>
    <row r="13" spans="1:9" x14ac:dyDescent="0.25">
      <c r="A13" s="97" t="s">
        <v>69</v>
      </c>
      <c r="B13" s="4"/>
      <c r="C13" s="4" t="s">
        <v>28</v>
      </c>
      <c r="D13" s="4" t="s">
        <v>45</v>
      </c>
      <c r="E13" s="4" t="s">
        <v>93</v>
      </c>
      <c r="F13" s="4"/>
      <c r="G13" s="7">
        <f>SUM(G14+G15)+G16</f>
        <v>20100.3</v>
      </c>
      <c r="H13" s="7">
        <f>SUM(H14+H15)+H16</f>
        <v>18629.099999999999</v>
      </c>
      <c r="I13" s="7">
        <f>SUM(I14+I15)+I16</f>
        <v>18629.099999999999</v>
      </c>
    </row>
    <row r="14" spans="1:9" ht="47.25" x14ac:dyDescent="0.25">
      <c r="A14" s="2" t="s">
        <v>42</v>
      </c>
      <c r="B14" s="4"/>
      <c r="C14" s="4" t="s">
        <v>28</v>
      </c>
      <c r="D14" s="4" t="s">
        <v>45</v>
      </c>
      <c r="E14" s="4" t="s">
        <v>93</v>
      </c>
      <c r="F14" s="4" t="s">
        <v>78</v>
      </c>
      <c r="G14" s="7">
        <v>20090.599999999999</v>
      </c>
      <c r="H14" s="7">
        <v>18619.099999999999</v>
      </c>
      <c r="I14" s="7">
        <v>18619.099999999999</v>
      </c>
    </row>
    <row r="15" spans="1:9" ht="31.5" x14ac:dyDescent="0.25">
      <c r="A15" s="97" t="s">
        <v>43</v>
      </c>
      <c r="B15" s="4"/>
      <c r="C15" s="4" t="s">
        <v>28</v>
      </c>
      <c r="D15" s="4" t="s">
        <v>45</v>
      </c>
      <c r="E15" s="4" t="s">
        <v>93</v>
      </c>
      <c r="F15" s="4" t="s">
        <v>80</v>
      </c>
      <c r="G15" s="9">
        <v>9.6999999999999993</v>
      </c>
      <c r="H15" s="9">
        <v>10</v>
      </c>
      <c r="I15" s="9">
        <v>10</v>
      </c>
    </row>
    <row r="16" spans="1:9" hidden="1" x14ac:dyDescent="0.25">
      <c r="A16" s="97" t="s">
        <v>34</v>
      </c>
      <c r="B16" s="4"/>
      <c r="C16" s="4" t="s">
        <v>28</v>
      </c>
      <c r="D16" s="4" t="s">
        <v>45</v>
      </c>
      <c r="E16" s="4" t="s">
        <v>93</v>
      </c>
      <c r="F16" s="4" t="s">
        <v>88</v>
      </c>
      <c r="G16" s="9"/>
      <c r="H16" s="9"/>
      <c r="I16" s="9"/>
    </row>
    <row r="17" spans="1:9" x14ac:dyDescent="0.25">
      <c r="A17" s="97" t="s">
        <v>81</v>
      </c>
      <c r="B17" s="4"/>
      <c r="C17" s="4" t="s">
        <v>28</v>
      </c>
      <c r="D17" s="4" t="s">
        <v>45</v>
      </c>
      <c r="E17" s="4" t="s">
        <v>94</v>
      </c>
      <c r="F17" s="4"/>
      <c r="G17" s="7">
        <f>SUM(G18)</f>
        <v>1927.5</v>
      </c>
      <c r="H17" s="7">
        <f>SUM(H18)</f>
        <v>2207.6</v>
      </c>
      <c r="I17" s="7">
        <f>SUM(I18)</f>
        <v>2207.6</v>
      </c>
    </row>
    <row r="18" spans="1:9" ht="47.25" x14ac:dyDescent="0.25">
      <c r="A18" s="2" t="s">
        <v>42</v>
      </c>
      <c r="B18" s="4"/>
      <c r="C18" s="4" t="s">
        <v>28</v>
      </c>
      <c r="D18" s="4" t="s">
        <v>45</v>
      </c>
      <c r="E18" s="4" t="s">
        <v>94</v>
      </c>
      <c r="F18" s="4" t="s">
        <v>78</v>
      </c>
      <c r="G18" s="7">
        <v>1927.5</v>
      </c>
      <c r="H18" s="7">
        <v>2207.6</v>
      </c>
      <c r="I18" s="7">
        <v>2207.6</v>
      </c>
    </row>
    <row r="19" spans="1:9" x14ac:dyDescent="0.25">
      <c r="A19" s="97" t="s">
        <v>82</v>
      </c>
      <c r="B19" s="4"/>
      <c r="C19" s="4" t="s">
        <v>28</v>
      </c>
      <c r="D19" s="4" t="s">
        <v>83</v>
      </c>
      <c r="E19" s="4"/>
      <c r="F19" s="4"/>
      <c r="G19" s="7">
        <f>SUM(G20)</f>
        <v>4900.2</v>
      </c>
      <c r="H19" s="7">
        <f>SUM(H20)</f>
        <v>3712.9</v>
      </c>
      <c r="I19" s="7">
        <f>SUM(I20)</f>
        <v>3712.9</v>
      </c>
    </row>
    <row r="20" spans="1:9" x14ac:dyDescent="0.25">
      <c r="A20" s="97" t="s">
        <v>173</v>
      </c>
      <c r="B20" s="4"/>
      <c r="C20" s="4" t="s">
        <v>28</v>
      </c>
      <c r="D20" s="4" t="s">
        <v>83</v>
      </c>
      <c r="E20" s="4" t="s">
        <v>174</v>
      </c>
      <c r="F20" s="4"/>
      <c r="G20" s="7">
        <f>SUM(G21+G24+G26)</f>
        <v>4900.2</v>
      </c>
      <c r="H20" s="7">
        <f>SUM(H21+H24+H26)</f>
        <v>3712.9</v>
      </c>
      <c r="I20" s="7">
        <f>SUM(I21+I24+I26)</f>
        <v>3712.9</v>
      </c>
    </row>
    <row r="21" spans="1:9" x14ac:dyDescent="0.25">
      <c r="A21" s="97" t="s">
        <v>84</v>
      </c>
      <c r="B21" s="4"/>
      <c r="C21" s="4" t="s">
        <v>28</v>
      </c>
      <c r="D21" s="4" t="s">
        <v>83</v>
      </c>
      <c r="E21" s="4" t="s">
        <v>95</v>
      </c>
      <c r="F21" s="4"/>
      <c r="G21" s="9">
        <f>SUM(G22:G23)</f>
        <v>366.1</v>
      </c>
      <c r="H21" s="9">
        <f>SUM(H22:H23)</f>
        <v>225</v>
      </c>
      <c r="I21" s="9">
        <f>SUM(I22:I23)</f>
        <v>225</v>
      </c>
    </row>
    <row r="22" spans="1:9" ht="31.5" x14ac:dyDescent="0.25">
      <c r="A22" s="97" t="s">
        <v>43</v>
      </c>
      <c r="B22" s="4"/>
      <c r="C22" s="4" t="s">
        <v>28</v>
      </c>
      <c r="D22" s="4" t="s">
        <v>83</v>
      </c>
      <c r="E22" s="4" t="s">
        <v>95</v>
      </c>
      <c r="F22" s="4" t="s">
        <v>80</v>
      </c>
      <c r="G22" s="9">
        <v>357.1</v>
      </c>
      <c r="H22" s="9">
        <v>216</v>
      </c>
      <c r="I22" s="9">
        <v>216</v>
      </c>
    </row>
    <row r="23" spans="1:9" x14ac:dyDescent="0.25">
      <c r="A23" s="97" t="s">
        <v>20</v>
      </c>
      <c r="B23" s="4"/>
      <c r="C23" s="4" t="s">
        <v>28</v>
      </c>
      <c r="D23" s="4" t="s">
        <v>83</v>
      </c>
      <c r="E23" s="4" t="s">
        <v>95</v>
      </c>
      <c r="F23" s="4" t="s">
        <v>85</v>
      </c>
      <c r="G23" s="9">
        <v>9</v>
      </c>
      <c r="H23" s="9">
        <v>9</v>
      </c>
      <c r="I23" s="9">
        <v>9</v>
      </c>
    </row>
    <row r="24" spans="1:9" ht="31.5" x14ac:dyDescent="0.25">
      <c r="A24" s="97" t="s">
        <v>86</v>
      </c>
      <c r="B24" s="4"/>
      <c r="C24" s="4" t="s">
        <v>28</v>
      </c>
      <c r="D24" s="4" t="s">
        <v>83</v>
      </c>
      <c r="E24" s="4" t="s">
        <v>96</v>
      </c>
      <c r="F24" s="4"/>
      <c r="G24" s="9">
        <f>SUM(G25)</f>
        <v>456.5</v>
      </c>
      <c r="H24" s="9">
        <f>SUM(H25)</f>
        <v>250</v>
      </c>
      <c r="I24" s="9">
        <f>SUM(I25)</f>
        <v>250</v>
      </c>
    </row>
    <row r="25" spans="1:9" ht="31.5" x14ac:dyDescent="0.25">
      <c r="A25" s="97" t="s">
        <v>43</v>
      </c>
      <c r="B25" s="4"/>
      <c r="C25" s="4" t="s">
        <v>28</v>
      </c>
      <c r="D25" s="4" t="s">
        <v>83</v>
      </c>
      <c r="E25" s="4" t="s">
        <v>96</v>
      </c>
      <c r="F25" s="4" t="s">
        <v>80</v>
      </c>
      <c r="G25" s="9">
        <v>456.5</v>
      </c>
      <c r="H25" s="9">
        <v>250</v>
      </c>
      <c r="I25" s="9">
        <v>250</v>
      </c>
    </row>
    <row r="26" spans="1:9" ht="31.5" x14ac:dyDescent="0.25">
      <c r="A26" s="97" t="s">
        <v>87</v>
      </c>
      <c r="B26" s="4"/>
      <c r="C26" s="4" t="s">
        <v>28</v>
      </c>
      <c r="D26" s="4" t="s">
        <v>83</v>
      </c>
      <c r="E26" s="4" t="s">
        <v>97</v>
      </c>
      <c r="F26" s="4"/>
      <c r="G26" s="7">
        <f>SUM(G27:G29)</f>
        <v>4077.6</v>
      </c>
      <c r="H26" s="7">
        <f>SUM(H27:H29)</f>
        <v>3237.9</v>
      </c>
      <c r="I26" s="7">
        <f>SUM(I27:I29)</f>
        <v>3237.9</v>
      </c>
    </row>
    <row r="27" spans="1:9" ht="28.5" customHeight="1" x14ac:dyDescent="0.25">
      <c r="A27" s="97" t="s">
        <v>43</v>
      </c>
      <c r="B27" s="4"/>
      <c r="C27" s="4" t="s">
        <v>28</v>
      </c>
      <c r="D27" s="4" t="s">
        <v>83</v>
      </c>
      <c r="E27" s="4" t="s">
        <v>97</v>
      </c>
      <c r="F27" s="4" t="s">
        <v>80</v>
      </c>
      <c r="G27" s="7">
        <v>3075.1</v>
      </c>
      <c r="H27" s="7">
        <v>2237.9</v>
      </c>
      <c r="I27" s="7">
        <v>2237.9</v>
      </c>
    </row>
    <row r="28" spans="1:9" ht="21" customHeight="1" x14ac:dyDescent="0.25">
      <c r="A28" s="97" t="s">
        <v>34</v>
      </c>
      <c r="B28" s="4"/>
      <c r="C28" s="4" t="s">
        <v>28</v>
      </c>
      <c r="D28" s="4" t="s">
        <v>83</v>
      </c>
      <c r="E28" s="4" t="s">
        <v>97</v>
      </c>
      <c r="F28" s="4" t="s">
        <v>88</v>
      </c>
      <c r="G28" s="7">
        <v>1002.5</v>
      </c>
      <c r="H28" s="7">
        <v>1000</v>
      </c>
      <c r="I28" s="7">
        <v>1000</v>
      </c>
    </row>
    <row r="29" spans="1:9" ht="22.5" hidden="1" customHeight="1" x14ac:dyDescent="0.25">
      <c r="A29" s="97" t="s">
        <v>20</v>
      </c>
      <c r="B29" s="4"/>
      <c r="C29" s="4" t="s">
        <v>28</v>
      </c>
      <c r="D29" s="4" t="s">
        <v>83</v>
      </c>
      <c r="E29" s="4" t="s">
        <v>97</v>
      </c>
      <c r="F29" s="4" t="s">
        <v>85</v>
      </c>
      <c r="G29" s="7"/>
      <c r="H29" s="7"/>
      <c r="I29" s="7"/>
    </row>
    <row r="30" spans="1:9" ht="22.5" customHeight="1" x14ac:dyDescent="0.25">
      <c r="A30" s="97" t="s">
        <v>101</v>
      </c>
      <c r="B30" s="4"/>
      <c r="C30" s="4" t="s">
        <v>102</v>
      </c>
      <c r="D30" s="4"/>
      <c r="E30" s="4"/>
      <c r="F30" s="4"/>
      <c r="G30" s="7">
        <f t="shared" ref="G30:I33" si="1">SUM(G31)</f>
        <v>5</v>
      </c>
      <c r="H30" s="7">
        <f t="shared" si="1"/>
        <v>0</v>
      </c>
      <c r="I30" s="7">
        <f t="shared" si="1"/>
        <v>0</v>
      </c>
    </row>
    <row r="31" spans="1:9" ht="22.5" customHeight="1" x14ac:dyDescent="0.25">
      <c r="A31" s="2" t="s">
        <v>675</v>
      </c>
      <c r="B31" s="22"/>
      <c r="C31" s="98" t="s">
        <v>102</v>
      </c>
      <c r="D31" s="98" t="s">
        <v>152</v>
      </c>
      <c r="E31" s="4"/>
      <c r="F31" s="4"/>
      <c r="G31" s="7">
        <f t="shared" si="1"/>
        <v>5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97" t="s">
        <v>173</v>
      </c>
      <c r="B32" s="4"/>
      <c r="C32" s="98" t="s">
        <v>102</v>
      </c>
      <c r="D32" s="98" t="s">
        <v>152</v>
      </c>
      <c r="E32" s="4" t="s">
        <v>174</v>
      </c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31.5" customHeight="1" x14ac:dyDescent="0.25">
      <c r="A33" s="97" t="s">
        <v>87</v>
      </c>
      <c r="B33" s="4"/>
      <c r="C33" s="98" t="s">
        <v>102</v>
      </c>
      <c r="D33" s="98" t="s">
        <v>152</v>
      </c>
      <c r="E33" s="4" t="s">
        <v>97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29.25" customHeight="1" x14ac:dyDescent="0.25">
      <c r="A34" s="97" t="s">
        <v>43</v>
      </c>
      <c r="B34" s="4"/>
      <c r="C34" s="98" t="s">
        <v>102</v>
      </c>
      <c r="D34" s="98" t="s">
        <v>152</v>
      </c>
      <c r="E34" s="4" t="s">
        <v>97</v>
      </c>
      <c r="F34" s="4" t="s">
        <v>80</v>
      </c>
      <c r="G34" s="7">
        <v>5</v>
      </c>
      <c r="H34" s="7"/>
      <c r="I34" s="7"/>
    </row>
    <row r="35" spans="1:9" s="27" customFormat="1" x14ac:dyDescent="0.25">
      <c r="A35" s="23" t="s">
        <v>89</v>
      </c>
      <c r="B35" s="24" t="s">
        <v>90</v>
      </c>
      <c r="C35" s="24"/>
      <c r="D35" s="24"/>
      <c r="E35" s="24"/>
      <c r="F35" s="24"/>
      <c r="G35" s="26">
        <f>SUM(G36)</f>
        <v>3190.7999999999997</v>
      </c>
      <c r="H35" s="26">
        <f>SUM(H36)</f>
        <v>0</v>
      </c>
      <c r="I35" s="26">
        <f>SUM(I36)</f>
        <v>0</v>
      </c>
    </row>
    <row r="36" spans="1:9" x14ac:dyDescent="0.25">
      <c r="A36" s="97" t="s">
        <v>76</v>
      </c>
      <c r="B36" s="4"/>
      <c r="C36" s="4" t="s">
        <v>28</v>
      </c>
      <c r="D36" s="4"/>
      <c r="E36" s="4"/>
      <c r="F36" s="4"/>
      <c r="G36" s="7">
        <f>SUM(G37)+G45</f>
        <v>3190.7999999999997</v>
      </c>
      <c r="H36" s="7">
        <f>SUM(H37)+H45</f>
        <v>0</v>
      </c>
      <c r="I36" s="7">
        <f>SUM(I37)+I45</f>
        <v>0</v>
      </c>
    </row>
    <row r="37" spans="1:9" ht="31.5" x14ac:dyDescent="0.25">
      <c r="A37" s="97" t="s">
        <v>91</v>
      </c>
      <c r="B37" s="4"/>
      <c r="C37" s="4" t="s">
        <v>28</v>
      </c>
      <c r="D37" s="4" t="s">
        <v>67</v>
      </c>
      <c r="E37" s="4"/>
      <c r="F37" s="4"/>
      <c r="G37" s="7">
        <f>SUM(G38)</f>
        <v>3011.7</v>
      </c>
      <c r="H37" s="7">
        <f>SUM(H38)</f>
        <v>0</v>
      </c>
      <c r="I37" s="7">
        <f>SUM(I38)</f>
        <v>0</v>
      </c>
    </row>
    <row r="38" spans="1:9" x14ac:dyDescent="0.25">
      <c r="A38" s="97" t="s">
        <v>173</v>
      </c>
      <c r="B38" s="4"/>
      <c r="C38" s="4" t="s">
        <v>28</v>
      </c>
      <c r="D38" s="4" t="s">
        <v>67</v>
      </c>
      <c r="E38" s="4" t="s">
        <v>174</v>
      </c>
      <c r="F38" s="4"/>
      <c r="G38" s="7">
        <f>SUM(G39+G43)</f>
        <v>3011.7</v>
      </c>
      <c r="H38" s="7">
        <f>SUM(H39+H43)</f>
        <v>0</v>
      </c>
      <c r="I38" s="7">
        <f>SUM(I39+I43)</f>
        <v>0</v>
      </c>
    </row>
    <row r="39" spans="1:9" ht="31.5" x14ac:dyDescent="0.25">
      <c r="A39" s="97" t="s">
        <v>175</v>
      </c>
      <c r="B39" s="4"/>
      <c r="C39" s="4" t="s">
        <v>28</v>
      </c>
      <c r="D39" s="4" t="s">
        <v>67</v>
      </c>
      <c r="E39" s="4" t="s">
        <v>98</v>
      </c>
      <c r="F39" s="4"/>
      <c r="G39" s="7">
        <f>SUM(G40:G42)</f>
        <v>2923.1</v>
      </c>
      <c r="H39" s="7">
        <f t="shared" ref="H39:I39" si="2">SUM(H40:H42)</f>
        <v>0</v>
      </c>
      <c r="I39" s="7">
        <f t="shared" si="2"/>
        <v>0</v>
      </c>
    </row>
    <row r="40" spans="1:9" ht="47.25" x14ac:dyDescent="0.25">
      <c r="A40" s="2" t="s">
        <v>42</v>
      </c>
      <c r="B40" s="4"/>
      <c r="C40" s="4" t="s">
        <v>28</v>
      </c>
      <c r="D40" s="4" t="s">
        <v>67</v>
      </c>
      <c r="E40" s="4" t="s">
        <v>98</v>
      </c>
      <c r="F40" s="4" t="s">
        <v>78</v>
      </c>
      <c r="G40" s="7">
        <v>2732.2</v>
      </c>
      <c r="H40" s="7"/>
      <c r="I40" s="7"/>
    </row>
    <row r="41" spans="1:9" ht="31.5" hidden="1" x14ac:dyDescent="0.25">
      <c r="A41" s="97" t="s">
        <v>43</v>
      </c>
      <c r="B41" s="4"/>
      <c r="C41" s="4" t="s">
        <v>28</v>
      </c>
      <c r="D41" s="4" t="s">
        <v>67</v>
      </c>
      <c r="E41" s="4" t="s">
        <v>98</v>
      </c>
      <c r="F41" s="4" t="s">
        <v>80</v>
      </c>
      <c r="G41" s="9">
        <v>0</v>
      </c>
      <c r="H41" s="9"/>
      <c r="I41" s="9"/>
    </row>
    <row r="42" spans="1:9" x14ac:dyDescent="0.25">
      <c r="A42" s="97" t="s">
        <v>34</v>
      </c>
      <c r="B42" s="4"/>
      <c r="C42" s="4" t="s">
        <v>28</v>
      </c>
      <c r="D42" s="4" t="s">
        <v>67</v>
      </c>
      <c r="E42" s="4" t="s">
        <v>98</v>
      </c>
      <c r="F42" s="4" t="s">
        <v>88</v>
      </c>
      <c r="G42" s="9">
        <v>190.9</v>
      </c>
      <c r="H42" s="9"/>
      <c r="I42" s="9"/>
    </row>
    <row r="43" spans="1:9" ht="31.5" x14ac:dyDescent="0.25">
      <c r="A43" s="97" t="s">
        <v>92</v>
      </c>
      <c r="B43" s="4"/>
      <c r="C43" s="4" t="s">
        <v>28</v>
      </c>
      <c r="D43" s="4" t="s">
        <v>67</v>
      </c>
      <c r="E43" s="4" t="s">
        <v>99</v>
      </c>
      <c r="F43" s="4"/>
      <c r="G43" s="7">
        <f>SUM(G44)</f>
        <v>88.6</v>
      </c>
      <c r="H43" s="7">
        <f>SUM(H44)</f>
        <v>0</v>
      </c>
      <c r="I43" s="7">
        <f>SUM(I44)</f>
        <v>0</v>
      </c>
    </row>
    <row r="44" spans="1:9" ht="47.25" x14ac:dyDescent="0.25">
      <c r="A44" s="2" t="s">
        <v>42</v>
      </c>
      <c r="B44" s="4"/>
      <c r="C44" s="4" t="s">
        <v>28</v>
      </c>
      <c r="D44" s="4" t="s">
        <v>67</v>
      </c>
      <c r="E44" s="4" t="s">
        <v>99</v>
      </c>
      <c r="F44" s="4" t="s">
        <v>78</v>
      </c>
      <c r="G44" s="7">
        <v>88.6</v>
      </c>
      <c r="H44" s="7"/>
      <c r="I44" s="7"/>
    </row>
    <row r="45" spans="1:9" x14ac:dyDescent="0.25">
      <c r="A45" s="97" t="s">
        <v>82</v>
      </c>
      <c r="B45" s="4"/>
      <c r="C45" s="4" t="s">
        <v>28</v>
      </c>
      <c r="D45" s="4" t="s">
        <v>83</v>
      </c>
      <c r="E45" s="4"/>
      <c r="F45" s="4"/>
      <c r="G45" s="7">
        <f>SUM(G46)</f>
        <v>179.1</v>
      </c>
      <c r="H45" s="7">
        <f>SUM(H46)</f>
        <v>0</v>
      </c>
      <c r="I45" s="7">
        <f>SUM(I46)</f>
        <v>0</v>
      </c>
    </row>
    <row r="46" spans="1:9" x14ac:dyDescent="0.25">
      <c r="A46" s="97" t="s">
        <v>173</v>
      </c>
      <c r="B46" s="4"/>
      <c r="C46" s="4" t="s">
        <v>28</v>
      </c>
      <c r="D46" s="4" t="s">
        <v>83</v>
      </c>
      <c r="E46" s="4" t="s">
        <v>174</v>
      </c>
      <c r="F46" s="4"/>
      <c r="G46" s="7">
        <f>SUM(G47+G50+G52)</f>
        <v>179.1</v>
      </c>
      <c r="H46" s="7">
        <f>SUM(H47+H50+H52)</f>
        <v>0</v>
      </c>
      <c r="I46" s="7">
        <f>SUM(I47+I50+I52)</f>
        <v>0</v>
      </c>
    </row>
    <row r="47" spans="1:9" x14ac:dyDescent="0.25">
      <c r="A47" s="97" t="s">
        <v>84</v>
      </c>
      <c r="B47" s="4"/>
      <c r="C47" s="4" t="s">
        <v>28</v>
      </c>
      <c r="D47" s="4" t="s">
        <v>83</v>
      </c>
      <c r="E47" s="4" t="s">
        <v>95</v>
      </c>
      <c r="F47" s="4"/>
      <c r="G47" s="9">
        <f>SUM(G48:G49)</f>
        <v>19.3</v>
      </c>
      <c r="H47" s="9">
        <f>SUM(H48:H49)</f>
        <v>0</v>
      </c>
      <c r="I47" s="9">
        <f>SUM(I48:I49)</f>
        <v>0</v>
      </c>
    </row>
    <row r="48" spans="1:9" ht="31.5" x14ac:dyDescent="0.25">
      <c r="A48" s="97" t="s">
        <v>43</v>
      </c>
      <c r="B48" s="4"/>
      <c r="C48" s="4" t="s">
        <v>28</v>
      </c>
      <c r="D48" s="4" t="s">
        <v>83</v>
      </c>
      <c r="E48" s="4" t="s">
        <v>95</v>
      </c>
      <c r="F48" s="4" t="s">
        <v>80</v>
      </c>
      <c r="G48" s="9">
        <v>18.5</v>
      </c>
      <c r="H48" s="9"/>
      <c r="I48" s="9"/>
    </row>
    <row r="49" spans="1:10" x14ac:dyDescent="0.25">
      <c r="A49" s="97" t="s">
        <v>20</v>
      </c>
      <c r="B49" s="4"/>
      <c r="C49" s="4" t="s">
        <v>28</v>
      </c>
      <c r="D49" s="4" t="s">
        <v>83</v>
      </c>
      <c r="E49" s="4" t="s">
        <v>95</v>
      </c>
      <c r="F49" s="4" t="s">
        <v>85</v>
      </c>
      <c r="G49" s="9">
        <v>0.8</v>
      </c>
      <c r="H49" s="9"/>
      <c r="I49" s="9"/>
    </row>
    <row r="50" spans="1:10" ht="31.5" x14ac:dyDescent="0.25">
      <c r="A50" s="97" t="s">
        <v>86</v>
      </c>
      <c r="B50" s="4"/>
      <c r="C50" s="4" t="s">
        <v>28</v>
      </c>
      <c r="D50" s="4" t="s">
        <v>83</v>
      </c>
      <c r="E50" s="4" t="s">
        <v>96</v>
      </c>
      <c r="F50" s="4"/>
      <c r="G50" s="9">
        <f>SUM(G51)</f>
        <v>65.2</v>
      </c>
      <c r="H50" s="9">
        <f>SUM(H51)</f>
        <v>0</v>
      </c>
      <c r="I50" s="9">
        <f>SUM(I51)</f>
        <v>0</v>
      </c>
    </row>
    <row r="51" spans="1:10" ht="31.5" x14ac:dyDescent="0.25">
      <c r="A51" s="97" t="s">
        <v>43</v>
      </c>
      <c r="B51" s="4"/>
      <c r="C51" s="4" t="s">
        <v>28</v>
      </c>
      <c r="D51" s="4" t="s">
        <v>83</v>
      </c>
      <c r="E51" s="4" t="s">
        <v>96</v>
      </c>
      <c r="F51" s="4" t="s">
        <v>80</v>
      </c>
      <c r="G51" s="7">
        <v>65.2</v>
      </c>
      <c r="H51" s="7"/>
      <c r="I51" s="7"/>
    </row>
    <row r="52" spans="1:10" ht="31.5" x14ac:dyDescent="0.25">
      <c r="A52" s="97" t="s">
        <v>87</v>
      </c>
      <c r="B52" s="4"/>
      <c r="C52" s="4" t="s">
        <v>28</v>
      </c>
      <c r="D52" s="4" t="s">
        <v>83</v>
      </c>
      <c r="E52" s="4" t="s">
        <v>97</v>
      </c>
      <c r="F52" s="4"/>
      <c r="G52" s="7">
        <f>SUM(G53:G54)</f>
        <v>94.6</v>
      </c>
      <c r="H52" s="7">
        <f>SUM(H53:H54)</f>
        <v>0</v>
      </c>
      <c r="I52" s="7">
        <f>SUM(I53:I54)</f>
        <v>0</v>
      </c>
    </row>
    <row r="53" spans="1:10" ht="31.5" x14ac:dyDescent="0.25">
      <c r="A53" s="97" t="s">
        <v>43</v>
      </c>
      <c r="B53" s="4"/>
      <c r="C53" s="4" t="s">
        <v>28</v>
      </c>
      <c r="D53" s="4" t="s">
        <v>83</v>
      </c>
      <c r="E53" s="4" t="s">
        <v>97</v>
      </c>
      <c r="F53" s="4" t="s">
        <v>80</v>
      </c>
      <c r="G53" s="7">
        <v>89.6</v>
      </c>
      <c r="H53" s="7"/>
      <c r="I53" s="7"/>
    </row>
    <row r="54" spans="1:10" x14ac:dyDescent="0.25">
      <c r="A54" s="97" t="s">
        <v>20</v>
      </c>
      <c r="B54" s="4"/>
      <c r="C54" s="4" t="s">
        <v>28</v>
      </c>
      <c r="D54" s="4" t="s">
        <v>83</v>
      </c>
      <c r="E54" s="4" t="s">
        <v>97</v>
      </c>
      <c r="F54" s="4" t="s">
        <v>85</v>
      </c>
      <c r="G54" s="7">
        <v>5</v>
      </c>
      <c r="H54" s="7"/>
      <c r="I54" s="7"/>
    </row>
    <row r="55" spans="1:10" s="27" customFormat="1" x14ac:dyDescent="0.25">
      <c r="A55" s="23" t="s">
        <v>185</v>
      </c>
      <c r="B55" s="25">
        <v>283</v>
      </c>
      <c r="C55" s="29"/>
      <c r="D55" s="29"/>
      <c r="E55" s="29"/>
      <c r="F55" s="29"/>
      <c r="G55" s="30">
        <f>SUM(G56+G141+G182+G455+G522)+G293+G543+G511+G476</f>
        <v>2349369.2000000007</v>
      </c>
      <c r="H55" s="30">
        <f>SUM(H56+H141+H182+H455+H522)+H293+H543+H511+H476</f>
        <v>1647312.4000000001</v>
      </c>
      <c r="I55" s="30">
        <f>SUM(I56+I141+I182+I455+I522)+I293+I543+I511+I476</f>
        <v>1104298.8999999999</v>
      </c>
      <c r="J55" s="120"/>
    </row>
    <row r="56" spans="1:10" x14ac:dyDescent="0.25">
      <c r="A56" s="97" t="s">
        <v>76</v>
      </c>
      <c r="B56" s="22"/>
      <c r="C56" s="98" t="s">
        <v>28</v>
      </c>
      <c r="D56" s="98"/>
      <c r="E56" s="98"/>
      <c r="F56" s="31"/>
      <c r="G56" s="9">
        <f>SUM(G57+G61)+G84+G92+G88</f>
        <v>270277.40000000002</v>
      </c>
      <c r="H56" s="9">
        <f>SUM(H57+H61)+H84+H92+H88</f>
        <v>189734.10000000003</v>
      </c>
      <c r="I56" s="9">
        <f>SUM(I57+I61)+I84+I92+I88</f>
        <v>235222.90000000002</v>
      </c>
    </row>
    <row r="57" spans="1:10" ht="31.5" x14ac:dyDescent="0.25">
      <c r="A57" s="97" t="s">
        <v>148</v>
      </c>
      <c r="B57" s="22"/>
      <c r="C57" s="98" t="s">
        <v>28</v>
      </c>
      <c r="D57" s="98" t="s">
        <v>35</v>
      </c>
      <c r="E57" s="98"/>
      <c r="F57" s="31"/>
      <c r="G57" s="9">
        <f t="shared" ref="G57:I59" si="3">SUM(G58)</f>
        <v>6012.4</v>
      </c>
      <c r="H57" s="9">
        <f t="shared" si="3"/>
        <v>3925.5</v>
      </c>
      <c r="I57" s="9">
        <f t="shared" si="3"/>
        <v>3925.5</v>
      </c>
    </row>
    <row r="58" spans="1:10" ht="31.5" x14ac:dyDescent="0.25">
      <c r="A58" s="97" t="s">
        <v>810</v>
      </c>
      <c r="B58" s="22"/>
      <c r="C58" s="98" t="s">
        <v>28</v>
      </c>
      <c r="D58" s="98" t="s">
        <v>35</v>
      </c>
      <c r="E58" s="31" t="s">
        <v>186</v>
      </c>
      <c r="F58" s="31"/>
      <c r="G58" s="9">
        <f t="shared" si="3"/>
        <v>6012.4</v>
      </c>
      <c r="H58" s="9">
        <f t="shared" si="3"/>
        <v>3925.5</v>
      </c>
      <c r="I58" s="9">
        <f t="shared" si="3"/>
        <v>3925.5</v>
      </c>
    </row>
    <row r="59" spans="1:10" x14ac:dyDescent="0.25">
      <c r="A59" s="97" t="s">
        <v>187</v>
      </c>
      <c r="B59" s="22"/>
      <c r="C59" s="98" t="s">
        <v>28</v>
      </c>
      <c r="D59" s="98" t="s">
        <v>35</v>
      </c>
      <c r="E59" s="98" t="s">
        <v>188</v>
      </c>
      <c r="F59" s="98"/>
      <c r="G59" s="9">
        <f t="shared" si="3"/>
        <v>6012.4</v>
      </c>
      <c r="H59" s="9">
        <f t="shared" si="3"/>
        <v>3925.5</v>
      </c>
      <c r="I59" s="9">
        <f t="shared" si="3"/>
        <v>3925.5</v>
      </c>
    </row>
    <row r="60" spans="1:10" ht="47.25" x14ac:dyDescent="0.25">
      <c r="A60" s="2" t="s">
        <v>42</v>
      </c>
      <c r="B60" s="22"/>
      <c r="C60" s="98" t="s">
        <v>28</v>
      </c>
      <c r="D60" s="98" t="s">
        <v>35</v>
      </c>
      <c r="E60" s="98" t="s">
        <v>188</v>
      </c>
      <c r="F60" s="98" t="s">
        <v>78</v>
      </c>
      <c r="G60" s="9">
        <v>6012.4</v>
      </c>
      <c r="H60" s="9">
        <v>3925.5</v>
      </c>
      <c r="I60" s="9">
        <v>3925.5</v>
      </c>
    </row>
    <row r="61" spans="1:10" ht="31.5" x14ac:dyDescent="0.25">
      <c r="A61" s="97" t="s">
        <v>227</v>
      </c>
      <c r="B61" s="22"/>
      <c r="C61" s="98" t="s">
        <v>28</v>
      </c>
      <c r="D61" s="98" t="s">
        <v>11</v>
      </c>
      <c r="E61" s="31"/>
      <c r="F61" s="31"/>
      <c r="G61" s="9">
        <f>SUM(G66)+G62+G78+G74</f>
        <v>192158.90000000002</v>
      </c>
      <c r="H61" s="9">
        <f>SUM(H66)+H62+H78+H74</f>
        <v>147234.70000000001</v>
      </c>
      <c r="I61" s="9">
        <f>SUM(I66)+I62+I78+I74</f>
        <v>167675.80000000002</v>
      </c>
    </row>
    <row r="62" spans="1:10" ht="31.5" x14ac:dyDescent="0.25">
      <c r="A62" s="97" t="s">
        <v>490</v>
      </c>
      <c r="B62" s="31"/>
      <c r="C62" s="98" t="s">
        <v>28</v>
      </c>
      <c r="D62" s="98" t="s">
        <v>11</v>
      </c>
      <c r="E62" s="98" t="s">
        <v>194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10" x14ac:dyDescent="0.25">
      <c r="A63" s="97" t="s">
        <v>434</v>
      </c>
      <c r="B63" s="31"/>
      <c r="C63" s="98" t="s">
        <v>28</v>
      </c>
      <c r="D63" s="98" t="s">
        <v>11</v>
      </c>
      <c r="E63" s="31" t="s">
        <v>693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10" ht="47.25" x14ac:dyDescent="0.25">
      <c r="A64" s="2" t="s">
        <v>42</v>
      </c>
      <c r="B64" s="31"/>
      <c r="C64" s="98" t="s">
        <v>28</v>
      </c>
      <c r="D64" s="98" t="s">
        <v>11</v>
      </c>
      <c r="E64" s="31" t="s">
        <v>693</v>
      </c>
      <c r="F64" s="31">
        <v>100</v>
      </c>
      <c r="G64" s="9">
        <v>636.70000000000005</v>
      </c>
      <c r="H64" s="9">
        <v>587.70000000000005</v>
      </c>
      <c r="I64" s="9">
        <v>587.70000000000005</v>
      </c>
    </row>
    <row r="65" spans="1:9" ht="31.5" x14ac:dyDescent="0.25">
      <c r="A65" s="97" t="s">
        <v>43</v>
      </c>
      <c r="B65" s="31"/>
      <c r="C65" s="98" t="s">
        <v>28</v>
      </c>
      <c r="D65" s="98" t="s">
        <v>11</v>
      </c>
      <c r="E65" s="31" t="s">
        <v>693</v>
      </c>
      <c r="F65" s="98" t="s">
        <v>80</v>
      </c>
      <c r="G65" s="9">
        <v>95.2</v>
      </c>
      <c r="H65" s="9">
        <v>144.19999999999999</v>
      </c>
      <c r="I65" s="9">
        <v>144.19999999999999</v>
      </c>
    </row>
    <row r="66" spans="1:9" ht="31.5" x14ac:dyDescent="0.25">
      <c r="A66" s="97" t="s">
        <v>751</v>
      </c>
      <c r="B66" s="22"/>
      <c r="C66" s="98" t="s">
        <v>28</v>
      </c>
      <c r="D66" s="98" t="s">
        <v>11</v>
      </c>
      <c r="E66" s="31" t="s">
        <v>186</v>
      </c>
      <c r="F66" s="31"/>
      <c r="G66" s="9">
        <f>SUM(G67)+G71</f>
        <v>186912.7</v>
      </c>
      <c r="H66" s="9">
        <f t="shared" ref="H66:I66" si="4">SUM(H67)+H71</f>
        <v>141988.5</v>
      </c>
      <c r="I66" s="9">
        <f t="shared" si="4"/>
        <v>162429.6</v>
      </c>
    </row>
    <row r="67" spans="1:9" x14ac:dyDescent="0.25">
      <c r="A67" s="97" t="s">
        <v>69</v>
      </c>
      <c r="B67" s="22"/>
      <c r="C67" s="98" t="s">
        <v>28</v>
      </c>
      <c r="D67" s="98" t="s">
        <v>11</v>
      </c>
      <c r="E67" s="98" t="s">
        <v>190</v>
      </c>
      <c r="F67" s="98"/>
      <c r="G67" s="9">
        <f>SUM(G68:G70)</f>
        <v>185062.6</v>
      </c>
      <c r="H67" s="9">
        <f>SUM(H68:H70)</f>
        <v>141988.5</v>
      </c>
      <c r="I67" s="9">
        <f>SUM(I68:I70)</f>
        <v>162429.6</v>
      </c>
    </row>
    <row r="68" spans="1:9" ht="47.25" x14ac:dyDescent="0.25">
      <c r="A68" s="2" t="s">
        <v>42</v>
      </c>
      <c r="B68" s="22"/>
      <c r="C68" s="98" t="s">
        <v>28</v>
      </c>
      <c r="D68" s="98" t="s">
        <v>11</v>
      </c>
      <c r="E68" s="98" t="s">
        <v>190</v>
      </c>
      <c r="F68" s="98" t="s">
        <v>78</v>
      </c>
      <c r="G68" s="9">
        <f>184238.1+800</f>
        <v>185038.1</v>
      </c>
      <c r="H68" s="9">
        <f>23162+154680.9-35952.5</f>
        <v>141890.4</v>
      </c>
      <c r="I68" s="9">
        <v>162331.5</v>
      </c>
    </row>
    <row r="69" spans="1:9" ht="33.75" customHeight="1" x14ac:dyDescent="0.25">
      <c r="A69" s="97" t="s">
        <v>43</v>
      </c>
      <c r="B69" s="22"/>
      <c r="C69" s="98" t="s">
        <v>28</v>
      </c>
      <c r="D69" s="98" t="s">
        <v>11</v>
      </c>
      <c r="E69" s="98" t="s">
        <v>190</v>
      </c>
      <c r="F69" s="98" t="s">
        <v>80</v>
      </c>
      <c r="G69" s="9">
        <v>18.8</v>
      </c>
      <c r="H69" s="9">
        <v>98.1</v>
      </c>
      <c r="I69" s="9">
        <v>98.1</v>
      </c>
    </row>
    <row r="70" spans="1:9" ht="27.75" customHeight="1" x14ac:dyDescent="0.25">
      <c r="A70" s="97" t="s">
        <v>34</v>
      </c>
      <c r="B70" s="22"/>
      <c r="C70" s="98" t="s">
        <v>28</v>
      </c>
      <c r="D70" s="98" t="s">
        <v>11</v>
      </c>
      <c r="E70" s="98" t="s">
        <v>190</v>
      </c>
      <c r="F70" s="98" t="s">
        <v>88</v>
      </c>
      <c r="G70" s="9">
        <v>5.7</v>
      </c>
      <c r="H70" s="9"/>
      <c r="I70" s="9"/>
    </row>
    <row r="71" spans="1:9" ht="27.75" customHeight="1" x14ac:dyDescent="0.25">
      <c r="A71" s="2" t="s">
        <v>1040</v>
      </c>
      <c r="B71" s="22"/>
      <c r="C71" s="106" t="s">
        <v>28</v>
      </c>
      <c r="D71" s="106" t="s">
        <v>11</v>
      </c>
      <c r="E71" s="106" t="s">
        <v>1041</v>
      </c>
      <c r="F71" s="106"/>
      <c r="G71" s="9">
        <f>SUM(G72:G73)</f>
        <v>1850.1</v>
      </c>
      <c r="H71" s="9">
        <f t="shared" ref="H71" si="5">SUM(H72)</f>
        <v>0</v>
      </c>
      <c r="I71" s="9">
        <f t="shared" ref="I71" si="6">SUM(I72)</f>
        <v>0</v>
      </c>
    </row>
    <row r="72" spans="1:9" ht="47.25" x14ac:dyDescent="0.25">
      <c r="A72" s="2" t="s">
        <v>42</v>
      </c>
      <c r="B72" s="22"/>
      <c r="C72" s="106" t="s">
        <v>28</v>
      </c>
      <c r="D72" s="106" t="s">
        <v>11</v>
      </c>
      <c r="E72" s="106" t="s">
        <v>1041</v>
      </c>
      <c r="F72" s="106" t="s">
        <v>78</v>
      </c>
      <c r="G72" s="9">
        <v>1289.8</v>
      </c>
      <c r="H72" s="9">
        <v>0</v>
      </c>
      <c r="I72" s="9">
        <v>0</v>
      </c>
    </row>
    <row r="73" spans="1:9" ht="27.75" customHeight="1" x14ac:dyDescent="0.25">
      <c r="A73" s="105" t="s">
        <v>34</v>
      </c>
      <c r="B73" s="22"/>
      <c r="C73" s="106" t="s">
        <v>28</v>
      </c>
      <c r="D73" s="106" t="s">
        <v>11</v>
      </c>
      <c r="E73" s="106" t="s">
        <v>1041</v>
      </c>
      <c r="F73" s="106" t="s">
        <v>88</v>
      </c>
      <c r="G73" s="9">
        <v>560.29999999999995</v>
      </c>
      <c r="H73" s="9"/>
      <c r="I73" s="9"/>
    </row>
    <row r="74" spans="1:9" ht="31.5" x14ac:dyDescent="0.25">
      <c r="A74" s="97" t="s">
        <v>761</v>
      </c>
      <c r="B74" s="22"/>
      <c r="C74" s="98" t="s">
        <v>28</v>
      </c>
      <c r="D74" s="98" t="s">
        <v>11</v>
      </c>
      <c r="E74" s="98" t="s">
        <v>757</v>
      </c>
      <c r="F74" s="98"/>
      <c r="G74" s="9">
        <f>SUM(G75)</f>
        <v>4390.1000000000004</v>
      </c>
      <c r="H74" s="9">
        <f>SUM(H75)</f>
        <v>4390.1000000000004</v>
      </c>
      <c r="I74" s="9">
        <f>SUM(I75)</f>
        <v>4390.1000000000004</v>
      </c>
    </row>
    <row r="75" spans="1:9" ht="31.5" x14ac:dyDescent="0.25">
      <c r="A75" s="97" t="s">
        <v>436</v>
      </c>
      <c r="B75" s="22"/>
      <c r="C75" s="98" t="s">
        <v>28</v>
      </c>
      <c r="D75" s="98" t="s">
        <v>11</v>
      </c>
      <c r="E75" s="98" t="s">
        <v>758</v>
      </c>
      <c r="F75" s="98"/>
      <c r="G75" s="9">
        <f>SUM(G76:G77)</f>
        <v>4390.1000000000004</v>
      </c>
      <c r="H75" s="9">
        <f>SUM(H76:H77)</f>
        <v>4390.1000000000004</v>
      </c>
      <c r="I75" s="9">
        <f>SUM(I76:I77)</f>
        <v>4390.1000000000004</v>
      </c>
    </row>
    <row r="76" spans="1:9" ht="47.25" x14ac:dyDescent="0.25">
      <c r="A76" s="2" t="s">
        <v>42</v>
      </c>
      <c r="B76" s="22"/>
      <c r="C76" s="98" t="s">
        <v>28</v>
      </c>
      <c r="D76" s="98" t="s">
        <v>11</v>
      </c>
      <c r="E76" s="98" t="s">
        <v>758</v>
      </c>
      <c r="F76" s="31">
        <v>100</v>
      </c>
      <c r="G76" s="9">
        <v>4136.6000000000004</v>
      </c>
      <c r="H76" s="9">
        <v>3818.3</v>
      </c>
      <c r="I76" s="9">
        <v>3818.3</v>
      </c>
    </row>
    <row r="77" spans="1:9" ht="31.5" x14ac:dyDescent="0.25">
      <c r="A77" s="97" t="s">
        <v>43</v>
      </c>
      <c r="B77" s="22"/>
      <c r="C77" s="98" t="s">
        <v>28</v>
      </c>
      <c r="D77" s="98" t="s">
        <v>11</v>
      </c>
      <c r="E77" s="98" t="s">
        <v>758</v>
      </c>
      <c r="F77" s="98" t="s">
        <v>80</v>
      </c>
      <c r="G77" s="9">
        <v>253.5</v>
      </c>
      <c r="H77" s="9">
        <v>571.79999999999995</v>
      </c>
      <c r="I77" s="9">
        <v>571.79999999999995</v>
      </c>
    </row>
    <row r="78" spans="1:9" x14ac:dyDescent="0.25">
      <c r="A78" s="97" t="s">
        <v>173</v>
      </c>
      <c r="B78" s="22"/>
      <c r="C78" s="98" t="s">
        <v>28</v>
      </c>
      <c r="D78" s="98" t="s">
        <v>11</v>
      </c>
      <c r="E78" s="98" t="s">
        <v>174</v>
      </c>
      <c r="F78" s="98"/>
      <c r="G78" s="9">
        <f>SUM(G79)+G82</f>
        <v>124.2</v>
      </c>
      <c r="H78" s="9">
        <f t="shared" ref="H78:I78" si="7">SUM(H79)+H82</f>
        <v>124.2</v>
      </c>
      <c r="I78" s="9">
        <f t="shared" si="7"/>
        <v>124.2</v>
      </c>
    </row>
    <row r="79" spans="1:9" ht="189.75" customHeight="1" x14ac:dyDescent="0.25">
      <c r="A79" s="97" t="s">
        <v>437</v>
      </c>
      <c r="B79" s="22"/>
      <c r="C79" s="98" t="s">
        <v>28</v>
      </c>
      <c r="D79" s="98" t="s">
        <v>11</v>
      </c>
      <c r="E79" s="98" t="s">
        <v>438</v>
      </c>
      <c r="F79" s="31"/>
      <c r="G79" s="9">
        <f>SUM(G80:G81)</f>
        <v>124.2</v>
      </c>
      <c r="H79" s="9">
        <f>SUM(H80:H81)</f>
        <v>124.2</v>
      </c>
      <c r="I79" s="9">
        <f>SUM(I80:I81)</f>
        <v>124.2</v>
      </c>
    </row>
    <row r="80" spans="1:9" ht="47.25" x14ac:dyDescent="0.25">
      <c r="A80" s="2" t="s">
        <v>42</v>
      </c>
      <c r="B80" s="22"/>
      <c r="C80" s="98" t="s">
        <v>28</v>
      </c>
      <c r="D80" s="98" t="s">
        <v>11</v>
      </c>
      <c r="E80" s="98" t="s">
        <v>438</v>
      </c>
      <c r="F80" s="98" t="s">
        <v>78</v>
      </c>
      <c r="G80" s="9">
        <v>124.2</v>
      </c>
      <c r="H80" s="9">
        <v>124.2</v>
      </c>
      <c r="I80" s="9">
        <v>124.2</v>
      </c>
    </row>
    <row r="81" spans="1:9" ht="27.75" hidden="1" customHeight="1" x14ac:dyDescent="0.25">
      <c r="A81" s="97" t="s">
        <v>43</v>
      </c>
      <c r="B81" s="22"/>
      <c r="C81" s="98" t="s">
        <v>28</v>
      </c>
      <c r="D81" s="98" t="s">
        <v>11</v>
      </c>
      <c r="E81" s="98"/>
      <c r="F81" s="98" t="s">
        <v>80</v>
      </c>
      <c r="G81" s="9"/>
      <c r="H81" s="9"/>
      <c r="I81" s="9"/>
    </row>
    <row r="82" spans="1:9" hidden="1" x14ac:dyDescent="0.25">
      <c r="A82" s="97"/>
      <c r="B82" s="98"/>
      <c r="C82" s="98" t="s">
        <v>28</v>
      </c>
      <c r="D82" s="98" t="s">
        <v>11</v>
      </c>
      <c r="E82" s="98" t="s">
        <v>744</v>
      </c>
      <c r="F82" s="31"/>
      <c r="G82" s="9">
        <f>SUM(G83:G83)</f>
        <v>0</v>
      </c>
      <c r="H82" s="9">
        <f>SUM(H83:H83)</f>
        <v>0</v>
      </c>
      <c r="I82" s="9">
        <f>SUM(I83:I83)</f>
        <v>0</v>
      </c>
    </row>
    <row r="83" spans="1:9" ht="47.25" hidden="1" x14ac:dyDescent="0.25">
      <c r="A83" s="2" t="s">
        <v>42</v>
      </c>
      <c r="B83" s="98"/>
      <c r="C83" s="98" t="s">
        <v>28</v>
      </c>
      <c r="D83" s="98" t="s">
        <v>11</v>
      </c>
      <c r="E83" s="98" t="s">
        <v>744</v>
      </c>
      <c r="F83" s="98" t="s">
        <v>78</v>
      </c>
      <c r="G83" s="9"/>
      <c r="H83" s="9"/>
      <c r="I83" s="9"/>
    </row>
    <row r="84" spans="1:9" x14ac:dyDescent="0.25">
      <c r="A84" s="97" t="s">
        <v>151</v>
      </c>
      <c r="B84" s="22"/>
      <c r="C84" s="98" t="s">
        <v>28</v>
      </c>
      <c r="D84" s="98" t="s">
        <v>152</v>
      </c>
      <c r="E84" s="98"/>
      <c r="F84" s="98"/>
      <c r="G84" s="9">
        <f t="shared" ref="G84:I86" si="8">SUM(G85)</f>
        <v>3</v>
      </c>
      <c r="H84" s="9">
        <f t="shared" si="8"/>
        <v>3.1</v>
      </c>
      <c r="I84" s="9">
        <f t="shared" si="8"/>
        <v>2.8</v>
      </c>
    </row>
    <row r="85" spans="1:9" x14ac:dyDescent="0.25">
      <c r="A85" s="97" t="s">
        <v>432</v>
      </c>
      <c r="B85" s="22"/>
      <c r="C85" s="98" t="s">
        <v>28</v>
      </c>
      <c r="D85" s="98" t="s">
        <v>152</v>
      </c>
      <c r="E85" s="98" t="s">
        <v>174</v>
      </c>
      <c r="F85" s="98"/>
      <c r="G85" s="9">
        <f t="shared" si="8"/>
        <v>3</v>
      </c>
      <c r="H85" s="9">
        <f t="shared" si="8"/>
        <v>3.1</v>
      </c>
      <c r="I85" s="9">
        <f t="shared" si="8"/>
        <v>2.8</v>
      </c>
    </row>
    <row r="86" spans="1:9" ht="47.25" x14ac:dyDescent="0.25">
      <c r="A86" s="97" t="s">
        <v>193</v>
      </c>
      <c r="B86" s="22"/>
      <c r="C86" s="98" t="s">
        <v>28</v>
      </c>
      <c r="D86" s="98" t="s">
        <v>152</v>
      </c>
      <c r="E86" s="98" t="s">
        <v>435</v>
      </c>
      <c r="F86" s="98"/>
      <c r="G86" s="9">
        <f t="shared" si="8"/>
        <v>3</v>
      </c>
      <c r="H86" s="9">
        <f t="shared" si="8"/>
        <v>3.1</v>
      </c>
      <c r="I86" s="9">
        <f t="shared" si="8"/>
        <v>2.8</v>
      </c>
    </row>
    <row r="87" spans="1:9" ht="31.5" x14ac:dyDescent="0.25">
      <c r="A87" s="97" t="s">
        <v>43</v>
      </c>
      <c r="B87" s="22"/>
      <c r="C87" s="98" t="s">
        <v>28</v>
      </c>
      <c r="D87" s="98" t="s">
        <v>152</v>
      </c>
      <c r="E87" s="98" t="s">
        <v>435</v>
      </c>
      <c r="F87" s="98" t="s">
        <v>80</v>
      </c>
      <c r="G87" s="9">
        <v>3</v>
      </c>
      <c r="H87" s="9">
        <v>3.1</v>
      </c>
      <c r="I87" s="9">
        <v>2.8</v>
      </c>
    </row>
    <row r="88" spans="1:9" hidden="1" x14ac:dyDescent="0.25">
      <c r="A88" s="97" t="s">
        <v>485</v>
      </c>
      <c r="B88" s="22"/>
      <c r="C88" s="98" t="s">
        <v>28</v>
      </c>
      <c r="D88" s="98" t="s">
        <v>102</v>
      </c>
      <c r="E88" s="98"/>
      <c r="F88" s="98"/>
      <c r="G88" s="9">
        <f t="shared" ref="G88:I90" si="9">SUM(G89)</f>
        <v>0</v>
      </c>
      <c r="H88" s="9">
        <f t="shared" si="9"/>
        <v>0</v>
      </c>
      <c r="I88" s="9">
        <f t="shared" si="9"/>
        <v>0</v>
      </c>
    </row>
    <row r="89" spans="1:9" hidden="1" x14ac:dyDescent="0.25">
      <c r="A89" s="97" t="s">
        <v>173</v>
      </c>
      <c r="B89" s="22"/>
      <c r="C89" s="98" t="s">
        <v>28</v>
      </c>
      <c r="D89" s="98" t="s">
        <v>102</v>
      </c>
      <c r="E89" s="98" t="s">
        <v>174</v>
      </c>
      <c r="F89" s="98"/>
      <c r="G89" s="9">
        <f t="shared" si="9"/>
        <v>0</v>
      </c>
      <c r="H89" s="9">
        <f t="shared" si="9"/>
        <v>0</v>
      </c>
      <c r="I89" s="9">
        <f t="shared" si="9"/>
        <v>0</v>
      </c>
    </row>
    <row r="90" spans="1:9" ht="31.5" hidden="1" x14ac:dyDescent="0.25">
      <c r="A90" s="97" t="s">
        <v>87</v>
      </c>
      <c r="B90" s="22"/>
      <c r="C90" s="98" t="s">
        <v>28</v>
      </c>
      <c r="D90" s="98" t="s">
        <v>102</v>
      </c>
      <c r="E90" s="98" t="s">
        <v>97</v>
      </c>
      <c r="F90" s="98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idden="1" x14ac:dyDescent="0.25">
      <c r="A91" s="97" t="s">
        <v>20</v>
      </c>
      <c r="B91" s="22"/>
      <c r="C91" s="98" t="s">
        <v>28</v>
      </c>
      <c r="D91" s="98" t="s">
        <v>102</v>
      </c>
      <c r="E91" s="98" t="s">
        <v>97</v>
      </c>
      <c r="F91" s="98" t="s">
        <v>85</v>
      </c>
      <c r="G91" s="9"/>
      <c r="H91" s="9"/>
      <c r="I91" s="9"/>
    </row>
    <row r="92" spans="1:9" x14ac:dyDescent="0.25">
      <c r="A92" s="97" t="s">
        <v>82</v>
      </c>
      <c r="B92" s="22"/>
      <c r="C92" s="98" t="s">
        <v>28</v>
      </c>
      <c r="D92" s="98" t="s">
        <v>83</v>
      </c>
      <c r="E92" s="98"/>
      <c r="F92" s="31"/>
      <c r="G92" s="9">
        <f>SUM(G93+G96+G106+G115+G119+G122+G137)+G130+G133</f>
        <v>72103.099999999991</v>
      </c>
      <c r="H92" s="9">
        <f>SUM(H93+H96+H106+H115+H119+H122+H137)+H130+H133</f>
        <v>38570.800000000003</v>
      </c>
      <c r="I92" s="9">
        <f>SUM(I93+I96+I106+I115+I119+I122+I137)+I130+I133</f>
        <v>63618.8</v>
      </c>
    </row>
    <row r="93" spans="1:9" ht="31.5" x14ac:dyDescent="0.25">
      <c r="A93" s="97" t="s">
        <v>637</v>
      </c>
      <c r="B93" s="22"/>
      <c r="C93" s="98" t="s">
        <v>28</v>
      </c>
      <c r="D93" s="98" t="s">
        <v>83</v>
      </c>
      <c r="E93" s="98" t="s">
        <v>195</v>
      </c>
      <c r="F93" s="31"/>
      <c r="G93" s="9">
        <f t="shared" ref="G93:I94" si="10">SUM(G94)</f>
        <v>45.7</v>
      </c>
      <c r="H93" s="9">
        <f t="shared" si="10"/>
        <v>150</v>
      </c>
      <c r="I93" s="9">
        <f t="shared" si="10"/>
        <v>150</v>
      </c>
    </row>
    <row r="94" spans="1:9" ht="25.5" customHeight="1" x14ac:dyDescent="0.25">
      <c r="A94" s="97" t="s">
        <v>87</v>
      </c>
      <c r="B94" s="22"/>
      <c r="C94" s="98" t="s">
        <v>28</v>
      </c>
      <c r="D94" s="98" t="s">
        <v>83</v>
      </c>
      <c r="E94" s="31" t="s">
        <v>528</v>
      </c>
      <c r="F94" s="31"/>
      <c r="G94" s="9">
        <f t="shared" si="10"/>
        <v>45.7</v>
      </c>
      <c r="H94" s="9">
        <f t="shared" si="10"/>
        <v>150</v>
      </c>
      <c r="I94" s="9">
        <f t="shared" si="10"/>
        <v>150</v>
      </c>
    </row>
    <row r="95" spans="1:9" ht="30.75" customHeight="1" x14ac:dyDescent="0.25">
      <c r="A95" s="97" t="s">
        <v>43</v>
      </c>
      <c r="B95" s="22"/>
      <c r="C95" s="98" t="s">
        <v>28</v>
      </c>
      <c r="D95" s="98" t="s">
        <v>83</v>
      </c>
      <c r="E95" s="31" t="s">
        <v>528</v>
      </c>
      <c r="F95" s="31">
        <v>200</v>
      </c>
      <c r="G95" s="9">
        <v>45.7</v>
      </c>
      <c r="H95" s="9">
        <v>150</v>
      </c>
      <c r="I95" s="9">
        <v>150</v>
      </c>
    </row>
    <row r="96" spans="1:9" ht="31.5" x14ac:dyDescent="0.25">
      <c r="A96" s="97" t="s">
        <v>751</v>
      </c>
      <c r="B96" s="22"/>
      <c r="C96" s="98" t="s">
        <v>28</v>
      </c>
      <c r="D96" s="98" t="s">
        <v>83</v>
      </c>
      <c r="E96" s="31" t="s">
        <v>186</v>
      </c>
      <c r="F96" s="31"/>
      <c r="G96" s="9">
        <f>SUM(G97+G100+G102)</f>
        <v>40665.5</v>
      </c>
      <c r="H96" s="9">
        <f>SUM(H97+H100+H102)</f>
        <v>19110.599999999999</v>
      </c>
      <c r="I96" s="9">
        <f>SUM(I97+I100+I102)</f>
        <v>35128.300000000003</v>
      </c>
    </row>
    <row r="97" spans="1:11" x14ac:dyDescent="0.25">
      <c r="A97" s="97" t="s">
        <v>84</v>
      </c>
      <c r="B97" s="22"/>
      <c r="C97" s="98" t="s">
        <v>28</v>
      </c>
      <c r="D97" s="98" t="s">
        <v>83</v>
      </c>
      <c r="E97" s="31" t="s">
        <v>196</v>
      </c>
      <c r="F97" s="31"/>
      <c r="G97" s="9">
        <f>SUM(G98:G99)</f>
        <v>4122.1000000000004</v>
      </c>
      <c r="H97" s="9">
        <f>SUM(H98:H99)</f>
        <v>4347.3</v>
      </c>
      <c r="I97" s="9">
        <f>SUM(I98:I99)</f>
        <v>6347.3</v>
      </c>
    </row>
    <row r="98" spans="1:11" ht="31.5" x14ac:dyDescent="0.25">
      <c r="A98" s="97" t="s">
        <v>43</v>
      </c>
      <c r="B98" s="22"/>
      <c r="C98" s="98" t="s">
        <v>28</v>
      </c>
      <c r="D98" s="98" t="s">
        <v>83</v>
      </c>
      <c r="E98" s="31" t="s">
        <v>196</v>
      </c>
      <c r="F98" s="31">
        <v>200</v>
      </c>
      <c r="G98" s="9">
        <v>4044.5</v>
      </c>
      <c r="H98" s="9">
        <v>4255.8</v>
      </c>
      <c r="I98" s="9">
        <v>6255.8</v>
      </c>
    </row>
    <row r="99" spans="1:11" x14ac:dyDescent="0.25">
      <c r="A99" s="97" t="s">
        <v>20</v>
      </c>
      <c r="B99" s="22"/>
      <c r="C99" s="98" t="s">
        <v>28</v>
      </c>
      <c r="D99" s="98" t="s">
        <v>83</v>
      </c>
      <c r="E99" s="31" t="s">
        <v>196</v>
      </c>
      <c r="F99" s="31">
        <v>800</v>
      </c>
      <c r="G99" s="9">
        <v>77.599999999999994</v>
      </c>
      <c r="H99" s="9">
        <v>91.5</v>
      </c>
      <c r="I99" s="9">
        <v>91.5</v>
      </c>
    </row>
    <row r="100" spans="1:11" ht="31.5" x14ac:dyDescent="0.25">
      <c r="A100" s="97" t="s">
        <v>86</v>
      </c>
      <c r="B100" s="22"/>
      <c r="C100" s="98" t="s">
        <v>28</v>
      </c>
      <c r="D100" s="98" t="s">
        <v>83</v>
      </c>
      <c r="E100" s="31" t="s">
        <v>197</v>
      </c>
      <c r="F100" s="31"/>
      <c r="G100" s="9">
        <f>SUM(G101)</f>
        <v>24185.9</v>
      </c>
      <c r="H100" s="9">
        <f>SUM(H101)</f>
        <v>6968.3</v>
      </c>
      <c r="I100" s="9">
        <f>SUM(I101)</f>
        <v>10986</v>
      </c>
    </row>
    <row r="101" spans="1:11" ht="31.5" x14ac:dyDescent="0.25">
      <c r="A101" s="97" t="s">
        <v>43</v>
      </c>
      <c r="B101" s="22"/>
      <c r="C101" s="98" t="s">
        <v>28</v>
      </c>
      <c r="D101" s="98" t="s">
        <v>83</v>
      </c>
      <c r="E101" s="31" t="s">
        <v>197</v>
      </c>
      <c r="F101" s="31">
        <v>200</v>
      </c>
      <c r="G101" s="9">
        <v>24185.9</v>
      </c>
      <c r="H101" s="9">
        <v>6968.3</v>
      </c>
      <c r="I101" s="9">
        <v>10986</v>
      </c>
    </row>
    <row r="102" spans="1:11" ht="31.5" x14ac:dyDescent="0.25">
      <c r="A102" s="97" t="s">
        <v>87</v>
      </c>
      <c r="B102" s="22"/>
      <c r="C102" s="98" t="s">
        <v>28</v>
      </c>
      <c r="D102" s="98" t="s">
        <v>83</v>
      </c>
      <c r="E102" s="31" t="s">
        <v>198</v>
      </c>
      <c r="F102" s="31"/>
      <c r="G102" s="9">
        <f>SUM(G103:G105)</f>
        <v>12357.5</v>
      </c>
      <c r="H102" s="9">
        <f>SUM(H103:H105)</f>
        <v>7795</v>
      </c>
      <c r="I102" s="9">
        <f>SUM(I103:I105)</f>
        <v>17795</v>
      </c>
    </row>
    <row r="103" spans="1:11" ht="33" customHeight="1" x14ac:dyDescent="0.25">
      <c r="A103" s="97" t="s">
        <v>43</v>
      </c>
      <c r="B103" s="22"/>
      <c r="C103" s="98" t="s">
        <v>28</v>
      </c>
      <c r="D103" s="98" t="s">
        <v>83</v>
      </c>
      <c r="E103" s="31" t="s">
        <v>198</v>
      </c>
      <c r="F103" s="31">
        <v>200</v>
      </c>
      <c r="G103" s="9">
        <v>9090</v>
      </c>
      <c r="H103" s="9">
        <v>5195</v>
      </c>
      <c r="I103" s="9">
        <v>15195</v>
      </c>
    </row>
    <row r="104" spans="1:11" x14ac:dyDescent="0.25">
      <c r="A104" s="97" t="s">
        <v>34</v>
      </c>
      <c r="B104" s="22"/>
      <c r="C104" s="98" t="s">
        <v>28</v>
      </c>
      <c r="D104" s="98" t="s">
        <v>83</v>
      </c>
      <c r="E104" s="31" t="s">
        <v>198</v>
      </c>
      <c r="F104" s="31">
        <v>300</v>
      </c>
      <c r="G104" s="9">
        <f>600+130</f>
        <v>730</v>
      </c>
      <c r="H104" s="9">
        <v>600</v>
      </c>
      <c r="I104" s="9">
        <v>600</v>
      </c>
    </row>
    <row r="105" spans="1:11" x14ac:dyDescent="0.25">
      <c r="A105" s="97" t="s">
        <v>20</v>
      </c>
      <c r="B105" s="22"/>
      <c r="C105" s="98" t="s">
        <v>28</v>
      </c>
      <c r="D105" s="98" t="s">
        <v>83</v>
      </c>
      <c r="E105" s="31" t="s">
        <v>198</v>
      </c>
      <c r="F105" s="31">
        <v>800</v>
      </c>
      <c r="G105" s="9">
        <v>2537.5</v>
      </c>
      <c r="H105" s="9">
        <v>2000</v>
      </c>
      <c r="I105" s="9">
        <v>2000</v>
      </c>
    </row>
    <row r="106" spans="1:11" ht="31.5" x14ac:dyDescent="0.25">
      <c r="A106" s="97" t="s">
        <v>492</v>
      </c>
      <c r="B106" s="22"/>
      <c r="C106" s="98" t="s">
        <v>28</v>
      </c>
      <c r="D106" s="98" t="s">
        <v>83</v>
      </c>
      <c r="E106" s="31" t="s">
        <v>199</v>
      </c>
      <c r="F106" s="31"/>
      <c r="G106" s="9">
        <f>SUM(G107)+G111</f>
        <v>6061.6</v>
      </c>
      <c r="H106" s="9">
        <f>SUM(H107)+H111</f>
        <v>4708.8999999999996</v>
      </c>
      <c r="I106" s="9">
        <f>SUM(I107)+I111</f>
        <v>7811.9</v>
      </c>
      <c r="K106" s="96"/>
    </row>
    <row r="107" spans="1:11" ht="47.25" x14ac:dyDescent="0.25">
      <c r="A107" s="97" t="s">
        <v>493</v>
      </c>
      <c r="B107" s="22"/>
      <c r="C107" s="98" t="s">
        <v>28</v>
      </c>
      <c r="D107" s="98" t="s">
        <v>83</v>
      </c>
      <c r="E107" s="31" t="s">
        <v>200</v>
      </c>
      <c r="F107" s="31"/>
      <c r="G107" s="9">
        <f>SUM(G108)</f>
        <v>6061.6</v>
      </c>
      <c r="H107" s="9">
        <f>SUM(H108)</f>
        <v>4708.8999999999996</v>
      </c>
      <c r="I107" s="9">
        <f>SUM(I108)</f>
        <v>7811.9</v>
      </c>
    </row>
    <row r="108" spans="1:11" ht="31.5" x14ac:dyDescent="0.25">
      <c r="A108" s="97" t="s">
        <v>401</v>
      </c>
      <c r="B108" s="22"/>
      <c r="C108" s="98" t="s">
        <v>28</v>
      </c>
      <c r="D108" s="98" t="s">
        <v>83</v>
      </c>
      <c r="E108" s="31" t="s">
        <v>201</v>
      </c>
      <c r="F108" s="31"/>
      <c r="G108" s="9">
        <f>SUM(G109:G110)</f>
        <v>6061.6</v>
      </c>
      <c r="H108" s="9">
        <f>SUM(H109:H110)</f>
        <v>4708.8999999999996</v>
      </c>
      <c r="I108" s="9">
        <f>SUM(I109:I110)</f>
        <v>7811.9</v>
      </c>
    </row>
    <row r="109" spans="1:11" ht="31.5" x14ac:dyDescent="0.25">
      <c r="A109" s="97" t="s">
        <v>43</v>
      </c>
      <c r="B109" s="22"/>
      <c r="C109" s="98" t="s">
        <v>28</v>
      </c>
      <c r="D109" s="98" t="s">
        <v>83</v>
      </c>
      <c r="E109" s="31" t="s">
        <v>201</v>
      </c>
      <c r="F109" s="31">
        <v>200</v>
      </c>
      <c r="G109" s="9">
        <v>6041.6</v>
      </c>
      <c r="H109" s="9">
        <v>4688.8999999999996</v>
      </c>
      <c r="I109" s="9">
        <v>7791.9</v>
      </c>
    </row>
    <row r="110" spans="1:11" x14ac:dyDescent="0.25">
      <c r="A110" s="97" t="s">
        <v>20</v>
      </c>
      <c r="B110" s="22"/>
      <c r="C110" s="98" t="s">
        <v>28</v>
      </c>
      <c r="D110" s="98" t="s">
        <v>83</v>
      </c>
      <c r="E110" s="31" t="s">
        <v>201</v>
      </c>
      <c r="F110" s="31">
        <v>800</v>
      </c>
      <c r="G110" s="9">
        <v>20</v>
      </c>
      <c r="H110" s="9">
        <v>20</v>
      </c>
      <c r="I110" s="9">
        <v>20</v>
      </c>
    </row>
    <row r="111" spans="1:11" ht="31.5" hidden="1" x14ac:dyDescent="0.25">
      <c r="A111" s="97" t="s">
        <v>494</v>
      </c>
      <c r="B111" s="22"/>
      <c r="C111" s="98" t="s">
        <v>28</v>
      </c>
      <c r="D111" s="98" t="s">
        <v>83</v>
      </c>
      <c r="E111" s="31" t="s">
        <v>213</v>
      </c>
      <c r="F111" s="31"/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45" hidden="1" customHeight="1" x14ac:dyDescent="0.25">
      <c r="A112" s="97" t="s">
        <v>401</v>
      </c>
      <c r="B112" s="22"/>
      <c r="C112" s="98" t="s">
        <v>28</v>
      </c>
      <c r="D112" s="98" t="s">
        <v>83</v>
      </c>
      <c r="E112" s="31" t="s">
        <v>512</v>
      </c>
      <c r="F112" s="31"/>
      <c r="G112" s="9">
        <f>SUM(G113:G114)</f>
        <v>0</v>
      </c>
      <c r="H112" s="9">
        <f>SUM(H113:H114)</f>
        <v>0</v>
      </c>
      <c r="I112" s="9">
        <f>SUM(I113:I114)</f>
        <v>0</v>
      </c>
    </row>
    <row r="113" spans="1:9" ht="28.5" hidden="1" customHeight="1" x14ac:dyDescent="0.25">
      <c r="A113" s="97" t="s">
        <v>43</v>
      </c>
      <c r="B113" s="22"/>
      <c r="C113" s="98" t="s">
        <v>28</v>
      </c>
      <c r="D113" s="98" t="s">
        <v>83</v>
      </c>
      <c r="E113" s="31" t="s">
        <v>512</v>
      </c>
      <c r="F113" s="31">
        <v>200</v>
      </c>
      <c r="G113" s="9"/>
      <c r="H113" s="9">
        <v>0</v>
      </c>
      <c r="I113" s="9">
        <v>0</v>
      </c>
    </row>
    <row r="114" spans="1:9" hidden="1" x14ac:dyDescent="0.25">
      <c r="A114" s="97" t="s">
        <v>20</v>
      </c>
      <c r="B114" s="22"/>
      <c r="C114" s="98" t="s">
        <v>28</v>
      </c>
      <c r="D114" s="98" t="s">
        <v>83</v>
      </c>
      <c r="E114" s="31" t="s">
        <v>512</v>
      </c>
      <c r="F114" s="31">
        <v>800</v>
      </c>
      <c r="G114" s="9">
        <v>0</v>
      </c>
      <c r="H114" s="9"/>
      <c r="I114" s="9"/>
    </row>
    <row r="115" spans="1:9" ht="39.75" customHeight="1" x14ac:dyDescent="0.25">
      <c r="A115" s="97" t="s">
        <v>752</v>
      </c>
      <c r="B115" s="22"/>
      <c r="C115" s="98" t="s">
        <v>28</v>
      </c>
      <c r="D115" s="98" t="s">
        <v>83</v>
      </c>
      <c r="E115" s="31" t="s">
        <v>203</v>
      </c>
      <c r="F115" s="31"/>
      <c r="G115" s="9">
        <f>SUM(G116)</f>
        <v>220.3</v>
      </c>
      <c r="H115" s="9">
        <f>SUM(H116)</f>
        <v>234.4</v>
      </c>
      <c r="I115" s="9">
        <f>SUM(I116)</f>
        <v>234.4</v>
      </c>
    </row>
    <row r="116" spans="1:9" ht="42.75" customHeight="1" x14ac:dyDescent="0.25">
      <c r="A116" s="97" t="s">
        <v>87</v>
      </c>
      <c r="B116" s="22"/>
      <c r="C116" s="98" t="s">
        <v>28</v>
      </c>
      <c r="D116" s="98" t="s">
        <v>83</v>
      </c>
      <c r="E116" s="31" t="s">
        <v>444</v>
      </c>
      <c r="F116" s="31"/>
      <c r="G116" s="9">
        <f>SUM(G117:G118)</f>
        <v>220.3</v>
      </c>
      <c r="H116" s="9">
        <f>SUM(H117:H118)</f>
        <v>234.4</v>
      </c>
      <c r="I116" s="9">
        <f>SUM(I117:I118)</f>
        <v>234.4</v>
      </c>
    </row>
    <row r="117" spans="1:9" ht="31.5" x14ac:dyDescent="0.25">
      <c r="A117" s="97" t="s">
        <v>43</v>
      </c>
      <c r="B117" s="22"/>
      <c r="C117" s="98" t="s">
        <v>28</v>
      </c>
      <c r="D117" s="98" t="s">
        <v>83</v>
      </c>
      <c r="E117" s="31" t="s">
        <v>444</v>
      </c>
      <c r="F117" s="31">
        <v>200</v>
      </c>
      <c r="G117" s="9">
        <v>70.3</v>
      </c>
      <c r="H117" s="9">
        <v>84.4</v>
      </c>
      <c r="I117" s="9">
        <v>84.4</v>
      </c>
    </row>
    <row r="118" spans="1:9" x14ac:dyDescent="0.25">
      <c r="A118" s="97" t="s">
        <v>34</v>
      </c>
      <c r="B118" s="22"/>
      <c r="C118" s="98" t="s">
        <v>28</v>
      </c>
      <c r="D118" s="98" t="s">
        <v>83</v>
      </c>
      <c r="E118" s="31" t="s">
        <v>444</v>
      </c>
      <c r="F118" s="31">
        <v>300</v>
      </c>
      <c r="G118" s="9">
        <v>150</v>
      </c>
      <c r="H118" s="9">
        <v>150</v>
      </c>
      <c r="I118" s="9">
        <v>150</v>
      </c>
    </row>
    <row r="119" spans="1:9" ht="31.5" x14ac:dyDescent="0.25">
      <c r="A119" s="97" t="s">
        <v>753</v>
      </c>
      <c r="B119" s="22"/>
      <c r="C119" s="98" t="s">
        <v>28</v>
      </c>
      <c r="D119" s="98" t="s">
        <v>83</v>
      </c>
      <c r="E119" s="31" t="s">
        <v>204</v>
      </c>
      <c r="F119" s="31"/>
      <c r="G119" s="9">
        <f t="shared" ref="G119:I120" si="11">SUM(G120)</f>
        <v>272.60000000000002</v>
      </c>
      <c r="H119" s="9">
        <f t="shared" si="11"/>
        <v>290</v>
      </c>
      <c r="I119" s="9">
        <f t="shared" si="11"/>
        <v>290</v>
      </c>
    </row>
    <row r="120" spans="1:9" x14ac:dyDescent="0.25">
      <c r="A120" s="2" t="s">
        <v>29</v>
      </c>
      <c r="B120" s="22"/>
      <c r="C120" s="98" t="s">
        <v>28</v>
      </c>
      <c r="D120" s="98" t="s">
        <v>83</v>
      </c>
      <c r="E120" s="31" t="s">
        <v>529</v>
      </c>
      <c r="F120" s="31"/>
      <c r="G120" s="9">
        <f t="shared" si="11"/>
        <v>272.60000000000002</v>
      </c>
      <c r="H120" s="9">
        <f t="shared" si="11"/>
        <v>290</v>
      </c>
      <c r="I120" s="9">
        <f t="shared" si="11"/>
        <v>290</v>
      </c>
    </row>
    <row r="121" spans="1:9" ht="31.5" x14ac:dyDescent="0.25">
      <c r="A121" s="97" t="s">
        <v>43</v>
      </c>
      <c r="B121" s="22"/>
      <c r="C121" s="98" t="s">
        <v>28</v>
      </c>
      <c r="D121" s="98" t="s">
        <v>83</v>
      </c>
      <c r="E121" s="31" t="s">
        <v>529</v>
      </c>
      <c r="F121" s="31">
        <v>200</v>
      </c>
      <c r="G121" s="9">
        <v>272.60000000000002</v>
      </c>
      <c r="H121" s="9">
        <v>290</v>
      </c>
      <c r="I121" s="9">
        <v>290</v>
      </c>
    </row>
    <row r="122" spans="1:9" ht="31.5" x14ac:dyDescent="0.25">
      <c r="A122" s="97" t="s">
        <v>495</v>
      </c>
      <c r="B122" s="22"/>
      <c r="C122" s="98" t="s">
        <v>28</v>
      </c>
      <c r="D122" s="98" t="s">
        <v>83</v>
      </c>
      <c r="E122" s="31" t="s">
        <v>205</v>
      </c>
      <c r="F122" s="31"/>
      <c r="G122" s="9">
        <f>SUM(G123)+G125</f>
        <v>6849</v>
      </c>
      <c r="H122" s="9">
        <f>SUM(H123)+H125</f>
        <v>6592.9</v>
      </c>
      <c r="I122" s="9">
        <f>SUM(I123)+I125</f>
        <v>6592.9</v>
      </c>
    </row>
    <row r="123" spans="1:9" ht="31.5" x14ac:dyDescent="0.25">
      <c r="A123" s="97" t="s">
        <v>319</v>
      </c>
      <c r="B123" s="22"/>
      <c r="C123" s="98" t="s">
        <v>28</v>
      </c>
      <c r="D123" s="98" t="s">
        <v>83</v>
      </c>
      <c r="E123" s="31" t="s">
        <v>439</v>
      </c>
      <c r="F123" s="31"/>
      <c r="G123" s="9">
        <f>SUM(G124)</f>
        <v>236.4</v>
      </c>
      <c r="H123" s="9">
        <f>SUM(H124)</f>
        <v>236.4</v>
      </c>
      <c r="I123" s="9">
        <f>SUM(I124)</f>
        <v>236.4</v>
      </c>
    </row>
    <row r="124" spans="1:9" ht="31.5" x14ac:dyDescent="0.25">
      <c r="A124" s="97" t="s">
        <v>207</v>
      </c>
      <c r="B124" s="22"/>
      <c r="C124" s="98" t="s">
        <v>28</v>
      </c>
      <c r="D124" s="98" t="s">
        <v>83</v>
      </c>
      <c r="E124" s="31" t="s">
        <v>439</v>
      </c>
      <c r="F124" s="31">
        <v>600</v>
      </c>
      <c r="G124" s="9">
        <v>236.4</v>
      </c>
      <c r="H124" s="9">
        <v>236.4</v>
      </c>
      <c r="I124" s="9">
        <v>236.4</v>
      </c>
    </row>
    <row r="125" spans="1:9" ht="47.25" x14ac:dyDescent="0.25">
      <c r="A125" s="97" t="s">
        <v>23</v>
      </c>
      <c r="B125" s="22"/>
      <c r="C125" s="98" t="s">
        <v>28</v>
      </c>
      <c r="D125" s="98" t="s">
        <v>83</v>
      </c>
      <c r="E125" s="31" t="s">
        <v>206</v>
      </c>
      <c r="F125" s="31"/>
      <c r="G125" s="9">
        <f>SUM(G126)</f>
        <v>6612.6</v>
      </c>
      <c r="H125" s="9">
        <f>SUM(H126)</f>
        <v>6356.5</v>
      </c>
      <c r="I125" s="9">
        <f>SUM(I126)</f>
        <v>6356.5</v>
      </c>
    </row>
    <row r="126" spans="1:9" ht="31.5" x14ac:dyDescent="0.25">
      <c r="A126" s="97" t="s">
        <v>207</v>
      </c>
      <c r="B126" s="22"/>
      <c r="C126" s="98" t="s">
        <v>28</v>
      </c>
      <c r="D126" s="98" t="s">
        <v>83</v>
      </c>
      <c r="E126" s="31" t="s">
        <v>206</v>
      </c>
      <c r="F126" s="31">
        <v>600</v>
      </c>
      <c r="G126" s="9">
        <f>6356.5+256.1</f>
        <v>6612.6</v>
      </c>
      <c r="H126" s="9">
        <v>6356.5</v>
      </c>
      <c r="I126" s="9">
        <v>6356.5</v>
      </c>
    </row>
    <row r="127" spans="1:9" hidden="1" x14ac:dyDescent="0.25">
      <c r="A127" s="97" t="s">
        <v>135</v>
      </c>
      <c r="B127" s="22"/>
      <c r="C127" s="98" t="s">
        <v>28</v>
      </c>
      <c r="D127" s="98" t="s">
        <v>83</v>
      </c>
      <c r="E127" s="31" t="s">
        <v>381</v>
      </c>
      <c r="F127" s="31"/>
      <c r="G127" s="9">
        <f t="shared" ref="G127:I128" si="12">SUM(G128)</f>
        <v>0</v>
      </c>
      <c r="H127" s="9">
        <f t="shared" si="12"/>
        <v>0</v>
      </c>
      <c r="I127" s="9">
        <f t="shared" si="12"/>
        <v>0</v>
      </c>
    </row>
    <row r="128" spans="1:9" hidden="1" x14ac:dyDescent="0.25">
      <c r="A128" s="97" t="s">
        <v>364</v>
      </c>
      <c r="B128" s="22"/>
      <c r="C128" s="98" t="s">
        <v>28</v>
      </c>
      <c r="D128" s="98" t="s">
        <v>83</v>
      </c>
      <c r="E128" s="31" t="s">
        <v>382</v>
      </c>
      <c r="F128" s="31"/>
      <c r="G128" s="9">
        <f t="shared" si="12"/>
        <v>0</v>
      </c>
      <c r="H128" s="9">
        <f t="shared" si="12"/>
        <v>0</v>
      </c>
      <c r="I128" s="9">
        <f t="shared" si="12"/>
        <v>0</v>
      </c>
    </row>
    <row r="129" spans="1:9" ht="31.5" hidden="1" x14ac:dyDescent="0.25">
      <c r="A129" s="97" t="s">
        <v>207</v>
      </c>
      <c r="B129" s="22"/>
      <c r="C129" s="98" t="s">
        <v>28</v>
      </c>
      <c r="D129" s="98" t="s">
        <v>83</v>
      </c>
      <c r="E129" s="31" t="s">
        <v>382</v>
      </c>
      <c r="F129" s="31">
        <v>600</v>
      </c>
      <c r="G129" s="9"/>
      <c r="H129" s="9"/>
      <c r="I129" s="9"/>
    </row>
    <row r="130" spans="1:9" ht="31.5" x14ac:dyDescent="0.25">
      <c r="A130" s="2" t="s">
        <v>555</v>
      </c>
      <c r="B130" s="22"/>
      <c r="C130" s="98" t="s">
        <v>28</v>
      </c>
      <c r="D130" s="98" t="s">
        <v>83</v>
      </c>
      <c r="E130" s="31" t="s">
        <v>553</v>
      </c>
      <c r="F130" s="31"/>
      <c r="G130" s="9">
        <f t="shared" ref="G130:I131" si="13">SUM(G131)</f>
        <v>13877.7</v>
      </c>
      <c r="H130" s="9">
        <f t="shared" si="13"/>
        <v>5804</v>
      </c>
      <c r="I130" s="9">
        <f t="shared" si="13"/>
        <v>11731.3</v>
      </c>
    </row>
    <row r="131" spans="1:9" ht="31.5" x14ac:dyDescent="0.25">
      <c r="A131" s="97" t="s">
        <v>87</v>
      </c>
      <c r="B131" s="22"/>
      <c r="C131" s="98" t="s">
        <v>28</v>
      </c>
      <c r="D131" s="98" t="s">
        <v>83</v>
      </c>
      <c r="E131" s="31" t="s">
        <v>554</v>
      </c>
      <c r="F131" s="31"/>
      <c r="G131" s="9">
        <f t="shared" si="13"/>
        <v>13877.7</v>
      </c>
      <c r="H131" s="9">
        <f t="shared" si="13"/>
        <v>5804</v>
      </c>
      <c r="I131" s="9">
        <f t="shared" si="13"/>
        <v>11731.3</v>
      </c>
    </row>
    <row r="132" spans="1:9" ht="31.5" x14ac:dyDescent="0.25">
      <c r="A132" s="2" t="s">
        <v>43</v>
      </c>
      <c r="B132" s="22"/>
      <c r="C132" s="98" t="s">
        <v>28</v>
      </c>
      <c r="D132" s="98" t="s">
        <v>83</v>
      </c>
      <c r="E132" s="31" t="s">
        <v>554</v>
      </c>
      <c r="F132" s="31">
        <v>200</v>
      </c>
      <c r="G132" s="9">
        <v>13877.7</v>
      </c>
      <c r="H132" s="9">
        <v>5804</v>
      </c>
      <c r="I132" s="9">
        <v>11731.3</v>
      </c>
    </row>
    <row r="133" spans="1:9" ht="31.5" x14ac:dyDescent="0.25">
      <c r="A133" s="2" t="s">
        <v>756</v>
      </c>
      <c r="B133" s="22"/>
      <c r="C133" s="98" t="s">
        <v>28</v>
      </c>
      <c r="D133" s="98" t="s">
        <v>83</v>
      </c>
      <c r="E133" s="31" t="s">
        <v>757</v>
      </c>
      <c r="F133" s="31"/>
      <c r="G133" s="9">
        <f>SUM(G134)</f>
        <v>180</v>
      </c>
      <c r="H133" s="9">
        <f t="shared" ref="H133:I134" si="14">SUM(H134)</f>
        <v>180</v>
      </c>
      <c r="I133" s="9">
        <f t="shared" si="14"/>
        <v>180</v>
      </c>
    </row>
    <row r="134" spans="1:9" ht="31.5" x14ac:dyDescent="0.25">
      <c r="A134" s="2" t="s">
        <v>87</v>
      </c>
      <c r="B134" s="22"/>
      <c r="C134" s="98" t="s">
        <v>28</v>
      </c>
      <c r="D134" s="98" t="s">
        <v>83</v>
      </c>
      <c r="E134" s="31" t="s">
        <v>759</v>
      </c>
      <c r="F134" s="31"/>
      <c r="G134" s="9">
        <f>SUM(G135:G136)</f>
        <v>180</v>
      </c>
      <c r="H134" s="9">
        <f t="shared" si="14"/>
        <v>180</v>
      </c>
      <c r="I134" s="9">
        <f t="shared" si="14"/>
        <v>180</v>
      </c>
    </row>
    <row r="135" spans="1:9" ht="31.5" x14ac:dyDescent="0.25">
      <c r="A135" s="2" t="s">
        <v>43</v>
      </c>
      <c r="B135" s="22"/>
      <c r="C135" s="98" t="s">
        <v>28</v>
      </c>
      <c r="D135" s="98" t="s">
        <v>83</v>
      </c>
      <c r="E135" s="31" t="s">
        <v>759</v>
      </c>
      <c r="F135" s="31">
        <v>200</v>
      </c>
      <c r="G135" s="9">
        <v>180</v>
      </c>
      <c r="H135" s="9">
        <v>180</v>
      </c>
      <c r="I135" s="9">
        <v>180</v>
      </c>
    </row>
    <row r="136" spans="1:9" hidden="1" x14ac:dyDescent="0.25">
      <c r="A136" s="2" t="s">
        <v>34</v>
      </c>
      <c r="B136" s="22"/>
      <c r="C136" s="98" t="s">
        <v>28</v>
      </c>
      <c r="D136" s="98" t="s">
        <v>83</v>
      </c>
      <c r="E136" s="31" t="s">
        <v>759</v>
      </c>
      <c r="F136" s="31">
        <v>300</v>
      </c>
      <c r="G136" s="9"/>
      <c r="H136" s="9"/>
      <c r="I136" s="9"/>
    </row>
    <row r="137" spans="1:9" x14ac:dyDescent="0.25">
      <c r="A137" s="97" t="s">
        <v>173</v>
      </c>
      <c r="B137" s="22"/>
      <c r="C137" s="98" t="s">
        <v>28</v>
      </c>
      <c r="D137" s="98" t="s">
        <v>83</v>
      </c>
      <c r="E137" s="31" t="s">
        <v>174</v>
      </c>
      <c r="F137" s="31"/>
      <c r="G137" s="9">
        <f>G138</f>
        <v>3930.7</v>
      </c>
      <c r="H137" s="9">
        <f t="shared" ref="H137:I137" si="15">H138</f>
        <v>1500</v>
      </c>
      <c r="I137" s="9">
        <f t="shared" si="15"/>
        <v>1500</v>
      </c>
    </row>
    <row r="138" spans="1:9" ht="31.5" x14ac:dyDescent="0.25">
      <c r="A138" s="97" t="s">
        <v>87</v>
      </c>
      <c r="B138" s="22"/>
      <c r="C138" s="98" t="s">
        <v>28</v>
      </c>
      <c r="D138" s="98" t="s">
        <v>83</v>
      </c>
      <c r="E138" s="31" t="s">
        <v>97</v>
      </c>
      <c r="F138" s="31"/>
      <c r="G138" s="9">
        <f>G140+G139</f>
        <v>3930.7</v>
      </c>
      <c r="H138" s="9">
        <f t="shared" ref="H138:I138" si="16">H140+H139</f>
        <v>1500</v>
      </c>
      <c r="I138" s="9">
        <f t="shared" si="16"/>
        <v>1500</v>
      </c>
    </row>
    <row r="139" spans="1:9" ht="30" customHeight="1" x14ac:dyDescent="0.25">
      <c r="A139" s="2" t="s">
        <v>43</v>
      </c>
      <c r="B139" s="22"/>
      <c r="C139" s="98" t="s">
        <v>28</v>
      </c>
      <c r="D139" s="98" t="s">
        <v>83</v>
      </c>
      <c r="E139" s="31" t="s">
        <v>97</v>
      </c>
      <c r="F139" s="31">
        <v>200</v>
      </c>
      <c r="G139" s="9">
        <v>10.1</v>
      </c>
      <c r="H139" s="9"/>
      <c r="I139" s="9"/>
    </row>
    <row r="140" spans="1:9" x14ac:dyDescent="0.25">
      <c r="A140" s="97" t="s">
        <v>20</v>
      </c>
      <c r="B140" s="22"/>
      <c r="C140" s="98" t="s">
        <v>28</v>
      </c>
      <c r="D140" s="98" t="s">
        <v>83</v>
      </c>
      <c r="E140" s="31" t="s">
        <v>97</v>
      </c>
      <c r="F140" s="31">
        <v>800</v>
      </c>
      <c r="G140" s="9">
        <v>3920.6</v>
      </c>
      <c r="H140" s="9">
        <v>1500</v>
      </c>
      <c r="I140" s="9">
        <v>1500</v>
      </c>
    </row>
    <row r="141" spans="1:9" x14ac:dyDescent="0.25">
      <c r="A141" s="97" t="s">
        <v>208</v>
      </c>
      <c r="B141" s="22"/>
      <c r="C141" s="98" t="s">
        <v>45</v>
      </c>
      <c r="D141" s="98"/>
      <c r="E141" s="98"/>
      <c r="F141" s="98"/>
      <c r="G141" s="9">
        <f>SUM(G142)+G150+G160</f>
        <v>33745.9</v>
      </c>
      <c r="H141" s="9">
        <f t="shared" ref="H141:I141" si="17">SUM(H142)+H150+H160</f>
        <v>27931.1</v>
      </c>
      <c r="I141" s="9">
        <f t="shared" si="17"/>
        <v>28155.8</v>
      </c>
    </row>
    <row r="142" spans="1:9" x14ac:dyDescent="0.25">
      <c r="A142" s="33" t="s">
        <v>154</v>
      </c>
      <c r="B142" s="31"/>
      <c r="C142" s="98" t="s">
        <v>45</v>
      </c>
      <c r="D142" s="98" t="s">
        <v>11</v>
      </c>
      <c r="E142" s="98"/>
      <c r="F142" s="98"/>
      <c r="G142" s="9">
        <f t="shared" ref="G142:I142" si="18">SUM(G143)</f>
        <v>5948.5</v>
      </c>
      <c r="H142" s="9">
        <f t="shared" si="18"/>
        <v>4929</v>
      </c>
      <c r="I142" s="9">
        <f t="shared" si="18"/>
        <v>5153.7</v>
      </c>
    </row>
    <row r="143" spans="1:9" x14ac:dyDescent="0.25">
      <c r="A143" s="97" t="s">
        <v>173</v>
      </c>
      <c r="B143" s="22"/>
      <c r="C143" s="98" t="s">
        <v>45</v>
      </c>
      <c r="D143" s="98" t="s">
        <v>11</v>
      </c>
      <c r="E143" s="31" t="s">
        <v>174</v>
      </c>
      <c r="F143" s="98"/>
      <c r="G143" s="9">
        <f>SUM(G146)+G144</f>
        <v>5948.5</v>
      </c>
      <c r="H143" s="9">
        <f>SUM(H146)</f>
        <v>4929</v>
      </c>
      <c r="I143" s="9">
        <f>SUM(I146)</f>
        <v>5153.7</v>
      </c>
    </row>
    <row r="144" spans="1:9" x14ac:dyDescent="0.25">
      <c r="A144" s="33" t="s">
        <v>69</v>
      </c>
      <c r="B144" s="31"/>
      <c r="C144" s="104" t="s">
        <v>45</v>
      </c>
      <c r="D144" s="104" t="s">
        <v>11</v>
      </c>
      <c r="E144" s="104" t="s">
        <v>93</v>
      </c>
      <c r="F144" s="104"/>
      <c r="G144" s="9">
        <f>SUM(G145)</f>
        <v>672.2</v>
      </c>
      <c r="H144" s="9"/>
      <c r="I144" s="9"/>
    </row>
    <row r="145" spans="1:9" ht="47.25" x14ac:dyDescent="0.25">
      <c r="A145" s="2" t="s">
        <v>42</v>
      </c>
      <c r="B145" s="31"/>
      <c r="C145" s="104" t="s">
        <v>45</v>
      </c>
      <c r="D145" s="104" t="s">
        <v>11</v>
      </c>
      <c r="E145" s="104" t="s">
        <v>93</v>
      </c>
      <c r="F145" s="104" t="s">
        <v>78</v>
      </c>
      <c r="G145" s="9">
        <v>672.2</v>
      </c>
      <c r="H145" s="9"/>
      <c r="I145" s="9"/>
    </row>
    <row r="146" spans="1:9" ht="31.5" x14ac:dyDescent="0.25">
      <c r="A146" s="97" t="s">
        <v>209</v>
      </c>
      <c r="B146" s="22"/>
      <c r="C146" s="98" t="s">
        <v>45</v>
      </c>
      <c r="D146" s="98" t="s">
        <v>11</v>
      </c>
      <c r="E146" s="98" t="s">
        <v>562</v>
      </c>
      <c r="F146" s="98"/>
      <c r="G146" s="9">
        <f>SUM(G147:G149)</f>
        <v>5276.3</v>
      </c>
      <c r="H146" s="9">
        <f>SUM(H147:H149)</f>
        <v>4929</v>
      </c>
      <c r="I146" s="9">
        <f>SUM(I147:I149)</f>
        <v>5153.7</v>
      </c>
    </row>
    <row r="147" spans="1:9" ht="47.25" x14ac:dyDescent="0.25">
      <c r="A147" s="2" t="s">
        <v>42</v>
      </c>
      <c r="B147" s="22"/>
      <c r="C147" s="98" t="s">
        <v>45</v>
      </c>
      <c r="D147" s="98" t="s">
        <v>11</v>
      </c>
      <c r="E147" s="98" t="s">
        <v>562</v>
      </c>
      <c r="F147" s="98" t="s">
        <v>78</v>
      </c>
      <c r="G147" s="9">
        <v>4610.5</v>
      </c>
      <c r="H147" s="9">
        <v>4929</v>
      </c>
      <c r="I147" s="9">
        <v>5153.7</v>
      </c>
    </row>
    <row r="148" spans="1:9" ht="31.5" x14ac:dyDescent="0.25">
      <c r="A148" s="97" t="s">
        <v>43</v>
      </c>
      <c r="B148" s="22"/>
      <c r="C148" s="98" t="s">
        <v>45</v>
      </c>
      <c r="D148" s="98" t="s">
        <v>11</v>
      </c>
      <c r="E148" s="98" t="s">
        <v>562</v>
      </c>
      <c r="F148" s="98" t="s">
        <v>80</v>
      </c>
      <c r="G148" s="9">
        <v>665.8</v>
      </c>
      <c r="H148" s="9"/>
      <c r="I148" s="9"/>
    </row>
    <row r="149" spans="1:9" x14ac:dyDescent="0.25">
      <c r="A149" s="97" t="s">
        <v>20</v>
      </c>
      <c r="B149" s="22"/>
      <c r="C149" s="98" t="s">
        <v>45</v>
      </c>
      <c r="D149" s="98" t="s">
        <v>11</v>
      </c>
      <c r="E149" s="98" t="s">
        <v>562</v>
      </c>
      <c r="F149" s="98" t="s">
        <v>85</v>
      </c>
      <c r="G149" s="9"/>
      <c r="H149" s="9"/>
      <c r="I149" s="9"/>
    </row>
    <row r="150" spans="1:9" x14ac:dyDescent="0.25">
      <c r="A150" s="2" t="s">
        <v>707</v>
      </c>
      <c r="B150" s="4"/>
      <c r="C150" s="4" t="s">
        <v>45</v>
      </c>
      <c r="D150" s="4" t="s">
        <v>155</v>
      </c>
      <c r="E150" s="4"/>
      <c r="F150" s="4"/>
      <c r="G150" s="7">
        <f>SUM(G151)</f>
        <v>23266.800000000003</v>
      </c>
      <c r="H150" s="7">
        <f t="shared" ref="H150:I150" si="19">SUM(H151)</f>
        <v>21281.699999999997</v>
      </c>
      <c r="I150" s="7">
        <f t="shared" si="19"/>
        <v>21281.699999999997</v>
      </c>
    </row>
    <row r="151" spans="1:9" ht="31.5" x14ac:dyDescent="0.25">
      <c r="A151" s="2" t="s">
        <v>496</v>
      </c>
      <c r="B151" s="4"/>
      <c r="C151" s="4" t="s">
        <v>45</v>
      </c>
      <c r="D151" s="4" t="s">
        <v>155</v>
      </c>
      <c r="E151" s="4" t="s">
        <v>249</v>
      </c>
      <c r="F151" s="4"/>
      <c r="G151" s="7">
        <f>SUM(G152)</f>
        <v>23266.800000000003</v>
      </c>
      <c r="H151" s="7">
        <f t="shared" ref="H151:I151" si="20">SUM(H152)</f>
        <v>21281.699999999997</v>
      </c>
      <c r="I151" s="7">
        <f t="shared" si="20"/>
        <v>21281.699999999997</v>
      </c>
    </row>
    <row r="152" spans="1:9" ht="31.5" x14ac:dyDescent="0.25">
      <c r="A152" s="2" t="s">
        <v>497</v>
      </c>
      <c r="B152" s="4"/>
      <c r="C152" s="4" t="s">
        <v>45</v>
      </c>
      <c r="D152" s="4" t="s">
        <v>155</v>
      </c>
      <c r="E152" s="4" t="s">
        <v>250</v>
      </c>
      <c r="F152" s="4"/>
      <c r="G152" s="7">
        <f>SUM(G153,G156)</f>
        <v>23266.800000000003</v>
      </c>
      <c r="H152" s="7">
        <f>SUM(H153,H156)</f>
        <v>21281.699999999997</v>
      </c>
      <c r="I152" s="7">
        <f>SUM(I153,I156)</f>
        <v>21281.699999999997</v>
      </c>
    </row>
    <row r="153" spans="1:9" x14ac:dyDescent="0.25">
      <c r="A153" s="2" t="s">
        <v>29</v>
      </c>
      <c r="B153" s="4"/>
      <c r="C153" s="4" t="s">
        <v>45</v>
      </c>
      <c r="D153" s="4" t="s">
        <v>155</v>
      </c>
      <c r="E153" s="4" t="s">
        <v>251</v>
      </c>
      <c r="F153" s="4"/>
      <c r="G153" s="7">
        <f>SUM(G154)</f>
        <v>39.4</v>
      </c>
      <c r="H153" s="7">
        <f t="shared" ref="H153:I153" si="21">SUM(H154)</f>
        <v>0</v>
      </c>
      <c r="I153" s="7">
        <f t="shared" si="21"/>
        <v>0</v>
      </c>
    </row>
    <row r="154" spans="1:9" ht="31.5" x14ac:dyDescent="0.25">
      <c r="A154" s="2" t="s">
        <v>247</v>
      </c>
      <c r="B154" s="4"/>
      <c r="C154" s="4" t="s">
        <v>45</v>
      </c>
      <c r="D154" s="4" t="s">
        <v>155</v>
      </c>
      <c r="E154" s="4" t="s">
        <v>253</v>
      </c>
      <c r="F154" s="4"/>
      <c r="G154" s="7">
        <f>SUM(G155)</f>
        <v>39.4</v>
      </c>
      <c r="H154" s="7">
        <f>SUM(H155)</f>
        <v>0</v>
      </c>
      <c r="I154" s="7">
        <f>SUM(I155)</f>
        <v>0</v>
      </c>
    </row>
    <row r="155" spans="1:9" ht="31.5" x14ac:dyDescent="0.25">
      <c r="A155" s="2" t="s">
        <v>43</v>
      </c>
      <c r="B155" s="4"/>
      <c r="C155" s="4" t="s">
        <v>45</v>
      </c>
      <c r="D155" s="4" t="s">
        <v>155</v>
      </c>
      <c r="E155" s="4" t="s">
        <v>253</v>
      </c>
      <c r="F155" s="4" t="s">
        <v>80</v>
      </c>
      <c r="G155" s="7">
        <v>39.4</v>
      </c>
      <c r="H155" s="7"/>
      <c r="I155" s="7"/>
    </row>
    <row r="156" spans="1:9" ht="31.5" x14ac:dyDescent="0.25">
      <c r="A156" s="2" t="s">
        <v>36</v>
      </c>
      <c r="B156" s="4"/>
      <c r="C156" s="4" t="s">
        <v>45</v>
      </c>
      <c r="D156" s="4" t="s">
        <v>155</v>
      </c>
      <c r="E156" s="4" t="s">
        <v>254</v>
      </c>
      <c r="F156" s="4"/>
      <c r="G156" s="7">
        <f>SUM(G157:G159)</f>
        <v>23227.4</v>
      </c>
      <c r="H156" s="7">
        <f>SUM(H157:H159)</f>
        <v>21281.699999999997</v>
      </c>
      <c r="I156" s="7">
        <f>SUM(I157:I159)</f>
        <v>21281.699999999997</v>
      </c>
    </row>
    <row r="157" spans="1:9" ht="47.25" x14ac:dyDescent="0.25">
      <c r="A157" s="2" t="s">
        <v>42</v>
      </c>
      <c r="B157" s="4"/>
      <c r="C157" s="4" t="s">
        <v>45</v>
      </c>
      <c r="D157" s="4" t="s">
        <v>155</v>
      </c>
      <c r="E157" s="4" t="s">
        <v>254</v>
      </c>
      <c r="F157" s="4" t="s">
        <v>78</v>
      </c>
      <c r="G157" s="7">
        <v>19618.900000000001</v>
      </c>
      <c r="H157" s="7">
        <v>17359.3</v>
      </c>
      <c r="I157" s="7">
        <v>18889.3</v>
      </c>
    </row>
    <row r="158" spans="1:9" ht="31.5" x14ac:dyDescent="0.25">
      <c r="A158" s="2" t="s">
        <v>43</v>
      </c>
      <c r="B158" s="4"/>
      <c r="C158" s="4" t="s">
        <v>45</v>
      </c>
      <c r="D158" s="4" t="s">
        <v>155</v>
      </c>
      <c r="E158" s="4" t="s">
        <v>254</v>
      </c>
      <c r="F158" s="4" t="s">
        <v>80</v>
      </c>
      <c r="G158" s="7">
        <v>3562.6</v>
      </c>
      <c r="H158" s="7">
        <v>3861.6</v>
      </c>
      <c r="I158" s="7">
        <v>2331.6</v>
      </c>
    </row>
    <row r="159" spans="1:9" x14ac:dyDescent="0.25">
      <c r="A159" s="2" t="s">
        <v>20</v>
      </c>
      <c r="B159" s="4"/>
      <c r="C159" s="4" t="s">
        <v>45</v>
      </c>
      <c r="D159" s="4" t="s">
        <v>155</v>
      </c>
      <c r="E159" s="4" t="s">
        <v>254</v>
      </c>
      <c r="F159" s="4" t="s">
        <v>85</v>
      </c>
      <c r="G159" s="7">
        <v>45.9</v>
      </c>
      <c r="H159" s="7">
        <v>60.8</v>
      </c>
      <c r="I159" s="7">
        <v>60.8</v>
      </c>
    </row>
    <row r="160" spans="1:9" ht="31.5" x14ac:dyDescent="0.25">
      <c r="A160" s="2" t="s">
        <v>708</v>
      </c>
      <c r="B160" s="4"/>
      <c r="C160" s="4" t="s">
        <v>45</v>
      </c>
      <c r="D160" s="4" t="s">
        <v>25</v>
      </c>
      <c r="E160" s="4"/>
      <c r="F160" s="4"/>
      <c r="G160" s="7">
        <f>SUM(G161)+G177+G173</f>
        <v>4530.6000000000004</v>
      </c>
      <c r="H160" s="7">
        <f t="shared" ref="H160:I160" si="22">SUM(H161)+H177+H173</f>
        <v>1720.4</v>
      </c>
      <c r="I160" s="7">
        <f t="shared" si="22"/>
        <v>1720.4</v>
      </c>
    </row>
    <row r="161" spans="1:9" ht="31.5" x14ac:dyDescent="0.25">
      <c r="A161" s="2" t="s">
        <v>496</v>
      </c>
      <c r="B161" s="4"/>
      <c r="C161" s="4" t="s">
        <v>45</v>
      </c>
      <c r="D161" s="4" t="s">
        <v>25</v>
      </c>
      <c r="E161" s="4" t="s">
        <v>249</v>
      </c>
      <c r="F161" s="4"/>
      <c r="G161" s="7">
        <f>SUM(G162+G166)+G170</f>
        <v>4018.6000000000004</v>
      </c>
      <c r="H161" s="7">
        <f t="shared" ref="H161:I161" si="23">SUM(H162+H166)+H170</f>
        <v>1208.4000000000001</v>
      </c>
      <c r="I161" s="7">
        <f t="shared" si="23"/>
        <v>1208.4000000000001</v>
      </c>
    </row>
    <row r="162" spans="1:9" ht="31.5" x14ac:dyDescent="0.25">
      <c r="A162" s="2" t="s">
        <v>497</v>
      </c>
      <c r="B162" s="4"/>
      <c r="C162" s="4" t="s">
        <v>45</v>
      </c>
      <c r="D162" s="4" t="s">
        <v>25</v>
      </c>
      <c r="E162" s="4" t="s">
        <v>250</v>
      </c>
      <c r="F162" s="4"/>
      <c r="G162" s="7">
        <f>SUM(G163)</f>
        <v>985.3</v>
      </c>
      <c r="H162" s="7">
        <f t="shared" ref="H162:I163" si="24">SUM(H163)</f>
        <v>988.1</v>
      </c>
      <c r="I162" s="7">
        <f t="shared" si="24"/>
        <v>988.1</v>
      </c>
    </row>
    <row r="163" spans="1:9" x14ac:dyDescent="0.25">
      <c r="A163" s="2" t="s">
        <v>29</v>
      </c>
      <c r="B163" s="4"/>
      <c r="C163" s="4" t="s">
        <v>45</v>
      </c>
      <c r="D163" s="4" t="s">
        <v>25</v>
      </c>
      <c r="E163" s="4" t="s">
        <v>251</v>
      </c>
      <c r="F163" s="4"/>
      <c r="G163" s="7">
        <f>SUM(G164)</f>
        <v>985.3</v>
      </c>
      <c r="H163" s="7">
        <f t="shared" si="24"/>
        <v>988.1</v>
      </c>
      <c r="I163" s="7">
        <f t="shared" si="24"/>
        <v>988.1</v>
      </c>
    </row>
    <row r="164" spans="1:9" ht="31.5" x14ac:dyDescent="0.25">
      <c r="A164" s="2" t="s">
        <v>246</v>
      </c>
      <c r="B164" s="4"/>
      <c r="C164" s="4" t="s">
        <v>45</v>
      </c>
      <c r="D164" s="4" t="s">
        <v>25</v>
      </c>
      <c r="E164" s="4" t="s">
        <v>252</v>
      </c>
      <c r="F164" s="4"/>
      <c r="G164" s="7">
        <f>SUM(G165)</f>
        <v>985.3</v>
      </c>
      <c r="H164" s="7">
        <f t="shared" ref="H164:I164" si="25">SUM(H165)</f>
        <v>988.1</v>
      </c>
      <c r="I164" s="7">
        <f t="shared" si="25"/>
        <v>988.1</v>
      </c>
    </row>
    <row r="165" spans="1:9" ht="31.5" x14ac:dyDescent="0.25">
      <c r="A165" s="2" t="s">
        <v>43</v>
      </c>
      <c r="B165" s="4"/>
      <c r="C165" s="4" t="s">
        <v>45</v>
      </c>
      <c r="D165" s="4" t="s">
        <v>25</v>
      </c>
      <c r="E165" s="4" t="s">
        <v>252</v>
      </c>
      <c r="F165" s="4" t="s">
        <v>80</v>
      </c>
      <c r="G165" s="7">
        <v>985.3</v>
      </c>
      <c r="H165" s="7">
        <v>988.1</v>
      </c>
      <c r="I165" s="7">
        <v>988.1</v>
      </c>
    </row>
    <row r="166" spans="1:9" ht="47.25" x14ac:dyDescent="0.25">
      <c r="A166" s="2" t="s">
        <v>248</v>
      </c>
      <c r="B166" s="4"/>
      <c r="C166" s="4" t="s">
        <v>45</v>
      </c>
      <c r="D166" s="4" t="s">
        <v>25</v>
      </c>
      <c r="E166" s="4" t="s">
        <v>255</v>
      </c>
      <c r="F166" s="4"/>
      <c r="G166" s="7">
        <f t="shared" ref="G166:I168" si="26">SUM(G167)</f>
        <v>2799.5</v>
      </c>
      <c r="H166" s="7">
        <f t="shared" si="26"/>
        <v>55.9</v>
      </c>
      <c r="I166" s="7">
        <f t="shared" si="26"/>
        <v>55.9</v>
      </c>
    </row>
    <row r="167" spans="1:9" x14ac:dyDescent="0.25">
      <c r="A167" s="2" t="s">
        <v>29</v>
      </c>
      <c r="B167" s="4"/>
      <c r="C167" s="4" t="s">
        <v>45</v>
      </c>
      <c r="D167" s="4" t="s">
        <v>25</v>
      </c>
      <c r="E167" s="4" t="s">
        <v>256</v>
      </c>
      <c r="F167" s="4"/>
      <c r="G167" s="7">
        <f t="shared" si="26"/>
        <v>2799.5</v>
      </c>
      <c r="H167" s="7">
        <f t="shared" si="26"/>
        <v>55.9</v>
      </c>
      <c r="I167" s="7">
        <f t="shared" si="26"/>
        <v>55.9</v>
      </c>
    </row>
    <row r="168" spans="1:9" ht="31.5" x14ac:dyDescent="0.25">
      <c r="A168" s="2" t="s">
        <v>247</v>
      </c>
      <c r="B168" s="4"/>
      <c r="C168" s="4" t="s">
        <v>45</v>
      </c>
      <c r="D168" s="4" t="s">
        <v>25</v>
      </c>
      <c r="E168" s="4" t="s">
        <v>257</v>
      </c>
      <c r="F168" s="4"/>
      <c r="G168" s="7">
        <f t="shared" si="26"/>
        <v>2799.5</v>
      </c>
      <c r="H168" s="7">
        <f t="shared" si="26"/>
        <v>55.9</v>
      </c>
      <c r="I168" s="7">
        <f t="shared" si="26"/>
        <v>55.9</v>
      </c>
    </row>
    <row r="169" spans="1:9" ht="31.5" x14ac:dyDescent="0.25">
      <c r="A169" s="2" t="s">
        <v>43</v>
      </c>
      <c r="B169" s="4"/>
      <c r="C169" s="4" t="s">
        <v>45</v>
      </c>
      <c r="D169" s="4" t="s">
        <v>25</v>
      </c>
      <c r="E169" s="4" t="s">
        <v>257</v>
      </c>
      <c r="F169" s="4" t="s">
        <v>80</v>
      </c>
      <c r="G169" s="7">
        <v>2799.5</v>
      </c>
      <c r="H169" s="7">
        <v>55.9</v>
      </c>
      <c r="I169" s="7">
        <v>55.9</v>
      </c>
    </row>
    <row r="170" spans="1:9" ht="31.5" x14ac:dyDescent="0.25">
      <c r="A170" s="2" t="s">
        <v>498</v>
      </c>
      <c r="B170" s="4"/>
      <c r="C170" s="4" t="s">
        <v>45</v>
      </c>
      <c r="D170" s="4" t="s">
        <v>25</v>
      </c>
      <c r="E170" s="4" t="s">
        <v>258</v>
      </c>
      <c r="F170" s="4"/>
      <c r="G170" s="7">
        <f t="shared" ref="G170:I171" si="27">SUM(G171)</f>
        <v>233.8</v>
      </c>
      <c r="H170" s="7">
        <f t="shared" si="27"/>
        <v>164.4</v>
      </c>
      <c r="I170" s="7">
        <f t="shared" si="27"/>
        <v>164.4</v>
      </c>
    </row>
    <row r="171" spans="1:9" x14ac:dyDescent="0.25">
      <c r="A171" s="2" t="s">
        <v>29</v>
      </c>
      <c r="B171" s="4"/>
      <c r="C171" s="4" t="s">
        <v>45</v>
      </c>
      <c r="D171" s="4" t="s">
        <v>25</v>
      </c>
      <c r="E171" s="4" t="s">
        <v>259</v>
      </c>
      <c r="F171" s="4"/>
      <c r="G171" s="7">
        <f>SUM(G172)</f>
        <v>233.8</v>
      </c>
      <c r="H171" s="7">
        <f t="shared" si="27"/>
        <v>164.4</v>
      </c>
      <c r="I171" s="7">
        <f t="shared" si="27"/>
        <v>164.4</v>
      </c>
    </row>
    <row r="172" spans="1:9" ht="31.5" x14ac:dyDescent="0.25">
      <c r="A172" s="2" t="s">
        <v>43</v>
      </c>
      <c r="B172" s="4"/>
      <c r="C172" s="4" t="s">
        <v>45</v>
      </c>
      <c r="D172" s="4" t="s">
        <v>25</v>
      </c>
      <c r="E172" s="4" t="s">
        <v>259</v>
      </c>
      <c r="F172" s="4" t="s">
        <v>80</v>
      </c>
      <c r="G172" s="7">
        <v>233.8</v>
      </c>
      <c r="H172" s="7">
        <v>164.4</v>
      </c>
      <c r="I172" s="7">
        <v>164.4</v>
      </c>
    </row>
    <row r="173" spans="1:9" ht="31.5" x14ac:dyDescent="0.25">
      <c r="A173" s="97" t="s">
        <v>755</v>
      </c>
      <c r="B173" s="4"/>
      <c r="C173" s="4" t="s">
        <v>45</v>
      </c>
      <c r="D173" s="4" t="s">
        <v>25</v>
      </c>
      <c r="E173" s="4" t="s">
        <v>219</v>
      </c>
      <c r="F173" s="4"/>
      <c r="G173" s="7">
        <f>SUM(G175)</f>
        <v>12</v>
      </c>
      <c r="H173" s="7">
        <f t="shared" ref="H173:I173" si="28">SUM(H175)</f>
        <v>12</v>
      </c>
      <c r="I173" s="7">
        <f t="shared" si="28"/>
        <v>12</v>
      </c>
    </row>
    <row r="174" spans="1:9" ht="31.5" x14ac:dyDescent="0.25">
      <c r="A174" s="97" t="s">
        <v>43</v>
      </c>
      <c r="B174" s="4"/>
      <c r="C174" s="4" t="s">
        <v>45</v>
      </c>
      <c r="D174" s="4" t="s">
        <v>25</v>
      </c>
      <c r="E174" s="4" t="s">
        <v>226</v>
      </c>
      <c r="F174" s="4"/>
      <c r="G174" s="7">
        <f>SUM(G175)</f>
        <v>12</v>
      </c>
      <c r="H174" s="7">
        <f t="shared" ref="H174:I175" si="29">SUM(H175)</f>
        <v>12</v>
      </c>
      <c r="I174" s="7">
        <f t="shared" si="29"/>
        <v>12</v>
      </c>
    </row>
    <row r="175" spans="1:9" ht="157.5" x14ac:dyDescent="0.25">
      <c r="A175" s="97" t="s">
        <v>831</v>
      </c>
      <c r="B175" s="4"/>
      <c r="C175" s="4" t="s">
        <v>45</v>
      </c>
      <c r="D175" s="4" t="s">
        <v>25</v>
      </c>
      <c r="E175" s="4" t="s">
        <v>830</v>
      </c>
      <c r="F175" s="4"/>
      <c r="G175" s="7">
        <f>SUM(G176)</f>
        <v>12</v>
      </c>
      <c r="H175" s="7">
        <f t="shared" si="29"/>
        <v>12</v>
      </c>
      <c r="I175" s="7">
        <f t="shared" si="29"/>
        <v>12</v>
      </c>
    </row>
    <row r="176" spans="1:9" ht="47.25" x14ac:dyDescent="0.25">
      <c r="A176" s="2" t="s">
        <v>42</v>
      </c>
      <c r="B176" s="4"/>
      <c r="C176" s="4" t="s">
        <v>45</v>
      </c>
      <c r="D176" s="4" t="s">
        <v>25</v>
      </c>
      <c r="E176" s="4" t="s">
        <v>830</v>
      </c>
      <c r="F176" s="4" t="s">
        <v>78</v>
      </c>
      <c r="G176" s="7">
        <v>12</v>
      </c>
      <c r="H176" s="7">
        <v>12</v>
      </c>
      <c r="I176" s="7">
        <v>12</v>
      </c>
    </row>
    <row r="177" spans="1:9" x14ac:dyDescent="0.25">
      <c r="A177" s="2" t="s">
        <v>173</v>
      </c>
      <c r="B177" s="4"/>
      <c r="C177" s="4" t="s">
        <v>45</v>
      </c>
      <c r="D177" s="4" t="s">
        <v>25</v>
      </c>
      <c r="E177" s="4" t="s">
        <v>174</v>
      </c>
      <c r="F177" s="4"/>
      <c r="G177" s="7">
        <f>SUM(G178)</f>
        <v>500</v>
      </c>
      <c r="H177" s="7">
        <f t="shared" ref="H177:I177" si="30">SUM(H178)</f>
        <v>500</v>
      </c>
      <c r="I177" s="7">
        <f t="shared" si="30"/>
        <v>500</v>
      </c>
    </row>
    <row r="178" spans="1:9" ht="31.5" x14ac:dyDescent="0.25">
      <c r="A178" s="2" t="s">
        <v>278</v>
      </c>
      <c r="B178" s="4"/>
      <c r="C178" s="4" t="s">
        <v>45</v>
      </c>
      <c r="D178" s="4" t="s">
        <v>25</v>
      </c>
      <c r="E178" s="4" t="s">
        <v>279</v>
      </c>
      <c r="F178" s="4"/>
      <c r="G178" s="7">
        <f>SUM(G179)</f>
        <v>500</v>
      </c>
      <c r="H178" s="7">
        <f>SUM(H179)</f>
        <v>500</v>
      </c>
      <c r="I178" s="7">
        <f>SUM(I179)</f>
        <v>500</v>
      </c>
    </row>
    <row r="179" spans="1:9" ht="29.25" customHeight="1" x14ac:dyDescent="0.25">
      <c r="A179" s="2" t="s">
        <v>43</v>
      </c>
      <c r="B179" s="4"/>
      <c r="C179" s="4" t="s">
        <v>45</v>
      </c>
      <c r="D179" s="4" t="s">
        <v>25</v>
      </c>
      <c r="E179" s="4" t="s">
        <v>279</v>
      </c>
      <c r="F179" s="4" t="s">
        <v>80</v>
      </c>
      <c r="G179" s="7">
        <v>500</v>
      </c>
      <c r="H179" s="7">
        <v>500</v>
      </c>
      <c r="I179" s="7">
        <v>500</v>
      </c>
    </row>
    <row r="180" spans="1:9" ht="31.5" hidden="1" x14ac:dyDescent="0.25">
      <c r="A180" s="97" t="s">
        <v>87</v>
      </c>
      <c r="B180" s="22"/>
      <c r="C180" s="4" t="s">
        <v>45</v>
      </c>
      <c r="D180" s="4" t="s">
        <v>155</v>
      </c>
      <c r="E180" s="31" t="s">
        <v>386</v>
      </c>
      <c r="F180" s="31"/>
      <c r="G180" s="9">
        <f>G181</f>
        <v>0</v>
      </c>
      <c r="H180" s="9">
        <f>H181</f>
        <v>0</v>
      </c>
      <c r="I180" s="9">
        <f>I181</f>
        <v>0</v>
      </c>
    </row>
    <row r="181" spans="1:9" hidden="1" x14ac:dyDescent="0.25">
      <c r="A181" s="97" t="s">
        <v>20</v>
      </c>
      <c r="B181" s="22"/>
      <c r="C181" s="4" t="s">
        <v>45</v>
      </c>
      <c r="D181" s="4" t="s">
        <v>155</v>
      </c>
      <c r="E181" s="31" t="s">
        <v>386</v>
      </c>
      <c r="F181" s="31">
        <v>800</v>
      </c>
      <c r="G181" s="9"/>
      <c r="H181" s="9"/>
      <c r="I181" s="9"/>
    </row>
    <row r="182" spans="1:9" x14ac:dyDescent="0.25">
      <c r="A182" s="97" t="s">
        <v>10</v>
      </c>
      <c r="B182" s="22"/>
      <c r="C182" s="98" t="s">
        <v>11</v>
      </c>
      <c r="D182" s="31"/>
      <c r="E182" s="31"/>
      <c r="F182" s="31"/>
      <c r="G182" s="9">
        <f>SUM(G247)+G183+G212</f>
        <v>1197944.1000000001</v>
      </c>
      <c r="H182" s="9">
        <f>SUM(H247)+H183+H212</f>
        <v>717214.6</v>
      </c>
      <c r="I182" s="9">
        <f>SUM(I247)+I183+I212</f>
        <v>503261.39999999997</v>
      </c>
    </row>
    <row r="183" spans="1:9" x14ac:dyDescent="0.25">
      <c r="A183" s="2" t="s">
        <v>12</v>
      </c>
      <c r="B183" s="4"/>
      <c r="C183" s="4" t="s">
        <v>11</v>
      </c>
      <c r="D183" s="4" t="s">
        <v>13</v>
      </c>
      <c r="E183" s="4"/>
      <c r="F183" s="4"/>
      <c r="G183" s="7">
        <f>SUM(G184)+G198+G209</f>
        <v>469535.7</v>
      </c>
      <c r="H183" s="7">
        <f>SUM(H184)+H198+H209</f>
        <v>260368.3</v>
      </c>
      <c r="I183" s="7">
        <f>SUM(I184)+I198+I209</f>
        <v>267556.59999999998</v>
      </c>
    </row>
    <row r="184" spans="1:9" ht="31.5" x14ac:dyDescent="0.25">
      <c r="A184" s="34" t="s">
        <v>530</v>
      </c>
      <c r="B184" s="4"/>
      <c r="C184" s="4" t="s">
        <v>11</v>
      </c>
      <c r="D184" s="4" t="s">
        <v>13</v>
      </c>
      <c r="E184" s="4" t="s">
        <v>260</v>
      </c>
      <c r="F184" s="4"/>
      <c r="G184" s="7">
        <f>SUM(G185)+G193</f>
        <v>328282.90000000002</v>
      </c>
      <c r="H184" s="7">
        <f t="shared" ref="H184:I184" si="31">SUM(H185)+H193</f>
        <v>260368.3</v>
      </c>
      <c r="I184" s="7">
        <f t="shared" si="31"/>
        <v>260368.3</v>
      </c>
    </row>
    <row r="185" spans="1:9" x14ac:dyDescent="0.25">
      <c r="A185" s="34" t="s">
        <v>29</v>
      </c>
      <c r="B185" s="4"/>
      <c r="C185" s="4" t="s">
        <v>11</v>
      </c>
      <c r="D185" s="4" t="s">
        <v>13</v>
      </c>
      <c r="E185" s="5" t="s">
        <v>551</v>
      </c>
      <c r="F185" s="4"/>
      <c r="G185" s="7">
        <f>SUM(G186+G187+G189+G191)</f>
        <v>314221.40000000002</v>
      </c>
      <c r="H185" s="7">
        <f t="shared" ref="H185:I185" si="32">SUM(H186+H187+H189+H191)</f>
        <v>260368.3</v>
      </c>
      <c r="I185" s="7">
        <f t="shared" si="32"/>
        <v>260368.3</v>
      </c>
    </row>
    <row r="186" spans="1:9" ht="31.5" x14ac:dyDescent="0.25">
      <c r="A186" s="34" t="s">
        <v>43</v>
      </c>
      <c r="B186" s="4"/>
      <c r="C186" s="4" t="s">
        <v>11</v>
      </c>
      <c r="D186" s="4" t="s">
        <v>13</v>
      </c>
      <c r="E186" s="5" t="s">
        <v>551</v>
      </c>
      <c r="F186" s="4" t="s">
        <v>80</v>
      </c>
      <c r="G186" s="7">
        <v>7597.3</v>
      </c>
      <c r="H186" s="7"/>
      <c r="I186" s="7"/>
    </row>
    <row r="187" spans="1:9" x14ac:dyDescent="0.25">
      <c r="A187" s="2" t="s">
        <v>18</v>
      </c>
      <c r="B187" s="4"/>
      <c r="C187" s="4" t="s">
        <v>11</v>
      </c>
      <c r="D187" s="4" t="s">
        <v>13</v>
      </c>
      <c r="E187" s="4" t="s">
        <v>856</v>
      </c>
      <c r="F187" s="4"/>
      <c r="G187" s="7">
        <f>SUM(G188)</f>
        <v>118817.3</v>
      </c>
      <c r="H187" s="7">
        <f>SUM(H188)</f>
        <v>67468.3</v>
      </c>
      <c r="I187" s="7">
        <f>SUM(I188)</f>
        <v>67468.3</v>
      </c>
    </row>
    <row r="188" spans="1:9" ht="31.5" x14ac:dyDescent="0.25">
      <c r="A188" s="34" t="s">
        <v>43</v>
      </c>
      <c r="B188" s="4"/>
      <c r="C188" s="4" t="s">
        <v>11</v>
      </c>
      <c r="D188" s="4" t="s">
        <v>13</v>
      </c>
      <c r="E188" s="4" t="s">
        <v>856</v>
      </c>
      <c r="F188" s="4" t="s">
        <v>80</v>
      </c>
      <c r="G188" s="7">
        <v>118817.3</v>
      </c>
      <c r="H188" s="7">
        <v>67468.3</v>
      </c>
      <c r="I188" s="7">
        <v>67468.3</v>
      </c>
    </row>
    <row r="189" spans="1:9" ht="47.25" x14ac:dyDescent="0.25">
      <c r="A189" s="2" t="s">
        <v>859</v>
      </c>
      <c r="B189" s="4"/>
      <c r="C189" s="4" t="s">
        <v>11</v>
      </c>
      <c r="D189" s="4" t="s">
        <v>13</v>
      </c>
      <c r="E189" s="4" t="s">
        <v>858</v>
      </c>
      <c r="F189" s="4"/>
      <c r="G189" s="7">
        <f>SUM(G190)</f>
        <v>7700</v>
      </c>
      <c r="H189" s="7">
        <f>SUM(H190)</f>
        <v>7700</v>
      </c>
      <c r="I189" s="7">
        <f>SUM(I190)</f>
        <v>7700</v>
      </c>
    </row>
    <row r="190" spans="1:9" ht="31.5" x14ac:dyDescent="0.25">
      <c r="A190" s="34" t="s">
        <v>43</v>
      </c>
      <c r="B190" s="4"/>
      <c r="C190" s="4" t="s">
        <v>11</v>
      </c>
      <c r="D190" s="4" t="s">
        <v>13</v>
      </c>
      <c r="E190" s="4" t="s">
        <v>858</v>
      </c>
      <c r="F190" s="4" t="s">
        <v>80</v>
      </c>
      <c r="G190" s="7">
        <f>2700+5000</f>
        <v>7700</v>
      </c>
      <c r="H190" s="7">
        <v>7700</v>
      </c>
      <c r="I190" s="7">
        <v>7700</v>
      </c>
    </row>
    <row r="191" spans="1:9" ht="47.25" x14ac:dyDescent="0.25">
      <c r="A191" s="2" t="s">
        <v>779</v>
      </c>
      <c r="B191" s="4"/>
      <c r="C191" s="4" t="s">
        <v>11</v>
      </c>
      <c r="D191" s="4" t="s">
        <v>13</v>
      </c>
      <c r="E191" s="4" t="s">
        <v>857</v>
      </c>
      <c r="F191" s="4"/>
      <c r="G191" s="7">
        <f>SUM(G192)</f>
        <v>180106.8</v>
      </c>
      <c r="H191" s="7">
        <f t="shared" ref="H191:I191" si="33">SUM(H192)</f>
        <v>185200</v>
      </c>
      <c r="I191" s="7">
        <f t="shared" si="33"/>
        <v>185200</v>
      </c>
    </row>
    <row r="192" spans="1:9" ht="31.5" x14ac:dyDescent="0.25">
      <c r="A192" s="34" t="s">
        <v>43</v>
      </c>
      <c r="B192" s="4"/>
      <c r="C192" s="4" t="s">
        <v>11</v>
      </c>
      <c r="D192" s="4" t="s">
        <v>13</v>
      </c>
      <c r="E192" s="4" t="s">
        <v>857</v>
      </c>
      <c r="F192" s="4" t="s">
        <v>80</v>
      </c>
      <c r="G192" s="7">
        <v>180106.8</v>
      </c>
      <c r="H192" s="7">
        <v>185200</v>
      </c>
      <c r="I192" s="7">
        <v>185200</v>
      </c>
    </row>
    <row r="193" spans="1:9" ht="47.25" x14ac:dyDescent="0.25">
      <c r="A193" s="2" t="s">
        <v>16</v>
      </c>
      <c r="B193" s="4"/>
      <c r="C193" s="4" t="s">
        <v>11</v>
      </c>
      <c r="D193" s="4" t="s">
        <v>13</v>
      </c>
      <c r="E193" s="4" t="s">
        <v>531</v>
      </c>
      <c r="F193" s="4"/>
      <c r="G193" s="7">
        <f>SUM(G194+G196)</f>
        <v>14061.5</v>
      </c>
      <c r="H193" s="7">
        <f t="shared" ref="H193:I193" si="34">SUM(H194+H196)</f>
        <v>0</v>
      </c>
      <c r="I193" s="7">
        <f t="shared" si="34"/>
        <v>0</v>
      </c>
    </row>
    <row r="194" spans="1:9" x14ac:dyDescent="0.25">
      <c r="A194" s="2" t="s">
        <v>18</v>
      </c>
      <c r="B194" s="4"/>
      <c r="C194" s="4" t="s">
        <v>11</v>
      </c>
      <c r="D194" s="4" t="s">
        <v>13</v>
      </c>
      <c r="E194" s="4" t="s">
        <v>532</v>
      </c>
      <c r="F194" s="4"/>
      <c r="G194" s="7">
        <f>SUM(G195)</f>
        <v>6977.2</v>
      </c>
      <c r="H194" s="7">
        <f t="shared" ref="H194:I194" si="35">SUM(H195)</f>
        <v>0</v>
      </c>
      <c r="I194" s="7">
        <f t="shared" si="35"/>
        <v>0</v>
      </c>
    </row>
    <row r="195" spans="1:9" x14ac:dyDescent="0.25">
      <c r="A195" s="2" t="s">
        <v>20</v>
      </c>
      <c r="B195" s="4"/>
      <c r="C195" s="4" t="s">
        <v>11</v>
      </c>
      <c r="D195" s="4" t="s">
        <v>13</v>
      </c>
      <c r="E195" s="4" t="s">
        <v>532</v>
      </c>
      <c r="F195" s="4" t="s">
        <v>85</v>
      </c>
      <c r="G195" s="7">
        <v>6977.2</v>
      </c>
      <c r="H195" s="7"/>
      <c r="I195" s="7"/>
    </row>
    <row r="196" spans="1:9" ht="47.25" x14ac:dyDescent="0.25">
      <c r="A196" s="2" t="s">
        <v>779</v>
      </c>
      <c r="B196" s="4"/>
      <c r="C196" s="4" t="s">
        <v>11</v>
      </c>
      <c r="D196" s="4" t="s">
        <v>13</v>
      </c>
      <c r="E196" s="4" t="s">
        <v>778</v>
      </c>
      <c r="F196" s="4"/>
      <c r="G196" s="7">
        <f>SUM(G197)</f>
        <v>7084.3</v>
      </c>
      <c r="H196" s="7">
        <f t="shared" ref="H196:I196" si="36">SUM(H197)</f>
        <v>0</v>
      </c>
      <c r="I196" s="7">
        <f t="shared" si="36"/>
        <v>0</v>
      </c>
    </row>
    <row r="197" spans="1:9" x14ac:dyDescent="0.25">
      <c r="A197" s="2" t="s">
        <v>20</v>
      </c>
      <c r="B197" s="4"/>
      <c r="C197" s="4" t="s">
        <v>11</v>
      </c>
      <c r="D197" s="4" t="s">
        <v>13</v>
      </c>
      <c r="E197" s="4" t="s">
        <v>778</v>
      </c>
      <c r="F197" s="4" t="s">
        <v>85</v>
      </c>
      <c r="G197" s="7">
        <v>7084.3</v>
      </c>
      <c r="H197" s="7"/>
      <c r="I197" s="7"/>
    </row>
    <row r="198" spans="1:9" ht="31.5" x14ac:dyDescent="0.25">
      <c r="A198" s="2" t="s">
        <v>492</v>
      </c>
      <c r="B198" s="4"/>
      <c r="C198" s="4" t="s">
        <v>11</v>
      </c>
      <c r="D198" s="4" t="s">
        <v>13</v>
      </c>
      <c r="E198" s="4" t="s">
        <v>199</v>
      </c>
      <c r="F198" s="4"/>
      <c r="G198" s="7">
        <f>SUM(G199)</f>
        <v>138813.79999999999</v>
      </c>
      <c r="H198" s="7">
        <f>SUM(H199)+H208</f>
        <v>0</v>
      </c>
      <c r="I198" s="7">
        <f>SUM(I199)+I208</f>
        <v>7188.3</v>
      </c>
    </row>
    <row r="199" spans="1:9" ht="47.25" x14ac:dyDescent="0.25">
      <c r="A199" s="2" t="s">
        <v>493</v>
      </c>
      <c r="B199" s="4"/>
      <c r="C199" s="4" t="s">
        <v>11</v>
      </c>
      <c r="D199" s="4" t="s">
        <v>13</v>
      </c>
      <c r="E199" s="4" t="s">
        <v>200</v>
      </c>
      <c r="F199" s="4"/>
      <c r="G199" s="7">
        <f>SUM(G202)+G200+G204</f>
        <v>138813.79999999999</v>
      </c>
      <c r="H199" s="7">
        <f t="shared" ref="H199:I199" si="37">SUM(H202)+H200</f>
        <v>0</v>
      </c>
      <c r="I199" s="7">
        <f t="shared" si="37"/>
        <v>7188.3</v>
      </c>
    </row>
    <row r="200" spans="1:9" ht="31.5" x14ac:dyDescent="0.25">
      <c r="A200" s="2" t="s">
        <v>1019</v>
      </c>
      <c r="B200" s="4"/>
      <c r="C200" s="4" t="s">
        <v>11</v>
      </c>
      <c r="D200" s="4" t="s">
        <v>13</v>
      </c>
      <c r="E200" s="4" t="s">
        <v>1018</v>
      </c>
      <c r="F200" s="4"/>
      <c r="G200" s="7">
        <f>SUM(G201)</f>
        <v>17570.2</v>
      </c>
      <c r="H200" s="7">
        <f t="shared" ref="H200:I200" si="38">SUM(H201)</f>
        <v>0</v>
      </c>
      <c r="I200" s="7">
        <f t="shared" si="38"/>
        <v>7188.3</v>
      </c>
    </row>
    <row r="201" spans="1:9" x14ac:dyDescent="0.25">
      <c r="A201" s="2" t="s">
        <v>20</v>
      </c>
      <c r="B201" s="4"/>
      <c r="C201" s="4" t="s">
        <v>11</v>
      </c>
      <c r="D201" s="4" t="s">
        <v>13</v>
      </c>
      <c r="E201" s="4" t="s">
        <v>1018</v>
      </c>
      <c r="F201" s="4" t="s">
        <v>85</v>
      </c>
      <c r="G201" s="7">
        <v>17570.2</v>
      </c>
      <c r="H201" s="7"/>
      <c r="I201" s="7">
        <v>7188.3</v>
      </c>
    </row>
    <row r="202" spans="1:9" ht="31.5" x14ac:dyDescent="0.25">
      <c r="A202" s="2" t="s">
        <v>401</v>
      </c>
      <c r="B202" s="4"/>
      <c r="C202" s="4" t="s">
        <v>11</v>
      </c>
      <c r="D202" s="4" t="s">
        <v>13</v>
      </c>
      <c r="E202" s="4" t="s">
        <v>201</v>
      </c>
      <c r="F202" s="4"/>
      <c r="G202" s="7">
        <f>SUM(G203)</f>
        <v>1243.5999999999999</v>
      </c>
      <c r="H202" s="7">
        <f t="shared" ref="H202:I202" si="39">SUM(H203)</f>
        <v>0</v>
      </c>
      <c r="I202" s="7">
        <f t="shared" si="39"/>
        <v>0</v>
      </c>
    </row>
    <row r="203" spans="1:9" ht="31.5" x14ac:dyDescent="0.25">
      <c r="A203" s="2" t="s">
        <v>43</v>
      </c>
      <c r="B203" s="4"/>
      <c r="C203" s="4" t="s">
        <v>11</v>
      </c>
      <c r="D203" s="4" t="s">
        <v>13</v>
      </c>
      <c r="E203" s="4" t="s">
        <v>201</v>
      </c>
      <c r="F203" s="4">
        <v>200</v>
      </c>
      <c r="G203" s="7">
        <v>1243.5999999999999</v>
      </c>
      <c r="H203" s="7"/>
      <c r="I203" s="7"/>
    </row>
    <row r="204" spans="1:9" ht="31.5" x14ac:dyDescent="0.25">
      <c r="A204" s="2" t="s">
        <v>1052</v>
      </c>
      <c r="B204" s="4"/>
      <c r="C204" s="4" t="s">
        <v>11</v>
      </c>
      <c r="D204" s="4" t="s">
        <v>13</v>
      </c>
      <c r="E204" s="4" t="s">
        <v>1051</v>
      </c>
      <c r="F204" s="4"/>
      <c r="G204" s="7">
        <f>SUM(G205)</f>
        <v>120000</v>
      </c>
      <c r="H204" s="7"/>
      <c r="I204" s="7"/>
    </row>
    <row r="205" spans="1:9" ht="31.5" x14ac:dyDescent="0.25">
      <c r="A205" s="2" t="s">
        <v>43</v>
      </c>
      <c r="B205" s="4"/>
      <c r="C205" s="4" t="s">
        <v>11</v>
      </c>
      <c r="D205" s="4" t="s">
        <v>13</v>
      </c>
      <c r="E205" s="4" t="s">
        <v>1051</v>
      </c>
      <c r="F205" s="4" t="s">
        <v>80</v>
      </c>
      <c r="G205" s="7">
        <v>120000</v>
      </c>
      <c r="H205" s="7"/>
      <c r="I205" s="7"/>
    </row>
    <row r="206" spans="1:9" ht="31.5" hidden="1" x14ac:dyDescent="0.25">
      <c r="A206" s="97" t="s">
        <v>494</v>
      </c>
      <c r="B206" s="4"/>
      <c r="C206" s="4" t="s">
        <v>11</v>
      </c>
      <c r="D206" s="4" t="s">
        <v>13</v>
      </c>
      <c r="E206" s="4" t="s">
        <v>213</v>
      </c>
      <c r="F206" s="4"/>
      <c r="G206" s="7">
        <f>SUM(G207)</f>
        <v>0</v>
      </c>
      <c r="H206" s="7">
        <f t="shared" ref="H206:I206" si="40">SUM(H207)</f>
        <v>0</v>
      </c>
      <c r="I206" s="7">
        <f t="shared" si="40"/>
        <v>0</v>
      </c>
    </row>
    <row r="207" spans="1:9" ht="31.5" hidden="1" x14ac:dyDescent="0.25">
      <c r="A207" s="2" t="s">
        <v>401</v>
      </c>
      <c r="B207" s="4"/>
      <c r="C207" s="4" t="s">
        <v>11</v>
      </c>
      <c r="D207" s="4" t="s">
        <v>13</v>
      </c>
      <c r="E207" s="4" t="s">
        <v>512</v>
      </c>
      <c r="F207" s="4"/>
      <c r="G207" s="7">
        <f>SUM(G208)</f>
        <v>0</v>
      </c>
      <c r="H207" s="7">
        <f t="shared" ref="H207:I207" si="41">SUM(H208)</f>
        <v>0</v>
      </c>
      <c r="I207" s="7">
        <f t="shared" si="41"/>
        <v>0</v>
      </c>
    </row>
    <row r="208" spans="1:9" hidden="1" x14ac:dyDescent="0.25">
      <c r="A208" s="2" t="s">
        <v>20</v>
      </c>
      <c r="B208" s="4"/>
      <c r="C208" s="4" t="s">
        <v>11</v>
      </c>
      <c r="D208" s="4" t="s">
        <v>13</v>
      </c>
      <c r="E208" s="4" t="s">
        <v>512</v>
      </c>
      <c r="F208" s="4" t="s">
        <v>85</v>
      </c>
      <c r="G208" s="7"/>
      <c r="H208" s="7"/>
      <c r="I208" s="7"/>
    </row>
    <row r="209" spans="1:9" x14ac:dyDescent="0.25">
      <c r="A209" s="2" t="s">
        <v>173</v>
      </c>
      <c r="B209" s="4"/>
      <c r="C209" s="4" t="s">
        <v>11</v>
      </c>
      <c r="D209" s="4" t="s">
        <v>13</v>
      </c>
      <c r="E209" s="4" t="s">
        <v>174</v>
      </c>
      <c r="F209" s="4"/>
      <c r="G209" s="7">
        <f>SUM(G210)</f>
        <v>2439</v>
      </c>
      <c r="H209" s="7">
        <f t="shared" ref="H209:I209" si="42">SUM(H210)</f>
        <v>0</v>
      </c>
      <c r="I209" s="7">
        <f t="shared" si="42"/>
        <v>0</v>
      </c>
    </row>
    <row r="210" spans="1:9" ht="31.5" x14ac:dyDescent="0.25">
      <c r="A210" s="97" t="s">
        <v>87</v>
      </c>
      <c r="B210" s="4"/>
      <c r="C210" s="4" t="s">
        <v>11</v>
      </c>
      <c r="D210" s="4" t="s">
        <v>13</v>
      </c>
      <c r="E210" s="31" t="s">
        <v>97</v>
      </c>
      <c r="F210" s="4"/>
      <c r="G210" s="7">
        <f>SUM(G211)</f>
        <v>2439</v>
      </c>
      <c r="H210" s="7"/>
      <c r="I210" s="7"/>
    </row>
    <row r="211" spans="1:9" x14ac:dyDescent="0.25">
      <c r="A211" s="97" t="s">
        <v>20</v>
      </c>
      <c r="B211" s="22"/>
      <c r="C211" s="4" t="s">
        <v>11</v>
      </c>
      <c r="D211" s="4" t="s">
        <v>13</v>
      </c>
      <c r="E211" s="31" t="s">
        <v>97</v>
      </c>
      <c r="F211" s="31">
        <v>800</v>
      </c>
      <c r="G211" s="7">
        <f>823.3+1615.7</f>
        <v>2439</v>
      </c>
      <c r="H211" s="7"/>
      <c r="I211" s="7"/>
    </row>
    <row r="212" spans="1:9" ht="17.25" customHeight="1" x14ac:dyDescent="0.25">
      <c r="A212" s="2" t="s">
        <v>240</v>
      </c>
      <c r="B212" s="4"/>
      <c r="C212" s="4" t="s">
        <v>11</v>
      </c>
      <c r="D212" s="4" t="s">
        <v>155</v>
      </c>
      <c r="E212" s="4"/>
      <c r="F212" s="4"/>
      <c r="G212" s="7">
        <f>SUM(G216+G238)+G213+G221</f>
        <v>701717.4</v>
      </c>
      <c r="H212" s="7">
        <f>SUM(H216+H238)+H213+H221</f>
        <v>432012.39999999997</v>
      </c>
      <c r="I212" s="7">
        <f>SUM(I216+I238)+I213+I221</f>
        <v>219645.5</v>
      </c>
    </row>
    <row r="213" spans="1:9" ht="30.75" customHeight="1" x14ac:dyDescent="0.25">
      <c r="A213" s="35" t="s">
        <v>515</v>
      </c>
      <c r="B213" s="4"/>
      <c r="C213" s="4" t="s">
        <v>11</v>
      </c>
      <c r="D213" s="4" t="s">
        <v>155</v>
      </c>
      <c r="E213" s="4" t="s">
        <v>274</v>
      </c>
      <c r="F213" s="4"/>
      <c r="G213" s="7">
        <f>SUM(G214)</f>
        <v>32715.599999999999</v>
      </c>
      <c r="H213" s="7">
        <f t="shared" ref="H213:I214" si="43">SUM(H214)</f>
        <v>0</v>
      </c>
      <c r="I213" s="7">
        <f t="shared" si="43"/>
        <v>6000</v>
      </c>
    </row>
    <row r="214" spans="1:9" ht="17.25" customHeight="1" x14ac:dyDescent="0.25">
      <c r="A214" s="2" t="s">
        <v>29</v>
      </c>
      <c r="B214" s="4"/>
      <c r="C214" s="4" t="s">
        <v>11</v>
      </c>
      <c r="D214" s="4" t="s">
        <v>155</v>
      </c>
      <c r="E214" s="4" t="s">
        <v>275</v>
      </c>
      <c r="F214" s="4"/>
      <c r="G214" s="7">
        <f>SUM(G215)</f>
        <v>32715.599999999999</v>
      </c>
      <c r="H214" s="7">
        <f t="shared" si="43"/>
        <v>0</v>
      </c>
      <c r="I214" s="7">
        <f t="shared" si="43"/>
        <v>6000</v>
      </c>
    </row>
    <row r="215" spans="1:9" ht="30" customHeight="1" x14ac:dyDescent="0.25">
      <c r="A215" s="2" t="s">
        <v>43</v>
      </c>
      <c r="B215" s="4"/>
      <c r="C215" s="4" t="s">
        <v>11</v>
      </c>
      <c r="D215" s="4" t="s">
        <v>155</v>
      </c>
      <c r="E215" s="4" t="s">
        <v>275</v>
      </c>
      <c r="F215" s="4" t="s">
        <v>80</v>
      </c>
      <c r="G215" s="7">
        <v>32715.599999999999</v>
      </c>
      <c r="H215" s="7"/>
      <c r="I215" s="7">
        <v>6000</v>
      </c>
    </row>
    <row r="216" spans="1:9" ht="31.5" x14ac:dyDescent="0.25">
      <c r="A216" s="34" t="s">
        <v>499</v>
      </c>
      <c r="B216" s="4"/>
      <c r="C216" s="4" t="s">
        <v>11</v>
      </c>
      <c r="D216" s="4" t="s">
        <v>155</v>
      </c>
      <c r="E216" s="4" t="s">
        <v>261</v>
      </c>
      <c r="F216" s="4"/>
      <c r="G216" s="7">
        <f>SUM(G217)+G219</f>
        <v>48710.2</v>
      </c>
      <c r="H216" s="7">
        <f t="shared" ref="H216:I216" si="44">SUM(H217)+H219</f>
        <v>21994</v>
      </c>
      <c r="I216" s="7">
        <f t="shared" si="44"/>
        <v>21994</v>
      </c>
    </row>
    <row r="217" spans="1:9" ht="20.25" customHeight="1" x14ac:dyDescent="0.25">
      <c r="A217" s="34" t="s">
        <v>29</v>
      </c>
      <c r="B217" s="4"/>
      <c r="C217" s="4" t="s">
        <v>11</v>
      </c>
      <c r="D217" s="4" t="s">
        <v>155</v>
      </c>
      <c r="E217" s="4" t="s">
        <v>262</v>
      </c>
      <c r="F217" s="4"/>
      <c r="G217" s="7">
        <f>SUM(G218)</f>
        <v>42962</v>
      </c>
      <c r="H217" s="7">
        <f>SUM(H218)</f>
        <v>21244</v>
      </c>
      <c r="I217" s="7">
        <f>SUM(I218)</f>
        <v>21244</v>
      </c>
    </row>
    <row r="218" spans="1:9" ht="30" customHeight="1" x14ac:dyDescent="0.25">
      <c r="A218" s="34" t="s">
        <v>43</v>
      </c>
      <c r="B218" s="4"/>
      <c r="C218" s="4" t="s">
        <v>11</v>
      </c>
      <c r="D218" s="4" t="s">
        <v>155</v>
      </c>
      <c r="E218" s="4" t="s">
        <v>262</v>
      </c>
      <c r="F218" s="4" t="s">
        <v>80</v>
      </c>
      <c r="G218" s="7">
        <v>42962</v>
      </c>
      <c r="H218" s="7">
        <v>21244</v>
      </c>
      <c r="I218" s="7">
        <v>21244</v>
      </c>
    </row>
    <row r="219" spans="1:9" ht="30" customHeight="1" x14ac:dyDescent="0.25">
      <c r="A219" s="34" t="s">
        <v>799</v>
      </c>
      <c r="B219" s="4"/>
      <c r="C219" s="4" t="s">
        <v>11</v>
      </c>
      <c r="D219" s="4" t="s">
        <v>155</v>
      </c>
      <c r="E219" s="5" t="s">
        <v>676</v>
      </c>
      <c r="F219" s="4"/>
      <c r="G219" s="7">
        <f>SUM(G220)</f>
        <v>5748.2</v>
      </c>
      <c r="H219" s="7">
        <f>SUM(H220)</f>
        <v>750</v>
      </c>
      <c r="I219" s="7">
        <f>SUM(I220)</f>
        <v>750</v>
      </c>
    </row>
    <row r="220" spans="1:9" ht="30" customHeight="1" x14ac:dyDescent="0.25">
      <c r="A220" s="34" t="s">
        <v>43</v>
      </c>
      <c r="B220" s="4"/>
      <c r="C220" s="4" t="s">
        <v>11</v>
      </c>
      <c r="D220" s="4" t="s">
        <v>155</v>
      </c>
      <c r="E220" s="5" t="s">
        <v>676</v>
      </c>
      <c r="F220" s="4" t="s">
        <v>80</v>
      </c>
      <c r="G220" s="7">
        <v>5748.2</v>
      </c>
      <c r="H220" s="7">
        <v>750</v>
      </c>
      <c r="I220" s="7">
        <v>750</v>
      </c>
    </row>
    <row r="221" spans="1:9" ht="30" customHeight="1" x14ac:dyDescent="0.25">
      <c r="A221" s="34" t="s">
        <v>484</v>
      </c>
      <c r="B221" s="4"/>
      <c r="C221" s="4" t="s">
        <v>11</v>
      </c>
      <c r="D221" s="4" t="s">
        <v>155</v>
      </c>
      <c r="E221" s="5" t="s">
        <v>399</v>
      </c>
      <c r="F221" s="4"/>
      <c r="G221" s="7">
        <f>SUM(G222)+G235</f>
        <v>64513.8</v>
      </c>
      <c r="H221" s="7">
        <f t="shared" ref="H221:I221" si="45">SUM(H222)+H235</f>
        <v>4783.8</v>
      </c>
      <c r="I221" s="7">
        <f t="shared" si="45"/>
        <v>0</v>
      </c>
    </row>
    <row r="222" spans="1:9" ht="30" customHeight="1" x14ac:dyDescent="0.25">
      <c r="A222" s="34" t="s">
        <v>29</v>
      </c>
      <c r="B222" s="4"/>
      <c r="C222" s="4" t="s">
        <v>11</v>
      </c>
      <c r="D222" s="4" t="s">
        <v>155</v>
      </c>
      <c r="E222" s="5" t="s">
        <v>574</v>
      </c>
      <c r="F222" s="4"/>
      <c r="G222" s="7">
        <f>SUM(G223)+G224</f>
        <v>64513.8</v>
      </c>
      <c r="H222" s="7">
        <f t="shared" ref="H222:I222" si="46">SUM(H223)+H224</f>
        <v>0</v>
      </c>
      <c r="I222" s="7">
        <f t="shared" si="46"/>
        <v>0</v>
      </c>
    </row>
    <row r="223" spans="1:9" ht="30" customHeight="1" x14ac:dyDescent="0.25">
      <c r="A223" s="34" t="s">
        <v>43</v>
      </c>
      <c r="B223" s="4"/>
      <c r="C223" s="4" t="s">
        <v>11</v>
      </c>
      <c r="D223" s="4" t="s">
        <v>155</v>
      </c>
      <c r="E223" s="5" t="s">
        <v>574</v>
      </c>
      <c r="F223" s="4" t="s">
        <v>80</v>
      </c>
      <c r="G223" s="7">
        <v>54810.8</v>
      </c>
      <c r="H223" s="7"/>
      <c r="I223" s="7"/>
    </row>
    <row r="224" spans="1:9" ht="30" customHeight="1" x14ac:dyDescent="0.25">
      <c r="A224" s="34" t="s">
        <v>803</v>
      </c>
      <c r="B224" s="4"/>
      <c r="C224" s="4" t="s">
        <v>11</v>
      </c>
      <c r="D224" s="4" t="s">
        <v>155</v>
      </c>
      <c r="E224" s="4" t="s">
        <v>706</v>
      </c>
      <c r="F224" s="4"/>
      <c r="G224" s="7">
        <f>SUM(G227+G229+G231+G233)+G225</f>
        <v>9703</v>
      </c>
      <c r="H224" s="7">
        <f t="shared" ref="H224:I224" si="47">SUM(H227+H229+H231+H233)+H225</f>
        <v>0</v>
      </c>
      <c r="I224" s="7">
        <f t="shared" si="47"/>
        <v>0</v>
      </c>
    </row>
    <row r="225" spans="1:9" ht="30" customHeight="1" x14ac:dyDescent="0.25">
      <c r="A225" s="2" t="s">
        <v>1017</v>
      </c>
      <c r="B225" s="4"/>
      <c r="C225" s="4" t="s">
        <v>11</v>
      </c>
      <c r="D225" s="4" t="s">
        <v>155</v>
      </c>
      <c r="E225" s="4" t="s">
        <v>1016</v>
      </c>
      <c r="F225" s="4"/>
      <c r="G225" s="7">
        <f>SUM(G226)</f>
        <v>4.4000000000000004</v>
      </c>
      <c r="H225" s="7">
        <f t="shared" ref="H225:I225" si="48">SUM(H226)</f>
        <v>0</v>
      </c>
      <c r="I225" s="7">
        <f t="shared" si="48"/>
        <v>0</v>
      </c>
    </row>
    <row r="226" spans="1:9" ht="30" customHeight="1" x14ac:dyDescent="0.25">
      <c r="A226" s="2" t="s">
        <v>43</v>
      </c>
      <c r="B226" s="4"/>
      <c r="C226" s="4" t="s">
        <v>11</v>
      </c>
      <c r="D226" s="4" t="s">
        <v>155</v>
      </c>
      <c r="E226" s="4" t="s">
        <v>1016</v>
      </c>
      <c r="F226" s="4" t="s">
        <v>80</v>
      </c>
      <c r="G226" s="7">
        <v>4.4000000000000004</v>
      </c>
      <c r="H226" s="7"/>
      <c r="I226" s="7"/>
    </row>
    <row r="227" spans="1:9" ht="30" customHeight="1" x14ac:dyDescent="0.25">
      <c r="A227" s="2" t="s">
        <v>1003</v>
      </c>
      <c r="B227" s="4"/>
      <c r="C227" s="4" t="s">
        <v>11</v>
      </c>
      <c r="D227" s="4" t="s">
        <v>155</v>
      </c>
      <c r="E227" s="4" t="s">
        <v>1000</v>
      </c>
      <c r="F227" s="4"/>
      <c r="G227" s="7">
        <f>SUM(G228)</f>
        <v>3236.3</v>
      </c>
      <c r="H227" s="7">
        <f t="shared" ref="H227:I227" si="49">SUM(H228)</f>
        <v>0</v>
      </c>
      <c r="I227" s="7">
        <f t="shared" si="49"/>
        <v>0</v>
      </c>
    </row>
    <row r="228" spans="1:9" ht="30" customHeight="1" x14ac:dyDescent="0.25">
      <c r="A228" s="2" t="s">
        <v>43</v>
      </c>
      <c r="B228" s="4"/>
      <c r="C228" s="4" t="s">
        <v>11</v>
      </c>
      <c r="D228" s="4" t="s">
        <v>155</v>
      </c>
      <c r="E228" s="4" t="s">
        <v>1000</v>
      </c>
      <c r="F228" s="4" t="s">
        <v>80</v>
      </c>
      <c r="G228" s="7">
        <v>3236.3</v>
      </c>
      <c r="H228" s="7"/>
      <c r="I228" s="7"/>
    </row>
    <row r="229" spans="1:9" ht="30" customHeight="1" x14ac:dyDescent="0.25">
      <c r="A229" s="2" t="s">
        <v>1004</v>
      </c>
      <c r="B229" s="4"/>
      <c r="C229" s="4" t="s">
        <v>11</v>
      </c>
      <c r="D229" s="4" t="s">
        <v>155</v>
      </c>
      <c r="E229" s="4" t="s">
        <v>1001</v>
      </c>
      <c r="F229" s="4"/>
      <c r="G229" s="7">
        <f>SUM(G230)</f>
        <v>3701.4</v>
      </c>
      <c r="H229" s="7">
        <f t="shared" ref="H229:I229" si="50">SUM(H230)</f>
        <v>0</v>
      </c>
      <c r="I229" s="7">
        <f t="shared" si="50"/>
        <v>0</v>
      </c>
    </row>
    <row r="230" spans="1:9" ht="30" customHeight="1" x14ac:dyDescent="0.25">
      <c r="A230" s="2" t="s">
        <v>43</v>
      </c>
      <c r="B230" s="4"/>
      <c r="C230" s="4" t="s">
        <v>11</v>
      </c>
      <c r="D230" s="4" t="s">
        <v>155</v>
      </c>
      <c r="E230" s="4" t="s">
        <v>1001</v>
      </c>
      <c r="F230" s="4" t="s">
        <v>80</v>
      </c>
      <c r="G230" s="7">
        <v>3701.4</v>
      </c>
      <c r="H230" s="7"/>
      <c r="I230" s="7"/>
    </row>
    <row r="231" spans="1:9" ht="30" customHeight="1" x14ac:dyDescent="0.25">
      <c r="A231" s="2" t="s">
        <v>1005</v>
      </c>
      <c r="B231" s="4"/>
      <c r="C231" s="4" t="s">
        <v>11</v>
      </c>
      <c r="D231" s="4" t="s">
        <v>155</v>
      </c>
      <c r="E231" s="4" t="s">
        <v>1002</v>
      </c>
      <c r="F231" s="4"/>
      <c r="G231" s="7">
        <f>SUM(G232)</f>
        <v>2365.5</v>
      </c>
      <c r="H231" s="7">
        <f t="shared" ref="H231:I231" si="51">SUM(H232)</f>
        <v>0</v>
      </c>
      <c r="I231" s="7">
        <f t="shared" si="51"/>
        <v>0</v>
      </c>
    </row>
    <row r="232" spans="1:9" ht="30" customHeight="1" x14ac:dyDescent="0.25">
      <c r="A232" s="2" t="s">
        <v>43</v>
      </c>
      <c r="B232" s="4"/>
      <c r="C232" s="4" t="s">
        <v>11</v>
      </c>
      <c r="D232" s="4" t="s">
        <v>155</v>
      </c>
      <c r="E232" s="4" t="s">
        <v>1002</v>
      </c>
      <c r="F232" s="4" t="s">
        <v>80</v>
      </c>
      <c r="G232" s="7">
        <v>2365.5</v>
      </c>
      <c r="H232" s="7"/>
      <c r="I232" s="7"/>
    </row>
    <row r="233" spans="1:9" ht="30" customHeight="1" x14ac:dyDescent="0.25">
      <c r="A233" s="2" t="s">
        <v>1008</v>
      </c>
      <c r="B233" s="4"/>
      <c r="C233" s="4" t="s">
        <v>11</v>
      </c>
      <c r="D233" s="4" t="s">
        <v>155</v>
      </c>
      <c r="E233" s="4" t="s">
        <v>1007</v>
      </c>
      <c r="F233" s="4"/>
      <c r="G233" s="7">
        <f>SUM(G234)</f>
        <v>395.4</v>
      </c>
      <c r="H233" s="7">
        <f t="shared" ref="H233:I233" si="52">SUM(H234)</f>
        <v>0</v>
      </c>
      <c r="I233" s="7">
        <f t="shared" si="52"/>
        <v>0</v>
      </c>
    </row>
    <row r="234" spans="1:9" ht="30" customHeight="1" x14ac:dyDescent="0.25">
      <c r="A234" s="2" t="s">
        <v>43</v>
      </c>
      <c r="B234" s="4"/>
      <c r="C234" s="4" t="s">
        <v>11</v>
      </c>
      <c r="D234" s="4" t="s">
        <v>155</v>
      </c>
      <c r="E234" s="4" t="s">
        <v>1007</v>
      </c>
      <c r="F234" s="4" t="s">
        <v>80</v>
      </c>
      <c r="G234" s="7">
        <v>395.4</v>
      </c>
      <c r="H234" s="7"/>
      <c r="I234" s="7"/>
    </row>
    <row r="235" spans="1:9" ht="30" customHeight="1" x14ac:dyDescent="0.25">
      <c r="A235" s="34" t="s">
        <v>734</v>
      </c>
      <c r="B235" s="4"/>
      <c r="C235" s="4" t="s">
        <v>11</v>
      </c>
      <c r="D235" s="4" t="s">
        <v>155</v>
      </c>
      <c r="E235" s="4" t="s">
        <v>563</v>
      </c>
      <c r="F235" s="4"/>
      <c r="G235" s="7">
        <f>SUM(G236)</f>
        <v>0</v>
      </c>
      <c r="H235" s="7">
        <f t="shared" ref="H235:I235" si="53">SUM(H236)</f>
        <v>4783.8</v>
      </c>
      <c r="I235" s="7">
        <f t="shared" si="53"/>
        <v>0</v>
      </c>
    </row>
    <row r="236" spans="1:9" ht="30" customHeight="1" x14ac:dyDescent="0.25">
      <c r="A236" s="2" t="s">
        <v>443</v>
      </c>
      <c r="B236" s="4"/>
      <c r="C236" s="4" t="s">
        <v>11</v>
      </c>
      <c r="D236" s="4" t="s">
        <v>155</v>
      </c>
      <c r="E236" s="4" t="s">
        <v>564</v>
      </c>
      <c r="F236" s="4"/>
      <c r="G236" s="7">
        <f>SUM(G237)</f>
        <v>0</v>
      </c>
      <c r="H236" s="7">
        <f>SUM(H237)</f>
        <v>4783.8</v>
      </c>
      <c r="I236" s="7">
        <f>SUM(I237)</f>
        <v>0</v>
      </c>
    </row>
    <row r="237" spans="1:9" ht="30" customHeight="1" x14ac:dyDescent="0.25">
      <c r="A237" s="2" t="s">
        <v>43</v>
      </c>
      <c r="B237" s="4"/>
      <c r="C237" s="4" t="s">
        <v>11</v>
      </c>
      <c r="D237" s="4" t="s">
        <v>155</v>
      </c>
      <c r="E237" s="4" t="s">
        <v>564</v>
      </c>
      <c r="F237" s="4" t="s">
        <v>80</v>
      </c>
      <c r="G237" s="7"/>
      <c r="H237" s="7">
        <v>4783.8</v>
      </c>
      <c r="I237" s="7"/>
    </row>
    <row r="238" spans="1:9" ht="31.5" x14ac:dyDescent="0.25">
      <c r="A238" s="34" t="s">
        <v>655</v>
      </c>
      <c r="B238" s="4"/>
      <c r="C238" s="4" t="s">
        <v>11</v>
      </c>
      <c r="D238" s="4" t="s">
        <v>155</v>
      </c>
      <c r="E238" s="4" t="s">
        <v>533</v>
      </c>
      <c r="F238" s="4"/>
      <c r="G238" s="7">
        <f>SUM(G239)+G243</f>
        <v>555777.80000000005</v>
      </c>
      <c r="H238" s="7">
        <f>SUM(H239)+H243</f>
        <v>405234.6</v>
      </c>
      <c r="I238" s="7">
        <f>SUM(I239)+I243</f>
        <v>191651.5</v>
      </c>
    </row>
    <row r="239" spans="1:9" x14ac:dyDescent="0.25">
      <c r="A239" s="34" t="s">
        <v>29</v>
      </c>
      <c r="B239" s="4"/>
      <c r="C239" s="4" t="s">
        <v>11</v>
      </c>
      <c r="D239" s="4" t="s">
        <v>155</v>
      </c>
      <c r="E239" s="4" t="s">
        <v>534</v>
      </c>
      <c r="F239" s="4"/>
      <c r="G239" s="7">
        <f>SUM(G240)+G241</f>
        <v>482299</v>
      </c>
      <c r="H239" s="7">
        <f t="shared" ref="H239:I239" si="54">SUM(H240)+H241</f>
        <v>191602.59999999998</v>
      </c>
      <c r="I239" s="7">
        <f t="shared" si="54"/>
        <v>191651.5</v>
      </c>
    </row>
    <row r="240" spans="1:9" ht="31.5" x14ac:dyDescent="0.25">
      <c r="A240" s="34" t="s">
        <v>43</v>
      </c>
      <c r="B240" s="4"/>
      <c r="C240" s="4" t="s">
        <v>11</v>
      </c>
      <c r="D240" s="4" t="s">
        <v>155</v>
      </c>
      <c r="E240" s="4" t="s">
        <v>534</v>
      </c>
      <c r="F240" s="4" t="s">
        <v>80</v>
      </c>
      <c r="G240" s="7">
        <v>171687.5</v>
      </c>
      <c r="H240" s="7">
        <v>99249.4</v>
      </c>
      <c r="I240" s="7">
        <v>99249.4</v>
      </c>
    </row>
    <row r="241" spans="1:9" ht="31.5" x14ac:dyDescent="0.25">
      <c r="A241" s="34" t="s">
        <v>799</v>
      </c>
      <c r="B241" s="4"/>
      <c r="C241" s="4" t="s">
        <v>11</v>
      </c>
      <c r="D241" s="4" t="s">
        <v>155</v>
      </c>
      <c r="E241" s="5" t="s">
        <v>677</v>
      </c>
      <c r="F241" s="4"/>
      <c r="G241" s="7">
        <f>SUM(G242)</f>
        <v>310611.5</v>
      </c>
      <c r="H241" s="7">
        <f>SUM(H242)</f>
        <v>92353.2</v>
      </c>
      <c r="I241" s="7">
        <f>SUM(I242)</f>
        <v>92402.1</v>
      </c>
    </row>
    <row r="242" spans="1:9" ht="31.5" x14ac:dyDescent="0.25">
      <c r="A242" s="34" t="s">
        <v>43</v>
      </c>
      <c r="B242" s="4"/>
      <c r="C242" s="4" t="s">
        <v>11</v>
      </c>
      <c r="D242" s="4" t="s">
        <v>155</v>
      </c>
      <c r="E242" s="5" t="s">
        <v>677</v>
      </c>
      <c r="F242" s="4" t="s">
        <v>80</v>
      </c>
      <c r="G242" s="7">
        <v>310611.5</v>
      </c>
      <c r="H242" s="7">
        <f>5000+87353.2</f>
        <v>92353.2</v>
      </c>
      <c r="I242" s="7">
        <f>5000+87402.1</f>
        <v>92402.1</v>
      </c>
    </row>
    <row r="243" spans="1:9" ht="31.5" x14ac:dyDescent="0.25">
      <c r="A243" s="2" t="s">
        <v>242</v>
      </c>
      <c r="B243" s="4"/>
      <c r="C243" s="4" t="s">
        <v>11</v>
      </c>
      <c r="D243" s="4" t="s">
        <v>155</v>
      </c>
      <c r="E243" s="4" t="s">
        <v>552</v>
      </c>
      <c r="F243" s="4"/>
      <c r="G243" s="7">
        <f>SUM(G244)+G245</f>
        <v>73478.8</v>
      </c>
      <c r="H243" s="7">
        <f t="shared" ref="H243:I243" si="55">SUM(H244)+H245</f>
        <v>213632</v>
      </c>
      <c r="I243" s="7">
        <f t="shared" si="55"/>
        <v>0</v>
      </c>
    </row>
    <row r="244" spans="1:9" ht="31.5" x14ac:dyDescent="0.25">
      <c r="A244" s="2" t="s">
        <v>243</v>
      </c>
      <c r="B244" s="4"/>
      <c r="C244" s="4" t="s">
        <v>11</v>
      </c>
      <c r="D244" s="4" t="s">
        <v>155</v>
      </c>
      <c r="E244" s="4" t="s">
        <v>552</v>
      </c>
      <c r="F244" s="4" t="s">
        <v>224</v>
      </c>
      <c r="G244" s="7">
        <v>3408.7</v>
      </c>
      <c r="H244" s="7">
        <v>3302.5</v>
      </c>
      <c r="I244" s="7"/>
    </row>
    <row r="245" spans="1:9" ht="31.5" x14ac:dyDescent="0.25">
      <c r="A245" s="2" t="s">
        <v>800</v>
      </c>
      <c r="B245" s="4"/>
      <c r="C245" s="4" t="s">
        <v>11</v>
      </c>
      <c r="D245" s="4" t="s">
        <v>155</v>
      </c>
      <c r="E245" s="4" t="s">
        <v>786</v>
      </c>
      <c r="F245" s="4"/>
      <c r="G245" s="7">
        <f>SUM(G246)</f>
        <v>70070.100000000006</v>
      </c>
      <c r="H245" s="7">
        <f t="shared" ref="H245:I245" si="56">SUM(H246)</f>
        <v>210329.5</v>
      </c>
      <c r="I245" s="7">
        <f t="shared" si="56"/>
        <v>0</v>
      </c>
    </row>
    <row r="246" spans="1:9" ht="31.5" x14ac:dyDescent="0.25">
      <c r="A246" s="2" t="s">
        <v>243</v>
      </c>
      <c r="B246" s="4"/>
      <c r="C246" s="4" t="s">
        <v>11</v>
      </c>
      <c r="D246" s="4" t="s">
        <v>155</v>
      </c>
      <c r="E246" s="4" t="s">
        <v>786</v>
      </c>
      <c r="F246" s="4" t="s">
        <v>224</v>
      </c>
      <c r="G246" s="7">
        <f>88470.1-18400</f>
        <v>70070.100000000006</v>
      </c>
      <c r="H246" s="7">
        <v>210329.5</v>
      </c>
      <c r="I246" s="7"/>
    </row>
    <row r="247" spans="1:9" ht="22.5" customHeight="1" x14ac:dyDescent="0.25">
      <c r="A247" s="97" t="s">
        <v>21</v>
      </c>
      <c r="B247" s="22"/>
      <c r="C247" s="98" t="s">
        <v>11</v>
      </c>
      <c r="D247" s="98" t="s">
        <v>22</v>
      </c>
      <c r="E247" s="31"/>
      <c r="F247" s="31"/>
      <c r="G247" s="9">
        <f>SUM(G248+G255+G267+G273+G290)+G285+G282</f>
        <v>26691.000000000004</v>
      </c>
      <c r="H247" s="9">
        <f t="shared" ref="H247:I247" si="57">SUM(H248+H255+H267+H273+H290)+H285+H282</f>
        <v>24833.899999999998</v>
      </c>
      <c r="I247" s="9">
        <f t="shared" si="57"/>
        <v>16059.3</v>
      </c>
    </row>
    <row r="248" spans="1:9" ht="47.25" x14ac:dyDescent="0.25">
      <c r="A248" s="97" t="s">
        <v>500</v>
      </c>
      <c r="B248" s="22"/>
      <c r="C248" s="98" t="s">
        <v>11</v>
      </c>
      <c r="D248" s="98" t="s">
        <v>22</v>
      </c>
      <c r="E248" s="31" t="s">
        <v>501</v>
      </c>
      <c r="F248" s="31"/>
      <c r="G248" s="9">
        <f>SUM(G252)+G249</f>
        <v>0</v>
      </c>
      <c r="H248" s="9">
        <f t="shared" ref="H248:I248" si="58">SUM(H252)+H249</f>
        <v>200</v>
      </c>
      <c r="I248" s="9">
        <f t="shared" si="58"/>
        <v>200</v>
      </c>
    </row>
    <row r="249" spans="1:9" x14ac:dyDescent="0.25">
      <c r="A249" s="2" t="s">
        <v>29</v>
      </c>
      <c r="B249" s="22"/>
      <c r="C249" s="98" t="s">
        <v>11</v>
      </c>
      <c r="D249" s="98" t="s">
        <v>22</v>
      </c>
      <c r="E249" s="31" t="s">
        <v>659</v>
      </c>
      <c r="F249" s="31"/>
      <c r="G249" s="9">
        <f t="shared" ref="G249:I250" si="59">SUM(G250)</f>
        <v>0</v>
      </c>
      <c r="H249" s="9">
        <f t="shared" si="59"/>
        <v>200</v>
      </c>
      <c r="I249" s="9">
        <f t="shared" si="59"/>
        <v>200</v>
      </c>
    </row>
    <row r="250" spans="1:9" ht="31.5" x14ac:dyDescent="0.25">
      <c r="A250" s="97" t="s">
        <v>212</v>
      </c>
      <c r="B250" s="22"/>
      <c r="C250" s="98" t="s">
        <v>11</v>
      </c>
      <c r="D250" s="98" t="s">
        <v>22</v>
      </c>
      <c r="E250" s="31" t="s">
        <v>660</v>
      </c>
      <c r="F250" s="31"/>
      <c r="G250" s="9">
        <f t="shared" si="59"/>
        <v>0</v>
      </c>
      <c r="H250" s="9">
        <f t="shared" si="59"/>
        <v>200</v>
      </c>
      <c r="I250" s="9">
        <f t="shared" si="59"/>
        <v>200</v>
      </c>
    </row>
    <row r="251" spans="1:9" ht="31.5" x14ac:dyDescent="0.25">
      <c r="A251" s="34" t="s">
        <v>43</v>
      </c>
      <c r="B251" s="22"/>
      <c r="C251" s="98" t="s">
        <v>11</v>
      </c>
      <c r="D251" s="98" t="s">
        <v>22</v>
      </c>
      <c r="E251" s="31" t="s">
        <v>660</v>
      </c>
      <c r="F251" s="31">
        <v>200</v>
      </c>
      <c r="G251" s="9">
        <v>0</v>
      </c>
      <c r="H251" s="9">
        <v>200</v>
      </c>
      <c r="I251" s="9">
        <v>200</v>
      </c>
    </row>
    <row r="252" spans="1:9" ht="47.25" hidden="1" x14ac:dyDescent="0.25">
      <c r="A252" s="97" t="s">
        <v>16</v>
      </c>
      <c r="B252" s="22"/>
      <c r="C252" s="98" t="s">
        <v>11</v>
      </c>
      <c r="D252" s="98" t="s">
        <v>22</v>
      </c>
      <c r="E252" s="98" t="s">
        <v>646</v>
      </c>
      <c r="F252" s="31"/>
      <c r="G252" s="9">
        <f t="shared" ref="G252:I253" si="60">SUM(G253)</f>
        <v>0</v>
      </c>
      <c r="H252" s="9">
        <f t="shared" si="60"/>
        <v>0</v>
      </c>
      <c r="I252" s="9">
        <f t="shared" si="60"/>
        <v>0</v>
      </c>
    </row>
    <row r="253" spans="1:9" ht="31.5" hidden="1" x14ac:dyDescent="0.25">
      <c r="A253" s="97" t="s">
        <v>212</v>
      </c>
      <c r="B253" s="22"/>
      <c r="C253" s="98" t="s">
        <v>11</v>
      </c>
      <c r="D253" s="98" t="s">
        <v>22</v>
      </c>
      <c r="E253" s="98" t="s">
        <v>647</v>
      </c>
      <c r="F253" s="98"/>
      <c r="G253" s="9">
        <f t="shared" si="60"/>
        <v>0</v>
      </c>
      <c r="H253" s="9">
        <f t="shared" si="60"/>
        <v>0</v>
      </c>
      <c r="I253" s="9">
        <f t="shared" si="60"/>
        <v>0</v>
      </c>
    </row>
    <row r="254" spans="1:9" hidden="1" x14ac:dyDescent="0.25">
      <c r="A254" s="97" t="s">
        <v>20</v>
      </c>
      <c r="B254" s="22"/>
      <c r="C254" s="98" t="s">
        <v>11</v>
      </c>
      <c r="D254" s="98" t="s">
        <v>22</v>
      </c>
      <c r="E254" s="98" t="s">
        <v>647</v>
      </c>
      <c r="F254" s="98" t="s">
        <v>85</v>
      </c>
      <c r="G254" s="9">
        <v>0</v>
      </c>
      <c r="H254" s="9"/>
      <c r="I254" s="9"/>
    </row>
    <row r="255" spans="1:9" ht="31.5" x14ac:dyDescent="0.25">
      <c r="A255" s="97" t="s">
        <v>504</v>
      </c>
      <c r="B255" s="22"/>
      <c r="C255" s="98" t="s">
        <v>11</v>
      </c>
      <c r="D255" s="98" t="s">
        <v>22</v>
      </c>
      <c r="E255" s="98" t="s">
        <v>210</v>
      </c>
      <c r="F255" s="31"/>
      <c r="G255" s="9">
        <f>SUM(G256)+G258+G263</f>
        <v>12800</v>
      </c>
      <c r="H255" s="9">
        <f>SUM(H256)+H258</f>
        <v>3800</v>
      </c>
      <c r="I255" s="9">
        <f>SUM(I256)+I258</f>
        <v>3800</v>
      </c>
    </row>
    <row r="256" spans="1:9" ht="31.5" hidden="1" x14ac:dyDescent="0.25">
      <c r="A256" s="97" t="s">
        <v>87</v>
      </c>
      <c r="B256" s="22"/>
      <c r="C256" s="98" t="s">
        <v>11</v>
      </c>
      <c r="D256" s="98" t="s">
        <v>22</v>
      </c>
      <c r="E256" s="98" t="s">
        <v>556</v>
      </c>
      <c r="F256" s="31"/>
      <c r="G256" s="9">
        <f>SUM(G257)</f>
        <v>0</v>
      </c>
      <c r="H256" s="9">
        <f>SUM(H257)</f>
        <v>0</v>
      </c>
      <c r="I256" s="9">
        <f>SUM(I257)</f>
        <v>0</v>
      </c>
    </row>
    <row r="257" spans="1:9" ht="31.5" hidden="1" x14ac:dyDescent="0.25">
      <c r="A257" s="34" t="s">
        <v>43</v>
      </c>
      <c r="B257" s="22"/>
      <c r="C257" s="98" t="s">
        <v>11</v>
      </c>
      <c r="D257" s="98" t="s">
        <v>22</v>
      </c>
      <c r="E257" s="98" t="s">
        <v>556</v>
      </c>
      <c r="F257" s="31">
        <v>200</v>
      </c>
      <c r="G257" s="9"/>
      <c r="H257" s="9"/>
      <c r="I257" s="9"/>
    </row>
    <row r="258" spans="1:9" ht="31.5" x14ac:dyDescent="0.25">
      <c r="A258" s="97" t="s">
        <v>58</v>
      </c>
      <c r="B258" s="22"/>
      <c r="C258" s="98" t="s">
        <v>11</v>
      </c>
      <c r="D258" s="98" t="s">
        <v>22</v>
      </c>
      <c r="E258" s="109" t="s">
        <v>502</v>
      </c>
      <c r="F258" s="31"/>
      <c r="G258" s="9">
        <f>SUM(G259+G261)</f>
        <v>8550</v>
      </c>
      <c r="H258" s="9">
        <f t="shared" ref="H258:I258" si="61">SUM(H261)+H263+H259</f>
        <v>3800</v>
      </c>
      <c r="I258" s="9">
        <f t="shared" si="61"/>
        <v>3800</v>
      </c>
    </row>
    <row r="259" spans="1:9" ht="31.5" x14ac:dyDescent="0.25">
      <c r="A259" s="97" t="s">
        <v>978</v>
      </c>
      <c r="B259" s="22"/>
      <c r="C259" s="98" t="s">
        <v>11</v>
      </c>
      <c r="D259" s="98" t="s">
        <v>22</v>
      </c>
      <c r="E259" s="98" t="s">
        <v>977</v>
      </c>
      <c r="F259" s="31"/>
      <c r="G259" s="9">
        <f>SUM(G260)</f>
        <v>2000</v>
      </c>
      <c r="H259" s="9">
        <f t="shared" ref="H259:I259" si="62">SUM(H260)</f>
        <v>0</v>
      </c>
      <c r="I259" s="9">
        <f t="shared" si="62"/>
        <v>0</v>
      </c>
    </row>
    <row r="260" spans="1:9" ht="31.5" x14ac:dyDescent="0.25">
      <c r="A260" s="97" t="s">
        <v>207</v>
      </c>
      <c r="B260" s="22"/>
      <c r="C260" s="98" t="s">
        <v>11</v>
      </c>
      <c r="D260" s="98" t="s">
        <v>22</v>
      </c>
      <c r="E260" s="100" t="s">
        <v>977</v>
      </c>
      <c r="F260" s="31">
        <v>600</v>
      </c>
      <c r="G260" s="9">
        <v>2000</v>
      </c>
      <c r="H260" s="9"/>
      <c r="I260" s="9"/>
    </row>
    <row r="261" spans="1:9" ht="31.5" x14ac:dyDescent="0.25">
      <c r="A261" s="97" t="s">
        <v>805</v>
      </c>
      <c r="B261" s="22"/>
      <c r="C261" s="98" t="s">
        <v>11</v>
      </c>
      <c r="D261" s="98" t="s">
        <v>22</v>
      </c>
      <c r="E261" s="100" t="s">
        <v>503</v>
      </c>
      <c r="F261" s="100"/>
      <c r="G261" s="9">
        <f>SUM(G262)</f>
        <v>6550</v>
      </c>
      <c r="H261" s="9">
        <f>SUM(H262)</f>
        <v>3800</v>
      </c>
      <c r="I261" s="9">
        <f>SUM(I262)</f>
        <v>3800</v>
      </c>
    </row>
    <row r="262" spans="1:9" ht="31.5" x14ac:dyDescent="0.25">
      <c r="A262" s="97" t="s">
        <v>207</v>
      </c>
      <c r="B262" s="22"/>
      <c r="C262" s="98" t="s">
        <v>11</v>
      </c>
      <c r="D262" s="98" t="s">
        <v>22</v>
      </c>
      <c r="E262" s="100" t="s">
        <v>503</v>
      </c>
      <c r="F262" s="100" t="s">
        <v>111</v>
      </c>
      <c r="G262" s="9">
        <v>6550</v>
      </c>
      <c r="H262" s="9">
        <v>3800</v>
      </c>
      <c r="I262" s="9">
        <v>3800</v>
      </c>
    </row>
    <row r="263" spans="1:9" x14ac:dyDescent="0.25">
      <c r="A263" s="97" t="s">
        <v>505</v>
      </c>
      <c r="B263" s="22"/>
      <c r="C263" s="98" t="s">
        <v>11</v>
      </c>
      <c r="D263" s="98" t="s">
        <v>22</v>
      </c>
      <c r="E263" s="100" t="s">
        <v>211</v>
      </c>
      <c r="F263" s="100"/>
      <c r="G263" s="9">
        <f>G266</f>
        <v>4250</v>
      </c>
      <c r="H263" s="9">
        <f>H266</f>
        <v>0</v>
      </c>
      <c r="I263" s="9">
        <f>I266</f>
        <v>0</v>
      </c>
    </row>
    <row r="264" spans="1:9" ht="31.5" x14ac:dyDescent="0.25">
      <c r="A264" s="116" t="s">
        <v>58</v>
      </c>
      <c r="B264" s="22"/>
      <c r="C264" s="98" t="s">
        <v>11</v>
      </c>
      <c r="D264" s="98" t="s">
        <v>22</v>
      </c>
      <c r="E264" s="100" t="s">
        <v>1036</v>
      </c>
      <c r="F264" s="100"/>
      <c r="G264" s="9">
        <f>SUM(G266)</f>
        <v>4250</v>
      </c>
      <c r="H264" s="9">
        <f>SUM(H266)</f>
        <v>0</v>
      </c>
      <c r="I264" s="9">
        <f>SUM(I266)</f>
        <v>0</v>
      </c>
    </row>
    <row r="265" spans="1:9" ht="31.5" x14ac:dyDescent="0.25">
      <c r="A265" s="108" t="s">
        <v>805</v>
      </c>
      <c r="B265" s="22"/>
      <c r="C265" s="107" t="s">
        <v>11</v>
      </c>
      <c r="D265" s="107" t="s">
        <v>22</v>
      </c>
      <c r="E265" s="109" t="s">
        <v>1043</v>
      </c>
      <c r="F265" s="109"/>
      <c r="G265" s="9">
        <f>SUM(G266)</f>
        <v>4250</v>
      </c>
      <c r="H265" s="9">
        <f t="shared" ref="H265:I265" si="63">SUM(H266)</f>
        <v>0</v>
      </c>
      <c r="I265" s="9">
        <f t="shared" si="63"/>
        <v>0</v>
      </c>
    </row>
    <row r="266" spans="1:9" ht="31.5" x14ac:dyDescent="0.25">
      <c r="A266" s="99" t="s">
        <v>207</v>
      </c>
      <c r="B266" s="22"/>
      <c r="C266" s="98" t="s">
        <v>11</v>
      </c>
      <c r="D266" s="98" t="s">
        <v>22</v>
      </c>
      <c r="E266" s="109" t="s">
        <v>1043</v>
      </c>
      <c r="F266" s="109" t="s">
        <v>111</v>
      </c>
      <c r="G266" s="9">
        <f>4500-250</f>
        <v>4250</v>
      </c>
      <c r="H266" s="9"/>
      <c r="I266" s="9"/>
    </row>
    <row r="267" spans="1:9" ht="31.5" x14ac:dyDescent="0.25">
      <c r="A267" s="2" t="s">
        <v>506</v>
      </c>
      <c r="B267" s="4"/>
      <c r="C267" s="4" t="s">
        <v>11</v>
      </c>
      <c r="D267" s="4" t="s">
        <v>22</v>
      </c>
      <c r="E267" s="4" t="s">
        <v>263</v>
      </c>
      <c r="F267" s="4"/>
      <c r="G267" s="7">
        <f t="shared" ref="G267:I268" si="64">SUM(G268)</f>
        <v>9498.4</v>
      </c>
      <c r="H267" s="7">
        <f t="shared" si="64"/>
        <v>5140.0999999999995</v>
      </c>
      <c r="I267" s="7">
        <f t="shared" si="64"/>
        <v>8865.5</v>
      </c>
    </row>
    <row r="268" spans="1:9" ht="31.5" x14ac:dyDescent="0.25">
      <c r="A268" s="2" t="s">
        <v>507</v>
      </c>
      <c r="B268" s="4"/>
      <c r="C268" s="4" t="s">
        <v>11</v>
      </c>
      <c r="D268" s="4" t="s">
        <v>22</v>
      </c>
      <c r="E268" s="4" t="s">
        <v>264</v>
      </c>
      <c r="F268" s="4"/>
      <c r="G268" s="7">
        <f t="shared" si="64"/>
        <v>9498.4</v>
      </c>
      <c r="H268" s="7">
        <f t="shared" si="64"/>
        <v>5140.0999999999995</v>
      </c>
      <c r="I268" s="7">
        <f t="shared" si="64"/>
        <v>8865.5</v>
      </c>
    </row>
    <row r="269" spans="1:9" ht="31.5" x14ac:dyDescent="0.25">
      <c r="A269" s="2" t="s">
        <v>36</v>
      </c>
      <c r="B269" s="4"/>
      <c r="C269" s="4" t="s">
        <v>11</v>
      </c>
      <c r="D269" s="4" t="s">
        <v>22</v>
      </c>
      <c r="E269" s="4" t="s">
        <v>265</v>
      </c>
      <c r="F269" s="4"/>
      <c r="G269" s="7">
        <f>SUM(G270:G272)</f>
        <v>9498.4</v>
      </c>
      <c r="H269" s="7">
        <f>SUM(H270:H272)</f>
        <v>5140.0999999999995</v>
      </c>
      <c r="I269" s="7">
        <f>SUM(I270:I272)</f>
        <v>8865.5</v>
      </c>
    </row>
    <row r="270" spans="1:9" ht="47.25" x14ac:dyDescent="0.25">
      <c r="A270" s="2" t="s">
        <v>42</v>
      </c>
      <c r="B270" s="4"/>
      <c r="C270" s="4" t="s">
        <v>11</v>
      </c>
      <c r="D270" s="4" t="s">
        <v>22</v>
      </c>
      <c r="E270" s="4" t="s">
        <v>265</v>
      </c>
      <c r="F270" s="4" t="s">
        <v>78</v>
      </c>
      <c r="G270" s="7">
        <f>8264.9+161.3</f>
        <v>8426.1999999999989</v>
      </c>
      <c r="H270" s="7">
        <v>4962.3999999999996</v>
      </c>
      <c r="I270" s="7">
        <v>8264.9</v>
      </c>
    </row>
    <row r="271" spans="1:9" ht="31.5" x14ac:dyDescent="0.25">
      <c r="A271" s="2" t="s">
        <v>43</v>
      </c>
      <c r="B271" s="4"/>
      <c r="C271" s="4" t="s">
        <v>11</v>
      </c>
      <c r="D271" s="4" t="s">
        <v>22</v>
      </c>
      <c r="E271" s="4" t="s">
        <v>265</v>
      </c>
      <c r="F271" s="4" t="s">
        <v>80</v>
      </c>
      <c r="G271" s="7">
        <v>1060.5999999999999</v>
      </c>
      <c r="H271" s="7">
        <v>157.19999999999999</v>
      </c>
      <c r="I271" s="7">
        <v>580.1</v>
      </c>
    </row>
    <row r="272" spans="1:9" x14ac:dyDescent="0.25">
      <c r="A272" s="2" t="s">
        <v>20</v>
      </c>
      <c r="B272" s="4"/>
      <c r="C272" s="4" t="s">
        <v>11</v>
      </c>
      <c r="D272" s="4" t="s">
        <v>22</v>
      </c>
      <c r="E272" s="4" t="s">
        <v>265</v>
      </c>
      <c r="F272" s="4" t="s">
        <v>85</v>
      </c>
      <c r="G272" s="7">
        <v>11.6</v>
      </c>
      <c r="H272" s="7">
        <v>20.5</v>
      </c>
      <c r="I272" s="7">
        <v>20.5</v>
      </c>
    </row>
    <row r="273" spans="1:9" ht="47.25" x14ac:dyDescent="0.25">
      <c r="A273" s="36" t="s">
        <v>832</v>
      </c>
      <c r="B273" s="22"/>
      <c r="C273" s="98" t="s">
        <v>11</v>
      </c>
      <c r="D273" s="98" t="s">
        <v>22</v>
      </c>
      <c r="E273" s="31" t="s">
        <v>510</v>
      </c>
      <c r="F273" s="98"/>
      <c r="G273" s="9">
        <f>SUM(G274)+G280</f>
        <v>3502.4</v>
      </c>
      <c r="H273" s="9">
        <f t="shared" ref="H273:I273" si="65">SUM(H274)+H280</f>
        <v>14311.8</v>
      </c>
      <c r="I273" s="9">
        <f t="shared" si="65"/>
        <v>1811.8</v>
      </c>
    </row>
    <row r="274" spans="1:9" x14ac:dyDescent="0.25">
      <c r="A274" s="2" t="s">
        <v>29</v>
      </c>
      <c r="B274" s="22"/>
      <c r="C274" s="98" t="s">
        <v>11</v>
      </c>
      <c r="D274" s="98" t="s">
        <v>22</v>
      </c>
      <c r="E274" s="31" t="s">
        <v>511</v>
      </c>
      <c r="F274" s="98"/>
      <c r="G274" s="9">
        <f>SUM(G275+G276+G278)</f>
        <v>3502.4</v>
      </c>
      <c r="H274" s="9">
        <f>SUM(H275+H276+H278)</f>
        <v>14311.8</v>
      </c>
      <c r="I274" s="9">
        <f>SUM(I275+I276+I278)</f>
        <v>1811.8</v>
      </c>
    </row>
    <row r="275" spans="1:9" ht="31.5" x14ac:dyDescent="0.25">
      <c r="A275" s="2" t="s">
        <v>43</v>
      </c>
      <c r="B275" s="22"/>
      <c r="C275" s="98" t="s">
        <v>11</v>
      </c>
      <c r="D275" s="98" t="s">
        <v>22</v>
      </c>
      <c r="E275" s="31" t="s">
        <v>511</v>
      </c>
      <c r="F275" s="98" t="s">
        <v>80</v>
      </c>
      <c r="G275" s="9">
        <v>1479.2</v>
      </c>
      <c r="H275" s="9">
        <v>14311.8</v>
      </c>
      <c r="I275" s="9">
        <v>1811.8</v>
      </c>
    </row>
    <row r="276" spans="1:9" ht="31.5" x14ac:dyDescent="0.25">
      <c r="A276" s="97" t="s">
        <v>746</v>
      </c>
      <c r="B276" s="22"/>
      <c r="C276" s="98" t="s">
        <v>11</v>
      </c>
      <c r="D276" s="98" t="s">
        <v>22</v>
      </c>
      <c r="E276" s="31" t="s">
        <v>912</v>
      </c>
      <c r="F276" s="31"/>
      <c r="G276" s="9">
        <f>SUM(G277)</f>
        <v>2023.2</v>
      </c>
      <c r="H276" s="9">
        <f>SUM(H277)</f>
        <v>0</v>
      </c>
      <c r="I276" s="9">
        <f>SUM(I277)</f>
        <v>0</v>
      </c>
    </row>
    <row r="277" spans="1:9" ht="31.5" x14ac:dyDescent="0.25">
      <c r="A277" s="97" t="s">
        <v>43</v>
      </c>
      <c r="B277" s="22"/>
      <c r="C277" s="98" t="s">
        <v>11</v>
      </c>
      <c r="D277" s="98" t="s">
        <v>22</v>
      </c>
      <c r="E277" s="31" t="s">
        <v>912</v>
      </c>
      <c r="F277" s="31">
        <v>200</v>
      </c>
      <c r="G277" s="9">
        <f>101.3+1921.9</f>
        <v>2023.2</v>
      </c>
      <c r="H277" s="9">
        <v>0</v>
      </c>
      <c r="I277" s="9">
        <v>0</v>
      </c>
    </row>
    <row r="278" spans="1:9" ht="31.5" hidden="1" x14ac:dyDescent="0.25">
      <c r="A278" s="97" t="s">
        <v>797</v>
      </c>
      <c r="B278" s="22"/>
      <c r="C278" s="98" t="s">
        <v>11</v>
      </c>
      <c r="D278" s="98" t="s">
        <v>22</v>
      </c>
      <c r="E278" s="31" t="s">
        <v>699</v>
      </c>
      <c r="F278" s="31"/>
      <c r="G278" s="9">
        <f>SUM(G279)</f>
        <v>0</v>
      </c>
      <c r="H278" s="9">
        <f>SUM(H279)</f>
        <v>0</v>
      </c>
      <c r="I278" s="9">
        <f>SUM(I279)</f>
        <v>0</v>
      </c>
    </row>
    <row r="279" spans="1:9" ht="31.5" hidden="1" x14ac:dyDescent="0.25">
      <c r="A279" s="97" t="s">
        <v>43</v>
      </c>
      <c r="B279" s="22"/>
      <c r="C279" s="98" t="s">
        <v>11</v>
      </c>
      <c r="D279" s="98" t="s">
        <v>22</v>
      </c>
      <c r="E279" s="31" t="s">
        <v>699</v>
      </c>
      <c r="F279" s="31">
        <v>200</v>
      </c>
      <c r="G279" s="9">
        <v>0</v>
      </c>
      <c r="H279" s="9">
        <v>0</v>
      </c>
      <c r="I279" s="9">
        <v>0</v>
      </c>
    </row>
    <row r="280" spans="1:9" ht="31.5" hidden="1" x14ac:dyDescent="0.25">
      <c r="A280" s="36" t="s">
        <v>670</v>
      </c>
      <c r="B280" s="22"/>
      <c r="C280" s="98" t="s">
        <v>11</v>
      </c>
      <c r="D280" s="98" t="s">
        <v>22</v>
      </c>
      <c r="E280" s="31" t="s">
        <v>700</v>
      </c>
      <c r="F280" s="98"/>
      <c r="G280" s="9">
        <f>SUM(G281)</f>
        <v>0</v>
      </c>
      <c r="H280" s="9">
        <f t="shared" ref="H280:I280" si="66">SUM(H281)</f>
        <v>0</v>
      </c>
      <c r="I280" s="9">
        <f t="shared" si="66"/>
        <v>0</v>
      </c>
    </row>
    <row r="281" spans="1:9" ht="31.5" hidden="1" x14ac:dyDescent="0.25">
      <c r="A281" s="36" t="s">
        <v>43</v>
      </c>
      <c r="B281" s="22"/>
      <c r="C281" s="98" t="s">
        <v>11</v>
      </c>
      <c r="D281" s="98" t="s">
        <v>22</v>
      </c>
      <c r="E281" s="31" t="s">
        <v>700</v>
      </c>
      <c r="F281" s="98" t="s">
        <v>80</v>
      </c>
      <c r="G281" s="9"/>
      <c r="H281" s="9"/>
      <c r="I281" s="9"/>
    </row>
    <row r="282" spans="1:9" ht="31.5" x14ac:dyDescent="0.25">
      <c r="A282" s="34" t="s">
        <v>762</v>
      </c>
      <c r="B282" s="22"/>
      <c r="C282" s="98" t="s">
        <v>11</v>
      </c>
      <c r="D282" s="98" t="s">
        <v>22</v>
      </c>
      <c r="E282" s="31" t="s">
        <v>763</v>
      </c>
      <c r="F282" s="98"/>
      <c r="G282" s="9">
        <f>SUM(G283)</f>
        <v>0</v>
      </c>
      <c r="H282" s="9">
        <f t="shared" ref="H282:I283" si="67">SUM(H283)</f>
        <v>500</v>
      </c>
      <c r="I282" s="9">
        <f t="shared" si="67"/>
        <v>500</v>
      </c>
    </row>
    <row r="283" spans="1:9" x14ac:dyDescent="0.25">
      <c r="A283" s="2" t="s">
        <v>29</v>
      </c>
      <c r="B283" s="22"/>
      <c r="C283" s="98" t="s">
        <v>11</v>
      </c>
      <c r="D283" s="98" t="s">
        <v>22</v>
      </c>
      <c r="E283" s="31" t="s">
        <v>764</v>
      </c>
      <c r="F283" s="98"/>
      <c r="G283" s="9">
        <f>SUM(G284)</f>
        <v>0</v>
      </c>
      <c r="H283" s="9">
        <f t="shared" si="67"/>
        <v>500</v>
      </c>
      <c r="I283" s="9">
        <f t="shared" si="67"/>
        <v>500</v>
      </c>
    </row>
    <row r="284" spans="1:9" ht="31.5" x14ac:dyDescent="0.25">
      <c r="A284" s="2" t="s">
        <v>43</v>
      </c>
      <c r="B284" s="22"/>
      <c r="C284" s="98" t="s">
        <v>11</v>
      </c>
      <c r="D284" s="98" t="s">
        <v>22</v>
      </c>
      <c r="E284" s="31" t="s">
        <v>764</v>
      </c>
      <c r="F284" s="98" t="s">
        <v>80</v>
      </c>
      <c r="G284" s="9">
        <v>0</v>
      </c>
      <c r="H284" s="9">
        <v>500</v>
      </c>
      <c r="I284" s="9">
        <v>500</v>
      </c>
    </row>
    <row r="285" spans="1:9" ht="47.25" x14ac:dyDescent="0.25">
      <c r="A285" s="97" t="s">
        <v>667</v>
      </c>
      <c r="B285" s="22"/>
      <c r="C285" s="98" t="s">
        <v>11</v>
      </c>
      <c r="D285" s="98" t="s">
        <v>22</v>
      </c>
      <c r="E285" s="31" t="s">
        <v>561</v>
      </c>
      <c r="F285" s="98"/>
      <c r="G285" s="9">
        <f>SUM(G288)+G286</f>
        <v>882</v>
      </c>
      <c r="H285" s="9">
        <f t="shared" ref="H285:I285" si="68">SUM(H288)+H286</f>
        <v>882</v>
      </c>
      <c r="I285" s="9">
        <f t="shared" si="68"/>
        <v>882</v>
      </c>
    </row>
    <row r="286" spans="1:9" ht="44.25" hidden="1" customHeight="1" x14ac:dyDescent="0.25">
      <c r="A286" s="97" t="s">
        <v>674</v>
      </c>
      <c r="B286" s="22"/>
      <c r="C286" s="98" t="s">
        <v>11</v>
      </c>
      <c r="D286" s="98" t="s">
        <v>22</v>
      </c>
      <c r="E286" s="31" t="s">
        <v>672</v>
      </c>
      <c r="F286" s="98"/>
      <c r="G286" s="9">
        <f>SUM(G287)</f>
        <v>0</v>
      </c>
      <c r="H286" s="9"/>
      <c r="I286" s="9"/>
    </row>
    <row r="287" spans="1:9" ht="31.5" hidden="1" x14ac:dyDescent="0.25">
      <c r="A287" s="34" t="s">
        <v>207</v>
      </c>
      <c r="B287" s="22"/>
      <c r="C287" s="98" t="s">
        <v>11</v>
      </c>
      <c r="D287" s="98" t="s">
        <v>22</v>
      </c>
      <c r="E287" s="31" t="s">
        <v>672</v>
      </c>
      <c r="F287" s="98" t="s">
        <v>111</v>
      </c>
      <c r="G287" s="9"/>
      <c r="H287" s="9"/>
      <c r="I287" s="9"/>
    </row>
    <row r="288" spans="1:9" ht="36.75" customHeight="1" x14ac:dyDescent="0.25">
      <c r="A288" s="97" t="s">
        <v>668</v>
      </c>
      <c r="B288" s="22"/>
      <c r="C288" s="98" t="s">
        <v>11</v>
      </c>
      <c r="D288" s="98" t="s">
        <v>22</v>
      </c>
      <c r="E288" s="31" t="s">
        <v>673</v>
      </c>
      <c r="F288" s="98"/>
      <c r="G288" s="9">
        <f t="shared" ref="G288:I288" si="69">SUM(G289)</f>
        <v>882</v>
      </c>
      <c r="H288" s="9">
        <f t="shared" si="69"/>
        <v>882</v>
      </c>
      <c r="I288" s="9">
        <f t="shared" si="69"/>
        <v>882</v>
      </c>
    </row>
    <row r="289" spans="1:9" ht="31.5" x14ac:dyDescent="0.25">
      <c r="A289" s="34" t="s">
        <v>207</v>
      </c>
      <c r="B289" s="22"/>
      <c r="C289" s="98" t="s">
        <v>11</v>
      </c>
      <c r="D289" s="98" t="s">
        <v>22</v>
      </c>
      <c r="E289" s="31" t="s">
        <v>673</v>
      </c>
      <c r="F289" s="98" t="s">
        <v>111</v>
      </c>
      <c r="G289" s="9">
        <f>200+682</f>
        <v>882</v>
      </c>
      <c r="H289" s="9">
        <v>882</v>
      </c>
      <c r="I289" s="9">
        <v>882</v>
      </c>
    </row>
    <row r="290" spans="1:9" x14ac:dyDescent="0.25">
      <c r="A290" s="2" t="s">
        <v>29</v>
      </c>
      <c r="B290" s="22"/>
      <c r="C290" s="98" t="s">
        <v>11</v>
      </c>
      <c r="D290" s="98" t="s">
        <v>22</v>
      </c>
      <c r="E290" s="31" t="s">
        <v>174</v>
      </c>
      <c r="F290" s="98"/>
      <c r="G290" s="9">
        <f t="shared" ref="G290:I291" si="70">SUM(G291)</f>
        <v>8.1999999999999993</v>
      </c>
      <c r="H290" s="9">
        <f t="shared" si="70"/>
        <v>0</v>
      </c>
      <c r="I290" s="9">
        <f t="shared" si="70"/>
        <v>0</v>
      </c>
    </row>
    <row r="291" spans="1:9" x14ac:dyDescent="0.25">
      <c r="A291" s="2" t="s">
        <v>29</v>
      </c>
      <c r="B291" s="22"/>
      <c r="C291" s="98" t="s">
        <v>11</v>
      </c>
      <c r="D291" s="98" t="s">
        <v>22</v>
      </c>
      <c r="E291" s="31" t="s">
        <v>386</v>
      </c>
      <c r="F291" s="98"/>
      <c r="G291" s="9">
        <f t="shared" si="70"/>
        <v>8.1999999999999993</v>
      </c>
      <c r="H291" s="9">
        <f t="shared" si="70"/>
        <v>0</v>
      </c>
      <c r="I291" s="9">
        <f t="shared" si="70"/>
        <v>0</v>
      </c>
    </row>
    <row r="292" spans="1:9" x14ac:dyDescent="0.25">
      <c r="A292" s="2" t="s">
        <v>29</v>
      </c>
      <c r="B292" s="22"/>
      <c r="C292" s="98" t="s">
        <v>11</v>
      </c>
      <c r="D292" s="98" t="s">
        <v>22</v>
      </c>
      <c r="E292" s="31" t="s">
        <v>386</v>
      </c>
      <c r="F292" s="98" t="s">
        <v>85</v>
      </c>
      <c r="G292" s="9">
        <v>8.1999999999999993</v>
      </c>
      <c r="H292" s="9"/>
      <c r="I292" s="9"/>
    </row>
    <row r="293" spans="1:9" x14ac:dyDescent="0.25">
      <c r="A293" s="97" t="s">
        <v>214</v>
      </c>
      <c r="B293" s="22"/>
      <c r="C293" s="98" t="s">
        <v>152</v>
      </c>
      <c r="D293" s="98"/>
      <c r="E293" s="31"/>
      <c r="F293" s="98"/>
      <c r="G293" s="9">
        <f>SUM(G294+G309+G356+G431)</f>
        <v>690199.29999999993</v>
      </c>
      <c r="H293" s="9">
        <f>SUM(H294+H309+H356+H431)</f>
        <v>586823.4</v>
      </c>
      <c r="I293" s="9">
        <f>SUM(I294+I309+I356+I431)</f>
        <v>263528.09999999998</v>
      </c>
    </row>
    <row r="294" spans="1:9" x14ac:dyDescent="0.25">
      <c r="A294" s="97" t="s">
        <v>157</v>
      </c>
      <c r="B294" s="22"/>
      <c r="C294" s="98" t="s">
        <v>152</v>
      </c>
      <c r="D294" s="98" t="s">
        <v>28</v>
      </c>
      <c r="E294" s="31"/>
      <c r="F294" s="98"/>
      <c r="G294" s="9">
        <f>SUM(G295)</f>
        <v>42640.700000000004</v>
      </c>
      <c r="H294" s="9">
        <f>SUM(H295)</f>
        <v>0</v>
      </c>
      <c r="I294" s="9">
        <f>SUM(I295)</f>
        <v>0</v>
      </c>
    </row>
    <row r="295" spans="1:9" ht="31.5" x14ac:dyDescent="0.25">
      <c r="A295" s="97" t="s">
        <v>754</v>
      </c>
      <c r="B295" s="22"/>
      <c r="C295" s="98" t="s">
        <v>152</v>
      </c>
      <c r="D295" s="98" t="s">
        <v>28</v>
      </c>
      <c r="E295" s="31" t="s">
        <v>215</v>
      </c>
      <c r="F295" s="98"/>
      <c r="G295" s="9">
        <f>SUM(G296)</f>
        <v>42640.700000000004</v>
      </c>
      <c r="H295" s="9">
        <f t="shared" ref="H295:I295" si="71">SUM(H296)</f>
        <v>0</v>
      </c>
      <c r="I295" s="9">
        <f t="shared" si="71"/>
        <v>0</v>
      </c>
    </row>
    <row r="296" spans="1:9" ht="31.5" x14ac:dyDescent="0.25">
      <c r="A296" s="97" t="s">
        <v>324</v>
      </c>
      <c r="B296" s="22"/>
      <c r="C296" s="98" t="s">
        <v>216</v>
      </c>
      <c r="D296" s="98" t="s">
        <v>28</v>
      </c>
      <c r="E296" s="31" t="s">
        <v>217</v>
      </c>
      <c r="F296" s="98"/>
      <c r="G296" s="9">
        <f>SUM(G299)+G297</f>
        <v>42640.700000000004</v>
      </c>
      <c r="H296" s="9">
        <f t="shared" ref="H296:I296" si="72">SUM(H299)+H297</f>
        <v>0</v>
      </c>
      <c r="I296" s="9">
        <f t="shared" si="72"/>
        <v>0</v>
      </c>
    </row>
    <row r="297" spans="1:9" x14ac:dyDescent="0.25">
      <c r="A297" s="2" t="s">
        <v>29</v>
      </c>
      <c r="B297" s="22"/>
      <c r="C297" s="98" t="s">
        <v>216</v>
      </c>
      <c r="D297" s="98" t="s">
        <v>28</v>
      </c>
      <c r="E297" s="31" t="s">
        <v>560</v>
      </c>
      <c r="F297" s="98"/>
      <c r="G297" s="9">
        <f>SUM(G298)</f>
        <v>2708.3</v>
      </c>
      <c r="H297" s="9">
        <f t="shared" ref="H297:I297" si="73">SUM(H298)</f>
        <v>0</v>
      </c>
      <c r="I297" s="9">
        <f t="shared" si="73"/>
        <v>0</v>
      </c>
    </row>
    <row r="298" spans="1:9" x14ac:dyDescent="0.25">
      <c r="A298" s="2" t="s">
        <v>20</v>
      </c>
      <c r="B298" s="22"/>
      <c r="C298" s="98" t="s">
        <v>216</v>
      </c>
      <c r="D298" s="98" t="s">
        <v>28</v>
      </c>
      <c r="E298" s="31" t="s">
        <v>560</v>
      </c>
      <c r="F298" s="98" t="s">
        <v>85</v>
      </c>
      <c r="G298" s="9">
        <v>2708.3</v>
      </c>
      <c r="H298" s="9"/>
      <c r="I298" s="9"/>
    </row>
    <row r="299" spans="1:9" ht="31.5" x14ac:dyDescent="0.25">
      <c r="A299" s="97" t="s">
        <v>833</v>
      </c>
      <c r="B299" s="22"/>
      <c r="C299" s="98" t="s">
        <v>216</v>
      </c>
      <c r="D299" s="98" t="s">
        <v>28</v>
      </c>
      <c r="E299" s="31" t="s">
        <v>651</v>
      </c>
      <c r="F299" s="98"/>
      <c r="G299" s="9">
        <f>SUM(G303)+G306+G300</f>
        <v>39932.400000000001</v>
      </c>
      <c r="H299" s="9">
        <f t="shared" ref="H299:I299" si="74">SUM(H303)+H306+H300</f>
        <v>0</v>
      </c>
      <c r="I299" s="9">
        <f t="shared" si="74"/>
        <v>0</v>
      </c>
    </row>
    <row r="300" spans="1:9" ht="47.25" x14ac:dyDescent="0.25">
      <c r="A300" s="97" t="s">
        <v>654</v>
      </c>
      <c r="B300" s="22"/>
      <c r="C300" s="98" t="s">
        <v>216</v>
      </c>
      <c r="D300" s="98" t="s">
        <v>28</v>
      </c>
      <c r="E300" s="31" t="s">
        <v>653</v>
      </c>
      <c r="F300" s="98"/>
      <c r="G300" s="9">
        <f>SUM(G301:G302)</f>
        <v>9160.9</v>
      </c>
      <c r="H300" s="9">
        <f t="shared" ref="H300:I300" si="75">SUM(H301)</f>
        <v>0</v>
      </c>
      <c r="I300" s="9">
        <f t="shared" si="75"/>
        <v>0</v>
      </c>
    </row>
    <row r="301" spans="1:9" ht="31.5" x14ac:dyDescent="0.25">
      <c r="A301" s="2" t="s">
        <v>243</v>
      </c>
      <c r="B301" s="22"/>
      <c r="C301" s="98" t="s">
        <v>216</v>
      </c>
      <c r="D301" s="98" t="s">
        <v>28</v>
      </c>
      <c r="E301" s="31" t="s">
        <v>653</v>
      </c>
      <c r="F301" s="98" t="s">
        <v>224</v>
      </c>
      <c r="G301" s="9">
        <v>9121.9</v>
      </c>
      <c r="H301" s="9">
        <v>0</v>
      </c>
      <c r="I301" s="9"/>
    </row>
    <row r="302" spans="1:9" x14ac:dyDescent="0.25">
      <c r="A302" s="2" t="s">
        <v>20</v>
      </c>
      <c r="B302" s="22"/>
      <c r="C302" s="106" t="s">
        <v>216</v>
      </c>
      <c r="D302" s="106" t="s">
        <v>28</v>
      </c>
      <c r="E302" s="31" t="s">
        <v>653</v>
      </c>
      <c r="F302" s="106" t="s">
        <v>85</v>
      </c>
      <c r="G302" s="9">
        <v>39</v>
      </c>
      <c r="H302" s="9"/>
      <c r="I302" s="9"/>
    </row>
    <row r="303" spans="1:9" ht="31.5" x14ac:dyDescent="0.25">
      <c r="A303" s="97" t="s">
        <v>904</v>
      </c>
      <c r="B303" s="22"/>
      <c r="C303" s="98" t="s">
        <v>216</v>
      </c>
      <c r="D303" s="98" t="s">
        <v>28</v>
      </c>
      <c r="E303" s="31" t="s">
        <v>650</v>
      </c>
      <c r="F303" s="106"/>
      <c r="G303" s="9">
        <f>SUM(G304:G305)</f>
        <v>30716.300000000003</v>
      </c>
      <c r="H303" s="9">
        <f t="shared" ref="H303:I303" si="76">SUM(H304)</f>
        <v>0</v>
      </c>
      <c r="I303" s="9">
        <f t="shared" si="76"/>
        <v>0</v>
      </c>
    </row>
    <row r="304" spans="1:9" ht="31.5" x14ac:dyDescent="0.25">
      <c r="A304" s="2" t="s">
        <v>243</v>
      </c>
      <c r="B304" s="22"/>
      <c r="C304" s="98" t="s">
        <v>216</v>
      </c>
      <c r="D304" s="98" t="s">
        <v>28</v>
      </c>
      <c r="E304" s="31" t="s">
        <v>650</v>
      </c>
      <c r="F304" s="106" t="s">
        <v>224</v>
      </c>
      <c r="G304" s="9">
        <v>30585.4</v>
      </c>
      <c r="H304" s="9"/>
      <c r="I304" s="9"/>
    </row>
    <row r="305" spans="1:9" x14ac:dyDescent="0.25">
      <c r="A305" s="2" t="s">
        <v>20</v>
      </c>
      <c r="B305" s="22"/>
      <c r="C305" s="106" t="s">
        <v>216</v>
      </c>
      <c r="D305" s="106" t="s">
        <v>28</v>
      </c>
      <c r="E305" s="31" t="s">
        <v>650</v>
      </c>
      <c r="F305" s="106" t="s">
        <v>85</v>
      </c>
      <c r="G305" s="9">
        <v>130.9</v>
      </c>
      <c r="H305" s="9"/>
      <c r="I305" s="9"/>
    </row>
    <row r="306" spans="1:9" ht="31.5" x14ac:dyDescent="0.25">
      <c r="A306" s="97" t="s">
        <v>913</v>
      </c>
      <c r="B306" s="22"/>
      <c r="C306" s="98" t="s">
        <v>216</v>
      </c>
      <c r="D306" s="98" t="s">
        <v>28</v>
      </c>
      <c r="E306" s="31" t="s">
        <v>669</v>
      </c>
      <c r="F306" s="109"/>
      <c r="G306" s="9">
        <f>SUM(G307:G308)</f>
        <v>55.2</v>
      </c>
      <c r="H306" s="9">
        <f t="shared" ref="H306:I306" si="77">SUM(H307:H308)</f>
        <v>0</v>
      </c>
      <c r="I306" s="9">
        <f t="shared" si="77"/>
        <v>0</v>
      </c>
    </row>
    <row r="307" spans="1:9" ht="31.5" x14ac:dyDescent="0.25">
      <c r="A307" s="2" t="s">
        <v>243</v>
      </c>
      <c r="B307" s="22"/>
      <c r="C307" s="98" t="s">
        <v>216</v>
      </c>
      <c r="D307" s="98" t="s">
        <v>28</v>
      </c>
      <c r="E307" s="31" t="s">
        <v>669</v>
      </c>
      <c r="F307" s="109" t="s">
        <v>224</v>
      </c>
      <c r="G307" s="9">
        <v>55</v>
      </c>
      <c r="H307" s="9"/>
      <c r="I307" s="9"/>
    </row>
    <row r="308" spans="1:9" x14ac:dyDescent="0.25">
      <c r="A308" s="2" t="s">
        <v>20</v>
      </c>
      <c r="B308" s="22"/>
      <c r="C308" s="109" t="s">
        <v>216</v>
      </c>
      <c r="D308" s="109" t="s">
        <v>28</v>
      </c>
      <c r="E308" s="31" t="s">
        <v>669</v>
      </c>
      <c r="F308" s="109" t="s">
        <v>85</v>
      </c>
      <c r="G308" s="9">
        <v>0.2</v>
      </c>
      <c r="H308" s="9"/>
      <c r="I308" s="9"/>
    </row>
    <row r="309" spans="1:9" x14ac:dyDescent="0.25">
      <c r="A309" s="2" t="s">
        <v>158</v>
      </c>
      <c r="B309" s="4"/>
      <c r="C309" s="4" t="s">
        <v>152</v>
      </c>
      <c r="D309" s="4" t="s">
        <v>35</v>
      </c>
      <c r="E309" s="4"/>
      <c r="F309" s="4"/>
      <c r="G309" s="7">
        <f>SUM(G310+G314+G317+G339+G348+G353)</f>
        <v>143557.80000000002</v>
      </c>
      <c r="H309" s="7">
        <f>SUM(H310+H314+H317+H339+H348+H353)</f>
        <v>217843.1</v>
      </c>
      <c r="I309" s="7">
        <f>SUM(I310+I314+I317+I339+I348+I353)</f>
        <v>15332.599999999999</v>
      </c>
    </row>
    <row r="310" spans="1:9" ht="31.5" x14ac:dyDescent="0.25">
      <c r="A310" s="2" t="s">
        <v>513</v>
      </c>
      <c r="B310" s="4"/>
      <c r="C310" s="4" t="s">
        <v>152</v>
      </c>
      <c r="D310" s="4" t="s">
        <v>35</v>
      </c>
      <c r="E310" s="4" t="s">
        <v>266</v>
      </c>
      <c r="F310" s="4"/>
      <c r="G310" s="7">
        <f t="shared" ref="G310:I311" si="78">SUM(G311)</f>
        <v>4480</v>
      </c>
      <c r="H310" s="7">
        <f t="shared" si="78"/>
        <v>2027.2</v>
      </c>
      <c r="I310" s="7">
        <f t="shared" si="78"/>
        <v>2074.3000000000002</v>
      </c>
    </row>
    <row r="311" spans="1:9" x14ac:dyDescent="0.25">
      <c r="A311" s="2" t="s">
        <v>29</v>
      </c>
      <c r="B311" s="4"/>
      <c r="C311" s="4" t="s">
        <v>152</v>
      </c>
      <c r="D311" s="4" t="s">
        <v>35</v>
      </c>
      <c r="E311" s="4" t="s">
        <v>267</v>
      </c>
      <c r="F311" s="4"/>
      <c r="G311" s="7">
        <f>SUM(G312:G313)</f>
        <v>4480</v>
      </c>
      <c r="H311" s="7">
        <f t="shared" si="78"/>
        <v>2027.2</v>
      </c>
      <c r="I311" s="7">
        <f t="shared" si="78"/>
        <v>2074.3000000000002</v>
      </c>
    </row>
    <row r="312" spans="1:9" ht="30.75" customHeight="1" x14ac:dyDescent="0.25">
      <c r="A312" s="2" t="s">
        <v>43</v>
      </c>
      <c r="B312" s="4"/>
      <c r="C312" s="4" t="s">
        <v>152</v>
      </c>
      <c r="D312" s="4" t="s">
        <v>35</v>
      </c>
      <c r="E312" s="4" t="s">
        <v>267</v>
      </c>
      <c r="F312" s="4" t="s">
        <v>80</v>
      </c>
      <c r="G312" s="7">
        <v>480</v>
      </c>
      <c r="H312" s="7">
        <v>2027.2</v>
      </c>
      <c r="I312" s="7">
        <v>2074.3000000000002</v>
      </c>
    </row>
    <row r="313" spans="1:9" ht="21" customHeight="1" x14ac:dyDescent="0.25">
      <c r="A313" s="2" t="s">
        <v>20</v>
      </c>
      <c r="B313" s="4"/>
      <c r="C313" s="4" t="s">
        <v>152</v>
      </c>
      <c r="D313" s="4" t="s">
        <v>35</v>
      </c>
      <c r="E313" s="4" t="s">
        <v>267</v>
      </c>
      <c r="F313" s="4" t="s">
        <v>85</v>
      </c>
      <c r="G313" s="7">
        <v>4000</v>
      </c>
      <c r="H313" s="7"/>
      <c r="I313" s="7"/>
    </row>
    <row r="314" spans="1:9" ht="31.5" x14ac:dyDescent="0.25">
      <c r="A314" s="2" t="s">
        <v>514</v>
      </c>
      <c r="B314" s="4"/>
      <c r="C314" s="4" t="s">
        <v>152</v>
      </c>
      <c r="D314" s="4" t="s">
        <v>35</v>
      </c>
      <c r="E314" s="4" t="s">
        <v>268</v>
      </c>
      <c r="F314" s="4"/>
      <c r="G314" s="7">
        <f t="shared" ref="G314:I315" si="79">SUM(G315)</f>
        <v>1620.2</v>
      </c>
      <c r="H314" s="7">
        <f t="shared" si="79"/>
        <v>1800</v>
      </c>
      <c r="I314" s="7">
        <f t="shared" si="79"/>
        <v>1800</v>
      </c>
    </row>
    <row r="315" spans="1:9" x14ac:dyDescent="0.25">
      <c r="A315" s="2" t="s">
        <v>29</v>
      </c>
      <c r="B315" s="4"/>
      <c r="C315" s="4" t="s">
        <v>152</v>
      </c>
      <c r="D315" s="4" t="s">
        <v>35</v>
      </c>
      <c r="E315" s="4" t="s">
        <v>269</v>
      </c>
      <c r="F315" s="4"/>
      <c r="G315" s="7">
        <f t="shared" si="79"/>
        <v>1620.2</v>
      </c>
      <c r="H315" s="7">
        <f t="shared" si="79"/>
        <v>1800</v>
      </c>
      <c r="I315" s="7">
        <f t="shared" si="79"/>
        <v>1800</v>
      </c>
    </row>
    <row r="316" spans="1:9" ht="31.5" x14ac:dyDescent="0.25">
      <c r="A316" s="2" t="s">
        <v>43</v>
      </c>
      <c r="B316" s="4"/>
      <c r="C316" s="4" t="s">
        <v>152</v>
      </c>
      <c r="D316" s="4" t="s">
        <v>35</v>
      </c>
      <c r="E316" s="4" t="s">
        <v>269</v>
      </c>
      <c r="F316" s="4" t="s">
        <v>80</v>
      </c>
      <c r="G316" s="7">
        <v>1620.2</v>
      </c>
      <c r="H316" s="7">
        <v>1800</v>
      </c>
      <c r="I316" s="7">
        <v>1800</v>
      </c>
    </row>
    <row r="317" spans="1:9" ht="31.5" x14ac:dyDescent="0.25">
      <c r="A317" s="2" t="s">
        <v>636</v>
      </c>
      <c r="B317" s="4"/>
      <c r="C317" s="4" t="s">
        <v>152</v>
      </c>
      <c r="D317" s="4" t="s">
        <v>35</v>
      </c>
      <c r="E317" s="4" t="s">
        <v>221</v>
      </c>
      <c r="F317" s="4"/>
      <c r="G317" s="7">
        <f>SUM(G318)</f>
        <v>68374.899999999994</v>
      </c>
      <c r="H317" s="7">
        <f>SUM(H318)</f>
        <v>202583.3</v>
      </c>
      <c r="I317" s="7">
        <f>SUM(I318)</f>
        <v>25.7</v>
      </c>
    </row>
    <row r="318" spans="1:9" x14ac:dyDescent="0.25">
      <c r="A318" s="2" t="s">
        <v>244</v>
      </c>
      <c r="B318" s="4"/>
      <c r="C318" s="4" t="s">
        <v>152</v>
      </c>
      <c r="D318" s="4" t="s">
        <v>35</v>
      </c>
      <c r="E318" s="4" t="s">
        <v>272</v>
      </c>
      <c r="F318" s="4"/>
      <c r="G318" s="7">
        <f>SUM(G329)+G319</f>
        <v>68374.899999999994</v>
      </c>
      <c r="H318" s="7">
        <f>SUM(H329)+H319</f>
        <v>202583.3</v>
      </c>
      <c r="I318" s="7">
        <f>SUM(I329)+I319</f>
        <v>25.7</v>
      </c>
    </row>
    <row r="319" spans="1:9" x14ac:dyDescent="0.25">
      <c r="A319" s="2" t="s">
        <v>29</v>
      </c>
      <c r="B319" s="4"/>
      <c r="C319" s="4" t="s">
        <v>152</v>
      </c>
      <c r="D319" s="4" t="s">
        <v>35</v>
      </c>
      <c r="E319" s="4" t="s">
        <v>398</v>
      </c>
      <c r="F319" s="4"/>
      <c r="G319" s="7">
        <f>SUM(G327)+G320+G321+G323+G325</f>
        <v>65634.7</v>
      </c>
      <c r="H319" s="7">
        <f t="shared" ref="H319:I319" si="80">SUM(H327)+H320+H321+H323+H325</f>
        <v>80756.3</v>
      </c>
      <c r="I319" s="7">
        <f t="shared" si="80"/>
        <v>25.7</v>
      </c>
    </row>
    <row r="320" spans="1:9" ht="31.5" x14ac:dyDescent="0.25">
      <c r="A320" s="2" t="s">
        <v>43</v>
      </c>
      <c r="B320" s="4"/>
      <c r="C320" s="4" t="s">
        <v>152</v>
      </c>
      <c r="D320" s="4" t="s">
        <v>35</v>
      </c>
      <c r="E320" s="4" t="s">
        <v>398</v>
      </c>
      <c r="F320" s="4" t="s">
        <v>80</v>
      </c>
      <c r="G320" s="7">
        <v>2564.6999999999998</v>
      </c>
      <c r="H320" s="7">
        <v>35952.5</v>
      </c>
      <c r="I320" s="7"/>
    </row>
    <row r="321" spans="1:9" ht="31.5" x14ac:dyDescent="0.25">
      <c r="A321" s="2" t="s">
        <v>1023</v>
      </c>
      <c r="B321" s="4"/>
      <c r="C321" s="4" t="s">
        <v>152</v>
      </c>
      <c r="D321" s="4" t="s">
        <v>35</v>
      </c>
      <c r="E321" s="4" t="s">
        <v>1020</v>
      </c>
      <c r="F321" s="4"/>
      <c r="G321" s="7">
        <f>SUM(G322)</f>
        <v>15928</v>
      </c>
      <c r="H321" s="7">
        <f t="shared" ref="H321:I321" si="81">SUM(H322)</f>
        <v>44731</v>
      </c>
      <c r="I321" s="7">
        <f t="shared" si="81"/>
        <v>0</v>
      </c>
    </row>
    <row r="322" spans="1:9" ht="31.5" x14ac:dyDescent="0.25">
      <c r="A322" s="2" t="s">
        <v>43</v>
      </c>
      <c r="B322" s="4"/>
      <c r="C322" s="4" t="s">
        <v>152</v>
      </c>
      <c r="D322" s="4" t="s">
        <v>35</v>
      </c>
      <c r="E322" s="4" t="s">
        <v>1020</v>
      </c>
      <c r="F322" s="4" t="s">
        <v>80</v>
      </c>
      <c r="G322" s="7">
        <v>15928</v>
      </c>
      <c r="H322" s="7">
        <v>44731</v>
      </c>
      <c r="I322" s="7"/>
    </row>
    <row r="323" spans="1:9" ht="31.5" x14ac:dyDescent="0.25">
      <c r="A323" s="2" t="s">
        <v>1024</v>
      </c>
      <c r="B323" s="4"/>
      <c r="C323" s="4" t="s">
        <v>152</v>
      </c>
      <c r="D323" s="4" t="s">
        <v>35</v>
      </c>
      <c r="E323" s="4" t="s">
        <v>1021</v>
      </c>
      <c r="F323" s="4"/>
      <c r="G323" s="7">
        <f>SUM(G324)</f>
        <v>8243.5</v>
      </c>
      <c r="H323" s="7">
        <f t="shared" ref="H323:I323" si="82">SUM(H324)</f>
        <v>0</v>
      </c>
      <c r="I323" s="7">
        <f t="shared" si="82"/>
        <v>0</v>
      </c>
    </row>
    <row r="324" spans="1:9" ht="31.5" x14ac:dyDescent="0.25">
      <c r="A324" s="2" t="s">
        <v>43</v>
      </c>
      <c r="B324" s="4"/>
      <c r="C324" s="4" t="s">
        <v>152</v>
      </c>
      <c r="D324" s="4" t="s">
        <v>35</v>
      </c>
      <c r="E324" s="4" t="s">
        <v>1021</v>
      </c>
      <c r="F324" s="4" t="s">
        <v>80</v>
      </c>
      <c r="G324" s="7">
        <v>8243.5</v>
      </c>
      <c r="H324" s="7">
        <f>23146.2-23146.2</f>
        <v>0</v>
      </c>
      <c r="I324" s="7"/>
    </row>
    <row r="325" spans="1:9" ht="31.5" x14ac:dyDescent="0.25">
      <c r="A325" s="2" t="s">
        <v>1025</v>
      </c>
      <c r="B325" s="4"/>
      <c r="C325" s="4" t="s">
        <v>152</v>
      </c>
      <c r="D325" s="4" t="s">
        <v>35</v>
      </c>
      <c r="E325" s="4" t="s">
        <v>1022</v>
      </c>
      <c r="F325" s="4"/>
      <c r="G325" s="7">
        <f>SUM(G326)</f>
        <v>28.5</v>
      </c>
      <c r="H325" s="7">
        <f t="shared" ref="H325:I325" si="83">SUM(H326)</f>
        <v>72.8</v>
      </c>
      <c r="I325" s="7">
        <f t="shared" si="83"/>
        <v>0</v>
      </c>
    </row>
    <row r="326" spans="1:9" ht="31.5" x14ac:dyDescent="0.25">
      <c r="A326" s="2" t="s">
        <v>43</v>
      </c>
      <c r="B326" s="4"/>
      <c r="C326" s="4" t="s">
        <v>152</v>
      </c>
      <c r="D326" s="4" t="s">
        <v>35</v>
      </c>
      <c r="E326" s="4" t="s">
        <v>1022</v>
      </c>
      <c r="F326" s="4" t="s">
        <v>80</v>
      </c>
      <c r="G326" s="7">
        <v>28.5</v>
      </c>
      <c r="H326" s="7">
        <v>72.8</v>
      </c>
      <c r="I326" s="7"/>
    </row>
    <row r="327" spans="1:9" ht="63" x14ac:dyDescent="0.25">
      <c r="A327" s="2" t="s">
        <v>802</v>
      </c>
      <c r="B327" s="4"/>
      <c r="C327" s="4" t="s">
        <v>152</v>
      </c>
      <c r="D327" s="4" t="s">
        <v>35</v>
      </c>
      <c r="E327" s="4" t="s">
        <v>730</v>
      </c>
      <c r="F327" s="4"/>
      <c r="G327" s="7">
        <f>SUM(G328)</f>
        <v>38870</v>
      </c>
      <c r="H327" s="7">
        <f>SUM(H328)</f>
        <v>0</v>
      </c>
      <c r="I327" s="7">
        <f>SUM(I328)</f>
        <v>25.7</v>
      </c>
    </row>
    <row r="328" spans="1:9" ht="31.5" x14ac:dyDescent="0.25">
      <c r="A328" s="2" t="s">
        <v>43</v>
      </c>
      <c r="B328" s="4"/>
      <c r="C328" s="4" t="s">
        <v>152</v>
      </c>
      <c r="D328" s="4" t="s">
        <v>35</v>
      </c>
      <c r="E328" s="4" t="s">
        <v>730</v>
      </c>
      <c r="F328" s="4" t="s">
        <v>80</v>
      </c>
      <c r="G328" s="7">
        <v>38870</v>
      </c>
      <c r="H328" s="7"/>
      <c r="I328" s="7">
        <v>25.7</v>
      </c>
    </row>
    <row r="329" spans="1:9" ht="31.5" x14ac:dyDescent="0.25">
      <c r="A329" s="2" t="s">
        <v>242</v>
      </c>
      <c r="B329" s="4"/>
      <c r="C329" s="4" t="s">
        <v>152</v>
      </c>
      <c r="D329" s="4" t="s">
        <v>35</v>
      </c>
      <c r="E329" s="4" t="s">
        <v>273</v>
      </c>
      <c r="F329" s="4"/>
      <c r="G329" s="7">
        <f>SUM(G330)+G337+G331+G333+G335</f>
        <v>2740.2</v>
      </c>
      <c r="H329" s="7">
        <f t="shared" ref="H329:I329" si="84">SUM(H330)+H337+H331+H333+H335</f>
        <v>121827</v>
      </c>
      <c r="I329" s="7">
        <f t="shared" si="84"/>
        <v>0</v>
      </c>
    </row>
    <row r="330" spans="1:9" ht="31.5" x14ac:dyDescent="0.25">
      <c r="A330" s="2" t="s">
        <v>243</v>
      </c>
      <c r="B330" s="4"/>
      <c r="C330" s="4" t="s">
        <v>152</v>
      </c>
      <c r="D330" s="4" t="s">
        <v>35</v>
      </c>
      <c r="E330" s="4" t="s">
        <v>273</v>
      </c>
      <c r="F330" s="4" t="s">
        <v>224</v>
      </c>
      <c r="G330" s="7">
        <v>2740.2</v>
      </c>
      <c r="H330" s="7">
        <v>179.7</v>
      </c>
      <c r="I330" s="7"/>
    </row>
    <row r="331" spans="1:9" ht="31.5" x14ac:dyDescent="0.25">
      <c r="A331" s="2" t="s">
        <v>1023</v>
      </c>
      <c r="B331" s="4"/>
      <c r="C331" s="4" t="s">
        <v>152</v>
      </c>
      <c r="D331" s="4" t="s">
        <v>35</v>
      </c>
      <c r="E331" s="4" t="s">
        <v>1026</v>
      </c>
      <c r="F331" s="4"/>
      <c r="G331" s="7">
        <f>SUM(G332)</f>
        <v>0</v>
      </c>
      <c r="H331" s="7">
        <f t="shared" ref="H331" si="85">SUM(H332)</f>
        <v>121462</v>
      </c>
      <c r="I331" s="7">
        <f t="shared" ref="I331" si="86">SUM(I332)</f>
        <v>0</v>
      </c>
    </row>
    <row r="332" spans="1:9" ht="31.5" x14ac:dyDescent="0.25">
      <c r="A332" s="2" t="s">
        <v>243</v>
      </c>
      <c r="B332" s="4"/>
      <c r="C332" s="4" t="s">
        <v>152</v>
      </c>
      <c r="D332" s="4" t="s">
        <v>35</v>
      </c>
      <c r="E332" s="4" t="s">
        <v>1026</v>
      </c>
      <c r="F332" s="4" t="s">
        <v>224</v>
      </c>
      <c r="G332" s="7"/>
      <c r="H332" s="7">
        <v>121462</v>
      </c>
      <c r="I332" s="7"/>
    </row>
    <row r="333" spans="1:9" ht="31.5" hidden="1" x14ac:dyDescent="0.25">
      <c r="A333" s="2" t="s">
        <v>1024</v>
      </c>
      <c r="B333" s="4"/>
      <c r="C333" s="4" t="s">
        <v>152</v>
      </c>
      <c r="D333" s="4" t="s">
        <v>35</v>
      </c>
      <c r="E333" s="4" t="s">
        <v>1027</v>
      </c>
      <c r="F333" s="4"/>
      <c r="G333" s="7">
        <f>SUM(G334)</f>
        <v>0</v>
      </c>
      <c r="H333" s="7">
        <f t="shared" ref="H333" si="87">SUM(H334)</f>
        <v>0</v>
      </c>
      <c r="I333" s="7">
        <f t="shared" ref="I333" si="88">SUM(I334)</f>
        <v>0</v>
      </c>
    </row>
    <row r="334" spans="1:9" ht="31.5" hidden="1" x14ac:dyDescent="0.25">
      <c r="A334" s="2" t="s">
        <v>243</v>
      </c>
      <c r="B334" s="4"/>
      <c r="C334" s="4" t="s">
        <v>152</v>
      </c>
      <c r="D334" s="4" t="s">
        <v>35</v>
      </c>
      <c r="E334" s="4" t="s">
        <v>1027</v>
      </c>
      <c r="F334" s="4" t="s">
        <v>224</v>
      </c>
      <c r="G334" s="7"/>
      <c r="H334" s="7"/>
      <c r="I334" s="7"/>
    </row>
    <row r="335" spans="1:9" ht="31.5" x14ac:dyDescent="0.25">
      <c r="A335" s="2" t="s">
        <v>1025</v>
      </c>
      <c r="B335" s="4"/>
      <c r="C335" s="4" t="s">
        <v>152</v>
      </c>
      <c r="D335" s="4" t="s">
        <v>35</v>
      </c>
      <c r="E335" s="4" t="s">
        <v>1028</v>
      </c>
      <c r="F335" s="4"/>
      <c r="G335" s="7">
        <f>SUM(G336)</f>
        <v>0</v>
      </c>
      <c r="H335" s="7">
        <f t="shared" ref="H335" si="89">SUM(H336)</f>
        <v>185.3</v>
      </c>
      <c r="I335" s="7">
        <f t="shared" ref="I335" si="90">SUM(I336)</f>
        <v>0</v>
      </c>
    </row>
    <row r="336" spans="1:9" ht="31.5" x14ac:dyDescent="0.25">
      <c r="A336" s="2" t="s">
        <v>243</v>
      </c>
      <c r="B336" s="4"/>
      <c r="C336" s="4" t="s">
        <v>152</v>
      </c>
      <c r="D336" s="4" t="s">
        <v>35</v>
      </c>
      <c r="E336" s="4" t="s">
        <v>1028</v>
      </c>
      <c r="F336" s="4" t="s">
        <v>224</v>
      </c>
      <c r="G336" s="7"/>
      <c r="H336" s="7">
        <v>185.3</v>
      </c>
      <c r="I336" s="7"/>
    </row>
    <row r="337" spans="1:9" ht="63" hidden="1" x14ac:dyDescent="0.25">
      <c r="A337" s="2" t="s">
        <v>802</v>
      </c>
      <c r="B337" s="4"/>
      <c r="C337" s="4" t="s">
        <v>152</v>
      </c>
      <c r="D337" s="4" t="s">
        <v>35</v>
      </c>
      <c r="E337" s="4" t="s">
        <v>781</v>
      </c>
      <c r="F337" s="4"/>
      <c r="G337" s="7">
        <f>SUM(G338)</f>
        <v>0</v>
      </c>
      <c r="H337" s="7">
        <f t="shared" ref="H337:I337" si="91">SUM(H338)</f>
        <v>0</v>
      </c>
      <c r="I337" s="7">
        <f t="shared" si="91"/>
        <v>0</v>
      </c>
    </row>
    <row r="338" spans="1:9" ht="31.5" hidden="1" x14ac:dyDescent="0.25">
      <c r="A338" s="2" t="s">
        <v>243</v>
      </c>
      <c r="B338" s="4"/>
      <c r="C338" s="4" t="s">
        <v>152</v>
      </c>
      <c r="D338" s="4" t="s">
        <v>35</v>
      </c>
      <c r="E338" s="4" t="s">
        <v>781</v>
      </c>
      <c r="F338" s="4" t="s">
        <v>224</v>
      </c>
      <c r="G338" s="7">
        <v>0</v>
      </c>
      <c r="H338" s="7"/>
      <c r="I338" s="7"/>
    </row>
    <row r="339" spans="1:9" ht="31.5" customHeight="1" x14ac:dyDescent="0.25">
      <c r="A339" s="97" t="s">
        <v>492</v>
      </c>
      <c r="B339" s="4"/>
      <c r="C339" s="4" t="s">
        <v>152</v>
      </c>
      <c r="D339" s="4" t="s">
        <v>35</v>
      </c>
      <c r="E339" s="4" t="s">
        <v>199</v>
      </c>
      <c r="F339" s="4"/>
      <c r="G339" s="7">
        <f>SUM(G340)+G345</f>
        <v>62103.4</v>
      </c>
      <c r="H339" s="7">
        <f>SUM(H340)+H345</f>
        <v>3500</v>
      </c>
      <c r="I339" s="7">
        <f>SUM(I340)+I345</f>
        <v>3500</v>
      </c>
    </row>
    <row r="340" spans="1:9" ht="47.25" x14ac:dyDescent="0.25">
      <c r="A340" s="97" t="s">
        <v>493</v>
      </c>
      <c r="B340" s="4"/>
      <c r="C340" s="4" t="s">
        <v>152</v>
      </c>
      <c r="D340" s="4" t="s">
        <v>35</v>
      </c>
      <c r="E340" s="4" t="s">
        <v>200</v>
      </c>
      <c r="F340" s="4"/>
      <c r="G340" s="7">
        <f>SUM(G341)+G343</f>
        <v>11625.4</v>
      </c>
      <c r="H340" s="7">
        <f t="shared" ref="H340:I340" si="92">SUM(H341)+H343</f>
        <v>3500</v>
      </c>
      <c r="I340" s="7">
        <f t="shared" si="92"/>
        <v>3500</v>
      </c>
    </row>
    <row r="341" spans="1:9" ht="31.5" x14ac:dyDescent="0.25">
      <c r="A341" s="97" t="s">
        <v>401</v>
      </c>
      <c r="B341" s="4"/>
      <c r="C341" s="4" t="s">
        <v>152</v>
      </c>
      <c r="D341" s="4" t="s">
        <v>35</v>
      </c>
      <c r="E341" s="4" t="s">
        <v>201</v>
      </c>
      <c r="F341" s="4"/>
      <c r="G341" s="7">
        <f>SUM(G342:G342)</f>
        <v>11625.4</v>
      </c>
      <c r="H341" s="7">
        <f>SUM(H342:H342)</f>
        <v>3500</v>
      </c>
      <c r="I341" s="7">
        <f>SUM(I342:I342)</f>
        <v>3500</v>
      </c>
    </row>
    <row r="342" spans="1:9" ht="31.5" x14ac:dyDescent="0.25">
      <c r="A342" s="2" t="s">
        <v>43</v>
      </c>
      <c r="B342" s="4"/>
      <c r="C342" s="4" t="s">
        <v>152</v>
      </c>
      <c r="D342" s="4" t="s">
        <v>35</v>
      </c>
      <c r="E342" s="4" t="s">
        <v>201</v>
      </c>
      <c r="F342" s="4" t="s">
        <v>80</v>
      </c>
      <c r="G342" s="7">
        <v>11625.4</v>
      </c>
      <c r="H342" s="7">
        <v>3500</v>
      </c>
      <c r="I342" s="7">
        <v>3500</v>
      </c>
    </row>
    <row r="343" spans="1:9" ht="63" hidden="1" x14ac:dyDescent="0.25">
      <c r="A343" s="2" t="s">
        <v>802</v>
      </c>
      <c r="B343" s="4"/>
      <c r="C343" s="4" t="s">
        <v>152</v>
      </c>
      <c r="D343" s="4" t="s">
        <v>35</v>
      </c>
      <c r="E343" s="4" t="s">
        <v>780</v>
      </c>
      <c r="F343" s="4"/>
      <c r="G343" s="7">
        <f>SUM(G344)</f>
        <v>0</v>
      </c>
      <c r="H343" s="7">
        <f t="shared" ref="H343:I343" si="93">SUM(H344)</f>
        <v>0</v>
      </c>
      <c r="I343" s="7">
        <f t="shared" si="93"/>
        <v>0</v>
      </c>
    </row>
    <row r="344" spans="1:9" ht="31.5" hidden="1" x14ac:dyDescent="0.25">
      <c r="A344" s="2" t="s">
        <v>43</v>
      </c>
      <c r="B344" s="4"/>
      <c r="C344" s="4" t="s">
        <v>152</v>
      </c>
      <c r="D344" s="4" t="s">
        <v>35</v>
      </c>
      <c r="E344" s="4" t="s">
        <v>780</v>
      </c>
      <c r="F344" s="4" t="s">
        <v>80</v>
      </c>
      <c r="G344" s="7"/>
      <c r="H344" s="7">
        <v>0</v>
      </c>
      <c r="I344" s="7">
        <v>0</v>
      </c>
    </row>
    <row r="345" spans="1:9" ht="31.5" x14ac:dyDescent="0.25">
      <c r="A345" s="2" t="s">
        <v>494</v>
      </c>
      <c r="B345" s="4"/>
      <c r="C345" s="4" t="s">
        <v>152</v>
      </c>
      <c r="D345" s="4" t="s">
        <v>35</v>
      </c>
      <c r="E345" s="4" t="s">
        <v>213</v>
      </c>
      <c r="F345" s="4"/>
      <c r="G345" s="7">
        <f>SUM(G346)</f>
        <v>50478</v>
      </c>
      <c r="H345" s="7">
        <f t="shared" ref="H345:I345" si="94">SUM(H346)</f>
        <v>0</v>
      </c>
      <c r="I345" s="7">
        <f t="shared" si="94"/>
        <v>0</v>
      </c>
    </row>
    <row r="346" spans="1:9" ht="31.5" x14ac:dyDescent="0.25">
      <c r="A346" s="2" t="s">
        <v>401</v>
      </c>
      <c r="B346" s="4"/>
      <c r="C346" s="4" t="s">
        <v>152</v>
      </c>
      <c r="D346" s="4" t="s">
        <v>35</v>
      </c>
      <c r="E346" s="4" t="s">
        <v>512</v>
      </c>
      <c r="F346" s="4"/>
      <c r="G346" s="7">
        <f>SUM(G347)</f>
        <v>50478</v>
      </c>
      <c r="H346" s="7"/>
      <c r="I346" s="7"/>
    </row>
    <row r="347" spans="1:9" x14ac:dyDescent="0.25">
      <c r="A347" s="2" t="s">
        <v>20</v>
      </c>
      <c r="B347" s="4"/>
      <c r="C347" s="4" t="s">
        <v>152</v>
      </c>
      <c r="D347" s="4" t="s">
        <v>35</v>
      </c>
      <c r="E347" s="4" t="s">
        <v>512</v>
      </c>
      <c r="F347" s="4" t="s">
        <v>85</v>
      </c>
      <c r="G347" s="7">
        <v>50478</v>
      </c>
      <c r="H347" s="7"/>
      <c r="I347" s="7"/>
    </row>
    <row r="348" spans="1:9" ht="31.5" x14ac:dyDescent="0.25">
      <c r="A348" s="34" t="s">
        <v>539</v>
      </c>
      <c r="B348" s="4"/>
      <c r="C348" s="4" t="s">
        <v>152</v>
      </c>
      <c r="D348" s="4" t="s">
        <v>35</v>
      </c>
      <c r="E348" s="5" t="s">
        <v>535</v>
      </c>
      <c r="F348" s="5"/>
      <c r="G348" s="7">
        <f>SUM(G349)+G351</f>
        <v>4138.6000000000004</v>
      </c>
      <c r="H348" s="7">
        <f t="shared" ref="H348:I348" si="95">SUM(H349)+H351</f>
        <v>4192.8999999999996</v>
      </c>
      <c r="I348" s="7">
        <f t="shared" si="95"/>
        <v>4192.8999999999996</v>
      </c>
    </row>
    <row r="349" spans="1:9" x14ac:dyDescent="0.25">
      <c r="A349" s="34" t="s">
        <v>29</v>
      </c>
      <c r="B349" s="4"/>
      <c r="C349" s="4" t="s">
        <v>152</v>
      </c>
      <c r="D349" s="4" t="s">
        <v>35</v>
      </c>
      <c r="E349" s="5" t="s">
        <v>536</v>
      </c>
      <c r="F349" s="5"/>
      <c r="G349" s="7">
        <f t="shared" ref="G349:I349" si="96">SUM(G350)</f>
        <v>4138.6000000000004</v>
      </c>
      <c r="H349" s="7">
        <f t="shared" si="96"/>
        <v>4192.8999999999996</v>
      </c>
      <c r="I349" s="7">
        <f t="shared" si="96"/>
        <v>4192.8999999999996</v>
      </c>
    </row>
    <row r="350" spans="1:9" ht="31.5" x14ac:dyDescent="0.25">
      <c r="A350" s="34" t="s">
        <v>43</v>
      </c>
      <c r="B350" s="4"/>
      <c r="C350" s="4" t="s">
        <v>152</v>
      </c>
      <c r="D350" s="4" t="s">
        <v>35</v>
      </c>
      <c r="E350" s="5" t="s">
        <v>536</v>
      </c>
      <c r="F350" s="5" t="s">
        <v>80</v>
      </c>
      <c r="G350" s="7">
        <v>4138.6000000000004</v>
      </c>
      <c r="H350" s="7">
        <v>4192.8999999999996</v>
      </c>
      <c r="I350" s="7">
        <v>4192.8999999999996</v>
      </c>
    </row>
    <row r="351" spans="1:9" ht="47.25" hidden="1" x14ac:dyDescent="0.25">
      <c r="A351" s="34" t="s">
        <v>704</v>
      </c>
      <c r="B351" s="4"/>
      <c r="C351" s="4" t="s">
        <v>152</v>
      </c>
      <c r="D351" s="4" t="s">
        <v>35</v>
      </c>
      <c r="E351" s="5" t="s">
        <v>705</v>
      </c>
      <c r="F351" s="5"/>
      <c r="G351" s="7">
        <f>SUM(G352)</f>
        <v>0</v>
      </c>
      <c r="H351" s="7">
        <f t="shared" ref="H351:I351" si="97">SUM(H352)</f>
        <v>0</v>
      </c>
      <c r="I351" s="7">
        <f t="shared" si="97"/>
        <v>0</v>
      </c>
    </row>
    <row r="352" spans="1:9" ht="31.5" hidden="1" x14ac:dyDescent="0.25">
      <c r="A352" s="34" t="s">
        <v>43</v>
      </c>
      <c r="B352" s="4"/>
      <c r="C352" s="4" t="s">
        <v>152</v>
      </c>
      <c r="D352" s="4" t="s">
        <v>35</v>
      </c>
      <c r="E352" s="5" t="s">
        <v>705</v>
      </c>
      <c r="F352" s="5" t="s">
        <v>80</v>
      </c>
      <c r="G352" s="7"/>
      <c r="H352" s="7"/>
      <c r="I352" s="7"/>
    </row>
    <row r="353" spans="1:9" ht="31.5" x14ac:dyDescent="0.25">
      <c r="A353" s="34" t="s">
        <v>540</v>
      </c>
      <c r="B353" s="4"/>
      <c r="C353" s="4" t="s">
        <v>152</v>
      </c>
      <c r="D353" s="4" t="s">
        <v>35</v>
      </c>
      <c r="E353" s="5" t="s">
        <v>537</v>
      </c>
      <c r="F353" s="5"/>
      <c r="G353" s="7">
        <f t="shared" ref="G353:I354" si="98">SUM(G354)</f>
        <v>2840.7</v>
      </c>
      <c r="H353" s="7">
        <f t="shared" si="98"/>
        <v>3739.7</v>
      </c>
      <c r="I353" s="7">
        <f t="shared" si="98"/>
        <v>3739.7</v>
      </c>
    </row>
    <row r="354" spans="1:9" x14ac:dyDescent="0.25">
      <c r="A354" s="34" t="s">
        <v>29</v>
      </c>
      <c r="B354" s="4"/>
      <c r="C354" s="4" t="s">
        <v>152</v>
      </c>
      <c r="D354" s="4" t="s">
        <v>35</v>
      </c>
      <c r="E354" s="5" t="s">
        <v>538</v>
      </c>
      <c r="F354" s="5"/>
      <c r="G354" s="7">
        <f t="shared" si="98"/>
        <v>2840.7</v>
      </c>
      <c r="H354" s="7">
        <f t="shared" si="98"/>
        <v>3739.7</v>
      </c>
      <c r="I354" s="7">
        <f t="shared" si="98"/>
        <v>3739.7</v>
      </c>
    </row>
    <row r="355" spans="1:9" ht="31.5" x14ac:dyDescent="0.25">
      <c r="A355" s="34" t="s">
        <v>43</v>
      </c>
      <c r="B355" s="4"/>
      <c r="C355" s="4" t="s">
        <v>152</v>
      </c>
      <c r="D355" s="4" t="s">
        <v>35</v>
      </c>
      <c r="E355" s="5" t="s">
        <v>538</v>
      </c>
      <c r="F355" s="5" t="s">
        <v>80</v>
      </c>
      <c r="G355" s="7">
        <v>2840.7</v>
      </c>
      <c r="H355" s="7">
        <v>3739.7</v>
      </c>
      <c r="I355" s="7">
        <v>3739.7</v>
      </c>
    </row>
    <row r="356" spans="1:9" x14ac:dyDescent="0.25">
      <c r="A356" s="2" t="s">
        <v>159</v>
      </c>
      <c r="B356" s="4"/>
      <c r="C356" s="4" t="s">
        <v>152</v>
      </c>
      <c r="D356" s="4" t="s">
        <v>45</v>
      </c>
      <c r="E356" s="4"/>
      <c r="F356" s="4"/>
      <c r="G356" s="7">
        <f>SUM(G357+G367+G369+G396+G404+G413+G426)+G393</f>
        <v>498380.19999999995</v>
      </c>
      <c r="H356" s="7">
        <f>SUM(H357+H367+H369+H396+H404+H413+H426)+H393</f>
        <v>340204.39999999997</v>
      </c>
      <c r="I356" s="7">
        <f>SUM(I357+I367+I369+I396+I404+I413+I426)+I393</f>
        <v>231534.19999999998</v>
      </c>
    </row>
    <row r="357" spans="1:9" ht="31.5" x14ac:dyDescent="0.25">
      <c r="A357" s="35" t="s">
        <v>515</v>
      </c>
      <c r="B357" s="6"/>
      <c r="C357" s="4" t="s">
        <v>152</v>
      </c>
      <c r="D357" s="4" t="s">
        <v>45</v>
      </c>
      <c r="E357" s="4" t="s">
        <v>274</v>
      </c>
      <c r="F357" s="4"/>
      <c r="G357" s="7">
        <f>SUM(G358)+G362+G364</f>
        <v>36082.799999999996</v>
      </c>
      <c r="H357" s="7">
        <f t="shared" ref="H357:I357" si="99">SUM(H358)+H362+H364</f>
        <v>161463.6</v>
      </c>
      <c r="I357" s="7">
        <f t="shared" si="99"/>
        <v>34782.699999999997</v>
      </c>
    </row>
    <row r="358" spans="1:9" x14ac:dyDescent="0.25">
      <c r="A358" s="2" t="s">
        <v>29</v>
      </c>
      <c r="B358" s="4"/>
      <c r="C358" s="4" t="s">
        <v>152</v>
      </c>
      <c r="D358" s="4" t="s">
        <v>45</v>
      </c>
      <c r="E358" s="4" t="s">
        <v>275</v>
      </c>
      <c r="F358" s="4"/>
      <c r="G358" s="7">
        <f>SUM(G359)+G360</f>
        <v>34588.899999999994</v>
      </c>
      <c r="H358" s="7">
        <f t="shared" ref="H358:I358" si="100">SUM(H359)+H360</f>
        <v>161463.6</v>
      </c>
      <c r="I358" s="7">
        <f t="shared" si="100"/>
        <v>34782.699999999997</v>
      </c>
    </row>
    <row r="359" spans="1:9" ht="31.5" x14ac:dyDescent="0.25">
      <c r="A359" s="2" t="s">
        <v>43</v>
      </c>
      <c r="B359" s="4"/>
      <c r="C359" s="4" t="s">
        <v>152</v>
      </c>
      <c r="D359" s="4" t="s">
        <v>45</v>
      </c>
      <c r="E359" s="4" t="s">
        <v>275</v>
      </c>
      <c r="F359" s="4" t="s">
        <v>80</v>
      </c>
      <c r="G359" s="7">
        <v>33406.199999999997</v>
      </c>
      <c r="H359" s="7">
        <v>160280.9</v>
      </c>
      <c r="I359" s="7">
        <v>33600</v>
      </c>
    </row>
    <row r="360" spans="1:9" ht="59.25" customHeight="1" x14ac:dyDescent="0.25">
      <c r="A360" s="34" t="s">
        <v>702</v>
      </c>
      <c r="B360" s="4"/>
      <c r="C360" s="4" t="s">
        <v>152</v>
      </c>
      <c r="D360" s="4" t="s">
        <v>45</v>
      </c>
      <c r="E360" s="5" t="s">
        <v>701</v>
      </c>
      <c r="F360" s="4"/>
      <c r="G360" s="7">
        <f>SUM(G361)</f>
        <v>1182.7</v>
      </c>
      <c r="H360" s="7">
        <f>SUM(H361)</f>
        <v>1182.7</v>
      </c>
      <c r="I360" s="7">
        <f>SUM(I361)</f>
        <v>1182.7</v>
      </c>
    </row>
    <row r="361" spans="1:9" ht="31.5" x14ac:dyDescent="0.25">
      <c r="A361" s="2" t="s">
        <v>43</v>
      </c>
      <c r="B361" s="4"/>
      <c r="C361" s="4" t="s">
        <v>152</v>
      </c>
      <c r="D361" s="4" t="s">
        <v>45</v>
      </c>
      <c r="E361" s="5" t="s">
        <v>701</v>
      </c>
      <c r="F361" s="4" t="s">
        <v>80</v>
      </c>
      <c r="G361" s="7">
        <v>1182.7</v>
      </c>
      <c r="H361" s="7">
        <v>1182.7</v>
      </c>
      <c r="I361" s="7">
        <v>1182.7</v>
      </c>
    </row>
    <row r="362" spans="1:9" ht="47.25" x14ac:dyDescent="0.25">
      <c r="A362" s="34" t="s">
        <v>23</v>
      </c>
      <c r="B362" s="4"/>
      <c r="C362" s="4" t="s">
        <v>152</v>
      </c>
      <c r="D362" s="4" t="s">
        <v>45</v>
      </c>
      <c r="E362" s="5" t="s">
        <v>1031</v>
      </c>
      <c r="F362" s="4"/>
      <c r="G362" s="7">
        <f>SUM(G363)</f>
        <v>1493.9</v>
      </c>
      <c r="H362" s="7">
        <f t="shared" ref="H362:I362" si="101">SUM(H363)</f>
        <v>0</v>
      </c>
      <c r="I362" s="7">
        <f t="shared" si="101"/>
        <v>0</v>
      </c>
    </row>
    <row r="363" spans="1:9" ht="31.5" x14ac:dyDescent="0.25">
      <c r="A363" s="34" t="s">
        <v>207</v>
      </c>
      <c r="B363" s="4"/>
      <c r="C363" s="4" t="s">
        <v>152</v>
      </c>
      <c r="D363" s="4" t="s">
        <v>45</v>
      </c>
      <c r="E363" s="5" t="s">
        <v>1031</v>
      </c>
      <c r="F363" s="4" t="s">
        <v>111</v>
      </c>
      <c r="G363" s="7">
        <v>1493.9</v>
      </c>
      <c r="H363" s="7"/>
      <c r="I363" s="7"/>
    </row>
    <row r="364" spans="1:9" ht="31.5" hidden="1" x14ac:dyDescent="0.25">
      <c r="A364" s="97" t="s">
        <v>236</v>
      </c>
      <c r="B364" s="4"/>
      <c r="C364" s="4" t="s">
        <v>152</v>
      </c>
      <c r="D364" s="4" t="s">
        <v>45</v>
      </c>
      <c r="E364" s="5" t="s">
        <v>1032</v>
      </c>
      <c r="F364" s="4"/>
      <c r="G364" s="7">
        <f>SUM(G365)</f>
        <v>0</v>
      </c>
      <c r="H364" s="7"/>
      <c r="I364" s="7"/>
    </row>
    <row r="365" spans="1:9" ht="31.5" hidden="1" x14ac:dyDescent="0.25">
      <c r="A365" s="34" t="s">
        <v>207</v>
      </c>
      <c r="B365" s="4"/>
      <c r="C365" s="4" t="s">
        <v>152</v>
      </c>
      <c r="D365" s="4" t="s">
        <v>45</v>
      </c>
      <c r="E365" s="5" t="s">
        <v>1032</v>
      </c>
      <c r="F365" s="4" t="s">
        <v>111</v>
      </c>
      <c r="G365" s="111"/>
      <c r="H365" s="7"/>
      <c r="I365" s="7"/>
    </row>
    <row r="366" spans="1:9" ht="31.5" x14ac:dyDescent="0.25">
      <c r="A366" s="2" t="s">
        <v>514</v>
      </c>
      <c r="B366" s="4"/>
      <c r="C366" s="4" t="s">
        <v>152</v>
      </c>
      <c r="D366" s="4" t="s">
        <v>45</v>
      </c>
      <c r="E366" s="4" t="s">
        <v>268</v>
      </c>
      <c r="F366" s="4"/>
      <c r="G366" s="7">
        <f t="shared" ref="G366:I367" si="102">SUM(G367)</f>
        <v>6493.5</v>
      </c>
      <c r="H366" s="7">
        <f t="shared" si="102"/>
        <v>0</v>
      </c>
      <c r="I366" s="7">
        <f t="shared" si="102"/>
        <v>6950</v>
      </c>
    </row>
    <row r="367" spans="1:9" x14ac:dyDescent="0.25">
      <c r="A367" s="2" t="s">
        <v>29</v>
      </c>
      <c r="B367" s="4"/>
      <c r="C367" s="4" t="s">
        <v>152</v>
      </c>
      <c r="D367" s="4" t="s">
        <v>45</v>
      </c>
      <c r="E367" s="4" t="s">
        <v>269</v>
      </c>
      <c r="F367" s="4"/>
      <c r="G367" s="7">
        <f t="shared" si="102"/>
        <v>6493.5</v>
      </c>
      <c r="H367" s="7">
        <f t="shared" si="102"/>
        <v>0</v>
      </c>
      <c r="I367" s="7">
        <f t="shared" si="102"/>
        <v>6950</v>
      </c>
    </row>
    <row r="368" spans="1:9" ht="27" customHeight="1" x14ac:dyDescent="0.25">
      <c r="A368" s="2" t="s">
        <v>43</v>
      </c>
      <c r="B368" s="4"/>
      <c r="C368" s="4" t="s">
        <v>152</v>
      </c>
      <c r="D368" s="4" t="s">
        <v>45</v>
      </c>
      <c r="E368" s="4" t="s">
        <v>269</v>
      </c>
      <c r="F368" s="4" t="s">
        <v>80</v>
      </c>
      <c r="G368" s="7">
        <v>6493.5</v>
      </c>
      <c r="H368" s="7">
        <v>0</v>
      </c>
      <c r="I368" s="7">
        <v>6950</v>
      </c>
    </row>
    <row r="369" spans="1:9" ht="31.5" x14ac:dyDescent="0.25">
      <c r="A369" s="2" t="s">
        <v>905</v>
      </c>
      <c r="B369" s="4"/>
      <c r="C369" s="4" t="s">
        <v>152</v>
      </c>
      <c r="D369" s="4" t="s">
        <v>45</v>
      </c>
      <c r="E369" s="4" t="s">
        <v>399</v>
      </c>
      <c r="F369" s="4"/>
      <c r="G369" s="7">
        <f>SUM(G388)+G370</f>
        <v>225620.60000000003</v>
      </c>
      <c r="H369" s="7">
        <f>SUM(H388)+H370</f>
        <v>139692</v>
      </c>
      <c r="I369" s="7">
        <f>SUM(I388)+I370</f>
        <v>66503.7</v>
      </c>
    </row>
    <row r="370" spans="1:9" x14ac:dyDescent="0.25">
      <c r="A370" s="2" t="s">
        <v>29</v>
      </c>
      <c r="B370" s="4"/>
      <c r="C370" s="4" t="s">
        <v>152</v>
      </c>
      <c r="D370" s="4" t="s">
        <v>45</v>
      </c>
      <c r="E370" s="4" t="s">
        <v>574</v>
      </c>
      <c r="F370" s="4"/>
      <c r="G370" s="7">
        <f>SUM(G371+G372)</f>
        <v>163580.80000000002</v>
      </c>
      <c r="H370" s="7">
        <f t="shared" ref="H370:I370" si="103">SUM(H371+H372)</f>
        <v>75896.800000000003</v>
      </c>
      <c r="I370" s="7">
        <f t="shared" si="103"/>
        <v>66503.7</v>
      </c>
    </row>
    <row r="371" spans="1:9" ht="31.5" x14ac:dyDescent="0.25">
      <c r="A371" s="2" t="s">
        <v>43</v>
      </c>
      <c r="B371" s="4"/>
      <c r="C371" s="4" t="s">
        <v>152</v>
      </c>
      <c r="D371" s="4" t="s">
        <v>45</v>
      </c>
      <c r="E371" s="4" t="s">
        <v>574</v>
      </c>
      <c r="F371" s="4" t="s">
        <v>80</v>
      </c>
      <c r="G371" s="7">
        <v>117349.8</v>
      </c>
      <c r="H371" s="7">
        <v>7100</v>
      </c>
      <c r="I371" s="7">
        <v>1327.8</v>
      </c>
    </row>
    <row r="372" spans="1:9" x14ac:dyDescent="0.25">
      <c r="A372" s="2" t="s">
        <v>803</v>
      </c>
      <c r="B372" s="4"/>
      <c r="C372" s="4" t="s">
        <v>152</v>
      </c>
      <c r="D372" s="4" t="s">
        <v>45</v>
      </c>
      <c r="E372" s="4" t="s">
        <v>706</v>
      </c>
      <c r="F372" s="4"/>
      <c r="G372" s="7">
        <f>SUM(G373+G374+G376+G378+G380+G382+G384+G386)</f>
        <v>46231.000000000007</v>
      </c>
      <c r="H372" s="7">
        <f t="shared" ref="H372:I372" si="104">SUM(H373+H374+H376+H378+H380+H382+H384+H386)</f>
        <v>68796.800000000003</v>
      </c>
      <c r="I372" s="7">
        <f t="shared" si="104"/>
        <v>65175.899999999994</v>
      </c>
    </row>
    <row r="373" spans="1:9" ht="31.5" x14ac:dyDescent="0.25">
      <c r="A373" s="2" t="s">
        <v>43</v>
      </c>
      <c r="B373" s="4"/>
      <c r="C373" s="4" t="s">
        <v>152</v>
      </c>
      <c r="D373" s="4" t="s">
        <v>45</v>
      </c>
      <c r="E373" s="4" t="s">
        <v>706</v>
      </c>
      <c r="F373" s="4" t="s">
        <v>80</v>
      </c>
      <c r="G373" s="7"/>
      <c r="H373" s="7">
        <v>68796.800000000003</v>
      </c>
      <c r="I373" s="7">
        <f>65.2+65110.7</f>
        <v>65175.899999999994</v>
      </c>
    </row>
    <row r="374" spans="1:9" ht="31.5" x14ac:dyDescent="0.25">
      <c r="A374" s="2" t="s">
        <v>1011</v>
      </c>
      <c r="B374" s="4"/>
      <c r="C374" s="4" t="s">
        <v>152</v>
      </c>
      <c r="D374" s="4" t="s">
        <v>45</v>
      </c>
      <c r="E374" s="4" t="s">
        <v>1006</v>
      </c>
      <c r="F374" s="4"/>
      <c r="G374" s="7">
        <f>SUM(G375)</f>
        <v>35954</v>
      </c>
      <c r="H374" s="7">
        <f t="shared" ref="H374:I374" si="105">SUM(H375)</f>
        <v>0</v>
      </c>
      <c r="I374" s="7">
        <f t="shared" si="105"/>
        <v>0</v>
      </c>
    </row>
    <row r="375" spans="1:9" ht="31.5" x14ac:dyDescent="0.25">
      <c r="A375" s="2" t="s">
        <v>43</v>
      </c>
      <c r="B375" s="4"/>
      <c r="C375" s="4" t="s">
        <v>152</v>
      </c>
      <c r="D375" s="4" t="s">
        <v>45</v>
      </c>
      <c r="E375" s="4" t="s">
        <v>1006</v>
      </c>
      <c r="F375" s="4" t="s">
        <v>80</v>
      </c>
      <c r="G375" s="7">
        <v>35954</v>
      </c>
      <c r="H375" s="7"/>
      <c r="I375" s="7"/>
    </row>
    <row r="376" spans="1:9" ht="47.25" x14ac:dyDescent="0.25">
      <c r="A376" s="2" t="s">
        <v>1010</v>
      </c>
      <c r="B376" s="4"/>
      <c r="C376" s="4" t="s">
        <v>152</v>
      </c>
      <c r="D376" s="4" t="s">
        <v>45</v>
      </c>
      <c r="E376" s="4" t="s">
        <v>1009</v>
      </c>
      <c r="F376" s="4"/>
      <c r="G376" s="7">
        <f>SUM(G377)</f>
        <v>2119.3000000000002</v>
      </c>
      <c r="H376" s="7">
        <f t="shared" ref="H376:I376" si="106">SUM(H377)</f>
        <v>0</v>
      </c>
      <c r="I376" s="7">
        <f t="shared" si="106"/>
        <v>0</v>
      </c>
    </row>
    <row r="377" spans="1:9" ht="31.5" x14ac:dyDescent="0.25">
      <c r="A377" s="2" t="s">
        <v>43</v>
      </c>
      <c r="B377" s="4"/>
      <c r="C377" s="4" t="s">
        <v>152</v>
      </c>
      <c r="D377" s="4" t="s">
        <v>45</v>
      </c>
      <c r="E377" s="4" t="s">
        <v>1009</v>
      </c>
      <c r="F377" s="4" t="s">
        <v>80</v>
      </c>
      <c r="G377" s="7">
        <v>2119.3000000000002</v>
      </c>
      <c r="H377" s="7"/>
      <c r="I377" s="7"/>
    </row>
    <row r="378" spans="1:9" ht="31.5" x14ac:dyDescent="0.25">
      <c r="A378" s="2" t="s">
        <v>1017</v>
      </c>
      <c r="B378" s="4"/>
      <c r="C378" s="4" t="s">
        <v>152</v>
      </c>
      <c r="D378" s="4" t="s">
        <v>45</v>
      </c>
      <c r="E378" s="4" t="s">
        <v>1016</v>
      </c>
      <c r="F378" s="4"/>
      <c r="G378" s="7">
        <f>SUM(G379)</f>
        <v>4807.3999999999996</v>
      </c>
      <c r="H378" s="7">
        <f t="shared" ref="H378:I378" si="107">SUM(H379)</f>
        <v>0</v>
      </c>
      <c r="I378" s="7">
        <f t="shared" si="107"/>
        <v>0</v>
      </c>
    </row>
    <row r="379" spans="1:9" ht="31.5" x14ac:dyDescent="0.25">
      <c r="A379" s="2" t="s">
        <v>43</v>
      </c>
      <c r="B379" s="4"/>
      <c r="C379" s="4" t="s">
        <v>152</v>
      </c>
      <c r="D379" s="4" t="s">
        <v>45</v>
      </c>
      <c r="E379" s="4" t="s">
        <v>1016</v>
      </c>
      <c r="F379" s="4" t="s">
        <v>80</v>
      </c>
      <c r="G379" s="7">
        <v>4807.3999999999996</v>
      </c>
      <c r="H379" s="7"/>
      <c r="I379" s="7"/>
    </row>
    <row r="380" spans="1:9" ht="31.5" x14ac:dyDescent="0.25">
      <c r="A380" s="2" t="s">
        <v>1012</v>
      </c>
      <c r="B380" s="4"/>
      <c r="C380" s="4" t="s">
        <v>152</v>
      </c>
      <c r="D380" s="4" t="s">
        <v>45</v>
      </c>
      <c r="E380" s="4" t="s">
        <v>1000</v>
      </c>
      <c r="F380" s="4"/>
      <c r="G380" s="7">
        <f>SUM(G381)</f>
        <v>1062.9000000000001</v>
      </c>
      <c r="H380" s="7">
        <f t="shared" ref="H380:I380" si="108">SUM(H381)</f>
        <v>0</v>
      </c>
      <c r="I380" s="7">
        <f t="shared" si="108"/>
        <v>0</v>
      </c>
    </row>
    <row r="381" spans="1:9" ht="31.5" x14ac:dyDescent="0.25">
      <c r="A381" s="2" t="s">
        <v>43</v>
      </c>
      <c r="B381" s="4"/>
      <c r="C381" s="4" t="s">
        <v>152</v>
      </c>
      <c r="D381" s="4" t="s">
        <v>45</v>
      </c>
      <c r="E381" s="4" t="s">
        <v>1000</v>
      </c>
      <c r="F381" s="4" t="s">
        <v>80</v>
      </c>
      <c r="G381" s="7">
        <v>1062.9000000000001</v>
      </c>
      <c r="H381" s="7"/>
      <c r="I381" s="7"/>
    </row>
    <row r="382" spans="1:9" ht="31.5" x14ac:dyDescent="0.25">
      <c r="A382" s="2" t="s">
        <v>1013</v>
      </c>
      <c r="B382" s="4"/>
      <c r="C382" s="4" t="s">
        <v>152</v>
      </c>
      <c r="D382" s="4" t="s">
        <v>45</v>
      </c>
      <c r="E382" s="4" t="s">
        <v>1001</v>
      </c>
      <c r="F382" s="4"/>
      <c r="G382" s="7">
        <f>SUM(G383)</f>
        <v>790.4</v>
      </c>
      <c r="H382" s="7">
        <f t="shared" ref="H382:I382" si="109">SUM(H383)</f>
        <v>0</v>
      </c>
      <c r="I382" s="7">
        <f t="shared" si="109"/>
        <v>0</v>
      </c>
    </row>
    <row r="383" spans="1:9" ht="31.5" x14ac:dyDescent="0.25">
      <c r="A383" s="2" t="s">
        <v>43</v>
      </c>
      <c r="B383" s="4"/>
      <c r="C383" s="4" t="s">
        <v>152</v>
      </c>
      <c r="D383" s="4" t="s">
        <v>45</v>
      </c>
      <c r="E383" s="4" t="s">
        <v>1001</v>
      </c>
      <c r="F383" s="4" t="s">
        <v>80</v>
      </c>
      <c r="G383" s="7">
        <v>790.4</v>
      </c>
      <c r="H383" s="7"/>
      <c r="I383" s="7"/>
    </row>
    <row r="384" spans="1:9" ht="31.5" x14ac:dyDescent="0.25">
      <c r="A384" s="2" t="s">
        <v>1014</v>
      </c>
      <c r="B384" s="4"/>
      <c r="C384" s="4" t="s">
        <v>152</v>
      </c>
      <c r="D384" s="4" t="s">
        <v>45</v>
      </c>
      <c r="E384" s="4" t="s">
        <v>1002</v>
      </c>
      <c r="F384" s="4"/>
      <c r="G384" s="7">
        <f>SUM(G385)</f>
        <v>1200.8</v>
      </c>
      <c r="H384" s="7">
        <f t="shared" ref="H384:I384" si="110">SUM(H385)</f>
        <v>0</v>
      </c>
      <c r="I384" s="7">
        <f t="shared" si="110"/>
        <v>0</v>
      </c>
    </row>
    <row r="385" spans="1:9" ht="31.5" x14ac:dyDescent="0.25">
      <c r="A385" s="2" t="s">
        <v>43</v>
      </c>
      <c r="B385" s="4"/>
      <c r="C385" s="4" t="s">
        <v>152</v>
      </c>
      <c r="D385" s="4" t="s">
        <v>45</v>
      </c>
      <c r="E385" s="4" t="s">
        <v>1002</v>
      </c>
      <c r="F385" s="4" t="s">
        <v>80</v>
      </c>
      <c r="G385" s="7">
        <v>1200.8</v>
      </c>
      <c r="H385" s="7"/>
      <c r="I385" s="7"/>
    </row>
    <row r="386" spans="1:9" ht="31.5" x14ac:dyDescent="0.25">
      <c r="A386" s="2" t="s">
        <v>1015</v>
      </c>
      <c r="B386" s="4"/>
      <c r="C386" s="4" t="s">
        <v>152</v>
      </c>
      <c r="D386" s="4" t="s">
        <v>45</v>
      </c>
      <c r="E386" s="4" t="s">
        <v>1007</v>
      </c>
      <c r="F386" s="4"/>
      <c r="G386" s="7">
        <f>SUM(G387)</f>
        <v>296.2</v>
      </c>
      <c r="H386" s="7"/>
      <c r="I386" s="7"/>
    </row>
    <row r="387" spans="1:9" ht="31.5" x14ac:dyDescent="0.25">
      <c r="A387" s="2" t="s">
        <v>43</v>
      </c>
      <c r="B387" s="4"/>
      <c r="C387" s="4" t="s">
        <v>152</v>
      </c>
      <c r="D387" s="4" t="s">
        <v>45</v>
      </c>
      <c r="E387" s="4" t="s">
        <v>1007</v>
      </c>
      <c r="F387" s="4" t="s">
        <v>80</v>
      </c>
      <c r="G387" s="7">
        <v>296.2</v>
      </c>
      <c r="H387" s="7"/>
      <c r="I387" s="7"/>
    </row>
    <row r="388" spans="1:9" x14ac:dyDescent="0.25">
      <c r="A388" s="34" t="s">
        <v>734</v>
      </c>
      <c r="B388" s="4"/>
      <c r="C388" s="4" t="s">
        <v>152</v>
      </c>
      <c r="D388" s="4" t="s">
        <v>45</v>
      </c>
      <c r="E388" s="4" t="s">
        <v>563</v>
      </c>
      <c r="F388" s="4"/>
      <c r="G388" s="7">
        <f>SUM(G390)+G391</f>
        <v>62039.8</v>
      </c>
      <c r="H388" s="7">
        <f>SUM(H390)+H391</f>
        <v>63795.199999999997</v>
      </c>
      <c r="I388" s="7">
        <f>SUM(I390)+I391</f>
        <v>0</v>
      </c>
    </row>
    <row r="389" spans="1:9" x14ac:dyDescent="0.25">
      <c r="A389" s="2" t="s">
        <v>443</v>
      </c>
      <c r="B389" s="4"/>
      <c r="C389" s="4" t="s">
        <v>152</v>
      </c>
      <c r="D389" s="4" t="s">
        <v>45</v>
      </c>
      <c r="E389" s="4" t="s">
        <v>564</v>
      </c>
      <c r="F389" s="4"/>
      <c r="G389" s="7">
        <f>SUM(G390)</f>
        <v>62039.8</v>
      </c>
      <c r="H389" s="7">
        <f>SUM(H390)</f>
        <v>63795.199999999997</v>
      </c>
      <c r="I389" s="7">
        <f>SUM(I390)</f>
        <v>0</v>
      </c>
    </row>
    <row r="390" spans="1:9" ht="31.5" x14ac:dyDescent="0.25">
      <c r="A390" s="2" t="s">
        <v>43</v>
      </c>
      <c r="B390" s="4"/>
      <c r="C390" s="4" t="s">
        <v>152</v>
      </c>
      <c r="D390" s="4" t="s">
        <v>45</v>
      </c>
      <c r="E390" s="4" t="s">
        <v>564</v>
      </c>
      <c r="F390" s="4" t="s">
        <v>80</v>
      </c>
      <c r="G390" s="7">
        <v>62039.8</v>
      </c>
      <c r="H390" s="7">
        <v>63795.199999999997</v>
      </c>
      <c r="I390" s="7"/>
    </row>
    <row r="391" spans="1:9" ht="31.5" hidden="1" x14ac:dyDescent="0.25">
      <c r="A391" s="2" t="s">
        <v>860</v>
      </c>
      <c r="B391" s="4"/>
      <c r="C391" s="4" t="s">
        <v>152</v>
      </c>
      <c r="D391" s="4" t="s">
        <v>45</v>
      </c>
      <c r="E391" s="4" t="s">
        <v>565</v>
      </c>
      <c r="F391" s="4"/>
      <c r="G391" s="7">
        <f>SUM(G392)</f>
        <v>0</v>
      </c>
      <c r="H391" s="7">
        <f>SUM(H392)</f>
        <v>0</v>
      </c>
      <c r="I391" s="7">
        <f>SUM(I392)</f>
        <v>0</v>
      </c>
    </row>
    <row r="392" spans="1:9" ht="31.5" hidden="1" x14ac:dyDescent="0.25">
      <c r="A392" s="2" t="s">
        <v>43</v>
      </c>
      <c r="B392" s="4"/>
      <c r="C392" s="4" t="s">
        <v>152</v>
      </c>
      <c r="D392" s="4" t="s">
        <v>45</v>
      </c>
      <c r="E392" s="4" t="s">
        <v>565</v>
      </c>
      <c r="F392" s="4" t="s">
        <v>80</v>
      </c>
      <c r="G392" s="7"/>
      <c r="H392" s="7"/>
      <c r="I392" s="7"/>
    </row>
    <row r="393" spans="1:9" ht="31.5" hidden="1" x14ac:dyDescent="0.25">
      <c r="A393" s="2" t="s">
        <v>506</v>
      </c>
      <c r="B393" s="4"/>
      <c r="C393" s="4" t="s">
        <v>152</v>
      </c>
      <c r="D393" s="4" t="s">
        <v>45</v>
      </c>
      <c r="E393" s="4" t="s">
        <v>263</v>
      </c>
      <c r="F393" s="4"/>
      <c r="G393" s="7">
        <f>SUM(G394)</f>
        <v>0</v>
      </c>
      <c r="H393" s="7"/>
      <c r="I393" s="7"/>
    </row>
    <row r="394" spans="1:9" ht="31.5" hidden="1" x14ac:dyDescent="0.25">
      <c r="A394" s="2" t="s">
        <v>242</v>
      </c>
      <c r="B394" s="4"/>
      <c r="C394" s="4" t="s">
        <v>152</v>
      </c>
      <c r="D394" s="4" t="s">
        <v>45</v>
      </c>
      <c r="E394" s="4" t="s">
        <v>276</v>
      </c>
      <c r="F394" s="4"/>
      <c r="G394" s="7">
        <f>SUM(G395)</f>
        <v>0</v>
      </c>
      <c r="H394" s="7"/>
      <c r="I394" s="7"/>
    </row>
    <row r="395" spans="1:9" ht="31.5" hidden="1" x14ac:dyDescent="0.25">
      <c r="A395" s="2" t="s">
        <v>243</v>
      </c>
      <c r="B395" s="4"/>
      <c r="C395" s="4" t="s">
        <v>152</v>
      </c>
      <c r="D395" s="4" t="s">
        <v>45</v>
      </c>
      <c r="E395" s="4" t="s">
        <v>276</v>
      </c>
      <c r="F395" s="4" t="s">
        <v>224</v>
      </c>
      <c r="G395" s="7">
        <v>0</v>
      </c>
      <c r="H395" s="7"/>
      <c r="I395" s="7"/>
    </row>
    <row r="396" spans="1:9" ht="31.5" x14ac:dyDescent="0.25">
      <c r="A396" s="97" t="s">
        <v>492</v>
      </c>
      <c r="B396" s="4"/>
      <c r="C396" s="4" t="s">
        <v>152</v>
      </c>
      <c r="D396" s="4" t="s">
        <v>45</v>
      </c>
      <c r="E396" s="31" t="s">
        <v>199</v>
      </c>
      <c r="F396" s="4"/>
      <c r="G396" s="7">
        <f t="shared" ref="G396:I396" si="111">SUM(G397)</f>
        <v>53644.6</v>
      </c>
      <c r="H396" s="7">
        <f t="shared" si="111"/>
        <v>2197.9</v>
      </c>
      <c r="I396" s="7">
        <f t="shared" si="111"/>
        <v>12747.7</v>
      </c>
    </row>
    <row r="397" spans="1:9" ht="47.25" x14ac:dyDescent="0.25">
      <c r="A397" s="97" t="s">
        <v>493</v>
      </c>
      <c r="B397" s="4"/>
      <c r="C397" s="4" t="s">
        <v>152</v>
      </c>
      <c r="D397" s="4" t="s">
        <v>45</v>
      </c>
      <c r="E397" s="31" t="s">
        <v>200</v>
      </c>
      <c r="F397" s="4"/>
      <c r="G397" s="7">
        <f>SUM(G398)+G401</f>
        <v>53644.6</v>
      </c>
      <c r="H397" s="7">
        <f t="shared" ref="H397:I397" si="112">SUM(H398)+H401</f>
        <v>2197.9</v>
      </c>
      <c r="I397" s="7">
        <f t="shared" si="112"/>
        <v>12747.7</v>
      </c>
    </row>
    <row r="398" spans="1:9" ht="31.5" x14ac:dyDescent="0.25">
      <c r="A398" s="97" t="s">
        <v>401</v>
      </c>
      <c r="B398" s="4"/>
      <c r="C398" s="4" t="s">
        <v>152</v>
      </c>
      <c r="D398" s="4" t="s">
        <v>45</v>
      </c>
      <c r="E398" s="31" t="s">
        <v>201</v>
      </c>
      <c r="F398" s="4"/>
      <c r="G398" s="7">
        <f>SUM(G399:G400)</f>
        <v>53644.6</v>
      </c>
      <c r="H398" s="7">
        <f>SUM(H399:H400)</f>
        <v>2197.9</v>
      </c>
      <c r="I398" s="7">
        <f>SUM(I399:I400)</f>
        <v>12747.7</v>
      </c>
    </row>
    <row r="399" spans="1:9" ht="31.5" x14ac:dyDescent="0.25">
      <c r="A399" s="97" t="s">
        <v>43</v>
      </c>
      <c r="B399" s="4"/>
      <c r="C399" s="4" t="s">
        <v>152</v>
      </c>
      <c r="D399" s="4" t="s">
        <v>45</v>
      </c>
      <c r="E399" s="31" t="s">
        <v>201</v>
      </c>
      <c r="F399" s="4" t="s">
        <v>80</v>
      </c>
      <c r="G399" s="7">
        <v>47710.6</v>
      </c>
      <c r="H399" s="7">
        <v>747.7</v>
      </c>
      <c r="I399" s="7">
        <v>747.7</v>
      </c>
    </row>
    <row r="400" spans="1:9" ht="31.5" x14ac:dyDescent="0.25">
      <c r="A400" s="2" t="s">
        <v>243</v>
      </c>
      <c r="B400" s="4"/>
      <c r="C400" s="4" t="s">
        <v>152</v>
      </c>
      <c r="D400" s="4" t="s">
        <v>45</v>
      </c>
      <c r="E400" s="31" t="s">
        <v>201</v>
      </c>
      <c r="F400" s="4" t="s">
        <v>224</v>
      </c>
      <c r="G400" s="7">
        <v>5934</v>
      </c>
      <c r="H400" s="7">
        <v>1450.2</v>
      </c>
      <c r="I400" s="7">
        <v>12000</v>
      </c>
    </row>
    <row r="401" spans="1:9" x14ac:dyDescent="0.25">
      <c r="A401" s="2" t="s">
        <v>803</v>
      </c>
      <c r="B401" s="4"/>
      <c r="C401" s="4" t="s">
        <v>152</v>
      </c>
      <c r="D401" s="4" t="s">
        <v>45</v>
      </c>
      <c r="E401" s="31" t="s">
        <v>829</v>
      </c>
      <c r="F401" s="4"/>
      <c r="G401" s="7">
        <f>SUM(G402)</f>
        <v>0</v>
      </c>
      <c r="H401" s="7">
        <f t="shared" ref="H401:I402" si="113">SUM(H402)</f>
        <v>0</v>
      </c>
      <c r="I401" s="7">
        <f t="shared" si="113"/>
        <v>0</v>
      </c>
    </row>
    <row r="402" spans="1:9" hidden="1" x14ac:dyDescent="0.25">
      <c r="A402" s="2"/>
      <c r="B402" s="4"/>
      <c r="C402" s="4" t="s">
        <v>152</v>
      </c>
      <c r="D402" s="4" t="s">
        <v>45</v>
      </c>
      <c r="E402" s="31" t="s">
        <v>828</v>
      </c>
      <c r="F402" s="4"/>
      <c r="G402" s="7">
        <f>SUM(G403)</f>
        <v>0</v>
      </c>
      <c r="H402" s="7">
        <f t="shared" si="113"/>
        <v>0</v>
      </c>
      <c r="I402" s="7">
        <f t="shared" si="113"/>
        <v>0</v>
      </c>
    </row>
    <row r="403" spans="1:9" ht="31.5" hidden="1" x14ac:dyDescent="0.25">
      <c r="A403" s="97" t="s">
        <v>43</v>
      </c>
      <c r="B403" s="4"/>
      <c r="C403" s="4" t="s">
        <v>152</v>
      </c>
      <c r="D403" s="4" t="s">
        <v>45</v>
      </c>
      <c r="E403" s="31" t="s">
        <v>828</v>
      </c>
      <c r="F403" s="4" t="s">
        <v>80</v>
      </c>
      <c r="G403" s="7"/>
      <c r="H403" s="7"/>
      <c r="I403" s="7"/>
    </row>
    <row r="404" spans="1:9" x14ac:dyDescent="0.25">
      <c r="A404" s="34" t="s">
        <v>543</v>
      </c>
      <c r="B404" s="4"/>
      <c r="C404" s="4" t="s">
        <v>152</v>
      </c>
      <c r="D404" s="4" t="s">
        <v>45</v>
      </c>
      <c r="E404" s="5" t="s">
        <v>541</v>
      </c>
      <c r="F404" s="5"/>
      <c r="G404" s="7">
        <f>SUM(G405)+G407+G409+G411</f>
        <v>7094.8</v>
      </c>
      <c r="H404" s="7">
        <f t="shared" ref="H404:I404" si="114">SUM(H405)+H407+H409+H411</f>
        <v>2890</v>
      </c>
      <c r="I404" s="7">
        <f t="shared" si="114"/>
        <v>3769.2</v>
      </c>
    </row>
    <row r="405" spans="1:9" x14ac:dyDescent="0.25">
      <c r="A405" s="34" t="s">
        <v>29</v>
      </c>
      <c r="B405" s="4"/>
      <c r="C405" s="4" t="s">
        <v>152</v>
      </c>
      <c r="D405" s="4" t="s">
        <v>45</v>
      </c>
      <c r="E405" s="5" t="s">
        <v>542</v>
      </c>
      <c r="F405" s="5"/>
      <c r="G405" s="7">
        <f>SUM(G406)</f>
        <v>6239.2</v>
      </c>
      <c r="H405" s="7">
        <f>SUM(H406)</f>
        <v>0</v>
      </c>
      <c r="I405" s="7">
        <f>SUM(I406)</f>
        <v>0</v>
      </c>
    </row>
    <row r="406" spans="1:9" ht="36.75" customHeight="1" x14ac:dyDescent="0.25">
      <c r="A406" s="34" t="s">
        <v>43</v>
      </c>
      <c r="B406" s="4"/>
      <c r="C406" s="4" t="s">
        <v>152</v>
      </c>
      <c r="D406" s="4" t="s">
        <v>45</v>
      </c>
      <c r="E406" s="5" t="s">
        <v>542</v>
      </c>
      <c r="F406" s="5" t="s">
        <v>80</v>
      </c>
      <c r="G406" s="7">
        <v>6239.2</v>
      </c>
      <c r="H406" s="7"/>
      <c r="I406" s="7"/>
    </row>
    <row r="407" spans="1:9" ht="47.25" x14ac:dyDescent="0.25">
      <c r="A407" s="34" t="s">
        <v>23</v>
      </c>
      <c r="B407" s="4"/>
      <c r="C407" s="4" t="s">
        <v>152</v>
      </c>
      <c r="D407" s="4" t="s">
        <v>45</v>
      </c>
      <c r="E407" s="5" t="s">
        <v>550</v>
      </c>
      <c r="F407" s="5"/>
      <c r="G407" s="7">
        <f>SUM(G408)</f>
        <v>855.6</v>
      </c>
      <c r="H407" s="7">
        <f>SUM(H408)</f>
        <v>2890</v>
      </c>
      <c r="I407" s="7">
        <f>SUM(I408)</f>
        <v>3769.2</v>
      </c>
    </row>
    <row r="408" spans="1:9" ht="31.5" x14ac:dyDescent="0.25">
      <c r="A408" s="34" t="s">
        <v>207</v>
      </c>
      <c r="B408" s="4"/>
      <c r="C408" s="4" t="s">
        <v>152</v>
      </c>
      <c r="D408" s="4" t="s">
        <v>45</v>
      </c>
      <c r="E408" s="5" t="s">
        <v>550</v>
      </c>
      <c r="F408" s="5" t="s">
        <v>111</v>
      </c>
      <c r="G408" s="7">
        <v>855.6</v>
      </c>
      <c r="H408" s="7">
        <v>2890</v>
      </c>
      <c r="I408" s="7">
        <v>3769.2</v>
      </c>
    </row>
    <row r="409" spans="1:9" ht="31.5" hidden="1" x14ac:dyDescent="0.25">
      <c r="A409" s="34" t="s">
        <v>236</v>
      </c>
      <c r="B409" s="4"/>
      <c r="C409" s="4" t="s">
        <v>152</v>
      </c>
      <c r="D409" s="4" t="s">
        <v>45</v>
      </c>
      <c r="E409" s="5" t="s">
        <v>558</v>
      </c>
      <c r="F409" s="5"/>
      <c r="G409" s="7">
        <f>SUM(G410)</f>
        <v>0</v>
      </c>
      <c r="H409" s="7">
        <f>SUM(H410)</f>
        <v>0</v>
      </c>
      <c r="I409" s="7">
        <f>SUM(I410)</f>
        <v>0</v>
      </c>
    </row>
    <row r="410" spans="1:9" ht="31.5" hidden="1" x14ac:dyDescent="0.25">
      <c r="A410" s="34" t="s">
        <v>207</v>
      </c>
      <c r="B410" s="4"/>
      <c r="C410" s="4" t="s">
        <v>152</v>
      </c>
      <c r="D410" s="4" t="s">
        <v>45</v>
      </c>
      <c r="E410" s="5" t="s">
        <v>558</v>
      </c>
      <c r="F410" s="5" t="s">
        <v>111</v>
      </c>
      <c r="G410" s="7"/>
      <c r="H410" s="7"/>
      <c r="I410" s="7"/>
    </row>
    <row r="411" spans="1:9" hidden="1" x14ac:dyDescent="0.25">
      <c r="A411" s="97" t="s">
        <v>237</v>
      </c>
      <c r="B411" s="4"/>
      <c r="C411" s="4" t="s">
        <v>152</v>
      </c>
      <c r="D411" s="4" t="s">
        <v>45</v>
      </c>
      <c r="E411" s="5" t="s">
        <v>678</v>
      </c>
      <c r="F411" s="5"/>
      <c r="G411" s="7">
        <f>SUM(G412)</f>
        <v>0</v>
      </c>
      <c r="H411" s="7"/>
      <c r="I411" s="7"/>
    </row>
    <row r="412" spans="1:9" ht="31.5" hidden="1" x14ac:dyDescent="0.25">
      <c r="A412" s="34" t="s">
        <v>207</v>
      </c>
      <c r="B412" s="4"/>
      <c r="C412" s="4" t="s">
        <v>152</v>
      </c>
      <c r="D412" s="4" t="s">
        <v>45</v>
      </c>
      <c r="E412" s="5" t="s">
        <v>678</v>
      </c>
      <c r="F412" s="5" t="s">
        <v>111</v>
      </c>
      <c r="G412" s="7"/>
      <c r="H412" s="7"/>
      <c r="I412" s="7"/>
    </row>
    <row r="413" spans="1:9" x14ac:dyDescent="0.25">
      <c r="A413" s="34" t="s">
        <v>544</v>
      </c>
      <c r="B413" s="4"/>
      <c r="C413" s="4" t="s">
        <v>152</v>
      </c>
      <c r="D413" s="4" t="s">
        <v>45</v>
      </c>
      <c r="E413" s="5" t="s">
        <v>548</v>
      </c>
      <c r="F413" s="5"/>
      <c r="G413" s="7">
        <f>SUM(G414)+G416+G418+G423+G420</f>
        <v>103130.5</v>
      </c>
      <c r="H413" s="7">
        <f t="shared" ref="H413:I413" si="115">SUM(H414)+H416+H418+H423+H420</f>
        <v>20511.3</v>
      </c>
      <c r="I413" s="7">
        <f t="shared" si="115"/>
        <v>37428.300000000003</v>
      </c>
    </row>
    <row r="414" spans="1:9" x14ac:dyDescent="0.25">
      <c r="A414" s="34" t="s">
        <v>29</v>
      </c>
      <c r="B414" s="4"/>
      <c r="C414" s="4" t="s">
        <v>152</v>
      </c>
      <c r="D414" s="4" t="s">
        <v>45</v>
      </c>
      <c r="E414" s="5" t="s">
        <v>549</v>
      </c>
      <c r="F414" s="5"/>
      <c r="G414" s="7">
        <f>SUM(G415)</f>
        <v>34613.4</v>
      </c>
      <c r="H414" s="7">
        <f>SUM(H415)</f>
        <v>20100.7</v>
      </c>
      <c r="I414" s="7">
        <f>SUM(I415)</f>
        <v>14569</v>
      </c>
    </row>
    <row r="415" spans="1:9" ht="31.5" x14ac:dyDescent="0.25">
      <c r="A415" s="34" t="s">
        <v>43</v>
      </c>
      <c r="B415" s="4"/>
      <c r="C415" s="4" t="s">
        <v>152</v>
      </c>
      <c r="D415" s="4" t="s">
        <v>45</v>
      </c>
      <c r="E415" s="5" t="s">
        <v>549</v>
      </c>
      <c r="F415" s="5" t="s">
        <v>80</v>
      </c>
      <c r="G415" s="7">
        <v>34613.4</v>
      </c>
      <c r="H415" s="7">
        <v>20100.7</v>
      </c>
      <c r="I415" s="7">
        <v>14569</v>
      </c>
    </row>
    <row r="416" spans="1:9" ht="47.25" x14ac:dyDescent="0.25">
      <c r="A416" s="34" t="s">
        <v>23</v>
      </c>
      <c r="B416" s="4"/>
      <c r="C416" s="4" t="s">
        <v>152</v>
      </c>
      <c r="D416" s="4" t="s">
        <v>45</v>
      </c>
      <c r="E416" s="5" t="s">
        <v>557</v>
      </c>
      <c r="F416" s="5"/>
      <c r="G416" s="7">
        <f>SUM(G417)</f>
        <v>15508</v>
      </c>
      <c r="H416" s="7">
        <f>SUM(H417)</f>
        <v>110.6</v>
      </c>
      <c r="I416" s="7">
        <f>SUM(I417)</f>
        <v>22559.3</v>
      </c>
    </row>
    <row r="417" spans="1:14" ht="31.5" x14ac:dyDescent="0.25">
      <c r="A417" s="34" t="s">
        <v>207</v>
      </c>
      <c r="B417" s="4"/>
      <c r="C417" s="4" t="s">
        <v>152</v>
      </c>
      <c r="D417" s="4" t="s">
        <v>45</v>
      </c>
      <c r="E417" s="5" t="s">
        <v>557</v>
      </c>
      <c r="F417" s="5" t="s">
        <v>111</v>
      </c>
      <c r="G417" s="7">
        <v>15508</v>
      </c>
      <c r="H417" s="7">
        <v>110.6</v>
      </c>
      <c r="I417" s="7">
        <v>22559.3</v>
      </c>
    </row>
    <row r="418" spans="1:14" ht="31.5" hidden="1" x14ac:dyDescent="0.25">
      <c r="A418" s="34" t="s">
        <v>236</v>
      </c>
      <c r="B418" s="4"/>
      <c r="C418" s="4" t="s">
        <v>152</v>
      </c>
      <c r="D418" s="4" t="s">
        <v>45</v>
      </c>
      <c r="E418" s="5" t="s">
        <v>1042</v>
      </c>
      <c r="F418" s="5"/>
      <c r="G418" s="7">
        <f>SUM(G419)</f>
        <v>0</v>
      </c>
      <c r="H418" s="7">
        <f t="shared" ref="H418:I418" si="116">SUM(H419)</f>
        <v>0</v>
      </c>
      <c r="I418" s="7">
        <f t="shared" si="116"/>
        <v>0</v>
      </c>
    </row>
    <row r="419" spans="1:14" ht="31.5" hidden="1" x14ac:dyDescent="0.25">
      <c r="A419" s="34" t="s">
        <v>207</v>
      </c>
      <c r="B419" s="4"/>
      <c r="C419" s="4" t="s">
        <v>152</v>
      </c>
      <c r="D419" s="4" t="s">
        <v>45</v>
      </c>
      <c r="E419" s="5" t="s">
        <v>1042</v>
      </c>
      <c r="F419" s="5" t="s">
        <v>111</v>
      </c>
      <c r="G419" s="7"/>
      <c r="H419" s="7"/>
      <c r="I419" s="7"/>
    </row>
    <row r="420" spans="1:14" x14ac:dyDescent="0.25">
      <c r="A420" s="34" t="s">
        <v>821</v>
      </c>
      <c r="B420" s="4"/>
      <c r="C420" s="4" t="s">
        <v>152</v>
      </c>
      <c r="D420" s="4" t="s">
        <v>45</v>
      </c>
      <c r="E420" s="5" t="s">
        <v>822</v>
      </c>
      <c r="F420" s="5"/>
      <c r="G420" s="7">
        <f>SUM(G421)</f>
        <v>49739.1</v>
      </c>
      <c r="H420" s="7">
        <f t="shared" ref="H420:I421" si="117">SUM(H421)</f>
        <v>0</v>
      </c>
      <c r="I420" s="7">
        <f t="shared" si="117"/>
        <v>0</v>
      </c>
    </row>
    <row r="421" spans="1:14" x14ac:dyDescent="0.25">
      <c r="A421" s="34" t="s">
        <v>824</v>
      </c>
      <c r="B421" s="4"/>
      <c r="C421" s="4" t="s">
        <v>152</v>
      </c>
      <c r="D421" s="4" t="s">
        <v>45</v>
      </c>
      <c r="E421" s="5" t="s">
        <v>823</v>
      </c>
      <c r="F421" s="5"/>
      <c r="G421" s="7">
        <f>SUM(G422)</f>
        <v>49739.1</v>
      </c>
      <c r="H421" s="7">
        <f t="shared" si="117"/>
        <v>0</v>
      </c>
      <c r="I421" s="7">
        <f t="shared" si="117"/>
        <v>0</v>
      </c>
    </row>
    <row r="422" spans="1:14" ht="31.5" x14ac:dyDescent="0.25">
      <c r="A422" s="34" t="s">
        <v>43</v>
      </c>
      <c r="B422" s="4"/>
      <c r="C422" s="4" t="s">
        <v>152</v>
      </c>
      <c r="D422" s="4" t="s">
        <v>45</v>
      </c>
      <c r="E422" s="5" t="s">
        <v>823</v>
      </c>
      <c r="F422" s="5" t="s">
        <v>80</v>
      </c>
      <c r="G422" s="7">
        <v>49739.1</v>
      </c>
      <c r="H422" s="7"/>
      <c r="I422" s="7"/>
    </row>
    <row r="423" spans="1:14" ht="31.5" x14ac:dyDescent="0.25">
      <c r="A423" s="34" t="s">
        <v>834</v>
      </c>
      <c r="B423" s="4"/>
      <c r="C423" s="4" t="s">
        <v>152</v>
      </c>
      <c r="D423" s="4" t="s">
        <v>45</v>
      </c>
      <c r="E423" s="5" t="s">
        <v>679</v>
      </c>
      <c r="F423" s="5"/>
      <c r="G423" s="7">
        <f>SUM(G424)</f>
        <v>3270</v>
      </c>
      <c r="H423" s="7">
        <f t="shared" ref="H423:I424" si="118">SUM(H424)</f>
        <v>300</v>
      </c>
      <c r="I423" s="7">
        <f t="shared" si="118"/>
        <v>300</v>
      </c>
    </row>
    <row r="424" spans="1:14" ht="31.5" x14ac:dyDescent="0.25">
      <c r="A424" s="34" t="s">
        <v>819</v>
      </c>
      <c r="B424" s="4"/>
      <c r="C424" s="4" t="s">
        <v>152</v>
      </c>
      <c r="D424" s="4" t="s">
        <v>45</v>
      </c>
      <c r="E424" s="5" t="s">
        <v>820</v>
      </c>
      <c r="F424" s="5"/>
      <c r="G424" s="7">
        <f>SUM(G425)</f>
        <v>3270</v>
      </c>
      <c r="H424" s="7">
        <f t="shared" si="118"/>
        <v>300</v>
      </c>
      <c r="I424" s="7">
        <f t="shared" si="118"/>
        <v>300</v>
      </c>
    </row>
    <row r="425" spans="1:14" ht="31.5" x14ac:dyDescent="0.25">
      <c r="A425" s="34" t="s">
        <v>43</v>
      </c>
      <c r="B425" s="4"/>
      <c r="C425" s="4" t="s">
        <v>152</v>
      </c>
      <c r="D425" s="4" t="s">
        <v>45</v>
      </c>
      <c r="E425" s="5" t="s">
        <v>820</v>
      </c>
      <c r="F425" s="5" t="s">
        <v>80</v>
      </c>
      <c r="G425" s="7">
        <v>3270</v>
      </c>
      <c r="H425" s="7">
        <v>300</v>
      </c>
      <c r="I425" s="7">
        <v>300</v>
      </c>
    </row>
    <row r="426" spans="1:14" x14ac:dyDescent="0.25">
      <c r="A426" s="34" t="s">
        <v>545</v>
      </c>
      <c r="B426" s="4"/>
      <c r="C426" s="4" t="s">
        <v>152</v>
      </c>
      <c r="D426" s="4" t="s">
        <v>45</v>
      </c>
      <c r="E426" s="5" t="s">
        <v>546</v>
      </c>
      <c r="F426" s="5"/>
      <c r="G426" s="7">
        <f>SUM(G427)+G429</f>
        <v>66313.399999999994</v>
      </c>
      <c r="H426" s="7">
        <f t="shared" ref="H426:I426" si="119">SUM(H427)+H429</f>
        <v>13449.6</v>
      </c>
      <c r="I426" s="7">
        <f t="shared" si="119"/>
        <v>69352.600000000006</v>
      </c>
    </row>
    <row r="427" spans="1:14" x14ac:dyDescent="0.25">
      <c r="A427" s="34" t="s">
        <v>29</v>
      </c>
      <c r="B427" s="4"/>
      <c r="C427" s="4" t="s">
        <v>152</v>
      </c>
      <c r="D427" s="4" t="s">
        <v>45</v>
      </c>
      <c r="E427" s="5" t="s">
        <v>547</v>
      </c>
      <c r="F427" s="5"/>
      <c r="G427" s="7">
        <f t="shared" ref="G427:I427" si="120">SUM(G428)</f>
        <v>66313.399999999994</v>
      </c>
      <c r="H427" s="7">
        <f t="shared" si="120"/>
        <v>13449.6</v>
      </c>
      <c r="I427" s="7">
        <f t="shared" si="120"/>
        <v>69352.600000000006</v>
      </c>
    </row>
    <row r="428" spans="1:14" ht="31.5" x14ac:dyDescent="0.25">
      <c r="A428" s="34" t="s">
        <v>43</v>
      </c>
      <c r="B428" s="4"/>
      <c r="C428" s="4" t="s">
        <v>152</v>
      </c>
      <c r="D428" s="4" t="s">
        <v>45</v>
      </c>
      <c r="E428" s="5" t="s">
        <v>547</v>
      </c>
      <c r="F428" s="5" t="s">
        <v>80</v>
      </c>
      <c r="G428" s="7">
        <f>62668.2+3645.2</f>
        <v>66313.399999999994</v>
      </c>
      <c r="H428" s="7">
        <v>13449.6</v>
      </c>
      <c r="I428" s="7">
        <v>69352.600000000006</v>
      </c>
    </row>
    <row r="429" spans="1:14" ht="31.5" hidden="1" x14ac:dyDescent="0.25">
      <c r="A429" s="2" t="s">
        <v>325</v>
      </c>
      <c r="B429" s="4"/>
      <c r="C429" s="4" t="s">
        <v>152</v>
      </c>
      <c r="D429" s="4" t="s">
        <v>45</v>
      </c>
      <c r="E429" s="5" t="s">
        <v>975</v>
      </c>
      <c r="F429" s="5"/>
      <c r="G429" s="7">
        <f>SUM(G430)</f>
        <v>0</v>
      </c>
      <c r="H429" s="7">
        <f t="shared" ref="H429:I429" si="121">SUM(H430)</f>
        <v>0</v>
      </c>
      <c r="I429" s="7">
        <f t="shared" si="121"/>
        <v>0</v>
      </c>
    </row>
    <row r="430" spans="1:14" ht="31.5" hidden="1" x14ac:dyDescent="0.25">
      <c r="A430" s="2" t="s">
        <v>243</v>
      </c>
      <c r="B430" s="4"/>
      <c r="C430" s="4" t="s">
        <v>152</v>
      </c>
      <c r="D430" s="4" t="s">
        <v>45</v>
      </c>
      <c r="E430" s="5" t="s">
        <v>975</v>
      </c>
      <c r="F430" s="5" t="s">
        <v>224</v>
      </c>
      <c r="G430" s="7">
        <v>0</v>
      </c>
      <c r="H430" s="7"/>
      <c r="I430" s="7"/>
    </row>
    <row r="431" spans="1:14" ht="18.75" customHeight="1" x14ac:dyDescent="0.25">
      <c r="A431" s="2" t="s">
        <v>160</v>
      </c>
      <c r="B431" s="4"/>
      <c r="C431" s="98" t="s">
        <v>152</v>
      </c>
      <c r="D431" s="98" t="s">
        <v>152</v>
      </c>
      <c r="E431" s="98"/>
      <c r="F431" s="98"/>
      <c r="G431" s="9">
        <f>SUM(G444)+G447+G435+G451+G432</f>
        <v>5620.6</v>
      </c>
      <c r="H431" s="9">
        <f t="shared" ref="H431:I431" si="122">SUM(H444)+H447+H435+H451+H432</f>
        <v>28775.899999999998</v>
      </c>
      <c r="I431" s="9">
        <f t="shared" si="122"/>
        <v>16661.3</v>
      </c>
    </row>
    <row r="432" spans="1:14" ht="31.5" x14ac:dyDescent="0.25">
      <c r="A432" s="2" t="s">
        <v>861</v>
      </c>
      <c r="B432" s="4"/>
      <c r="C432" s="98" t="s">
        <v>152</v>
      </c>
      <c r="D432" s="98" t="s">
        <v>152</v>
      </c>
      <c r="E432" s="98" t="s">
        <v>766</v>
      </c>
      <c r="F432" s="98"/>
      <c r="G432" s="9">
        <f>SUM(G433)</f>
        <v>520</v>
      </c>
      <c r="H432" s="9">
        <f t="shared" ref="H432:I433" si="123">SUM(H433)</f>
        <v>5769.8</v>
      </c>
      <c r="I432" s="9">
        <f t="shared" si="123"/>
        <v>0</v>
      </c>
      <c r="N432" s="96"/>
    </row>
    <row r="433" spans="1:9" ht="31.5" x14ac:dyDescent="0.25">
      <c r="A433" s="2" t="s">
        <v>325</v>
      </c>
      <c r="B433" s="4"/>
      <c r="C433" s="98" t="s">
        <v>152</v>
      </c>
      <c r="D433" s="98" t="s">
        <v>152</v>
      </c>
      <c r="E433" s="98" t="s">
        <v>782</v>
      </c>
      <c r="F433" s="98"/>
      <c r="G433" s="9">
        <f>SUM(G434)</f>
        <v>520</v>
      </c>
      <c r="H433" s="9">
        <f t="shared" si="123"/>
        <v>5769.8</v>
      </c>
      <c r="I433" s="9">
        <f t="shared" si="123"/>
        <v>0</v>
      </c>
    </row>
    <row r="434" spans="1:9" ht="31.5" x14ac:dyDescent="0.25">
      <c r="A434" s="2" t="s">
        <v>243</v>
      </c>
      <c r="B434" s="4"/>
      <c r="C434" s="98" t="s">
        <v>152</v>
      </c>
      <c r="D434" s="98" t="s">
        <v>152</v>
      </c>
      <c r="E434" s="98" t="s">
        <v>782</v>
      </c>
      <c r="F434" s="98" t="s">
        <v>224</v>
      </c>
      <c r="G434" s="9">
        <v>520</v>
      </c>
      <c r="H434" s="9">
        <v>5769.8</v>
      </c>
      <c r="I434" s="9"/>
    </row>
    <row r="435" spans="1:9" ht="31.5" x14ac:dyDescent="0.25">
      <c r="A435" s="2" t="s">
        <v>636</v>
      </c>
      <c r="B435" s="4"/>
      <c r="C435" s="98" t="s">
        <v>152</v>
      </c>
      <c r="D435" s="98" t="s">
        <v>152</v>
      </c>
      <c r="E435" s="4" t="s">
        <v>221</v>
      </c>
      <c r="F435" s="4"/>
      <c r="G435" s="7">
        <f>SUM(G436)+G439</f>
        <v>0</v>
      </c>
      <c r="H435" s="7">
        <f>SUM(H436)+H439</f>
        <v>2494.8000000000002</v>
      </c>
      <c r="I435" s="7">
        <f>SUM(I436)+I439</f>
        <v>0</v>
      </c>
    </row>
    <row r="436" spans="1:9" ht="31.5" hidden="1" x14ac:dyDescent="0.25">
      <c r="A436" s="2" t="s">
        <v>241</v>
      </c>
      <c r="B436" s="4"/>
      <c r="C436" s="98" t="s">
        <v>152</v>
      </c>
      <c r="D436" s="98" t="s">
        <v>152</v>
      </c>
      <c r="E436" s="4" t="s">
        <v>270</v>
      </c>
      <c r="F436" s="4"/>
      <c r="G436" s="7">
        <f t="shared" ref="G436:I437" si="124">SUM(G437)</f>
        <v>0</v>
      </c>
      <c r="H436" s="7">
        <f t="shared" si="124"/>
        <v>0</v>
      </c>
      <c r="I436" s="7">
        <f t="shared" si="124"/>
        <v>0</v>
      </c>
    </row>
    <row r="437" spans="1:9" ht="31.5" hidden="1" x14ac:dyDescent="0.25">
      <c r="A437" s="2" t="s">
        <v>242</v>
      </c>
      <c r="B437" s="4"/>
      <c r="C437" s="98" t="s">
        <v>152</v>
      </c>
      <c r="D437" s="98" t="s">
        <v>152</v>
      </c>
      <c r="E437" s="4" t="s">
        <v>271</v>
      </c>
      <c r="F437" s="4"/>
      <c r="G437" s="7">
        <f t="shared" si="124"/>
        <v>0</v>
      </c>
      <c r="H437" s="7">
        <f t="shared" si="124"/>
        <v>0</v>
      </c>
      <c r="I437" s="7">
        <f t="shared" si="124"/>
        <v>0</v>
      </c>
    </row>
    <row r="438" spans="1:9" ht="31.5" hidden="1" x14ac:dyDescent="0.25">
      <c r="A438" s="2" t="s">
        <v>243</v>
      </c>
      <c r="B438" s="4"/>
      <c r="C438" s="98" t="s">
        <v>152</v>
      </c>
      <c r="D438" s="98" t="s">
        <v>152</v>
      </c>
      <c r="E438" s="4" t="s">
        <v>271</v>
      </c>
      <c r="F438" s="4" t="s">
        <v>224</v>
      </c>
      <c r="G438" s="7"/>
      <c r="H438" s="7"/>
      <c r="I438" s="7"/>
    </row>
    <row r="439" spans="1:9" x14ac:dyDescent="0.25">
      <c r="A439" s="2" t="s">
        <v>244</v>
      </c>
      <c r="B439" s="4"/>
      <c r="C439" s="98" t="s">
        <v>152</v>
      </c>
      <c r="D439" s="98" t="s">
        <v>152</v>
      </c>
      <c r="E439" s="4" t="s">
        <v>272</v>
      </c>
      <c r="F439" s="4"/>
      <c r="G439" s="7">
        <f>SUM(G440)</f>
        <v>0</v>
      </c>
      <c r="H439" s="7">
        <f>SUM(H440)</f>
        <v>2494.8000000000002</v>
      </c>
      <c r="I439" s="7">
        <f>SUM(I440)</f>
        <v>0</v>
      </c>
    </row>
    <row r="440" spans="1:9" ht="31.5" x14ac:dyDescent="0.25">
      <c r="A440" s="2" t="s">
        <v>242</v>
      </c>
      <c r="B440" s="4"/>
      <c r="C440" s="98" t="s">
        <v>152</v>
      </c>
      <c r="D440" s="98" t="s">
        <v>152</v>
      </c>
      <c r="E440" s="4" t="s">
        <v>273</v>
      </c>
      <c r="F440" s="4"/>
      <c r="G440" s="7">
        <f>SUM(G441)+G442</f>
        <v>0</v>
      </c>
      <c r="H440" s="7">
        <f t="shared" ref="H440:I440" si="125">SUM(H441)+H442</f>
        <v>2494.8000000000002</v>
      </c>
      <c r="I440" s="7">
        <f t="shared" si="125"/>
        <v>0</v>
      </c>
    </row>
    <row r="441" spans="1:9" ht="31.5" x14ac:dyDescent="0.25">
      <c r="A441" s="2" t="s">
        <v>243</v>
      </c>
      <c r="B441" s="4"/>
      <c r="C441" s="98" t="s">
        <v>152</v>
      </c>
      <c r="D441" s="98" t="s">
        <v>152</v>
      </c>
      <c r="E441" s="4" t="s">
        <v>273</v>
      </c>
      <c r="F441" s="4" t="s">
        <v>224</v>
      </c>
      <c r="G441" s="7"/>
      <c r="H441" s="7">
        <f>2674.5-179.7</f>
        <v>2494.8000000000002</v>
      </c>
      <c r="I441" s="7">
        <v>0</v>
      </c>
    </row>
    <row r="442" spans="1:9" ht="31.5" hidden="1" x14ac:dyDescent="0.25">
      <c r="A442" s="2" t="s">
        <v>961</v>
      </c>
      <c r="B442" s="4"/>
      <c r="C442" s="98" t="s">
        <v>152</v>
      </c>
      <c r="D442" s="98" t="s">
        <v>152</v>
      </c>
      <c r="E442" s="4" t="s">
        <v>703</v>
      </c>
      <c r="F442" s="4"/>
      <c r="G442" s="7">
        <f>SUM(G443)</f>
        <v>0</v>
      </c>
      <c r="H442" s="7">
        <f>SUM(H443)</f>
        <v>0</v>
      </c>
      <c r="I442" s="7">
        <f>SUM(I443)</f>
        <v>0</v>
      </c>
    </row>
    <row r="443" spans="1:9" ht="31.5" hidden="1" x14ac:dyDescent="0.25">
      <c r="A443" s="2" t="s">
        <v>243</v>
      </c>
      <c r="B443" s="4"/>
      <c r="C443" s="98" t="s">
        <v>152</v>
      </c>
      <c r="D443" s="98" t="s">
        <v>152</v>
      </c>
      <c r="E443" s="4" t="s">
        <v>703</v>
      </c>
      <c r="F443" s="4" t="s">
        <v>224</v>
      </c>
      <c r="G443" s="7">
        <v>0</v>
      </c>
      <c r="H443" s="7"/>
      <c r="I443" s="7"/>
    </row>
    <row r="444" spans="1:9" ht="31.5" x14ac:dyDescent="0.25">
      <c r="A444" s="2" t="s">
        <v>508</v>
      </c>
      <c r="B444" s="4"/>
      <c r="C444" s="98" t="s">
        <v>152</v>
      </c>
      <c r="D444" s="98" t="s">
        <v>152</v>
      </c>
      <c r="E444" s="98" t="s">
        <v>263</v>
      </c>
      <c r="F444" s="98"/>
      <c r="G444" s="9">
        <f t="shared" ref="G444:I445" si="126">SUM(G445)</f>
        <v>12</v>
      </c>
      <c r="H444" s="9">
        <f t="shared" si="126"/>
        <v>3850</v>
      </c>
      <c r="I444" s="9">
        <f t="shared" si="126"/>
        <v>0</v>
      </c>
    </row>
    <row r="445" spans="1:9" ht="31.5" x14ac:dyDescent="0.25">
      <c r="A445" s="2" t="s">
        <v>242</v>
      </c>
      <c r="B445" s="4"/>
      <c r="C445" s="98" t="s">
        <v>152</v>
      </c>
      <c r="D445" s="98" t="s">
        <v>152</v>
      </c>
      <c r="E445" s="98" t="s">
        <v>276</v>
      </c>
      <c r="F445" s="98"/>
      <c r="G445" s="9">
        <f t="shared" si="126"/>
        <v>12</v>
      </c>
      <c r="H445" s="9">
        <f t="shared" si="126"/>
        <v>3850</v>
      </c>
      <c r="I445" s="9">
        <f t="shared" si="126"/>
        <v>0</v>
      </c>
    </row>
    <row r="446" spans="1:9" ht="27.75" customHeight="1" x14ac:dyDescent="0.25">
      <c r="A446" s="2" t="s">
        <v>243</v>
      </c>
      <c r="B446" s="4"/>
      <c r="C446" s="98" t="s">
        <v>152</v>
      </c>
      <c r="D446" s="98" t="s">
        <v>152</v>
      </c>
      <c r="E446" s="98" t="s">
        <v>276</v>
      </c>
      <c r="F446" s="98" t="s">
        <v>224</v>
      </c>
      <c r="G446" s="9">
        <v>12</v>
      </c>
      <c r="H446" s="9">
        <v>3850</v>
      </c>
      <c r="I446" s="9"/>
    </row>
    <row r="447" spans="1:9" ht="31.5" x14ac:dyDescent="0.25">
      <c r="A447" s="2" t="s">
        <v>862</v>
      </c>
      <c r="B447" s="4"/>
      <c r="C447" s="98" t="s">
        <v>152</v>
      </c>
      <c r="D447" s="98" t="s">
        <v>152</v>
      </c>
      <c r="E447" s="98" t="s">
        <v>215</v>
      </c>
      <c r="F447" s="98"/>
      <c r="G447" s="9">
        <f t="shared" ref="G447:I449" si="127">SUM(G448)</f>
        <v>4927.3</v>
      </c>
      <c r="H447" s="9">
        <f t="shared" si="127"/>
        <v>16500</v>
      </c>
      <c r="I447" s="9">
        <f t="shared" si="127"/>
        <v>16500</v>
      </c>
    </row>
    <row r="448" spans="1:9" ht="31.5" x14ac:dyDescent="0.25">
      <c r="A448" s="2" t="s">
        <v>324</v>
      </c>
      <c r="B448" s="4"/>
      <c r="C448" s="98" t="s">
        <v>152</v>
      </c>
      <c r="D448" s="98" t="s">
        <v>152</v>
      </c>
      <c r="E448" s="98" t="s">
        <v>217</v>
      </c>
      <c r="F448" s="98"/>
      <c r="G448" s="9">
        <f t="shared" si="127"/>
        <v>4927.3</v>
      </c>
      <c r="H448" s="9">
        <f t="shared" si="127"/>
        <v>16500</v>
      </c>
      <c r="I448" s="9">
        <f t="shared" si="127"/>
        <v>16500</v>
      </c>
    </row>
    <row r="449" spans="1:9" x14ac:dyDescent="0.25">
      <c r="A449" s="34" t="s">
        <v>29</v>
      </c>
      <c r="B449" s="4"/>
      <c r="C449" s="98" t="s">
        <v>152</v>
      </c>
      <c r="D449" s="98" t="s">
        <v>152</v>
      </c>
      <c r="E449" s="98" t="s">
        <v>560</v>
      </c>
      <c r="F449" s="98"/>
      <c r="G449" s="9">
        <f t="shared" si="127"/>
        <v>4927.3</v>
      </c>
      <c r="H449" s="9">
        <f t="shared" si="127"/>
        <v>16500</v>
      </c>
      <c r="I449" s="9">
        <f t="shared" si="127"/>
        <v>16500</v>
      </c>
    </row>
    <row r="450" spans="1:9" ht="31.5" x14ac:dyDescent="0.25">
      <c r="A450" s="2" t="s">
        <v>43</v>
      </c>
      <c r="B450" s="4"/>
      <c r="C450" s="98" t="s">
        <v>152</v>
      </c>
      <c r="D450" s="98" t="s">
        <v>152</v>
      </c>
      <c r="E450" s="98" t="s">
        <v>560</v>
      </c>
      <c r="F450" s="98" t="s">
        <v>80</v>
      </c>
      <c r="G450" s="9">
        <v>4927.3</v>
      </c>
      <c r="H450" s="9">
        <v>16500</v>
      </c>
      <c r="I450" s="9">
        <f>21500-5000</f>
        <v>16500</v>
      </c>
    </row>
    <row r="451" spans="1:9" x14ac:dyDescent="0.25">
      <c r="A451" s="2" t="s">
        <v>173</v>
      </c>
      <c r="B451" s="4"/>
      <c r="C451" s="98" t="s">
        <v>152</v>
      </c>
      <c r="D451" s="98" t="s">
        <v>152</v>
      </c>
      <c r="E451" s="98" t="s">
        <v>174</v>
      </c>
      <c r="F451" s="98"/>
      <c r="G451" s="9">
        <f>SUM(G452)</f>
        <v>161.30000000000001</v>
      </c>
      <c r="H451" s="9">
        <f t="shared" ref="H451:I451" si="128">SUM(H452)</f>
        <v>161.30000000000001</v>
      </c>
      <c r="I451" s="9">
        <f t="shared" si="128"/>
        <v>161.30000000000001</v>
      </c>
    </row>
    <row r="452" spans="1:9" ht="47.25" x14ac:dyDescent="0.25">
      <c r="A452" s="97" t="s">
        <v>318</v>
      </c>
      <c r="B452" s="98"/>
      <c r="C452" s="98" t="s">
        <v>152</v>
      </c>
      <c r="D452" s="98" t="s">
        <v>152</v>
      </c>
      <c r="E452" s="98" t="s">
        <v>442</v>
      </c>
      <c r="F452" s="31"/>
      <c r="G452" s="9">
        <f>SUM(G453:G454)</f>
        <v>161.30000000000001</v>
      </c>
      <c r="H452" s="9">
        <f>SUM(H453:H454)</f>
        <v>161.30000000000001</v>
      </c>
      <c r="I452" s="9">
        <f>SUM(I453:I454)</f>
        <v>161.30000000000001</v>
      </c>
    </row>
    <row r="453" spans="1:9" ht="47.25" x14ac:dyDescent="0.25">
      <c r="A453" s="2" t="s">
        <v>42</v>
      </c>
      <c r="B453" s="98"/>
      <c r="C453" s="98" t="s">
        <v>152</v>
      </c>
      <c r="D453" s="98" t="s">
        <v>152</v>
      </c>
      <c r="E453" s="98" t="s">
        <v>442</v>
      </c>
      <c r="F453" s="98" t="s">
        <v>78</v>
      </c>
      <c r="G453" s="9">
        <v>151.80000000000001</v>
      </c>
      <c r="H453" s="9">
        <v>151.80000000000001</v>
      </c>
      <c r="I453" s="9">
        <v>151.80000000000001</v>
      </c>
    </row>
    <row r="454" spans="1:9" ht="30.75" customHeight="1" x14ac:dyDescent="0.25">
      <c r="A454" s="97" t="s">
        <v>43</v>
      </c>
      <c r="B454" s="98"/>
      <c r="C454" s="98" t="s">
        <v>152</v>
      </c>
      <c r="D454" s="98" t="s">
        <v>152</v>
      </c>
      <c r="E454" s="98" t="s">
        <v>442</v>
      </c>
      <c r="F454" s="98" t="s">
        <v>80</v>
      </c>
      <c r="G454" s="9">
        <v>9.5</v>
      </c>
      <c r="H454" s="9">
        <v>9.5</v>
      </c>
      <c r="I454" s="9">
        <v>9.5</v>
      </c>
    </row>
    <row r="455" spans="1:9" x14ac:dyDescent="0.25">
      <c r="A455" s="97" t="s">
        <v>863</v>
      </c>
      <c r="B455" s="22"/>
      <c r="C455" s="98" t="s">
        <v>67</v>
      </c>
      <c r="D455" s="31"/>
      <c r="E455" s="31"/>
      <c r="F455" s="31"/>
      <c r="G455" s="9">
        <f>SUM(G456+G462)</f>
        <v>12062.599999999999</v>
      </c>
      <c r="H455" s="9">
        <f>SUM(H456+H462)</f>
        <v>10340.6</v>
      </c>
      <c r="I455" s="9">
        <f>SUM(I456+I462)</f>
        <v>10674.4</v>
      </c>
    </row>
    <row r="456" spans="1:9" x14ac:dyDescent="0.25">
      <c r="A456" s="97" t="s">
        <v>218</v>
      </c>
      <c r="B456" s="22"/>
      <c r="C456" s="98" t="s">
        <v>67</v>
      </c>
      <c r="D456" s="98" t="s">
        <v>45</v>
      </c>
      <c r="E456" s="31"/>
      <c r="F456" s="31"/>
      <c r="G456" s="9">
        <f t="shared" ref="G456:I457" si="129">SUM(G457)</f>
        <v>9446.7999999999993</v>
      </c>
      <c r="H456" s="9">
        <f t="shared" si="129"/>
        <v>8058.2</v>
      </c>
      <c r="I456" s="9">
        <f t="shared" si="129"/>
        <v>8922.4</v>
      </c>
    </row>
    <row r="457" spans="1:9" ht="31.5" x14ac:dyDescent="0.25">
      <c r="A457" s="97" t="s">
        <v>755</v>
      </c>
      <c r="B457" s="22"/>
      <c r="C457" s="98" t="s">
        <v>67</v>
      </c>
      <c r="D457" s="98" t="s">
        <v>45</v>
      </c>
      <c r="E457" s="31" t="s">
        <v>219</v>
      </c>
      <c r="F457" s="31"/>
      <c r="G457" s="9">
        <f t="shared" si="129"/>
        <v>9446.7999999999993</v>
      </c>
      <c r="H457" s="9">
        <f t="shared" si="129"/>
        <v>8058.2</v>
      </c>
      <c r="I457" s="9">
        <f t="shared" si="129"/>
        <v>8922.4</v>
      </c>
    </row>
    <row r="458" spans="1:9" ht="31.5" x14ac:dyDescent="0.25">
      <c r="A458" s="97" t="s">
        <v>36</v>
      </c>
      <c r="B458" s="22"/>
      <c r="C458" s="98" t="s">
        <v>67</v>
      </c>
      <c r="D458" s="98" t="s">
        <v>45</v>
      </c>
      <c r="E458" s="31" t="s">
        <v>220</v>
      </c>
      <c r="F458" s="31"/>
      <c r="G458" s="9">
        <f>SUM(G459:G461)</f>
        <v>9446.7999999999993</v>
      </c>
      <c r="H458" s="9">
        <f>SUM(H459:H461)</f>
        <v>8058.2</v>
      </c>
      <c r="I458" s="9">
        <f>SUM(I459:I461)</f>
        <v>8922.4</v>
      </c>
    </row>
    <row r="459" spans="1:9" ht="47.25" x14ac:dyDescent="0.25">
      <c r="A459" s="2" t="s">
        <v>42</v>
      </c>
      <c r="B459" s="22"/>
      <c r="C459" s="98" t="s">
        <v>67</v>
      </c>
      <c r="D459" s="98" t="s">
        <v>45</v>
      </c>
      <c r="E459" s="31" t="s">
        <v>220</v>
      </c>
      <c r="F459" s="98" t="s">
        <v>78</v>
      </c>
      <c r="G459" s="9">
        <v>7873.9</v>
      </c>
      <c r="H459" s="9">
        <v>7044.2</v>
      </c>
      <c r="I459" s="9">
        <v>7455.5</v>
      </c>
    </row>
    <row r="460" spans="1:9" ht="31.5" x14ac:dyDescent="0.25">
      <c r="A460" s="97" t="s">
        <v>43</v>
      </c>
      <c r="B460" s="22"/>
      <c r="C460" s="98" t="s">
        <v>67</v>
      </c>
      <c r="D460" s="98" t="s">
        <v>45</v>
      </c>
      <c r="E460" s="31" t="s">
        <v>220</v>
      </c>
      <c r="F460" s="98" t="s">
        <v>80</v>
      </c>
      <c r="G460" s="9">
        <v>1315.4</v>
      </c>
      <c r="H460" s="9">
        <v>724.9</v>
      </c>
      <c r="I460" s="9">
        <v>1177.8</v>
      </c>
    </row>
    <row r="461" spans="1:9" x14ac:dyDescent="0.25">
      <c r="A461" s="97" t="s">
        <v>20</v>
      </c>
      <c r="B461" s="22"/>
      <c r="C461" s="98" t="s">
        <v>67</v>
      </c>
      <c r="D461" s="98" t="s">
        <v>45</v>
      </c>
      <c r="E461" s="31" t="s">
        <v>220</v>
      </c>
      <c r="F461" s="98" t="s">
        <v>85</v>
      </c>
      <c r="G461" s="9">
        <v>257.5</v>
      </c>
      <c r="H461" s="9">
        <v>289.10000000000002</v>
      </c>
      <c r="I461" s="9">
        <v>289.10000000000002</v>
      </c>
    </row>
    <row r="462" spans="1:9" x14ac:dyDescent="0.25">
      <c r="A462" s="97" t="s">
        <v>161</v>
      </c>
      <c r="B462" s="22"/>
      <c r="C462" s="98" t="s">
        <v>67</v>
      </c>
      <c r="D462" s="98" t="s">
        <v>152</v>
      </c>
      <c r="E462" s="31"/>
      <c r="F462" s="31"/>
      <c r="G462" s="9">
        <f>SUM(G466)+G463</f>
        <v>2615.8000000000002</v>
      </c>
      <c r="H462" s="9">
        <f t="shared" ref="H462:I462" si="130">SUM(H466)+H463</f>
        <v>2282.4</v>
      </c>
      <c r="I462" s="9">
        <f t="shared" si="130"/>
        <v>1752</v>
      </c>
    </row>
    <row r="463" spans="1:9" ht="31.5" x14ac:dyDescent="0.25">
      <c r="A463" s="2" t="s">
        <v>514</v>
      </c>
      <c r="B463" s="4"/>
      <c r="C463" s="109" t="s">
        <v>67</v>
      </c>
      <c r="D463" s="109" t="s">
        <v>152</v>
      </c>
      <c r="E463" s="4" t="s">
        <v>268</v>
      </c>
      <c r="F463" s="4"/>
      <c r="G463" s="7">
        <f t="shared" ref="G463:I464" si="131">SUM(G464)</f>
        <v>44.8</v>
      </c>
      <c r="H463" s="7">
        <f t="shared" si="131"/>
        <v>313.7</v>
      </c>
      <c r="I463" s="7">
        <f t="shared" si="131"/>
        <v>0</v>
      </c>
    </row>
    <row r="464" spans="1:9" x14ac:dyDescent="0.25">
      <c r="A464" s="2" t="s">
        <v>29</v>
      </c>
      <c r="B464" s="4"/>
      <c r="C464" s="109" t="s">
        <v>67</v>
      </c>
      <c r="D464" s="109" t="s">
        <v>152</v>
      </c>
      <c r="E464" s="4" t="s">
        <v>269</v>
      </c>
      <c r="F464" s="4"/>
      <c r="G464" s="7">
        <f t="shared" si="131"/>
        <v>44.8</v>
      </c>
      <c r="H464" s="7">
        <f t="shared" si="131"/>
        <v>313.7</v>
      </c>
      <c r="I464" s="7">
        <f t="shared" si="131"/>
        <v>0</v>
      </c>
    </row>
    <row r="465" spans="1:9" ht="31.5" x14ac:dyDescent="0.25">
      <c r="A465" s="2" t="s">
        <v>43</v>
      </c>
      <c r="B465" s="4"/>
      <c r="C465" s="109" t="s">
        <v>67</v>
      </c>
      <c r="D465" s="109" t="s">
        <v>152</v>
      </c>
      <c r="E465" s="4" t="s">
        <v>269</v>
      </c>
      <c r="F465" s="4" t="s">
        <v>80</v>
      </c>
      <c r="G465" s="7">
        <v>44.8</v>
      </c>
      <c r="H465" s="9">
        <v>313.7</v>
      </c>
      <c r="I465" s="9"/>
    </row>
    <row r="466" spans="1:9" ht="31.5" x14ac:dyDescent="0.25">
      <c r="A466" s="97" t="s">
        <v>755</v>
      </c>
      <c r="B466" s="22"/>
      <c r="C466" s="98" t="s">
        <v>67</v>
      </c>
      <c r="D466" s="98" t="s">
        <v>152</v>
      </c>
      <c r="E466" s="31" t="s">
        <v>219</v>
      </c>
      <c r="F466" s="31"/>
      <c r="G466" s="9">
        <f>SUM(G467)</f>
        <v>2571</v>
      </c>
      <c r="H466" s="9">
        <f t="shared" ref="H466:I466" si="132">SUM(H467)</f>
        <v>1968.7</v>
      </c>
      <c r="I466" s="9">
        <f t="shared" si="132"/>
        <v>1752</v>
      </c>
    </row>
    <row r="467" spans="1:9" x14ac:dyDescent="0.25">
      <c r="A467" s="97" t="s">
        <v>29</v>
      </c>
      <c r="B467" s="22"/>
      <c r="C467" s="98" t="s">
        <v>67</v>
      </c>
      <c r="D467" s="98" t="s">
        <v>152</v>
      </c>
      <c r="E467" s="31" t="s">
        <v>226</v>
      </c>
      <c r="F467" s="31"/>
      <c r="G467" s="9">
        <f>SUM(G468)+G471+G472+G474</f>
        <v>2571</v>
      </c>
      <c r="H467" s="9">
        <f t="shared" ref="H467:I467" si="133">SUM(H468)+H471+H472+H474</f>
        <v>1968.7</v>
      </c>
      <c r="I467" s="9">
        <f t="shared" si="133"/>
        <v>1752</v>
      </c>
    </row>
    <row r="468" spans="1:9" ht="47.25" hidden="1" x14ac:dyDescent="0.25">
      <c r="A468" s="97" t="s">
        <v>864</v>
      </c>
      <c r="B468" s="22"/>
      <c r="C468" s="98" t="s">
        <v>67</v>
      </c>
      <c r="D468" s="98" t="s">
        <v>152</v>
      </c>
      <c r="E468" s="31" t="s">
        <v>245</v>
      </c>
      <c r="F468" s="31"/>
      <c r="G468" s="9">
        <f>SUM(G469)</f>
        <v>0</v>
      </c>
      <c r="H468" s="9">
        <f>SUM(H469)</f>
        <v>0</v>
      </c>
      <c r="I468" s="9">
        <f>SUM(I469)</f>
        <v>0</v>
      </c>
    </row>
    <row r="469" spans="1:9" hidden="1" x14ac:dyDescent="0.25">
      <c r="A469" s="97" t="s">
        <v>79</v>
      </c>
      <c r="B469" s="22"/>
      <c r="C469" s="98" t="s">
        <v>67</v>
      </c>
      <c r="D469" s="98" t="s">
        <v>152</v>
      </c>
      <c r="E469" s="31" t="s">
        <v>245</v>
      </c>
      <c r="F469" s="98" t="s">
        <v>80</v>
      </c>
      <c r="G469" s="9"/>
      <c r="H469" s="9"/>
      <c r="I469" s="9"/>
    </row>
    <row r="470" spans="1:9" ht="47.25" hidden="1" x14ac:dyDescent="0.25">
      <c r="A470" s="2" t="s">
        <v>42</v>
      </c>
      <c r="B470" s="22"/>
      <c r="C470" s="98" t="s">
        <v>67</v>
      </c>
      <c r="D470" s="98" t="s">
        <v>152</v>
      </c>
      <c r="E470" s="31" t="s">
        <v>245</v>
      </c>
      <c r="F470" s="31">
        <v>100</v>
      </c>
      <c r="G470" s="9"/>
      <c r="H470" s="9"/>
      <c r="I470" s="9"/>
    </row>
    <row r="471" spans="1:9" ht="31.5" x14ac:dyDescent="0.25">
      <c r="A471" s="97" t="s">
        <v>43</v>
      </c>
      <c r="B471" s="22"/>
      <c r="C471" s="98" t="s">
        <v>67</v>
      </c>
      <c r="D471" s="98" t="s">
        <v>152</v>
      </c>
      <c r="E471" s="31" t="s">
        <v>226</v>
      </c>
      <c r="F471" s="98" t="s">
        <v>80</v>
      </c>
      <c r="G471" s="9">
        <v>2510.6</v>
      </c>
      <c r="H471" s="9">
        <v>1910.4</v>
      </c>
      <c r="I471" s="9">
        <f>3703.1-2413.6</f>
        <v>1289.5</v>
      </c>
    </row>
    <row r="472" spans="1:9" ht="157.5" x14ac:dyDescent="0.25">
      <c r="A472" s="97" t="s">
        <v>831</v>
      </c>
      <c r="B472" s="22"/>
      <c r="C472" s="98" t="s">
        <v>67</v>
      </c>
      <c r="D472" s="98" t="s">
        <v>152</v>
      </c>
      <c r="E472" s="31" t="s">
        <v>830</v>
      </c>
      <c r="F472" s="98"/>
      <c r="G472" s="9">
        <f>SUM(G473)</f>
        <v>60.4</v>
      </c>
      <c r="H472" s="9">
        <f t="shared" ref="H472:I472" si="134">SUM(H473)</f>
        <v>58.3</v>
      </c>
      <c r="I472" s="9">
        <f t="shared" si="134"/>
        <v>58.3</v>
      </c>
    </row>
    <row r="473" spans="1:9" ht="31.5" x14ac:dyDescent="0.25">
      <c r="A473" s="97" t="s">
        <v>43</v>
      </c>
      <c r="B473" s="22"/>
      <c r="C473" s="98" t="s">
        <v>67</v>
      </c>
      <c r="D473" s="98" t="s">
        <v>152</v>
      </c>
      <c r="E473" s="31" t="s">
        <v>830</v>
      </c>
      <c r="F473" s="98" t="s">
        <v>80</v>
      </c>
      <c r="G473" s="9">
        <v>60.4</v>
      </c>
      <c r="H473" s="9">
        <v>58.3</v>
      </c>
      <c r="I473" s="9">
        <v>58.3</v>
      </c>
    </row>
    <row r="474" spans="1:9" ht="31.5" x14ac:dyDescent="0.25">
      <c r="A474" s="97" t="s">
        <v>907</v>
      </c>
      <c r="B474" s="22"/>
      <c r="C474" s="98" t="s">
        <v>67</v>
      </c>
      <c r="D474" s="98" t="s">
        <v>152</v>
      </c>
      <c r="E474" s="31" t="s">
        <v>906</v>
      </c>
      <c r="F474" s="98"/>
      <c r="G474" s="9"/>
      <c r="H474" s="9"/>
      <c r="I474" s="9">
        <f>SUM(I475)</f>
        <v>404.2</v>
      </c>
    </row>
    <row r="475" spans="1:9" ht="31.5" x14ac:dyDescent="0.25">
      <c r="A475" s="97" t="s">
        <v>43</v>
      </c>
      <c r="B475" s="22"/>
      <c r="C475" s="98" t="s">
        <v>67</v>
      </c>
      <c r="D475" s="98" t="s">
        <v>152</v>
      </c>
      <c r="E475" s="31" t="s">
        <v>906</v>
      </c>
      <c r="F475" s="98" t="s">
        <v>80</v>
      </c>
      <c r="G475" s="9"/>
      <c r="H475" s="9"/>
      <c r="I475" s="9">
        <v>404.2</v>
      </c>
    </row>
    <row r="476" spans="1:9" x14ac:dyDescent="0.25">
      <c r="A476" s="2" t="s">
        <v>101</v>
      </c>
      <c r="B476" s="22"/>
      <c r="C476" s="98" t="s">
        <v>102</v>
      </c>
      <c r="D476" s="98"/>
      <c r="E476" s="31"/>
      <c r="F476" s="98"/>
      <c r="G476" s="9">
        <f>SUM(G507)+G477+G481</f>
        <v>2626.7</v>
      </c>
      <c r="H476" s="9">
        <f>SUM(H507)+H477+H481</f>
        <v>0</v>
      </c>
      <c r="I476" s="9">
        <f>SUM(I507)+I477+I481</f>
        <v>0</v>
      </c>
    </row>
    <row r="477" spans="1:9" hidden="1" x14ac:dyDescent="0.25">
      <c r="A477" s="97" t="s">
        <v>163</v>
      </c>
      <c r="B477" s="22"/>
      <c r="C477" s="98" t="s">
        <v>102</v>
      </c>
      <c r="D477" s="98" t="s">
        <v>35</v>
      </c>
      <c r="E477" s="31"/>
      <c r="F477" s="98"/>
      <c r="G477" s="9">
        <f>SUM(G478)</f>
        <v>0</v>
      </c>
      <c r="H477" s="9">
        <f t="shared" ref="H477:I478" si="135">SUM(H478)</f>
        <v>0</v>
      </c>
      <c r="I477" s="9">
        <f t="shared" si="135"/>
        <v>0</v>
      </c>
    </row>
    <row r="478" spans="1:9" ht="47.25" hidden="1" x14ac:dyDescent="0.25">
      <c r="A478" s="2" t="s">
        <v>524</v>
      </c>
      <c r="B478" s="22"/>
      <c r="C478" s="98" t="s">
        <v>102</v>
      </c>
      <c r="D478" s="98" t="s">
        <v>35</v>
      </c>
      <c r="E478" s="31" t="s">
        <v>400</v>
      </c>
      <c r="F478" s="98"/>
      <c r="G478" s="9">
        <f>SUM(G479)</f>
        <v>0</v>
      </c>
      <c r="H478" s="9">
        <f t="shared" si="135"/>
        <v>0</v>
      </c>
      <c r="I478" s="9">
        <f t="shared" si="135"/>
        <v>0</v>
      </c>
    </row>
    <row r="479" spans="1:9" hidden="1" x14ac:dyDescent="0.25">
      <c r="A479" s="2" t="s">
        <v>658</v>
      </c>
      <c r="B479" s="22"/>
      <c r="C479" s="98" t="s">
        <v>102</v>
      </c>
      <c r="D479" s="98" t="s">
        <v>35</v>
      </c>
      <c r="E479" s="31" t="s">
        <v>656</v>
      </c>
      <c r="F479" s="98"/>
      <c r="G479" s="9">
        <f>SUM(G480)</f>
        <v>0</v>
      </c>
      <c r="H479" s="9">
        <f>SUM(H480)</f>
        <v>0</v>
      </c>
      <c r="I479" s="9">
        <f>SUM(I480)</f>
        <v>0</v>
      </c>
    </row>
    <row r="480" spans="1:9" ht="31.5" hidden="1" x14ac:dyDescent="0.25">
      <c r="A480" s="2" t="s">
        <v>243</v>
      </c>
      <c r="B480" s="22"/>
      <c r="C480" s="98" t="s">
        <v>102</v>
      </c>
      <c r="D480" s="98" t="s">
        <v>35</v>
      </c>
      <c r="E480" s="31" t="s">
        <v>656</v>
      </c>
      <c r="F480" s="98" t="s">
        <v>224</v>
      </c>
      <c r="G480" s="9"/>
      <c r="H480" s="9">
        <v>0</v>
      </c>
      <c r="I480" s="9">
        <v>0</v>
      </c>
    </row>
    <row r="481" spans="1:9" x14ac:dyDescent="0.25">
      <c r="A481" s="2" t="s">
        <v>675</v>
      </c>
      <c r="B481" s="22"/>
      <c r="C481" s="98" t="s">
        <v>102</v>
      </c>
      <c r="D481" s="98" t="s">
        <v>152</v>
      </c>
      <c r="E481" s="31"/>
      <c r="F481" s="98"/>
      <c r="G481" s="9">
        <f>SUM(G482+G499)+G485+G488+G496+G492+G502+G505</f>
        <v>56.1</v>
      </c>
      <c r="H481" s="9">
        <f t="shared" ref="H481:I481" si="136">SUM(H482+H499)+H485+H488+H496+H492+H502+H505</f>
        <v>0</v>
      </c>
      <c r="I481" s="9">
        <f t="shared" si="136"/>
        <v>0</v>
      </c>
    </row>
    <row r="482" spans="1:9" ht="31.5" x14ac:dyDescent="0.25">
      <c r="A482" s="97" t="s">
        <v>637</v>
      </c>
      <c r="B482" s="22"/>
      <c r="C482" s="98" t="s">
        <v>102</v>
      </c>
      <c r="D482" s="98" t="s">
        <v>152</v>
      </c>
      <c r="E482" s="98" t="s">
        <v>195</v>
      </c>
      <c r="F482" s="31"/>
      <c r="G482" s="9">
        <f>SUM(G483)</f>
        <v>27.6</v>
      </c>
      <c r="H482" s="9">
        <f t="shared" ref="H482:I483" si="137">SUM(H483)</f>
        <v>0</v>
      </c>
      <c r="I482" s="9">
        <f t="shared" si="137"/>
        <v>0</v>
      </c>
    </row>
    <row r="483" spans="1:9" ht="31.5" x14ac:dyDescent="0.25">
      <c r="A483" s="97" t="s">
        <v>87</v>
      </c>
      <c r="B483" s="22"/>
      <c r="C483" s="98" t="s">
        <v>102</v>
      </c>
      <c r="D483" s="98" t="s">
        <v>152</v>
      </c>
      <c r="E483" s="31" t="s">
        <v>528</v>
      </c>
      <c r="F483" s="31"/>
      <c r="G483" s="9">
        <f>SUM(G484)</f>
        <v>27.6</v>
      </c>
      <c r="H483" s="9">
        <f t="shared" si="137"/>
        <v>0</v>
      </c>
      <c r="I483" s="9">
        <f t="shared" si="137"/>
        <v>0</v>
      </c>
    </row>
    <row r="484" spans="1:9" ht="31.5" x14ac:dyDescent="0.25">
      <c r="A484" s="97" t="s">
        <v>43</v>
      </c>
      <c r="B484" s="22"/>
      <c r="C484" s="98" t="s">
        <v>102</v>
      </c>
      <c r="D484" s="98" t="s">
        <v>152</v>
      </c>
      <c r="E484" s="31" t="s">
        <v>528</v>
      </c>
      <c r="F484" s="31">
        <v>200</v>
      </c>
      <c r="G484" s="9">
        <v>27.6</v>
      </c>
      <c r="H484" s="9"/>
      <c r="I484" s="9"/>
    </row>
    <row r="485" spans="1:9" ht="31.5" hidden="1" x14ac:dyDescent="0.25">
      <c r="A485" s="97" t="s">
        <v>865</v>
      </c>
      <c r="B485" s="22"/>
      <c r="C485" s="98" t="s">
        <v>102</v>
      </c>
      <c r="D485" s="98" t="s">
        <v>152</v>
      </c>
      <c r="E485" s="31" t="s">
        <v>186</v>
      </c>
      <c r="F485" s="31"/>
      <c r="G485" s="9">
        <f>SUM(G486)</f>
        <v>0</v>
      </c>
      <c r="H485" s="9"/>
      <c r="I485" s="9"/>
    </row>
    <row r="486" spans="1:9" ht="31.5" hidden="1" x14ac:dyDescent="0.25">
      <c r="A486" s="97" t="s">
        <v>87</v>
      </c>
      <c r="B486" s="22"/>
      <c r="C486" s="98" t="s">
        <v>102</v>
      </c>
      <c r="D486" s="98" t="s">
        <v>152</v>
      </c>
      <c r="E486" s="31" t="s">
        <v>198</v>
      </c>
      <c r="F486" s="31"/>
      <c r="G486" s="9">
        <f>SUM(G487)</f>
        <v>0</v>
      </c>
      <c r="H486" s="9"/>
      <c r="I486" s="9"/>
    </row>
    <row r="487" spans="1:9" ht="31.5" hidden="1" x14ac:dyDescent="0.25">
      <c r="A487" s="97" t="s">
        <v>43</v>
      </c>
      <c r="B487" s="22"/>
      <c r="C487" s="98" t="s">
        <v>102</v>
      </c>
      <c r="D487" s="98" t="s">
        <v>152</v>
      </c>
      <c r="E487" s="31" t="s">
        <v>198</v>
      </c>
      <c r="F487" s="31">
        <v>200</v>
      </c>
      <c r="G487" s="9"/>
      <c r="H487" s="9"/>
      <c r="I487" s="9"/>
    </row>
    <row r="488" spans="1:9" ht="31.5" x14ac:dyDescent="0.25">
      <c r="A488" s="2" t="s">
        <v>496</v>
      </c>
      <c r="B488" s="4"/>
      <c r="C488" s="98" t="s">
        <v>102</v>
      </c>
      <c r="D488" s="98" t="s">
        <v>152</v>
      </c>
      <c r="E488" s="4" t="s">
        <v>249</v>
      </c>
      <c r="F488" s="98"/>
      <c r="G488" s="9">
        <f>SUM(G489)</f>
        <v>10.5</v>
      </c>
      <c r="H488" s="9">
        <f t="shared" ref="H488:I490" si="138">SUM(H489)</f>
        <v>0</v>
      </c>
      <c r="I488" s="9">
        <f t="shared" si="138"/>
        <v>0</v>
      </c>
    </row>
    <row r="489" spans="1:9" ht="31.5" x14ac:dyDescent="0.25">
      <c r="A489" s="2" t="s">
        <v>497</v>
      </c>
      <c r="B489" s="4"/>
      <c r="C489" s="98" t="s">
        <v>102</v>
      </c>
      <c r="D489" s="98" t="s">
        <v>152</v>
      </c>
      <c r="E489" s="4" t="s">
        <v>250</v>
      </c>
      <c r="F489" s="98"/>
      <c r="G489" s="9">
        <f>SUM(G490)</f>
        <v>10.5</v>
      </c>
      <c r="H489" s="9">
        <f t="shared" si="138"/>
        <v>0</v>
      </c>
      <c r="I489" s="9">
        <f t="shared" si="138"/>
        <v>0</v>
      </c>
    </row>
    <row r="490" spans="1:9" ht="31.5" x14ac:dyDescent="0.25">
      <c r="A490" s="2" t="s">
        <v>36</v>
      </c>
      <c r="B490" s="4"/>
      <c r="C490" s="98" t="s">
        <v>102</v>
      </c>
      <c r="D490" s="98" t="s">
        <v>152</v>
      </c>
      <c r="E490" s="4" t="s">
        <v>254</v>
      </c>
      <c r="F490" s="98"/>
      <c r="G490" s="9">
        <f>SUM(G491)</f>
        <v>10.5</v>
      </c>
      <c r="H490" s="9">
        <f t="shared" si="138"/>
        <v>0</v>
      </c>
      <c r="I490" s="9">
        <f t="shared" si="138"/>
        <v>0</v>
      </c>
    </row>
    <row r="491" spans="1:9" ht="31.5" x14ac:dyDescent="0.25">
      <c r="A491" s="97" t="s">
        <v>43</v>
      </c>
      <c r="B491" s="22"/>
      <c r="C491" s="98" t="s">
        <v>102</v>
      </c>
      <c r="D491" s="98" t="s">
        <v>152</v>
      </c>
      <c r="E491" s="4" t="s">
        <v>254</v>
      </c>
      <c r="F491" s="98" t="s">
        <v>80</v>
      </c>
      <c r="G491" s="9">
        <v>10.5</v>
      </c>
      <c r="H491" s="9"/>
      <c r="I491" s="9"/>
    </row>
    <row r="492" spans="1:9" ht="31.5" hidden="1" x14ac:dyDescent="0.25">
      <c r="A492" s="2" t="s">
        <v>506</v>
      </c>
      <c r="B492" s="22"/>
      <c r="C492" s="98" t="s">
        <v>102</v>
      </c>
      <c r="D492" s="98" t="s">
        <v>152</v>
      </c>
      <c r="E492" s="4" t="s">
        <v>263</v>
      </c>
      <c r="F492" s="98"/>
      <c r="G492" s="9">
        <f>SUM(G493)</f>
        <v>0</v>
      </c>
      <c r="H492" s="9">
        <f t="shared" ref="H492:I494" si="139">SUM(H493)</f>
        <v>0</v>
      </c>
      <c r="I492" s="9">
        <f t="shared" si="139"/>
        <v>0</v>
      </c>
    </row>
    <row r="493" spans="1:9" ht="31.5" hidden="1" x14ac:dyDescent="0.25">
      <c r="A493" s="2" t="s">
        <v>507</v>
      </c>
      <c r="B493" s="22"/>
      <c r="C493" s="98" t="s">
        <v>102</v>
      </c>
      <c r="D493" s="98" t="s">
        <v>152</v>
      </c>
      <c r="E493" s="4" t="s">
        <v>264</v>
      </c>
      <c r="F493" s="98"/>
      <c r="G493" s="9">
        <f>SUM(G494)</f>
        <v>0</v>
      </c>
      <c r="H493" s="9">
        <f t="shared" si="139"/>
        <v>0</v>
      </c>
      <c r="I493" s="9">
        <f t="shared" si="139"/>
        <v>0</v>
      </c>
    </row>
    <row r="494" spans="1:9" ht="31.5" hidden="1" x14ac:dyDescent="0.25">
      <c r="A494" s="2" t="s">
        <v>36</v>
      </c>
      <c r="B494" s="22"/>
      <c r="C494" s="98" t="s">
        <v>102</v>
      </c>
      <c r="D494" s="98" t="s">
        <v>152</v>
      </c>
      <c r="E494" s="4" t="s">
        <v>265</v>
      </c>
      <c r="F494" s="98"/>
      <c r="G494" s="9">
        <f>SUM(G495)</f>
        <v>0</v>
      </c>
      <c r="H494" s="9">
        <f t="shared" si="139"/>
        <v>0</v>
      </c>
      <c r="I494" s="9">
        <f t="shared" si="139"/>
        <v>0</v>
      </c>
    </row>
    <row r="495" spans="1:9" ht="31.5" hidden="1" x14ac:dyDescent="0.25">
      <c r="A495" s="97" t="s">
        <v>43</v>
      </c>
      <c r="B495" s="22"/>
      <c r="C495" s="98" t="s">
        <v>102</v>
      </c>
      <c r="D495" s="98" t="s">
        <v>152</v>
      </c>
      <c r="E495" s="4" t="s">
        <v>265</v>
      </c>
      <c r="F495" s="98" t="s">
        <v>80</v>
      </c>
      <c r="G495" s="9"/>
      <c r="H495" s="9"/>
      <c r="I495" s="9"/>
    </row>
    <row r="496" spans="1:9" ht="31.5" x14ac:dyDescent="0.25">
      <c r="A496" s="97" t="s">
        <v>755</v>
      </c>
      <c r="B496" s="22"/>
      <c r="C496" s="98" t="s">
        <v>102</v>
      </c>
      <c r="D496" s="98" t="s">
        <v>152</v>
      </c>
      <c r="E496" s="31" t="s">
        <v>219</v>
      </c>
      <c r="F496" s="98"/>
      <c r="G496" s="9">
        <f>SUM(G497)</f>
        <v>18</v>
      </c>
      <c r="H496" s="9">
        <f t="shared" ref="H496:I497" si="140">SUM(H497)</f>
        <v>0</v>
      </c>
      <c r="I496" s="9">
        <f t="shared" si="140"/>
        <v>0</v>
      </c>
    </row>
    <row r="497" spans="1:9" ht="31.5" x14ac:dyDescent="0.25">
      <c r="A497" s="97" t="s">
        <v>36</v>
      </c>
      <c r="B497" s="22"/>
      <c r="C497" s="98" t="s">
        <v>102</v>
      </c>
      <c r="D497" s="98" t="s">
        <v>152</v>
      </c>
      <c r="E497" s="31" t="s">
        <v>220</v>
      </c>
      <c r="F497" s="98"/>
      <c r="G497" s="9">
        <f>SUM(G498)</f>
        <v>18</v>
      </c>
      <c r="H497" s="9">
        <f t="shared" si="140"/>
        <v>0</v>
      </c>
      <c r="I497" s="9">
        <f t="shared" si="140"/>
        <v>0</v>
      </c>
    </row>
    <row r="498" spans="1:9" ht="31.5" x14ac:dyDescent="0.25">
      <c r="A498" s="97" t="s">
        <v>43</v>
      </c>
      <c r="B498" s="22"/>
      <c r="C498" s="98" t="s">
        <v>102</v>
      </c>
      <c r="D498" s="98" t="s">
        <v>152</v>
      </c>
      <c r="E498" s="31" t="s">
        <v>220</v>
      </c>
      <c r="F498" s="98" t="s">
        <v>80</v>
      </c>
      <c r="G498" s="9">
        <v>18</v>
      </c>
      <c r="H498" s="9"/>
      <c r="I498" s="9"/>
    </row>
    <row r="499" spans="1:9" ht="31.5" hidden="1" x14ac:dyDescent="0.25">
      <c r="A499" s="2" t="s">
        <v>555</v>
      </c>
      <c r="B499" s="22"/>
      <c r="C499" s="98" t="s">
        <v>102</v>
      </c>
      <c r="D499" s="98" t="s">
        <v>152</v>
      </c>
      <c r="E499" s="31" t="s">
        <v>553</v>
      </c>
      <c r="F499" s="31"/>
      <c r="G499" s="9">
        <f>SUM(G500)</f>
        <v>0</v>
      </c>
      <c r="H499" s="9">
        <f t="shared" ref="H499:I500" si="141">SUM(H500)</f>
        <v>0</v>
      </c>
      <c r="I499" s="9">
        <f t="shared" si="141"/>
        <v>0</v>
      </c>
    </row>
    <row r="500" spans="1:9" ht="31.5" hidden="1" x14ac:dyDescent="0.25">
      <c r="A500" s="97" t="s">
        <v>87</v>
      </c>
      <c r="B500" s="22"/>
      <c r="C500" s="98" t="s">
        <v>102</v>
      </c>
      <c r="D500" s="98" t="s">
        <v>152</v>
      </c>
      <c r="E500" s="31" t="s">
        <v>554</v>
      </c>
      <c r="F500" s="98"/>
      <c r="G500" s="9">
        <f>SUM(G501)</f>
        <v>0</v>
      </c>
      <c r="H500" s="9">
        <f t="shared" si="141"/>
        <v>0</v>
      </c>
      <c r="I500" s="9">
        <f t="shared" si="141"/>
        <v>0</v>
      </c>
    </row>
    <row r="501" spans="1:9" ht="31.5" hidden="1" x14ac:dyDescent="0.25">
      <c r="A501" s="97" t="s">
        <v>43</v>
      </c>
      <c r="B501" s="22"/>
      <c r="C501" s="98" t="s">
        <v>102</v>
      </c>
      <c r="D501" s="98" t="s">
        <v>152</v>
      </c>
      <c r="E501" s="31" t="s">
        <v>554</v>
      </c>
      <c r="F501" s="98" t="s">
        <v>80</v>
      </c>
      <c r="G501" s="9"/>
      <c r="H501" s="9"/>
      <c r="I501" s="9"/>
    </row>
    <row r="502" spans="1:9" ht="31.5" hidden="1" x14ac:dyDescent="0.25">
      <c r="A502" s="97" t="s">
        <v>761</v>
      </c>
      <c r="B502" s="22"/>
      <c r="C502" s="98" t="s">
        <v>102</v>
      </c>
      <c r="D502" s="98" t="s">
        <v>152</v>
      </c>
      <c r="E502" s="31" t="s">
        <v>757</v>
      </c>
      <c r="F502" s="98"/>
      <c r="G502" s="9">
        <f>SUM(G503)</f>
        <v>0</v>
      </c>
      <c r="H502" s="9">
        <f t="shared" ref="H502:I503" si="142">SUM(H503)</f>
        <v>0</v>
      </c>
      <c r="I502" s="9">
        <f t="shared" si="142"/>
        <v>0</v>
      </c>
    </row>
    <row r="503" spans="1:9" ht="31.5" hidden="1" x14ac:dyDescent="0.25">
      <c r="A503" s="97" t="s">
        <v>436</v>
      </c>
      <c r="B503" s="22"/>
      <c r="C503" s="98" t="s">
        <v>102</v>
      </c>
      <c r="D503" s="98" t="s">
        <v>152</v>
      </c>
      <c r="E503" s="31" t="s">
        <v>758</v>
      </c>
      <c r="F503" s="98"/>
      <c r="G503" s="9">
        <f>SUM(G504)</f>
        <v>0</v>
      </c>
      <c r="H503" s="9">
        <f t="shared" si="142"/>
        <v>0</v>
      </c>
      <c r="I503" s="9">
        <f t="shared" si="142"/>
        <v>0</v>
      </c>
    </row>
    <row r="504" spans="1:9" ht="31.5" hidden="1" x14ac:dyDescent="0.25">
      <c r="A504" s="97" t="s">
        <v>43</v>
      </c>
      <c r="B504" s="22"/>
      <c r="C504" s="98" t="s">
        <v>102</v>
      </c>
      <c r="D504" s="98" t="s">
        <v>152</v>
      </c>
      <c r="E504" s="31" t="s">
        <v>758</v>
      </c>
      <c r="F504" s="98" t="s">
        <v>80</v>
      </c>
      <c r="G504" s="9"/>
      <c r="H504" s="9"/>
      <c r="I504" s="9"/>
    </row>
    <row r="505" spans="1:9" ht="31.5" hidden="1" x14ac:dyDescent="0.25">
      <c r="A505" s="97" t="s">
        <v>209</v>
      </c>
      <c r="B505" s="22"/>
      <c r="C505" s="98" t="s">
        <v>102</v>
      </c>
      <c r="D505" s="98" t="s">
        <v>152</v>
      </c>
      <c r="E505" s="31" t="s">
        <v>562</v>
      </c>
      <c r="F505" s="98"/>
      <c r="G505" s="9">
        <f>SUM(G506)</f>
        <v>0</v>
      </c>
      <c r="H505" s="9">
        <f t="shared" ref="H505:I505" si="143">SUM(H506)</f>
        <v>0</v>
      </c>
      <c r="I505" s="9">
        <f t="shared" si="143"/>
        <v>0</v>
      </c>
    </row>
    <row r="506" spans="1:9" ht="31.5" hidden="1" x14ac:dyDescent="0.25">
      <c r="A506" s="97" t="s">
        <v>43</v>
      </c>
      <c r="B506" s="22"/>
      <c r="C506" s="98" t="s">
        <v>102</v>
      </c>
      <c r="D506" s="98" t="s">
        <v>152</v>
      </c>
      <c r="E506" s="31" t="s">
        <v>562</v>
      </c>
      <c r="F506" s="98" t="s">
        <v>80</v>
      </c>
      <c r="G506" s="9"/>
      <c r="H506" s="9"/>
      <c r="I506" s="9"/>
    </row>
    <row r="507" spans="1:9" x14ac:dyDescent="0.25">
      <c r="A507" s="97" t="s">
        <v>165</v>
      </c>
      <c r="B507" s="22"/>
      <c r="C507" s="98" t="s">
        <v>102</v>
      </c>
      <c r="D507" s="98" t="s">
        <v>155</v>
      </c>
      <c r="E507" s="31"/>
      <c r="F507" s="98"/>
      <c r="G507" s="9">
        <f t="shared" ref="G507:I509" si="144">SUM(G508)</f>
        <v>2570.6</v>
      </c>
      <c r="H507" s="9">
        <f t="shared" si="144"/>
        <v>0</v>
      </c>
      <c r="I507" s="9">
        <f t="shared" si="144"/>
        <v>0</v>
      </c>
    </row>
    <row r="508" spans="1:9" ht="47.25" x14ac:dyDescent="0.25">
      <c r="A508" s="2" t="s">
        <v>524</v>
      </c>
      <c r="B508" s="22"/>
      <c r="C508" s="98" t="s">
        <v>102</v>
      </c>
      <c r="D508" s="98" t="s">
        <v>155</v>
      </c>
      <c r="E508" s="31" t="s">
        <v>400</v>
      </c>
      <c r="F508" s="98"/>
      <c r="G508" s="9">
        <f>SUM(G509)</f>
        <v>2570.6</v>
      </c>
      <c r="H508" s="9">
        <f>SUM(H509)</f>
        <v>0</v>
      </c>
      <c r="I508" s="9">
        <f>SUM(I509)</f>
        <v>0</v>
      </c>
    </row>
    <row r="509" spans="1:9" ht="31.5" x14ac:dyDescent="0.25">
      <c r="A509" s="2" t="s">
        <v>242</v>
      </c>
      <c r="B509" s="22"/>
      <c r="C509" s="98" t="s">
        <v>102</v>
      </c>
      <c r="D509" s="98" t="s">
        <v>155</v>
      </c>
      <c r="E509" s="31" t="s">
        <v>559</v>
      </c>
      <c r="F509" s="98"/>
      <c r="G509" s="9">
        <f t="shared" si="144"/>
        <v>2570.6</v>
      </c>
      <c r="H509" s="9">
        <f t="shared" si="144"/>
        <v>0</v>
      </c>
      <c r="I509" s="9">
        <f t="shared" si="144"/>
        <v>0</v>
      </c>
    </row>
    <row r="510" spans="1:9" ht="21.75" customHeight="1" x14ac:dyDescent="0.25">
      <c r="A510" s="2" t="s">
        <v>243</v>
      </c>
      <c r="B510" s="22"/>
      <c r="C510" s="98" t="s">
        <v>102</v>
      </c>
      <c r="D510" s="98" t="s">
        <v>155</v>
      </c>
      <c r="E510" s="31" t="s">
        <v>559</v>
      </c>
      <c r="F510" s="98" t="s">
        <v>224</v>
      </c>
      <c r="G510" s="9">
        <v>2570.6</v>
      </c>
      <c r="H510" s="9"/>
      <c r="I510" s="9"/>
    </row>
    <row r="511" spans="1:9" x14ac:dyDescent="0.25">
      <c r="A511" s="2" t="s">
        <v>866</v>
      </c>
      <c r="B511" s="4"/>
      <c r="C511" s="98" t="s">
        <v>13</v>
      </c>
      <c r="D511" s="98"/>
      <c r="E511" s="98"/>
      <c r="F511" s="4"/>
      <c r="G511" s="7">
        <f>SUM(G518)+G512</f>
        <v>988.2</v>
      </c>
      <c r="H511" s="7">
        <f>SUM(H518)+H512</f>
        <v>0</v>
      </c>
      <c r="I511" s="7">
        <f>SUM(I518)+I512</f>
        <v>0</v>
      </c>
    </row>
    <row r="512" spans="1:9" x14ac:dyDescent="0.25">
      <c r="A512" s="2" t="s">
        <v>166</v>
      </c>
      <c r="B512" s="4"/>
      <c r="C512" s="98" t="s">
        <v>13</v>
      </c>
      <c r="D512" s="98" t="s">
        <v>28</v>
      </c>
      <c r="E512" s="98"/>
      <c r="F512" s="4"/>
      <c r="G512" s="7">
        <f>SUM(G513)</f>
        <v>988.2</v>
      </c>
      <c r="H512" s="7">
        <f t="shared" ref="H512:I512" si="145">SUM(H513)</f>
        <v>0</v>
      </c>
      <c r="I512" s="7">
        <f t="shared" si="145"/>
        <v>0</v>
      </c>
    </row>
    <row r="513" spans="1:9" ht="63" x14ac:dyDescent="0.25">
      <c r="A513" s="2" t="s">
        <v>567</v>
      </c>
      <c r="B513" s="4"/>
      <c r="C513" s="98" t="s">
        <v>13</v>
      </c>
      <c r="D513" s="98" t="s">
        <v>28</v>
      </c>
      <c r="E513" s="98" t="s">
        <v>566</v>
      </c>
      <c r="F513" s="4"/>
      <c r="G513" s="7">
        <f>SUM(G516)+G515</f>
        <v>988.2</v>
      </c>
      <c r="H513" s="7">
        <f t="shared" ref="H513:I513" si="146">SUM(H516)+H515</f>
        <v>0</v>
      </c>
      <c r="I513" s="7">
        <f t="shared" si="146"/>
        <v>0</v>
      </c>
    </row>
    <row r="514" spans="1:9" x14ac:dyDescent="0.25">
      <c r="A514" s="97" t="s">
        <v>29</v>
      </c>
      <c r="B514" s="4"/>
      <c r="C514" s="98" t="s">
        <v>13</v>
      </c>
      <c r="D514" s="98" t="s">
        <v>28</v>
      </c>
      <c r="E514" s="98" t="s">
        <v>568</v>
      </c>
      <c r="F514" s="4"/>
      <c r="G514" s="7">
        <f>SUM(G515)</f>
        <v>988.2</v>
      </c>
      <c r="H514" s="7">
        <f t="shared" ref="H514:I514" si="147">SUM(H515)</f>
        <v>0</v>
      </c>
      <c r="I514" s="7">
        <f t="shared" si="147"/>
        <v>0</v>
      </c>
    </row>
    <row r="515" spans="1:9" ht="31.5" x14ac:dyDescent="0.25">
      <c r="A515" s="97" t="s">
        <v>43</v>
      </c>
      <c r="B515" s="4"/>
      <c r="C515" s="98" t="s">
        <v>13</v>
      </c>
      <c r="D515" s="98" t="s">
        <v>28</v>
      </c>
      <c r="E515" s="98" t="s">
        <v>568</v>
      </c>
      <c r="F515" s="4" t="s">
        <v>80</v>
      </c>
      <c r="G515" s="7">
        <v>988.2</v>
      </c>
      <c r="H515" s="7"/>
      <c r="I515" s="7"/>
    </row>
    <row r="516" spans="1:9" ht="31.5" hidden="1" x14ac:dyDescent="0.25">
      <c r="A516" s="2" t="s">
        <v>242</v>
      </c>
      <c r="B516" s="4"/>
      <c r="C516" s="98" t="s">
        <v>13</v>
      </c>
      <c r="D516" s="98" t="s">
        <v>28</v>
      </c>
      <c r="E516" s="98" t="s">
        <v>783</v>
      </c>
      <c r="F516" s="4"/>
      <c r="G516" s="7">
        <f>SUM(G517)</f>
        <v>0</v>
      </c>
      <c r="H516" s="7">
        <f t="shared" ref="H516:I516" si="148">SUM(H517)</f>
        <v>0</v>
      </c>
      <c r="I516" s="7">
        <f t="shared" si="148"/>
        <v>0</v>
      </c>
    </row>
    <row r="517" spans="1:9" ht="31.5" hidden="1" x14ac:dyDescent="0.25">
      <c r="A517" s="2" t="s">
        <v>243</v>
      </c>
      <c r="B517" s="4"/>
      <c r="C517" s="98" t="s">
        <v>13</v>
      </c>
      <c r="D517" s="98" t="s">
        <v>28</v>
      </c>
      <c r="E517" s="98" t="s">
        <v>783</v>
      </c>
      <c r="F517" s="4" t="s">
        <v>224</v>
      </c>
      <c r="G517" s="7"/>
      <c r="H517" s="7"/>
      <c r="I517" s="7"/>
    </row>
    <row r="518" spans="1:9" hidden="1" x14ac:dyDescent="0.25">
      <c r="A518" s="2" t="s">
        <v>867</v>
      </c>
      <c r="B518" s="4"/>
      <c r="C518" s="5" t="s">
        <v>13</v>
      </c>
      <c r="D518" s="5" t="s">
        <v>11</v>
      </c>
      <c r="E518" s="5"/>
      <c r="F518" s="5"/>
      <c r="G518" s="9">
        <f t="shared" ref="G518:I520" si="149">SUM(G519)</f>
        <v>0</v>
      </c>
      <c r="H518" s="9">
        <f t="shared" si="149"/>
        <v>0</v>
      </c>
      <c r="I518" s="9">
        <f t="shared" si="149"/>
        <v>0</v>
      </c>
    </row>
    <row r="519" spans="1:9" ht="31.5" hidden="1" x14ac:dyDescent="0.25">
      <c r="A519" s="2" t="s">
        <v>508</v>
      </c>
      <c r="B519" s="4"/>
      <c r="C519" s="5" t="s">
        <v>13</v>
      </c>
      <c r="D519" s="5" t="s">
        <v>11</v>
      </c>
      <c r="E519" s="98" t="s">
        <v>263</v>
      </c>
      <c r="F519" s="4"/>
      <c r="G519" s="7">
        <f t="shared" si="149"/>
        <v>0</v>
      </c>
      <c r="H519" s="7">
        <f t="shared" si="149"/>
        <v>0</v>
      </c>
      <c r="I519" s="7">
        <f t="shared" si="149"/>
        <v>0</v>
      </c>
    </row>
    <row r="520" spans="1:9" ht="31.5" hidden="1" x14ac:dyDescent="0.25">
      <c r="A520" s="2" t="s">
        <v>242</v>
      </c>
      <c r="B520" s="4"/>
      <c r="C520" s="5" t="s">
        <v>13</v>
      </c>
      <c r="D520" s="5" t="s">
        <v>11</v>
      </c>
      <c r="E520" s="98" t="s">
        <v>276</v>
      </c>
      <c r="F520" s="4"/>
      <c r="G520" s="7">
        <f t="shared" si="149"/>
        <v>0</v>
      </c>
      <c r="H520" s="7">
        <f t="shared" si="149"/>
        <v>0</v>
      </c>
      <c r="I520" s="7">
        <f t="shared" si="149"/>
        <v>0</v>
      </c>
    </row>
    <row r="521" spans="1:9" ht="31.5" hidden="1" x14ac:dyDescent="0.25">
      <c r="A521" s="2" t="s">
        <v>243</v>
      </c>
      <c r="B521" s="4"/>
      <c r="C521" s="5" t="s">
        <v>13</v>
      </c>
      <c r="D521" s="5" t="s">
        <v>11</v>
      </c>
      <c r="E521" s="98" t="s">
        <v>276</v>
      </c>
      <c r="F521" s="4" t="s">
        <v>224</v>
      </c>
      <c r="G521" s="7"/>
      <c r="H521" s="7"/>
      <c r="I521" s="7"/>
    </row>
    <row r="522" spans="1:9" x14ac:dyDescent="0.25">
      <c r="A522" s="97" t="s">
        <v>24</v>
      </c>
      <c r="B522" s="22"/>
      <c r="C522" s="98" t="s">
        <v>25</v>
      </c>
      <c r="D522" s="98"/>
      <c r="E522" s="31"/>
      <c r="F522" s="31"/>
      <c r="G522" s="9">
        <f>SUM(G523)+G534</f>
        <v>27137.5</v>
      </c>
      <c r="H522" s="9">
        <f t="shared" ref="H522:I522" si="150">SUM(H523)+H534</f>
        <v>51175.3</v>
      </c>
      <c r="I522" s="9">
        <f t="shared" si="150"/>
        <v>63456.3</v>
      </c>
    </row>
    <row r="523" spans="1:9" x14ac:dyDescent="0.25">
      <c r="A523" s="97" t="s">
        <v>167</v>
      </c>
      <c r="B523" s="22"/>
      <c r="C523" s="98" t="s">
        <v>25</v>
      </c>
      <c r="D523" s="98" t="s">
        <v>11</v>
      </c>
      <c r="E523" s="98"/>
      <c r="F523" s="98"/>
      <c r="G523" s="9">
        <f>SUM(G528)+G524</f>
        <v>25487.5</v>
      </c>
      <c r="H523" s="9">
        <f>SUM(H528)+H524</f>
        <v>51175.3</v>
      </c>
      <c r="I523" s="9">
        <f>SUM(I528)+I524</f>
        <v>63456.3</v>
      </c>
    </row>
    <row r="524" spans="1:9" ht="31.5" x14ac:dyDescent="0.25">
      <c r="A524" s="97" t="s">
        <v>868</v>
      </c>
      <c r="B524" s="22"/>
      <c r="C524" s="98" t="s">
        <v>25</v>
      </c>
      <c r="D524" s="98" t="s">
        <v>11</v>
      </c>
      <c r="E524" s="31" t="s">
        <v>221</v>
      </c>
      <c r="F524" s="98"/>
      <c r="G524" s="9">
        <f t="shared" ref="G524:I526" si="151">SUM(G525)</f>
        <v>9037.9</v>
      </c>
      <c r="H524" s="9">
        <f t="shared" si="151"/>
        <v>11584.9</v>
      </c>
      <c r="I524" s="9">
        <f t="shared" si="151"/>
        <v>11592.7</v>
      </c>
    </row>
    <row r="525" spans="1:9" ht="31.5" x14ac:dyDescent="0.25">
      <c r="A525" s="97" t="s">
        <v>228</v>
      </c>
      <c r="B525" s="22"/>
      <c r="C525" s="98" t="s">
        <v>25</v>
      </c>
      <c r="D525" s="98" t="s">
        <v>11</v>
      </c>
      <c r="E525" s="31" t="s">
        <v>222</v>
      </c>
      <c r="F525" s="98"/>
      <c r="G525" s="9">
        <f>SUM(G526)</f>
        <v>9037.9</v>
      </c>
      <c r="H525" s="9">
        <f t="shared" si="151"/>
        <v>11584.9</v>
      </c>
      <c r="I525" s="9">
        <f t="shared" si="151"/>
        <v>11592.7</v>
      </c>
    </row>
    <row r="526" spans="1:9" ht="31.5" x14ac:dyDescent="0.25">
      <c r="A526" s="97" t="s">
        <v>724</v>
      </c>
      <c r="B526" s="22"/>
      <c r="C526" s="98" t="s">
        <v>25</v>
      </c>
      <c r="D526" s="98" t="s">
        <v>11</v>
      </c>
      <c r="E526" s="31" t="s">
        <v>723</v>
      </c>
      <c r="F526" s="98"/>
      <c r="G526" s="9">
        <f>SUM(G527)</f>
        <v>9037.9</v>
      </c>
      <c r="H526" s="9">
        <f t="shared" si="151"/>
        <v>11584.9</v>
      </c>
      <c r="I526" s="9">
        <f t="shared" si="151"/>
        <v>11592.7</v>
      </c>
    </row>
    <row r="527" spans="1:9" x14ac:dyDescent="0.25">
      <c r="A527" s="97" t="s">
        <v>34</v>
      </c>
      <c r="B527" s="22"/>
      <c r="C527" s="98" t="s">
        <v>25</v>
      </c>
      <c r="D527" s="98" t="s">
        <v>11</v>
      </c>
      <c r="E527" s="31" t="s">
        <v>723</v>
      </c>
      <c r="F527" s="98" t="s">
        <v>88</v>
      </c>
      <c r="G527" s="9">
        <v>9037.9</v>
      </c>
      <c r="H527" s="9">
        <f>4600+6984.9</f>
        <v>11584.9</v>
      </c>
      <c r="I527" s="9">
        <f>4600+6992.7</f>
        <v>11592.7</v>
      </c>
    </row>
    <row r="528" spans="1:9" ht="31.5" x14ac:dyDescent="0.25">
      <c r="A528" s="97" t="s">
        <v>754</v>
      </c>
      <c r="B528" s="22"/>
      <c r="C528" s="98" t="s">
        <v>25</v>
      </c>
      <c r="D528" s="98" t="s">
        <v>11</v>
      </c>
      <c r="E528" s="31" t="s">
        <v>215</v>
      </c>
      <c r="F528" s="31"/>
      <c r="G528" s="9">
        <f>SUM(G529)</f>
        <v>16449.599999999999</v>
      </c>
      <c r="H528" s="9">
        <f>SUM(H529)</f>
        <v>39590.400000000001</v>
      </c>
      <c r="I528" s="9">
        <f>SUM(I529)</f>
        <v>51863.6</v>
      </c>
    </row>
    <row r="529" spans="1:9" ht="51" customHeight="1" x14ac:dyDescent="0.25">
      <c r="A529" s="97" t="s">
        <v>320</v>
      </c>
      <c r="B529" s="22"/>
      <c r="C529" s="98" t="s">
        <v>25</v>
      </c>
      <c r="D529" s="98" t="s">
        <v>11</v>
      </c>
      <c r="E529" s="31" t="s">
        <v>323</v>
      </c>
      <c r="F529" s="31"/>
      <c r="G529" s="9">
        <f>SUM(G530+G532)</f>
        <v>16449.599999999999</v>
      </c>
      <c r="H529" s="9">
        <f>SUM(H530+H532)</f>
        <v>39590.400000000001</v>
      </c>
      <c r="I529" s="9">
        <f>SUM(I530+I532)</f>
        <v>51863.6</v>
      </c>
    </row>
    <row r="530" spans="1:9" ht="99" customHeight="1" x14ac:dyDescent="0.25">
      <c r="A530" s="2" t="s">
        <v>470</v>
      </c>
      <c r="B530" s="22"/>
      <c r="C530" s="98" t="s">
        <v>25</v>
      </c>
      <c r="D530" s="98" t="s">
        <v>11</v>
      </c>
      <c r="E530" s="31" t="s">
        <v>440</v>
      </c>
      <c r="F530" s="31"/>
      <c r="G530" s="9">
        <f>SUM(G531)</f>
        <v>16449.599999999999</v>
      </c>
      <c r="H530" s="9">
        <f>SUM(H531)</f>
        <v>39590.400000000001</v>
      </c>
      <c r="I530" s="9">
        <f>SUM(I531)</f>
        <v>51863.6</v>
      </c>
    </row>
    <row r="531" spans="1:9" ht="31.5" x14ac:dyDescent="0.25">
      <c r="A531" s="2" t="s">
        <v>243</v>
      </c>
      <c r="B531" s="22"/>
      <c r="C531" s="98" t="s">
        <v>25</v>
      </c>
      <c r="D531" s="98" t="s">
        <v>11</v>
      </c>
      <c r="E531" s="31" t="s">
        <v>440</v>
      </c>
      <c r="F531" s="31">
        <v>400</v>
      </c>
      <c r="G531" s="9">
        <v>16449.599999999999</v>
      </c>
      <c r="H531" s="9">
        <v>39590.400000000001</v>
      </c>
      <c r="I531" s="9">
        <v>51863.6</v>
      </c>
    </row>
    <row r="532" spans="1:9" ht="47.25" hidden="1" x14ac:dyDescent="0.25">
      <c r="A532" s="97" t="s">
        <v>225</v>
      </c>
      <c r="B532" s="22"/>
      <c r="C532" s="98" t="s">
        <v>25</v>
      </c>
      <c r="D532" s="98" t="s">
        <v>11</v>
      </c>
      <c r="E532" s="98" t="s">
        <v>441</v>
      </c>
      <c r="F532" s="31"/>
      <c r="G532" s="9">
        <f>SUM(G533)</f>
        <v>0</v>
      </c>
      <c r="H532" s="9">
        <f>SUM(H533)</f>
        <v>0</v>
      </c>
      <c r="I532" s="9">
        <f>SUM(I533)</f>
        <v>0</v>
      </c>
    </row>
    <row r="533" spans="1:9" ht="30.75" hidden="1" customHeight="1" x14ac:dyDescent="0.25">
      <c r="A533" s="2" t="s">
        <v>243</v>
      </c>
      <c r="B533" s="22"/>
      <c r="C533" s="98" t="s">
        <v>25</v>
      </c>
      <c r="D533" s="98" t="s">
        <v>11</v>
      </c>
      <c r="E533" s="98" t="s">
        <v>441</v>
      </c>
      <c r="F533" s="98" t="s">
        <v>224</v>
      </c>
      <c r="G533" s="9"/>
      <c r="H533" s="9"/>
      <c r="I533" s="9"/>
    </row>
    <row r="534" spans="1:9" ht="17.25" customHeight="1" x14ac:dyDescent="0.25">
      <c r="A534" s="97" t="s">
        <v>66</v>
      </c>
      <c r="B534" s="22"/>
      <c r="C534" s="98" t="s">
        <v>25</v>
      </c>
      <c r="D534" s="98" t="s">
        <v>67</v>
      </c>
      <c r="E534" s="31"/>
      <c r="F534" s="31"/>
      <c r="G534" s="9">
        <f>G535+G539</f>
        <v>1650</v>
      </c>
      <c r="H534" s="9">
        <f t="shared" ref="H534:I534" si="152">H535+H539</f>
        <v>0</v>
      </c>
      <c r="I534" s="9">
        <f t="shared" si="152"/>
        <v>0</v>
      </c>
    </row>
    <row r="535" spans="1:9" ht="31.5" hidden="1" x14ac:dyDescent="0.25">
      <c r="A535" s="97" t="s">
        <v>754</v>
      </c>
      <c r="B535" s="22"/>
      <c r="C535" s="98" t="s">
        <v>25</v>
      </c>
      <c r="D535" s="98" t="s">
        <v>67</v>
      </c>
      <c r="E535" s="31" t="s">
        <v>215</v>
      </c>
      <c r="F535" s="31"/>
      <c r="G535" s="9">
        <f t="shared" ref="G535:I535" si="153">SUM(G536)</f>
        <v>0</v>
      </c>
      <c r="H535" s="9">
        <f t="shared" si="153"/>
        <v>0</v>
      </c>
      <c r="I535" s="9">
        <f t="shared" si="153"/>
        <v>0</v>
      </c>
    </row>
    <row r="536" spans="1:9" ht="126" hidden="1" x14ac:dyDescent="0.25">
      <c r="A536" s="97" t="s">
        <v>835</v>
      </c>
      <c r="B536" s="37"/>
      <c r="C536" s="98" t="s">
        <v>25</v>
      </c>
      <c r="D536" s="98" t="s">
        <v>67</v>
      </c>
      <c r="E536" s="31" t="s">
        <v>223</v>
      </c>
      <c r="F536" s="37"/>
      <c r="G536" s="9">
        <f>SUM(G538)</f>
        <v>0</v>
      </c>
      <c r="H536" s="9">
        <f>SUM(H538)</f>
        <v>0</v>
      </c>
      <c r="I536" s="9">
        <f>SUM(I538)</f>
        <v>0</v>
      </c>
    </row>
    <row r="537" spans="1:9" hidden="1" x14ac:dyDescent="0.25">
      <c r="A537" s="97" t="s">
        <v>29</v>
      </c>
      <c r="B537" s="37"/>
      <c r="C537" s="98" t="s">
        <v>25</v>
      </c>
      <c r="D537" s="98" t="s">
        <v>67</v>
      </c>
      <c r="E537" s="31" t="s">
        <v>745</v>
      </c>
      <c r="F537" s="37"/>
      <c r="G537" s="9">
        <f>SUM(G538)</f>
        <v>0</v>
      </c>
      <c r="H537" s="9"/>
      <c r="I537" s="9"/>
    </row>
    <row r="538" spans="1:9" ht="31.5" hidden="1" x14ac:dyDescent="0.25">
      <c r="A538" s="2" t="s">
        <v>243</v>
      </c>
      <c r="B538" s="37"/>
      <c r="C538" s="98" t="s">
        <v>25</v>
      </c>
      <c r="D538" s="98" t="s">
        <v>67</v>
      </c>
      <c r="E538" s="31" t="s">
        <v>745</v>
      </c>
      <c r="F538" s="31">
        <v>400</v>
      </c>
      <c r="G538" s="9"/>
      <c r="H538" s="9">
        <v>0</v>
      </c>
      <c r="I538" s="9">
        <v>0</v>
      </c>
    </row>
    <row r="539" spans="1:9" ht="31.5" x14ac:dyDescent="0.25">
      <c r="A539" s="97" t="s">
        <v>638</v>
      </c>
      <c r="B539" s="39"/>
      <c r="C539" s="98" t="s">
        <v>25</v>
      </c>
      <c r="D539" s="98" t="s">
        <v>67</v>
      </c>
      <c r="E539" s="31" t="s">
        <v>411</v>
      </c>
      <c r="F539" s="31"/>
      <c r="G539" s="9">
        <f>SUM(G540)</f>
        <v>1650</v>
      </c>
      <c r="H539" s="9">
        <f t="shared" ref="H539:I541" si="154">SUM(H540)</f>
        <v>0</v>
      </c>
      <c r="I539" s="9">
        <f t="shared" si="154"/>
        <v>0</v>
      </c>
    </row>
    <row r="540" spans="1:9" ht="31.5" x14ac:dyDescent="0.25">
      <c r="A540" s="97" t="s">
        <v>58</v>
      </c>
      <c r="B540" s="39"/>
      <c r="C540" s="98" t="s">
        <v>25</v>
      </c>
      <c r="D540" s="98" t="s">
        <v>67</v>
      </c>
      <c r="E540" s="31" t="s">
        <v>412</v>
      </c>
      <c r="F540" s="31"/>
      <c r="G540" s="9">
        <f>SUM(G541)</f>
        <v>1650</v>
      </c>
      <c r="H540" s="9">
        <f t="shared" si="154"/>
        <v>0</v>
      </c>
      <c r="I540" s="9">
        <f t="shared" si="154"/>
        <v>0</v>
      </c>
    </row>
    <row r="541" spans="1:9" ht="31.5" x14ac:dyDescent="0.25">
      <c r="A541" s="2" t="s">
        <v>976</v>
      </c>
      <c r="B541" s="37"/>
      <c r="C541" s="98" t="s">
        <v>25</v>
      </c>
      <c r="D541" s="98" t="s">
        <v>67</v>
      </c>
      <c r="E541" s="31" t="s">
        <v>1055</v>
      </c>
      <c r="F541" s="31"/>
      <c r="G541" s="9">
        <f>SUM(G542)</f>
        <v>1650</v>
      </c>
      <c r="H541" s="9">
        <f t="shared" si="154"/>
        <v>0</v>
      </c>
      <c r="I541" s="9">
        <f t="shared" si="154"/>
        <v>0</v>
      </c>
    </row>
    <row r="542" spans="1:9" ht="31.5" x14ac:dyDescent="0.25">
      <c r="A542" s="34" t="s">
        <v>207</v>
      </c>
      <c r="B542" s="37"/>
      <c r="C542" s="98" t="s">
        <v>25</v>
      </c>
      <c r="D542" s="98" t="s">
        <v>67</v>
      </c>
      <c r="E542" s="31" t="s">
        <v>1055</v>
      </c>
      <c r="F542" s="31">
        <v>600</v>
      </c>
      <c r="G542" s="9">
        <f>150+1500</f>
        <v>1650</v>
      </c>
      <c r="H542" s="9"/>
      <c r="I542" s="9"/>
    </row>
    <row r="543" spans="1:9" ht="19.5" customHeight="1" x14ac:dyDescent="0.25">
      <c r="A543" s="2" t="s">
        <v>230</v>
      </c>
      <c r="B543" s="4"/>
      <c r="C543" s="98" t="s">
        <v>153</v>
      </c>
      <c r="D543" s="98" t="s">
        <v>26</v>
      </c>
      <c r="E543" s="98"/>
      <c r="F543" s="98"/>
      <c r="G543" s="9">
        <f>SUM(G544)</f>
        <v>114387.50000000001</v>
      </c>
      <c r="H543" s="9">
        <f t="shared" ref="H543:I543" si="155">SUM(H544)</f>
        <v>64093.3</v>
      </c>
      <c r="I543" s="9">
        <f t="shared" si="155"/>
        <v>0</v>
      </c>
    </row>
    <row r="544" spans="1:9" x14ac:dyDescent="0.25">
      <c r="A544" s="2" t="s">
        <v>171</v>
      </c>
      <c r="B544" s="4"/>
      <c r="C544" s="98" t="s">
        <v>153</v>
      </c>
      <c r="D544" s="98" t="s">
        <v>152</v>
      </c>
      <c r="E544" s="98"/>
      <c r="F544" s="98"/>
      <c r="G544" s="9">
        <f>SUM(G545,G552)+G548</f>
        <v>114387.50000000001</v>
      </c>
      <c r="H544" s="9">
        <f>SUM(H545,H552)</f>
        <v>64093.3</v>
      </c>
      <c r="I544" s="9">
        <f>SUM(I545,I552)</f>
        <v>0</v>
      </c>
    </row>
    <row r="545" spans="1:9" ht="31.5" hidden="1" x14ac:dyDescent="0.25">
      <c r="A545" s="2" t="s">
        <v>508</v>
      </c>
      <c r="B545" s="4"/>
      <c r="C545" s="98" t="s">
        <v>153</v>
      </c>
      <c r="D545" s="98" t="s">
        <v>28</v>
      </c>
      <c r="E545" s="98" t="s">
        <v>263</v>
      </c>
      <c r="F545" s="98"/>
      <c r="G545" s="9">
        <f t="shared" ref="G545:I546" si="156">SUM(G546)</f>
        <v>0</v>
      </c>
      <c r="H545" s="9">
        <f t="shared" si="156"/>
        <v>0</v>
      </c>
      <c r="I545" s="9">
        <f t="shared" si="156"/>
        <v>0</v>
      </c>
    </row>
    <row r="546" spans="1:9" ht="31.5" hidden="1" x14ac:dyDescent="0.25">
      <c r="A546" s="2" t="s">
        <v>242</v>
      </c>
      <c r="B546" s="4"/>
      <c r="C546" s="98" t="s">
        <v>153</v>
      </c>
      <c r="D546" s="98" t="s">
        <v>28</v>
      </c>
      <c r="E546" s="98" t="s">
        <v>276</v>
      </c>
      <c r="F546" s="98"/>
      <c r="G546" s="9">
        <f t="shared" si="156"/>
        <v>0</v>
      </c>
      <c r="H546" s="9">
        <f t="shared" si="156"/>
        <v>0</v>
      </c>
      <c r="I546" s="9">
        <f t="shared" si="156"/>
        <v>0</v>
      </c>
    </row>
    <row r="547" spans="1:9" ht="31.5" hidden="1" x14ac:dyDescent="0.25">
      <c r="A547" s="2" t="s">
        <v>243</v>
      </c>
      <c r="B547" s="4"/>
      <c r="C547" s="98" t="s">
        <v>153</v>
      </c>
      <c r="D547" s="98" t="s">
        <v>28</v>
      </c>
      <c r="E547" s="98" t="s">
        <v>276</v>
      </c>
      <c r="F547" s="98" t="s">
        <v>224</v>
      </c>
      <c r="G547" s="9"/>
      <c r="H547" s="9"/>
      <c r="I547" s="9"/>
    </row>
    <row r="548" spans="1:9" ht="31.5" hidden="1" x14ac:dyDescent="0.25">
      <c r="A548" s="97" t="s">
        <v>492</v>
      </c>
      <c r="B548" s="4"/>
      <c r="C548" s="98" t="s">
        <v>153</v>
      </c>
      <c r="D548" s="98" t="s">
        <v>28</v>
      </c>
      <c r="E548" s="4" t="s">
        <v>199</v>
      </c>
      <c r="F548" s="4"/>
      <c r="G548" s="7">
        <f t="shared" ref="G548:G549" si="157">SUM(G549)</f>
        <v>0</v>
      </c>
      <c r="H548" s="9"/>
      <c r="I548" s="9"/>
    </row>
    <row r="549" spans="1:9" ht="47.25" hidden="1" x14ac:dyDescent="0.25">
      <c r="A549" s="97" t="s">
        <v>493</v>
      </c>
      <c r="B549" s="4"/>
      <c r="C549" s="98" t="s">
        <v>153</v>
      </c>
      <c r="D549" s="98" t="s">
        <v>28</v>
      </c>
      <c r="E549" s="4" t="s">
        <v>200</v>
      </c>
      <c r="F549" s="4"/>
      <c r="G549" s="7">
        <f t="shared" si="157"/>
        <v>0</v>
      </c>
      <c r="H549" s="9"/>
      <c r="I549" s="9"/>
    </row>
    <row r="550" spans="1:9" ht="31.5" hidden="1" x14ac:dyDescent="0.25">
      <c r="A550" s="97" t="s">
        <v>401</v>
      </c>
      <c r="B550" s="4"/>
      <c r="C550" s="98" t="s">
        <v>153</v>
      </c>
      <c r="D550" s="98" t="s">
        <v>28</v>
      </c>
      <c r="E550" s="4" t="s">
        <v>201</v>
      </c>
      <c r="F550" s="4"/>
      <c r="G550" s="7">
        <f>SUM(G551:G551)</f>
        <v>0</v>
      </c>
      <c r="H550" s="9"/>
      <c r="I550" s="9"/>
    </row>
    <row r="551" spans="1:9" ht="31.5" hidden="1" x14ac:dyDescent="0.25">
      <c r="A551" s="2" t="s">
        <v>43</v>
      </c>
      <c r="B551" s="4"/>
      <c r="C551" s="98" t="s">
        <v>153</v>
      </c>
      <c r="D551" s="98" t="s">
        <v>28</v>
      </c>
      <c r="E551" s="4" t="s">
        <v>201</v>
      </c>
      <c r="F551" s="4" t="s">
        <v>224</v>
      </c>
      <c r="G551" s="7"/>
      <c r="H551" s="9"/>
      <c r="I551" s="9"/>
    </row>
    <row r="552" spans="1:9" ht="31.5" x14ac:dyDescent="0.25">
      <c r="A552" s="97" t="s">
        <v>520</v>
      </c>
      <c r="B552" s="22"/>
      <c r="C552" s="98" t="s">
        <v>153</v>
      </c>
      <c r="D552" s="114" t="s">
        <v>152</v>
      </c>
      <c r="E552" s="31" t="s">
        <v>231</v>
      </c>
      <c r="F552" s="31"/>
      <c r="G552" s="9">
        <f>SUM(G553)</f>
        <v>114387.50000000001</v>
      </c>
      <c r="H552" s="9">
        <f>SUM(H553)</f>
        <v>64093.3</v>
      </c>
      <c r="I552" s="9">
        <f>SUM(I553)</f>
        <v>0</v>
      </c>
    </row>
    <row r="553" spans="1:9" ht="31.5" x14ac:dyDescent="0.25">
      <c r="A553" s="97" t="s">
        <v>869</v>
      </c>
      <c r="B553" s="22"/>
      <c r="C553" s="98" t="s">
        <v>153</v>
      </c>
      <c r="D553" s="114" t="s">
        <v>152</v>
      </c>
      <c r="E553" s="31" t="s">
        <v>238</v>
      </c>
      <c r="F553" s="31"/>
      <c r="G553" s="9">
        <f>SUM(G554)</f>
        <v>114387.50000000001</v>
      </c>
      <c r="H553" s="9">
        <f t="shared" ref="H553:I553" si="158">SUM(H554)</f>
        <v>64093.3</v>
      </c>
      <c r="I553" s="9">
        <f t="shared" si="158"/>
        <v>0</v>
      </c>
    </row>
    <row r="554" spans="1:9" ht="31.5" x14ac:dyDescent="0.25">
      <c r="A554" s="2" t="s">
        <v>325</v>
      </c>
      <c r="B554" s="4"/>
      <c r="C554" s="98" t="s">
        <v>153</v>
      </c>
      <c r="D554" s="114" t="s">
        <v>152</v>
      </c>
      <c r="E554" s="31" t="s">
        <v>277</v>
      </c>
      <c r="F554" s="31"/>
      <c r="G554" s="9">
        <f>SUM(G556)+G555</f>
        <v>114387.50000000001</v>
      </c>
      <c r="H554" s="9">
        <f t="shared" ref="H554:I554" si="159">SUM(H556)+H555</f>
        <v>64093.3</v>
      </c>
      <c r="I554" s="9">
        <f t="shared" si="159"/>
        <v>0</v>
      </c>
    </row>
    <row r="555" spans="1:9" ht="31.5" x14ac:dyDescent="0.25">
      <c r="A555" s="2" t="s">
        <v>243</v>
      </c>
      <c r="B555" s="4"/>
      <c r="C555" s="98" t="s">
        <v>153</v>
      </c>
      <c r="D555" s="114" t="s">
        <v>152</v>
      </c>
      <c r="E555" s="31" t="s">
        <v>277</v>
      </c>
      <c r="F555" s="31">
        <v>400</v>
      </c>
      <c r="G555" s="9">
        <v>2938.6</v>
      </c>
      <c r="H555" s="9">
        <v>64093.3</v>
      </c>
      <c r="I555" s="9"/>
    </row>
    <row r="556" spans="1:9" x14ac:dyDescent="0.25">
      <c r="A556" s="2" t="s">
        <v>785</v>
      </c>
      <c r="B556" s="4"/>
      <c r="C556" s="98" t="s">
        <v>153</v>
      </c>
      <c r="D556" s="114" t="s">
        <v>152</v>
      </c>
      <c r="E556" s="31" t="s">
        <v>784</v>
      </c>
      <c r="F556" s="31"/>
      <c r="G556" s="9">
        <f>SUM(G557)</f>
        <v>111448.90000000001</v>
      </c>
      <c r="H556" s="9">
        <f t="shared" ref="H556:I556" si="160">SUM(H557)</f>
        <v>0</v>
      </c>
      <c r="I556" s="9">
        <f t="shared" si="160"/>
        <v>0</v>
      </c>
    </row>
    <row r="557" spans="1:9" ht="31.5" x14ac:dyDescent="0.25">
      <c r="A557" s="2" t="s">
        <v>243</v>
      </c>
      <c r="B557" s="4"/>
      <c r="C557" s="98" t="s">
        <v>153</v>
      </c>
      <c r="D557" s="114" t="s">
        <v>152</v>
      </c>
      <c r="E557" s="31" t="s">
        <v>784</v>
      </c>
      <c r="F557" s="31">
        <v>400</v>
      </c>
      <c r="G557" s="9">
        <f>138203.2-26754.3</f>
        <v>111448.90000000001</v>
      </c>
      <c r="H557" s="9">
        <v>0</v>
      </c>
      <c r="I557" s="9"/>
    </row>
    <row r="558" spans="1:9" x14ac:dyDescent="0.25">
      <c r="A558" s="23" t="s">
        <v>870</v>
      </c>
      <c r="B558" s="24" t="s">
        <v>184</v>
      </c>
      <c r="C558" s="24"/>
      <c r="D558" s="24"/>
      <c r="E558" s="24"/>
      <c r="F558" s="24"/>
      <c r="G558" s="26">
        <f>SUM(G559+G592)+G588+G597+G582</f>
        <v>63317.599999999999</v>
      </c>
      <c r="H558" s="26">
        <f t="shared" ref="H558:I558" si="161">SUM(H559+H592)+H588+H597+H582</f>
        <v>85600.4</v>
      </c>
      <c r="I558" s="26">
        <f t="shared" si="161"/>
        <v>106883.9</v>
      </c>
    </row>
    <row r="559" spans="1:9" x14ac:dyDescent="0.25">
      <c r="A559" s="97" t="s">
        <v>76</v>
      </c>
      <c r="B559" s="4"/>
      <c r="C559" s="98" t="s">
        <v>28</v>
      </c>
      <c r="D559" s="98"/>
      <c r="E559" s="98"/>
      <c r="F559" s="31"/>
      <c r="G559" s="9">
        <f>SUM(G560+G565+G569)</f>
        <v>49050.2</v>
      </c>
      <c r="H559" s="9">
        <f>SUM(H560+H565+H569)</f>
        <v>43112.3</v>
      </c>
      <c r="I559" s="9">
        <f>SUM(I560+I565+I569)</f>
        <v>53793.700000000004</v>
      </c>
    </row>
    <row r="560" spans="1:9" ht="31.5" x14ac:dyDescent="0.25">
      <c r="A560" s="97" t="s">
        <v>91</v>
      </c>
      <c r="B560" s="4"/>
      <c r="C560" s="98" t="s">
        <v>28</v>
      </c>
      <c r="D560" s="98" t="s">
        <v>67</v>
      </c>
      <c r="E560" s="31"/>
      <c r="F560" s="31"/>
      <c r="G560" s="9">
        <f t="shared" ref="G560:I560" si="162">SUM(G561)</f>
        <v>40841.5</v>
      </c>
      <c r="H560" s="9">
        <f t="shared" si="162"/>
        <v>33276.800000000003</v>
      </c>
      <c r="I560" s="9">
        <f t="shared" si="162"/>
        <v>34418.400000000001</v>
      </c>
    </row>
    <row r="561" spans="1:9" ht="31.5" x14ac:dyDescent="0.25">
      <c r="A561" s="97" t="s">
        <v>491</v>
      </c>
      <c r="B561" s="4"/>
      <c r="C561" s="98" t="s">
        <v>28</v>
      </c>
      <c r="D561" s="98" t="s">
        <v>67</v>
      </c>
      <c r="E561" s="31" t="s">
        <v>176</v>
      </c>
      <c r="F561" s="31"/>
      <c r="G561" s="9">
        <f>SUM(G562)</f>
        <v>40841.5</v>
      </c>
      <c r="H561" s="9">
        <f>SUM(H562)</f>
        <v>33276.800000000003</v>
      </c>
      <c r="I561" s="9">
        <f>SUM(I562)</f>
        <v>34418.400000000001</v>
      </c>
    </row>
    <row r="562" spans="1:9" x14ac:dyDescent="0.25">
      <c r="A562" s="97" t="s">
        <v>69</v>
      </c>
      <c r="B562" s="4"/>
      <c r="C562" s="98" t="s">
        <v>28</v>
      </c>
      <c r="D562" s="98" t="s">
        <v>67</v>
      </c>
      <c r="E562" s="98" t="s">
        <v>177</v>
      </c>
      <c r="F562" s="98"/>
      <c r="G562" s="9">
        <f>SUM(G563:G564)</f>
        <v>40841.5</v>
      </c>
      <c r="H562" s="9">
        <f>SUM(H563:H564)</f>
        <v>33276.800000000003</v>
      </c>
      <c r="I562" s="9">
        <f>SUM(I563:I564)</f>
        <v>34418.400000000001</v>
      </c>
    </row>
    <row r="563" spans="1:9" ht="47.25" x14ac:dyDescent="0.25">
      <c r="A563" s="2" t="s">
        <v>42</v>
      </c>
      <c r="B563" s="4"/>
      <c r="C563" s="98" t="s">
        <v>28</v>
      </c>
      <c r="D563" s="98" t="s">
        <v>67</v>
      </c>
      <c r="E563" s="98" t="s">
        <v>177</v>
      </c>
      <c r="F563" s="98" t="s">
        <v>78</v>
      </c>
      <c r="G563" s="9">
        <v>40826.1</v>
      </c>
      <c r="H563" s="9">
        <v>33260.5</v>
      </c>
      <c r="I563" s="9">
        <v>34402.5</v>
      </c>
    </row>
    <row r="564" spans="1:9" ht="31.5" x14ac:dyDescent="0.25">
      <c r="A564" s="97" t="s">
        <v>43</v>
      </c>
      <c r="B564" s="4"/>
      <c r="C564" s="98" t="s">
        <v>28</v>
      </c>
      <c r="D564" s="98" t="s">
        <v>67</v>
      </c>
      <c r="E564" s="98" t="s">
        <v>177</v>
      </c>
      <c r="F564" s="98" t="s">
        <v>80</v>
      </c>
      <c r="G564" s="9">
        <v>15.4</v>
      </c>
      <c r="H564" s="9">
        <v>16.3</v>
      </c>
      <c r="I564" s="9">
        <v>15.9</v>
      </c>
    </row>
    <row r="565" spans="1:9" x14ac:dyDescent="0.25">
      <c r="A565" s="97" t="s">
        <v>130</v>
      </c>
      <c r="B565" s="4"/>
      <c r="C565" s="98" t="s">
        <v>28</v>
      </c>
      <c r="D565" s="98" t="s">
        <v>153</v>
      </c>
      <c r="E565" s="98"/>
      <c r="F565" s="31"/>
      <c r="G565" s="9">
        <f t="shared" ref="G565:I567" si="163">SUM(G566)</f>
        <v>1200</v>
      </c>
      <c r="H565" s="9">
        <f t="shared" si="163"/>
        <v>0</v>
      </c>
      <c r="I565" s="9">
        <f t="shared" si="163"/>
        <v>9539.4</v>
      </c>
    </row>
    <row r="566" spans="1:9" x14ac:dyDescent="0.25">
      <c r="A566" s="97" t="s">
        <v>871</v>
      </c>
      <c r="B566" s="4"/>
      <c r="C566" s="98" t="s">
        <v>28</v>
      </c>
      <c r="D566" s="98" t="s">
        <v>153</v>
      </c>
      <c r="E566" s="98" t="s">
        <v>174</v>
      </c>
      <c r="F566" s="31"/>
      <c r="G566" s="9">
        <f t="shared" si="163"/>
        <v>1200</v>
      </c>
      <c r="H566" s="9">
        <f t="shared" si="163"/>
        <v>0</v>
      </c>
      <c r="I566" s="9">
        <f t="shared" si="163"/>
        <v>9539.4</v>
      </c>
    </row>
    <row r="567" spans="1:9" x14ac:dyDescent="0.25">
      <c r="A567" s="97" t="s">
        <v>804</v>
      </c>
      <c r="B567" s="4"/>
      <c r="C567" s="98" t="s">
        <v>28</v>
      </c>
      <c r="D567" s="98" t="s">
        <v>153</v>
      </c>
      <c r="E567" s="98" t="s">
        <v>178</v>
      </c>
      <c r="F567" s="31"/>
      <c r="G567" s="9">
        <f t="shared" si="163"/>
        <v>1200</v>
      </c>
      <c r="H567" s="9">
        <f t="shared" si="163"/>
        <v>0</v>
      </c>
      <c r="I567" s="9">
        <f t="shared" si="163"/>
        <v>9539.4</v>
      </c>
    </row>
    <row r="568" spans="1:9" x14ac:dyDescent="0.25">
      <c r="A568" s="97" t="s">
        <v>20</v>
      </c>
      <c r="B568" s="4"/>
      <c r="C568" s="98" t="s">
        <v>28</v>
      </c>
      <c r="D568" s="98" t="s">
        <v>153</v>
      </c>
      <c r="E568" s="98" t="s">
        <v>178</v>
      </c>
      <c r="F568" s="31">
        <v>800</v>
      </c>
      <c r="G568" s="9">
        <f>1600-400</f>
        <v>1200</v>
      </c>
      <c r="H568" s="9"/>
      <c r="I568" s="9">
        <v>9539.4</v>
      </c>
    </row>
    <row r="569" spans="1:9" x14ac:dyDescent="0.25">
      <c r="A569" s="97" t="s">
        <v>82</v>
      </c>
      <c r="B569" s="4"/>
      <c r="C569" s="98" t="s">
        <v>28</v>
      </c>
      <c r="D569" s="98" t="s">
        <v>83</v>
      </c>
      <c r="E569" s="98"/>
      <c r="F569" s="31"/>
      <c r="G569" s="9">
        <f>SUM(G570)+G579</f>
        <v>7008.7</v>
      </c>
      <c r="H569" s="9">
        <f t="shared" ref="H569:I569" si="164">SUM(H570)+H579</f>
        <v>9835.5</v>
      </c>
      <c r="I569" s="9">
        <f t="shared" si="164"/>
        <v>9835.9</v>
      </c>
    </row>
    <row r="570" spans="1:9" ht="31.5" x14ac:dyDescent="0.25">
      <c r="A570" s="97" t="s">
        <v>491</v>
      </c>
      <c r="B570" s="4"/>
      <c r="C570" s="98" t="s">
        <v>28</v>
      </c>
      <c r="D570" s="98" t="s">
        <v>83</v>
      </c>
      <c r="E570" s="31" t="s">
        <v>176</v>
      </c>
      <c r="F570" s="31"/>
      <c r="G570" s="9">
        <f>SUM(G571+G574+G576)</f>
        <v>6978.4</v>
      </c>
      <c r="H570" s="9">
        <f>SUM(H571+H574+H576)</f>
        <v>9835.5</v>
      </c>
      <c r="I570" s="9">
        <f>SUM(I571+I574+I576)</f>
        <v>9835.9</v>
      </c>
    </row>
    <row r="571" spans="1:9" x14ac:dyDescent="0.25">
      <c r="A571" s="97" t="s">
        <v>84</v>
      </c>
      <c r="B571" s="4"/>
      <c r="C571" s="98" t="s">
        <v>28</v>
      </c>
      <c r="D571" s="98" t="s">
        <v>83</v>
      </c>
      <c r="E571" s="31" t="s">
        <v>179</v>
      </c>
      <c r="F571" s="31"/>
      <c r="G571" s="9">
        <f>SUM(G572:G573)</f>
        <v>188.6</v>
      </c>
      <c r="H571" s="9">
        <f>SUM(H572:H573)</f>
        <v>223.1</v>
      </c>
      <c r="I571" s="9">
        <f>SUM(I572:I573)</f>
        <v>215.9</v>
      </c>
    </row>
    <row r="572" spans="1:9" ht="31.5" x14ac:dyDescent="0.25">
      <c r="A572" s="97" t="s">
        <v>43</v>
      </c>
      <c r="B572" s="4"/>
      <c r="C572" s="98" t="s">
        <v>28</v>
      </c>
      <c r="D572" s="98" t="s">
        <v>83</v>
      </c>
      <c r="E572" s="31" t="s">
        <v>179</v>
      </c>
      <c r="F572" s="31">
        <v>200</v>
      </c>
      <c r="G572" s="9">
        <v>187.2</v>
      </c>
      <c r="H572" s="9">
        <v>221.7</v>
      </c>
      <c r="I572" s="9">
        <v>214.5</v>
      </c>
    </row>
    <row r="573" spans="1:9" ht="13.5" customHeight="1" x14ac:dyDescent="0.25">
      <c r="A573" s="97" t="s">
        <v>20</v>
      </c>
      <c r="B573" s="4"/>
      <c r="C573" s="98" t="s">
        <v>28</v>
      </c>
      <c r="D573" s="98" t="s">
        <v>83</v>
      </c>
      <c r="E573" s="31" t="s">
        <v>179</v>
      </c>
      <c r="F573" s="31">
        <v>800</v>
      </c>
      <c r="G573" s="9">
        <v>1.4</v>
      </c>
      <c r="H573" s="9">
        <v>1.4</v>
      </c>
      <c r="I573" s="9">
        <v>1.4</v>
      </c>
    </row>
    <row r="574" spans="1:9" ht="31.5" x14ac:dyDescent="0.25">
      <c r="A574" s="97" t="s">
        <v>86</v>
      </c>
      <c r="B574" s="4"/>
      <c r="C574" s="98" t="s">
        <v>28</v>
      </c>
      <c r="D574" s="98" t="s">
        <v>83</v>
      </c>
      <c r="E574" s="31" t="s">
        <v>180</v>
      </c>
      <c r="F574" s="31"/>
      <c r="G574" s="9">
        <f>SUM(G575)</f>
        <v>211.3</v>
      </c>
      <c r="H574" s="9">
        <f>SUM(H575)</f>
        <v>326.7</v>
      </c>
      <c r="I574" s="9">
        <f>SUM(I575)</f>
        <v>326.7</v>
      </c>
    </row>
    <row r="575" spans="1:9" ht="31.5" x14ac:dyDescent="0.25">
      <c r="A575" s="97" t="s">
        <v>43</v>
      </c>
      <c r="B575" s="4"/>
      <c r="C575" s="98" t="s">
        <v>28</v>
      </c>
      <c r="D575" s="98" t="s">
        <v>83</v>
      </c>
      <c r="E575" s="31" t="s">
        <v>180</v>
      </c>
      <c r="F575" s="31">
        <v>200</v>
      </c>
      <c r="G575" s="9">
        <v>211.3</v>
      </c>
      <c r="H575" s="9">
        <v>326.7</v>
      </c>
      <c r="I575" s="9">
        <v>326.7</v>
      </c>
    </row>
    <row r="576" spans="1:9" ht="31.5" x14ac:dyDescent="0.25">
      <c r="A576" s="97" t="s">
        <v>87</v>
      </c>
      <c r="B576" s="4"/>
      <c r="C576" s="98" t="s">
        <v>28</v>
      </c>
      <c r="D576" s="98" t="s">
        <v>83</v>
      </c>
      <c r="E576" s="31" t="s">
        <v>181</v>
      </c>
      <c r="F576" s="31"/>
      <c r="G576" s="9">
        <f>SUM(G577:G578)</f>
        <v>6578.5</v>
      </c>
      <c r="H576" s="9">
        <f>SUM(H577:H578)</f>
        <v>9285.7000000000007</v>
      </c>
      <c r="I576" s="9">
        <f>SUM(I577:I578)</f>
        <v>9293.2999999999993</v>
      </c>
    </row>
    <row r="577" spans="1:10" ht="31.5" x14ac:dyDescent="0.25">
      <c r="A577" s="97" t="s">
        <v>43</v>
      </c>
      <c r="B577" s="4"/>
      <c r="C577" s="98" t="s">
        <v>28</v>
      </c>
      <c r="D577" s="98" t="s">
        <v>83</v>
      </c>
      <c r="E577" s="31" t="s">
        <v>181</v>
      </c>
      <c r="F577" s="31">
        <v>200</v>
      </c>
      <c r="G577" s="9">
        <f>6202.6+375.9</f>
        <v>6578.5</v>
      </c>
      <c r="H577" s="9">
        <v>9285.7000000000007</v>
      </c>
      <c r="I577" s="9">
        <v>9293.2999999999993</v>
      </c>
    </row>
    <row r="578" spans="1:10" ht="21.75" hidden="1" customHeight="1" x14ac:dyDescent="0.25">
      <c r="A578" s="97" t="s">
        <v>20</v>
      </c>
      <c r="B578" s="4"/>
      <c r="C578" s="98" t="s">
        <v>28</v>
      </c>
      <c r="D578" s="98" t="s">
        <v>83</v>
      </c>
      <c r="E578" s="31" t="s">
        <v>181</v>
      </c>
      <c r="F578" s="31">
        <v>800</v>
      </c>
      <c r="G578" s="9"/>
      <c r="H578" s="9"/>
      <c r="I578" s="9"/>
    </row>
    <row r="579" spans="1:10" x14ac:dyDescent="0.25">
      <c r="A579" s="97" t="s">
        <v>871</v>
      </c>
      <c r="B579" s="4"/>
      <c r="C579" s="98" t="s">
        <v>28</v>
      </c>
      <c r="D579" s="98" t="s">
        <v>83</v>
      </c>
      <c r="E579" s="98" t="s">
        <v>174</v>
      </c>
      <c r="F579" s="31"/>
      <c r="G579" s="9">
        <f t="shared" ref="G579:I580" si="165">SUM(G580)</f>
        <v>30.3</v>
      </c>
      <c r="H579" s="9">
        <f t="shared" si="165"/>
        <v>0</v>
      </c>
      <c r="I579" s="9">
        <f t="shared" si="165"/>
        <v>0</v>
      </c>
    </row>
    <row r="580" spans="1:10" ht="47.25" x14ac:dyDescent="0.25">
      <c r="A580" s="108" t="s">
        <v>770</v>
      </c>
      <c r="B580" s="4"/>
      <c r="C580" s="112" t="s">
        <v>28</v>
      </c>
      <c r="D580" s="112" t="s">
        <v>83</v>
      </c>
      <c r="E580" s="112" t="s">
        <v>182</v>
      </c>
      <c r="F580" s="31"/>
      <c r="G580" s="9">
        <f t="shared" si="165"/>
        <v>30.3</v>
      </c>
      <c r="H580" s="9">
        <f t="shared" si="165"/>
        <v>0</v>
      </c>
      <c r="I580" s="9">
        <f t="shared" si="165"/>
        <v>0</v>
      </c>
    </row>
    <row r="581" spans="1:10" x14ac:dyDescent="0.25">
      <c r="A581" s="108" t="s">
        <v>20</v>
      </c>
      <c r="B581" s="4"/>
      <c r="C581" s="112" t="s">
        <v>28</v>
      </c>
      <c r="D581" s="112" t="s">
        <v>83</v>
      </c>
      <c r="E581" s="112" t="s">
        <v>182</v>
      </c>
      <c r="F581" s="31">
        <v>800</v>
      </c>
      <c r="G581" s="9">
        <v>30.3</v>
      </c>
      <c r="H581" s="9"/>
      <c r="I581" s="9"/>
    </row>
    <row r="582" spans="1:10" x14ac:dyDescent="0.25">
      <c r="A582" s="108" t="s">
        <v>863</v>
      </c>
      <c r="B582" s="22"/>
      <c r="C582" s="112" t="s">
        <v>67</v>
      </c>
      <c r="D582" s="112"/>
      <c r="E582" s="112"/>
      <c r="F582" s="31"/>
      <c r="G582" s="9">
        <f>SUM(G583)</f>
        <v>13913.300000000001</v>
      </c>
      <c r="H582" s="9">
        <f t="shared" ref="H582:I582" si="166">SUM(H583)</f>
        <v>2311.5</v>
      </c>
      <c r="I582" s="9">
        <f t="shared" si="166"/>
        <v>2413.6</v>
      </c>
    </row>
    <row r="583" spans="1:10" x14ac:dyDescent="0.25">
      <c r="A583" s="108" t="s">
        <v>161</v>
      </c>
      <c r="B583" s="22"/>
      <c r="C583" s="112" t="s">
        <v>67</v>
      </c>
      <c r="D583" s="112" t="s">
        <v>152</v>
      </c>
      <c r="E583" s="112"/>
      <c r="F583" s="31"/>
      <c r="G583" s="9">
        <f>SUM(G584)</f>
        <v>13913.300000000001</v>
      </c>
      <c r="H583" s="9">
        <f t="shared" ref="H583:I583" si="167">SUM(H584)</f>
        <v>2311.5</v>
      </c>
      <c r="I583" s="9">
        <f t="shared" si="167"/>
        <v>2413.6</v>
      </c>
    </row>
    <row r="584" spans="1:10" x14ac:dyDescent="0.25">
      <c r="A584" s="108" t="s">
        <v>871</v>
      </c>
      <c r="B584" s="22"/>
      <c r="C584" s="112" t="s">
        <v>67</v>
      </c>
      <c r="D584" s="112" t="s">
        <v>152</v>
      </c>
      <c r="E584" s="112" t="s">
        <v>174</v>
      </c>
      <c r="F584" s="31"/>
      <c r="G584" s="9">
        <f>SUM(G585)</f>
        <v>13913.300000000001</v>
      </c>
      <c r="H584" s="9">
        <f t="shared" ref="H584:I584" si="168">SUM(H585)</f>
        <v>2311.5</v>
      </c>
      <c r="I584" s="9">
        <f t="shared" si="168"/>
        <v>2413.6</v>
      </c>
    </row>
    <row r="585" spans="1:10" x14ac:dyDescent="0.25">
      <c r="A585" s="108" t="s">
        <v>1030</v>
      </c>
      <c r="B585" s="22"/>
      <c r="C585" s="112" t="s">
        <v>67</v>
      </c>
      <c r="D585" s="112" t="s">
        <v>152</v>
      </c>
      <c r="E585" s="112" t="s">
        <v>1029</v>
      </c>
      <c r="F585" s="31"/>
      <c r="G585" s="9">
        <f>SUM(G586)</f>
        <v>13913.300000000001</v>
      </c>
      <c r="H585" s="9">
        <f t="shared" ref="H585:I585" si="169">SUM(H586)</f>
        <v>2311.5</v>
      </c>
      <c r="I585" s="9">
        <f t="shared" si="169"/>
        <v>2413.6</v>
      </c>
    </row>
    <row r="586" spans="1:10" x14ac:dyDescent="0.25">
      <c r="A586" s="108" t="s">
        <v>20</v>
      </c>
      <c r="B586" s="22"/>
      <c r="C586" s="112" t="s">
        <v>67</v>
      </c>
      <c r="D586" s="112" t="s">
        <v>152</v>
      </c>
      <c r="E586" s="112" t="s">
        <v>1029</v>
      </c>
      <c r="F586" s="31">
        <v>800</v>
      </c>
      <c r="G586" s="9">
        <f>13305.4+562.1+40.2+5.6</f>
        <v>13913.300000000001</v>
      </c>
      <c r="H586" s="9">
        <v>2311.5</v>
      </c>
      <c r="I586" s="9">
        <v>2413.6</v>
      </c>
      <c r="J586" s="113"/>
    </row>
    <row r="587" spans="1:10" x14ac:dyDescent="0.25">
      <c r="A587" s="108" t="s">
        <v>101</v>
      </c>
      <c r="B587" s="22"/>
      <c r="C587" s="112" t="s">
        <v>102</v>
      </c>
      <c r="D587" s="112"/>
      <c r="E587" s="112"/>
      <c r="F587" s="31"/>
      <c r="G587" s="9">
        <f>SUM(G588)</f>
        <v>124.7</v>
      </c>
      <c r="H587" s="9"/>
      <c r="I587" s="9"/>
    </row>
    <row r="588" spans="1:10" x14ac:dyDescent="0.25">
      <c r="A588" s="2" t="s">
        <v>872</v>
      </c>
      <c r="B588" s="22"/>
      <c r="C588" s="112" t="s">
        <v>102</v>
      </c>
      <c r="D588" s="112" t="s">
        <v>152</v>
      </c>
      <c r="E588" s="112"/>
      <c r="F588" s="31"/>
      <c r="G588" s="9">
        <f>SUM(G589)</f>
        <v>124.7</v>
      </c>
      <c r="H588" s="9">
        <f t="shared" ref="H588:I590" si="170">SUM(H589)</f>
        <v>114.9</v>
      </c>
      <c r="I588" s="9">
        <f t="shared" si="170"/>
        <v>114.9</v>
      </c>
    </row>
    <row r="589" spans="1:10" ht="31.5" x14ac:dyDescent="0.25">
      <c r="A589" s="97" t="s">
        <v>491</v>
      </c>
      <c r="B589" s="22"/>
      <c r="C589" s="98" t="s">
        <v>102</v>
      </c>
      <c r="D589" s="98" t="s">
        <v>152</v>
      </c>
      <c r="E589" s="31" t="s">
        <v>176</v>
      </c>
      <c r="F589" s="31"/>
      <c r="G589" s="9">
        <f>SUM(G590)</f>
        <v>124.7</v>
      </c>
      <c r="H589" s="9">
        <f t="shared" si="170"/>
        <v>114.9</v>
      </c>
      <c r="I589" s="9">
        <f t="shared" si="170"/>
        <v>114.9</v>
      </c>
    </row>
    <row r="590" spans="1:10" ht="31.5" x14ac:dyDescent="0.25">
      <c r="A590" s="97" t="s">
        <v>87</v>
      </c>
      <c r="B590" s="22"/>
      <c r="C590" s="98" t="s">
        <v>102</v>
      </c>
      <c r="D590" s="98" t="s">
        <v>152</v>
      </c>
      <c r="E590" s="31" t="s">
        <v>181</v>
      </c>
      <c r="F590" s="31"/>
      <c r="G590" s="9">
        <f>SUM(G591)</f>
        <v>124.7</v>
      </c>
      <c r="H590" s="9">
        <f t="shared" si="170"/>
        <v>114.9</v>
      </c>
      <c r="I590" s="9">
        <f t="shared" si="170"/>
        <v>114.9</v>
      </c>
    </row>
    <row r="591" spans="1:10" ht="31.5" x14ac:dyDescent="0.25">
      <c r="A591" s="97" t="s">
        <v>43</v>
      </c>
      <c r="B591" s="22"/>
      <c r="C591" s="98" t="s">
        <v>102</v>
      </c>
      <c r="D591" s="98" t="s">
        <v>152</v>
      </c>
      <c r="E591" s="31" t="s">
        <v>181</v>
      </c>
      <c r="F591" s="31">
        <v>200</v>
      </c>
      <c r="G591" s="9">
        <v>124.7</v>
      </c>
      <c r="H591" s="9">
        <v>114.9</v>
      </c>
      <c r="I591" s="9">
        <v>114.9</v>
      </c>
    </row>
    <row r="592" spans="1:10" x14ac:dyDescent="0.25">
      <c r="A592" s="97" t="s">
        <v>24</v>
      </c>
      <c r="B592" s="4"/>
      <c r="C592" s="98" t="s">
        <v>25</v>
      </c>
      <c r="D592" s="98"/>
      <c r="E592" s="31"/>
      <c r="F592" s="31"/>
      <c r="G592" s="9">
        <f t="shared" ref="G592:I595" si="171">SUM(G593)</f>
        <v>229.4</v>
      </c>
      <c r="H592" s="9">
        <f t="shared" si="171"/>
        <v>40061.699999999997</v>
      </c>
      <c r="I592" s="9">
        <f t="shared" si="171"/>
        <v>50561.7</v>
      </c>
    </row>
    <row r="593" spans="1:9" x14ac:dyDescent="0.25">
      <c r="A593" s="97" t="s">
        <v>66</v>
      </c>
      <c r="B593" s="4"/>
      <c r="C593" s="98" t="s">
        <v>25</v>
      </c>
      <c r="D593" s="98" t="s">
        <v>67</v>
      </c>
      <c r="E593" s="31"/>
      <c r="F593" s="31"/>
      <c r="G593" s="9">
        <f t="shared" si="171"/>
        <v>229.4</v>
      </c>
      <c r="H593" s="9">
        <f t="shared" si="171"/>
        <v>40061.699999999997</v>
      </c>
      <c r="I593" s="9">
        <f t="shared" si="171"/>
        <v>50561.7</v>
      </c>
    </row>
    <row r="594" spans="1:9" x14ac:dyDescent="0.25">
      <c r="A594" s="97" t="s">
        <v>871</v>
      </c>
      <c r="B594" s="4"/>
      <c r="C594" s="98" t="s">
        <v>25</v>
      </c>
      <c r="D594" s="98" t="s">
        <v>67</v>
      </c>
      <c r="E594" s="98" t="s">
        <v>174</v>
      </c>
      <c r="F594" s="31"/>
      <c r="G594" s="9">
        <f t="shared" si="171"/>
        <v>229.4</v>
      </c>
      <c r="H594" s="9">
        <f t="shared" si="171"/>
        <v>40061.699999999997</v>
      </c>
      <c r="I594" s="9">
        <f t="shared" si="171"/>
        <v>50561.7</v>
      </c>
    </row>
    <row r="595" spans="1:9" ht="31.5" x14ac:dyDescent="0.25">
      <c r="A595" s="97" t="s">
        <v>769</v>
      </c>
      <c r="B595" s="4"/>
      <c r="C595" s="98" t="s">
        <v>25</v>
      </c>
      <c r="D595" s="98" t="s">
        <v>67</v>
      </c>
      <c r="E595" s="31" t="s">
        <v>183</v>
      </c>
      <c r="F595" s="31"/>
      <c r="G595" s="9">
        <f t="shared" si="171"/>
        <v>229.4</v>
      </c>
      <c r="H595" s="9">
        <f t="shared" si="171"/>
        <v>40061.699999999997</v>
      </c>
      <c r="I595" s="9">
        <f t="shared" si="171"/>
        <v>50561.7</v>
      </c>
    </row>
    <row r="596" spans="1:9" ht="21.75" customHeight="1" x14ac:dyDescent="0.25">
      <c r="A596" s="97" t="s">
        <v>20</v>
      </c>
      <c r="B596" s="4"/>
      <c r="C596" s="98" t="s">
        <v>25</v>
      </c>
      <c r="D596" s="98" t="s">
        <v>67</v>
      </c>
      <c r="E596" s="31" t="s">
        <v>183</v>
      </c>
      <c r="F596" s="31">
        <v>800</v>
      </c>
      <c r="G596" s="9">
        <f>229.4</f>
        <v>229.4</v>
      </c>
      <c r="H596" s="9">
        <f>50561.7-10500</f>
        <v>40061.699999999997</v>
      </c>
      <c r="I596" s="9">
        <v>50561.7</v>
      </c>
    </row>
    <row r="597" spans="1:9" hidden="1" x14ac:dyDescent="0.25">
      <c r="A597" s="97" t="s">
        <v>694</v>
      </c>
      <c r="B597" s="4"/>
      <c r="C597" s="98" t="s">
        <v>83</v>
      </c>
      <c r="D597" s="98"/>
      <c r="E597" s="31"/>
      <c r="F597" s="31"/>
      <c r="G597" s="9">
        <f>SUM(G598)</f>
        <v>0</v>
      </c>
      <c r="H597" s="9">
        <f t="shared" ref="H597:I600" si="172">SUM(H598)</f>
        <v>0</v>
      </c>
      <c r="I597" s="9">
        <f t="shared" si="172"/>
        <v>0</v>
      </c>
    </row>
    <row r="598" spans="1:9" hidden="1" x14ac:dyDescent="0.25">
      <c r="A598" s="97" t="s">
        <v>873</v>
      </c>
      <c r="B598" s="4"/>
      <c r="C598" s="98" t="s">
        <v>83</v>
      </c>
      <c r="D598" s="98" t="s">
        <v>28</v>
      </c>
      <c r="E598" s="31"/>
      <c r="F598" s="31"/>
      <c r="G598" s="9">
        <f>SUM(G599)</f>
        <v>0</v>
      </c>
      <c r="H598" s="9">
        <f t="shared" si="172"/>
        <v>0</v>
      </c>
      <c r="I598" s="9">
        <f t="shared" si="172"/>
        <v>0</v>
      </c>
    </row>
    <row r="599" spans="1:9" ht="31.5" hidden="1" x14ac:dyDescent="0.25">
      <c r="A599" s="97" t="s">
        <v>874</v>
      </c>
      <c r="B599" s="4"/>
      <c r="C599" s="98" t="s">
        <v>83</v>
      </c>
      <c r="D599" s="98" t="s">
        <v>28</v>
      </c>
      <c r="E599" s="31" t="s">
        <v>176</v>
      </c>
      <c r="F599" s="31"/>
      <c r="G599" s="9">
        <f>SUM(G600)</f>
        <v>0</v>
      </c>
      <c r="H599" s="9">
        <f t="shared" si="172"/>
        <v>0</v>
      </c>
      <c r="I599" s="9">
        <f t="shared" si="172"/>
        <v>0</v>
      </c>
    </row>
    <row r="600" spans="1:9" hidden="1" x14ac:dyDescent="0.25">
      <c r="A600" s="97" t="s">
        <v>695</v>
      </c>
      <c r="B600" s="4"/>
      <c r="C600" s="98" t="s">
        <v>83</v>
      </c>
      <c r="D600" s="98" t="s">
        <v>28</v>
      </c>
      <c r="E600" s="31" t="s">
        <v>696</v>
      </c>
      <c r="F600" s="31"/>
      <c r="G600" s="9">
        <f>SUM(G601)</f>
        <v>0</v>
      </c>
      <c r="H600" s="9">
        <f t="shared" si="172"/>
        <v>0</v>
      </c>
      <c r="I600" s="9">
        <f t="shared" si="172"/>
        <v>0</v>
      </c>
    </row>
    <row r="601" spans="1:9" hidden="1" x14ac:dyDescent="0.25">
      <c r="A601" s="97" t="s">
        <v>697</v>
      </c>
      <c r="B601" s="4"/>
      <c r="C601" s="98" t="s">
        <v>83</v>
      </c>
      <c r="D601" s="98" t="s">
        <v>28</v>
      </c>
      <c r="E601" s="31" t="s">
        <v>696</v>
      </c>
      <c r="F601" s="31">
        <v>700</v>
      </c>
      <c r="G601" s="9"/>
      <c r="H601" s="9"/>
      <c r="I601" s="9"/>
    </row>
    <row r="602" spans="1:9" ht="31.5" x14ac:dyDescent="0.25">
      <c r="A602" s="23" t="s">
        <v>875</v>
      </c>
      <c r="B602" s="38" t="s">
        <v>9</v>
      </c>
      <c r="C602" s="29"/>
      <c r="D602" s="29"/>
      <c r="E602" s="29"/>
      <c r="F602" s="29"/>
      <c r="G602" s="10">
        <f>SUM(G603+G625)</f>
        <v>936106.00000000012</v>
      </c>
      <c r="H602" s="10">
        <f>SUM(H603+H625)</f>
        <v>1039194.0000000001</v>
      </c>
      <c r="I602" s="10">
        <f>SUM(I603+I625)</f>
        <v>1069976.0000000002</v>
      </c>
    </row>
    <row r="603" spans="1:9" x14ac:dyDescent="0.25">
      <c r="A603" s="97" t="s">
        <v>101</v>
      </c>
      <c r="B603" s="4"/>
      <c r="C603" s="4" t="s">
        <v>102</v>
      </c>
      <c r="D603" s="4"/>
      <c r="E603" s="4"/>
      <c r="F603" s="4"/>
      <c r="G603" s="7">
        <f>SUM(G618)+G604</f>
        <v>12.4</v>
      </c>
      <c r="H603" s="7">
        <f>SUM(H618)+H604</f>
        <v>0</v>
      </c>
      <c r="I603" s="7">
        <f>SUM(I618)+I604</f>
        <v>0</v>
      </c>
    </row>
    <row r="604" spans="1:9" x14ac:dyDescent="0.25">
      <c r="A604" s="2" t="s">
        <v>675</v>
      </c>
      <c r="B604" s="22"/>
      <c r="C604" s="98" t="s">
        <v>102</v>
      </c>
      <c r="D604" s="98" t="s">
        <v>152</v>
      </c>
      <c r="E604" s="4"/>
      <c r="F604" s="4"/>
      <c r="G604" s="7">
        <f>SUM(G607+G609)</f>
        <v>12.4</v>
      </c>
      <c r="H604" s="7">
        <f t="shared" ref="H604:I604" si="173">SUM(H607+H609)</f>
        <v>0</v>
      </c>
      <c r="I604" s="7">
        <f t="shared" si="173"/>
        <v>0</v>
      </c>
    </row>
    <row r="605" spans="1:9" ht="31.5" x14ac:dyDescent="0.25">
      <c r="A605" s="97" t="s">
        <v>410</v>
      </c>
      <c r="B605" s="98"/>
      <c r="C605" s="98" t="s">
        <v>102</v>
      </c>
      <c r="D605" s="98" t="s">
        <v>152</v>
      </c>
      <c r="E605" s="98" t="s">
        <v>321</v>
      </c>
      <c r="F605" s="4"/>
      <c r="G605" s="7">
        <f>SUM(G606)</f>
        <v>12.4</v>
      </c>
      <c r="H605" s="7"/>
      <c r="I605" s="7"/>
    </row>
    <row r="606" spans="1:9" ht="31.5" x14ac:dyDescent="0.25">
      <c r="A606" s="97" t="s">
        <v>329</v>
      </c>
      <c r="B606" s="98"/>
      <c r="C606" s="98" t="s">
        <v>102</v>
      </c>
      <c r="D606" s="98" t="s">
        <v>152</v>
      </c>
      <c r="E606" s="98" t="s">
        <v>330</v>
      </c>
      <c r="F606" s="4"/>
      <c r="G606" s="7">
        <f>SUM(G607)</f>
        <v>12.4</v>
      </c>
      <c r="H606" s="7"/>
      <c r="I606" s="7"/>
    </row>
    <row r="607" spans="1:9" ht="31.5" x14ac:dyDescent="0.25">
      <c r="A607" s="97" t="s">
        <v>337</v>
      </c>
      <c r="B607" s="98"/>
      <c r="C607" s="98" t="s">
        <v>102</v>
      </c>
      <c r="D607" s="98" t="s">
        <v>152</v>
      </c>
      <c r="E607" s="31" t="s">
        <v>457</v>
      </c>
      <c r="F607" s="4"/>
      <c r="G607" s="7">
        <f>SUM(G608)</f>
        <v>12.4</v>
      </c>
      <c r="H607" s="7">
        <f t="shared" ref="H607:I607" si="174">SUM(H608)</f>
        <v>0</v>
      </c>
      <c r="I607" s="7">
        <f t="shared" si="174"/>
        <v>0</v>
      </c>
    </row>
    <row r="608" spans="1:9" ht="31.5" x14ac:dyDescent="0.25">
      <c r="A608" s="97" t="s">
        <v>43</v>
      </c>
      <c r="B608" s="4"/>
      <c r="C608" s="98" t="s">
        <v>102</v>
      </c>
      <c r="D608" s="98" t="s">
        <v>152</v>
      </c>
      <c r="E608" s="31" t="s">
        <v>457</v>
      </c>
      <c r="F608" s="4" t="s">
        <v>80</v>
      </c>
      <c r="G608" s="7">
        <v>12.4</v>
      </c>
      <c r="H608" s="7"/>
      <c r="I608" s="7"/>
    </row>
    <row r="609" spans="1:9" ht="31.5" hidden="1" x14ac:dyDescent="0.25">
      <c r="A609" s="97" t="s">
        <v>519</v>
      </c>
      <c r="B609" s="98"/>
      <c r="C609" s="98" t="s">
        <v>102</v>
      </c>
      <c r="D609" s="98" t="s">
        <v>152</v>
      </c>
      <c r="E609" s="98" t="s">
        <v>14</v>
      </c>
      <c r="F609" s="31"/>
      <c r="G609" s="7">
        <f>SUM(G615)+G610</f>
        <v>0</v>
      </c>
      <c r="H609" s="7">
        <f t="shared" ref="H609:I609" si="175">SUM(H615)+H610</f>
        <v>0</v>
      </c>
      <c r="I609" s="7">
        <f t="shared" si="175"/>
        <v>0</v>
      </c>
    </row>
    <row r="610" spans="1:9" ht="31.5" hidden="1" x14ac:dyDescent="0.25">
      <c r="A610" s="97" t="s">
        <v>71</v>
      </c>
      <c r="B610" s="98"/>
      <c r="C610" s="98" t="s">
        <v>102</v>
      </c>
      <c r="D610" s="98" t="s">
        <v>152</v>
      </c>
      <c r="E610" s="31" t="s">
        <v>15</v>
      </c>
      <c r="F610" s="31"/>
      <c r="G610" s="7">
        <f>SUM(G611)</f>
        <v>0</v>
      </c>
      <c r="H610" s="7">
        <f t="shared" ref="H610:I613" si="176">SUM(H611)</f>
        <v>0</v>
      </c>
      <c r="I610" s="7">
        <f t="shared" si="176"/>
        <v>0</v>
      </c>
    </row>
    <row r="611" spans="1:9" ht="31.5" hidden="1" x14ac:dyDescent="0.25">
      <c r="A611" s="97" t="s">
        <v>36</v>
      </c>
      <c r="B611" s="98"/>
      <c r="C611" s="98" t="s">
        <v>102</v>
      </c>
      <c r="D611" s="98" t="s">
        <v>152</v>
      </c>
      <c r="E611" s="31" t="s">
        <v>37</v>
      </c>
      <c r="F611" s="31"/>
      <c r="G611" s="7">
        <f>SUM(G612)</f>
        <v>0</v>
      </c>
      <c r="H611" s="7">
        <f t="shared" si="176"/>
        <v>0</v>
      </c>
      <c r="I611" s="7">
        <f t="shared" si="176"/>
        <v>0</v>
      </c>
    </row>
    <row r="612" spans="1:9" hidden="1" x14ac:dyDescent="0.25">
      <c r="A612" s="97" t="s">
        <v>38</v>
      </c>
      <c r="B612" s="98"/>
      <c r="C612" s="98" t="s">
        <v>102</v>
      </c>
      <c r="D612" s="98" t="s">
        <v>152</v>
      </c>
      <c r="E612" s="31" t="s">
        <v>39</v>
      </c>
      <c r="F612" s="31"/>
      <c r="G612" s="7">
        <f>SUM(G613)</f>
        <v>0</v>
      </c>
      <c r="H612" s="7">
        <f t="shared" si="176"/>
        <v>0</v>
      </c>
      <c r="I612" s="7">
        <f t="shared" si="176"/>
        <v>0</v>
      </c>
    </row>
    <row r="613" spans="1:9" ht="31.5" hidden="1" x14ac:dyDescent="0.25">
      <c r="A613" s="97" t="s">
        <v>40</v>
      </c>
      <c r="B613" s="98"/>
      <c r="C613" s="98" t="s">
        <v>102</v>
      </c>
      <c r="D613" s="98" t="s">
        <v>152</v>
      </c>
      <c r="E613" s="31" t="s">
        <v>41</v>
      </c>
      <c r="F613" s="31"/>
      <c r="G613" s="7">
        <f>SUM(G614)</f>
        <v>0</v>
      </c>
      <c r="H613" s="7">
        <f t="shared" si="176"/>
        <v>0</v>
      </c>
      <c r="I613" s="7">
        <f t="shared" si="176"/>
        <v>0</v>
      </c>
    </row>
    <row r="614" spans="1:9" ht="31.5" hidden="1" x14ac:dyDescent="0.25">
      <c r="A614" s="97" t="s">
        <v>43</v>
      </c>
      <c r="B614" s="98"/>
      <c r="C614" s="98" t="s">
        <v>102</v>
      </c>
      <c r="D614" s="98" t="s">
        <v>152</v>
      </c>
      <c r="E614" s="31" t="s">
        <v>41</v>
      </c>
      <c r="F614" s="31">
        <v>200</v>
      </c>
      <c r="G614" s="7"/>
      <c r="H614" s="7"/>
      <c r="I614" s="7"/>
    </row>
    <row r="615" spans="1:9" ht="31.5" hidden="1" x14ac:dyDescent="0.25">
      <c r="A615" s="97" t="s">
        <v>877</v>
      </c>
      <c r="B615" s="98"/>
      <c r="C615" s="98" t="s">
        <v>102</v>
      </c>
      <c r="D615" s="98" t="s">
        <v>152</v>
      </c>
      <c r="E615" s="98" t="s">
        <v>68</v>
      </c>
      <c r="F615" s="31"/>
      <c r="G615" s="7">
        <f>SUM(G616)</f>
        <v>0</v>
      </c>
      <c r="H615" s="7">
        <f t="shared" ref="H615:I616" si="177">SUM(H616)</f>
        <v>0</v>
      </c>
      <c r="I615" s="7">
        <f t="shared" si="177"/>
        <v>0</v>
      </c>
    </row>
    <row r="616" spans="1:9" ht="31.5" hidden="1" x14ac:dyDescent="0.25">
      <c r="A616" s="97" t="s">
        <v>87</v>
      </c>
      <c r="B616" s="39"/>
      <c r="C616" s="98" t="s">
        <v>102</v>
      </c>
      <c r="D616" s="98" t="s">
        <v>152</v>
      </c>
      <c r="E616" s="31" t="s">
        <v>416</v>
      </c>
      <c r="F616" s="31"/>
      <c r="G616" s="7">
        <f>SUM(G617)</f>
        <v>0</v>
      </c>
      <c r="H616" s="7">
        <f t="shared" si="177"/>
        <v>0</v>
      </c>
      <c r="I616" s="7">
        <f t="shared" si="177"/>
        <v>0</v>
      </c>
    </row>
    <row r="617" spans="1:9" ht="31.5" hidden="1" x14ac:dyDescent="0.25">
      <c r="A617" s="97" t="s">
        <v>43</v>
      </c>
      <c r="B617" s="39"/>
      <c r="C617" s="98" t="s">
        <v>102</v>
      </c>
      <c r="D617" s="98" t="s">
        <v>152</v>
      </c>
      <c r="E617" s="31" t="s">
        <v>416</v>
      </c>
      <c r="F617" s="31">
        <v>200</v>
      </c>
      <c r="G617" s="7"/>
      <c r="H617" s="7"/>
      <c r="I617" s="7"/>
    </row>
    <row r="618" spans="1:9" hidden="1" x14ac:dyDescent="0.25">
      <c r="A618" s="97" t="s">
        <v>878</v>
      </c>
      <c r="B618" s="4"/>
      <c r="C618" s="4" t="s">
        <v>102</v>
      </c>
      <c r="D618" s="4" t="s">
        <v>102</v>
      </c>
      <c r="E618" s="31"/>
      <c r="F618" s="31"/>
      <c r="G618" s="7">
        <f t="shared" ref="G618:I621" si="178">SUM(G619)</f>
        <v>0</v>
      </c>
      <c r="H618" s="7">
        <f t="shared" si="178"/>
        <v>0</v>
      </c>
      <c r="I618" s="7">
        <f t="shared" si="178"/>
        <v>0</v>
      </c>
    </row>
    <row r="619" spans="1:9" ht="31.5" hidden="1" x14ac:dyDescent="0.25">
      <c r="A619" s="97" t="s">
        <v>521</v>
      </c>
      <c r="B619" s="98"/>
      <c r="C619" s="98" t="s">
        <v>102</v>
      </c>
      <c r="D619" s="98" t="s">
        <v>102</v>
      </c>
      <c r="E619" s="31" t="s">
        <v>290</v>
      </c>
      <c r="F619" s="31"/>
      <c r="G619" s="7">
        <f t="shared" si="178"/>
        <v>0</v>
      </c>
      <c r="H619" s="7">
        <f t="shared" si="178"/>
        <v>0</v>
      </c>
      <c r="I619" s="7">
        <f t="shared" si="178"/>
        <v>0</v>
      </c>
    </row>
    <row r="620" spans="1:9" ht="31.5" hidden="1" x14ac:dyDescent="0.25">
      <c r="A620" s="97" t="s">
        <v>424</v>
      </c>
      <c r="B620" s="4"/>
      <c r="C620" s="4" t="s">
        <v>102</v>
      </c>
      <c r="D620" s="4" t="s">
        <v>102</v>
      </c>
      <c r="E620" s="4" t="s">
        <v>305</v>
      </c>
      <c r="F620" s="4"/>
      <c r="G620" s="7">
        <f t="shared" si="178"/>
        <v>0</v>
      </c>
      <c r="H620" s="7">
        <f t="shared" si="178"/>
        <v>0</v>
      </c>
      <c r="I620" s="7">
        <f t="shared" si="178"/>
        <v>0</v>
      </c>
    </row>
    <row r="621" spans="1:9" hidden="1" x14ac:dyDescent="0.25">
      <c r="A621" s="97" t="s">
        <v>29</v>
      </c>
      <c r="B621" s="4"/>
      <c r="C621" s="4" t="s">
        <v>102</v>
      </c>
      <c r="D621" s="4" t="s">
        <v>102</v>
      </c>
      <c r="E621" s="4" t="s">
        <v>306</v>
      </c>
      <c r="F621" s="4"/>
      <c r="G621" s="7">
        <f t="shared" si="178"/>
        <v>0</v>
      </c>
      <c r="H621" s="7">
        <f t="shared" si="178"/>
        <v>0</v>
      </c>
      <c r="I621" s="7">
        <f t="shared" si="178"/>
        <v>0</v>
      </c>
    </row>
    <row r="622" spans="1:9" ht="31.5" hidden="1" x14ac:dyDescent="0.25">
      <c r="A622" s="97" t="s">
        <v>307</v>
      </c>
      <c r="B622" s="31"/>
      <c r="C622" s="4" t="s">
        <v>102</v>
      </c>
      <c r="D622" s="4" t="s">
        <v>102</v>
      </c>
      <c r="E622" s="4" t="s">
        <v>308</v>
      </c>
      <c r="F622" s="4"/>
      <c r="G622" s="7">
        <f>SUM(G623:G624)</f>
        <v>0</v>
      </c>
      <c r="H622" s="7">
        <f>SUM(H623:H624)</f>
        <v>0</v>
      </c>
      <c r="I622" s="7">
        <f>SUM(I623:I624)</f>
        <v>0</v>
      </c>
    </row>
    <row r="623" spans="1:9" ht="47.25" hidden="1" x14ac:dyDescent="0.25">
      <c r="A623" s="97" t="s">
        <v>42</v>
      </c>
      <c r="B623" s="31"/>
      <c r="C623" s="4" t="s">
        <v>102</v>
      </c>
      <c r="D623" s="4" t="s">
        <v>102</v>
      </c>
      <c r="E623" s="4" t="s">
        <v>308</v>
      </c>
      <c r="F623" s="4" t="s">
        <v>78</v>
      </c>
      <c r="G623" s="7"/>
      <c r="H623" s="7"/>
      <c r="I623" s="7"/>
    </row>
    <row r="624" spans="1:9" ht="31.5" hidden="1" x14ac:dyDescent="0.25">
      <c r="A624" s="97" t="s">
        <v>43</v>
      </c>
      <c r="B624" s="4"/>
      <c r="C624" s="4" t="s">
        <v>102</v>
      </c>
      <c r="D624" s="4" t="s">
        <v>102</v>
      </c>
      <c r="E624" s="4" t="s">
        <v>308</v>
      </c>
      <c r="F624" s="22">
        <v>200</v>
      </c>
      <c r="G624" s="7"/>
      <c r="H624" s="7"/>
      <c r="I624" s="7"/>
    </row>
    <row r="625" spans="1:9" x14ac:dyDescent="0.25">
      <c r="A625" s="97" t="s">
        <v>24</v>
      </c>
      <c r="B625" s="98"/>
      <c r="C625" s="98" t="s">
        <v>25</v>
      </c>
      <c r="D625" s="98" t="s">
        <v>26</v>
      </c>
      <c r="E625" s="31"/>
      <c r="F625" s="31"/>
      <c r="G625" s="9">
        <f>G626+G637+G748+G726</f>
        <v>936093.60000000009</v>
      </c>
      <c r="H625" s="9">
        <f>H626+H637+H748+H726</f>
        <v>1039194.0000000001</v>
      </c>
      <c r="I625" s="9">
        <f>I626+I637+I748+I726</f>
        <v>1069976.0000000002</v>
      </c>
    </row>
    <row r="626" spans="1:9" x14ac:dyDescent="0.25">
      <c r="A626" s="97" t="s">
        <v>27</v>
      </c>
      <c r="B626" s="98"/>
      <c r="C626" s="98" t="s">
        <v>25</v>
      </c>
      <c r="D626" s="98" t="s">
        <v>28</v>
      </c>
      <c r="E626" s="31"/>
      <c r="F626" s="31"/>
      <c r="G626" s="9">
        <f t="shared" ref="G626:I628" si="179">G627</f>
        <v>18576.3</v>
      </c>
      <c r="H626" s="9">
        <f t="shared" si="179"/>
        <v>16800</v>
      </c>
      <c r="I626" s="9">
        <f t="shared" si="179"/>
        <v>16800</v>
      </c>
    </row>
    <row r="627" spans="1:9" ht="31.5" x14ac:dyDescent="0.25">
      <c r="A627" s="97" t="s">
        <v>519</v>
      </c>
      <c r="B627" s="98"/>
      <c r="C627" s="98" t="s">
        <v>25</v>
      </c>
      <c r="D627" s="98" t="s">
        <v>28</v>
      </c>
      <c r="E627" s="31" t="s">
        <v>14</v>
      </c>
      <c r="F627" s="31"/>
      <c r="G627" s="9">
        <f t="shared" si="179"/>
        <v>18576.3</v>
      </c>
      <c r="H627" s="9">
        <f t="shared" si="179"/>
        <v>16800</v>
      </c>
      <c r="I627" s="9">
        <f t="shared" si="179"/>
        <v>16800</v>
      </c>
    </row>
    <row r="628" spans="1:9" ht="31.5" x14ac:dyDescent="0.25">
      <c r="A628" s="97" t="s">
        <v>71</v>
      </c>
      <c r="B628" s="98"/>
      <c r="C628" s="98" t="s">
        <v>25</v>
      </c>
      <c r="D628" s="98" t="s">
        <v>28</v>
      </c>
      <c r="E628" s="31" t="s">
        <v>15</v>
      </c>
      <c r="F628" s="31"/>
      <c r="G628" s="9">
        <f t="shared" si="179"/>
        <v>18576.3</v>
      </c>
      <c r="H628" s="9">
        <f t="shared" si="179"/>
        <v>16800</v>
      </c>
      <c r="I628" s="9">
        <f t="shared" si="179"/>
        <v>16800</v>
      </c>
    </row>
    <row r="629" spans="1:9" x14ac:dyDescent="0.25">
      <c r="A629" s="97" t="s">
        <v>29</v>
      </c>
      <c r="B629" s="98"/>
      <c r="C629" s="98" t="s">
        <v>25</v>
      </c>
      <c r="D629" s="98" t="s">
        <v>28</v>
      </c>
      <c r="E629" s="31" t="s">
        <v>30</v>
      </c>
      <c r="F629" s="31"/>
      <c r="G629" s="9">
        <f>SUM(G630)</f>
        <v>18576.3</v>
      </c>
      <c r="H629" s="9">
        <f t="shared" ref="H629:I629" si="180">SUM(H630)</f>
        <v>16800</v>
      </c>
      <c r="I629" s="9">
        <f t="shared" si="180"/>
        <v>16800</v>
      </c>
    </row>
    <row r="630" spans="1:9" ht="31.5" x14ac:dyDescent="0.25">
      <c r="A630" s="97" t="s">
        <v>32</v>
      </c>
      <c r="B630" s="98"/>
      <c r="C630" s="98" t="s">
        <v>25</v>
      </c>
      <c r="D630" s="98" t="s">
        <v>28</v>
      </c>
      <c r="E630" s="31" t="s">
        <v>33</v>
      </c>
      <c r="F630" s="31"/>
      <c r="G630" s="9">
        <f t="shared" ref="G630:I630" si="181">G631</f>
        <v>18576.3</v>
      </c>
      <c r="H630" s="9">
        <f t="shared" si="181"/>
        <v>16800</v>
      </c>
      <c r="I630" s="9">
        <f t="shared" si="181"/>
        <v>16800</v>
      </c>
    </row>
    <row r="631" spans="1:9" x14ac:dyDescent="0.25">
      <c r="A631" s="97" t="s">
        <v>34</v>
      </c>
      <c r="B631" s="98"/>
      <c r="C631" s="98" t="s">
        <v>25</v>
      </c>
      <c r="D631" s="98" t="s">
        <v>28</v>
      </c>
      <c r="E631" s="31" t="s">
        <v>33</v>
      </c>
      <c r="F631" s="31">
        <v>300</v>
      </c>
      <c r="G631" s="9">
        <v>18576.3</v>
      </c>
      <c r="H631" s="9">
        <v>16800</v>
      </c>
      <c r="I631" s="9">
        <v>16800</v>
      </c>
    </row>
    <row r="632" spans="1:9" hidden="1" x14ac:dyDescent="0.25">
      <c r="A632" s="97" t="s">
        <v>20</v>
      </c>
      <c r="B632" s="98"/>
      <c r="C632" s="98" t="s">
        <v>25</v>
      </c>
      <c r="D632" s="98" t="s">
        <v>35</v>
      </c>
      <c r="E632" s="31" t="s">
        <v>41</v>
      </c>
      <c r="F632" s="31">
        <v>800</v>
      </c>
      <c r="G632" s="9"/>
      <c r="H632" s="9"/>
      <c r="I632" s="9"/>
    </row>
    <row r="633" spans="1:9" hidden="1" x14ac:dyDescent="0.25">
      <c r="A633" s="97" t="s">
        <v>73</v>
      </c>
      <c r="B633" s="40"/>
      <c r="C633" s="98" t="s">
        <v>25</v>
      </c>
      <c r="D633" s="98" t="s">
        <v>35</v>
      </c>
      <c r="E633" s="31" t="s">
        <v>57</v>
      </c>
      <c r="F633" s="31"/>
      <c r="G633" s="9">
        <f t="shared" ref="G633:I635" si="182">G634</f>
        <v>0</v>
      </c>
      <c r="H633" s="9">
        <f t="shared" si="182"/>
        <v>0</v>
      </c>
      <c r="I633" s="9">
        <f t="shared" si="182"/>
        <v>0</v>
      </c>
    </row>
    <row r="634" spans="1:9" hidden="1" x14ac:dyDescent="0.25">
      <c r="A634" s="97" t="s">
        <v>29</v>
      </c>
      <c r="B634" s="40"/>
      <c r="C634" s="98" t="s">
        <v>25</v>
      </c>
      <c r="D634" s="98" t="s">
        <v>35</v>
      </c>
      <c r="E634" s="31" t="s">
        <v>369</v>
      </c>
      <c r="F634" s="31"/>
      <c r="G634" s="9">
        <f t="shared" si="182"/>
        <v>0</v>
      </c>
      <c r="H634" s="9">
        <f t="shared" si="182"/>
        <v>0</v>
      </c>
      <c r="I634" s="9">
        <f t="shared" si="182"/>
        <v>0</v>
      </c>
    </row>
    <row r="635" spans="1:9" hidden="1" x14ac:dyDescent="0.25">
      <c r="A635" s="97" t="s">
        <v>31</v>
      </c>
      <c r="B635" s="40"/>
      <c r="C635" s="98" t="s">
        <v>25</v>
      </c>
      <c r="D635" s="98" t="s">
        <v>35</v>
      </c>
      <c r="E635" s="31" t="s">
        <v>370</v>
      </c>
      <c r="F635" s="31"/>
      <c r="G635" s="9">
        <f t="shared" si="182"/>
        <v>0</v>
      </c>
      <c r="H635" s="9">
        <f t="shared" si="182"/>
        <v>0</v>
      </c>
      <c r="I635" s="9">
        <f t="shared" si="182"/>
        <v>0</v>
      </c>
    </row>
    <row r="636" spans="1:9" ht="31.5" hidden="1" x14ac:dyDescent="0.25">
      <c r="A636" s="97" t="s">
        <v>43</v>
      </c>
      <c r="B636" s="40"/>
      <c r="C636" s="98" t="s">
        <v>25</v>
      </c>
      <c r="D636" s="98" t="s">
        <v>35</v>
      </c>
      <c r="E636" s="31" t="s">
        <v>370</v>
      </c>
      <c r="F636" s="31">
        <v>200</v>
      </c>
      <c r="G636" s="9"/>
      <c r="H636" s="9"/>
      <c r="I636" s="9"/>
    </row>
    <row r="637" spans="1:9" x14ac:dyDescent="0.25">
      <c r="A637" s="97" t="s">
        <v>44</v>
      </c>
      <c r="B637" s="98"/>
      <c r="C637" s="98" t="s">
        <v>25</v>
      </c>
      <c r="D637" s="98" t="s">
        <v>45</v>
      </c>
      <c r="E637" s="31"/>
      <c r="F637" s="31"/>
      <c r="G637" s="110">
        <f>G682+G713+G638+G717+G722</f>
        <v>688083.8</v>
      </c>
      <c r="H637" s="9">
        <f>H682+H713+H638+H717+H722</f>
        <v>780470.70000000007</v>
      </c>
      <c r="I637" s="9">
        <f>I682+I713+I638+I717+I722</f>
        <v>808473.50000000012</v>
      </c>
    </row>
    <row r="638" spans="1:9" ht="31.5" x14ac:dyDescent="0.25">
      <c r="A638" s="97" t="s">
        <v>410</v>
      </c>
      <c r="B638" s="98"/>
      <c r="C638" s="98" t="s">
        <v>25</v>
      </c>
      <c r="D638" s="98" t="s">
        <v>45</v>
      </c>
      <c r="E638" s="98" t="s">
        <v>321</v>
      </c>
      <c r="F638" s="31"/>
      <c r="G638" s="9">
        <f>SUM(G639)</f>
        <v>666274.5</v>
      </c>
      <c r="H638" s="9">
        <f t="shared" ref="H638:I638" si="183">SUM(H639)</f>
        <v>764095.60000000009</v>
      </c>
      <c r="I638" s="9">
        <f t="shared" si="183"/>
        <v>792098.40000000014</v>
      </c>
    </row>
    <row r="639" spans="1:9" ht="31.5" x14ac:dyDescent="0.25">
      <c r="A639" s="97" t="s">
        <v>329</v>
      </c>
      <c r="B639" s="98"/>
      <c r="C639" s="98" t="s">
        <v>25</v>
      </c>
      <c r="D639" s="98" t="s">
        <v>45</v>
      </c>
      <c r="E639" s="98" t="s">
        <v>330</v>
      </c>
      <c r="F639" s="31"/>
      <c r="G639" s="9">
        <f>SUM(G640+G643+G646+G649+G652+G655+G658+G673+G676+G661+G664+G667+G670+G679)</f>
        <v>666274.5</v>
      </c>
      <c r="H639" s="9">
        <f t="shared" ref="H639:I639" si="184">SUM(H640+H643+H646+H649+H652+H655+H658+H673+H676+H661+H664+H667+H670+H679)</f>
        <v>764095.60000000009</v>
      </c>
      <c r="I639" s="9">
        <f t="shared" si="184"/>
        <v>792098.40000000014</v>
      </c>
    </row>
    <row r="640" spans="1:9" ht="31.5" x14ac:dyDescent="0.25">
      <c r="A640" s="97" t="s">
        <v>957</v>
      </c>
      <c r="B640" s="98"/>
      <c r="C640" s="98" t="s">
        <v>25</v>
      </c>
      <c r="D640" s="98" t="s">
        <v>45</v>
      </c>
      <c r="E640" s="98" t="s">
        <v>445</v>
      </c>
      <c r="F640" s="31"/>
      <c r="G640" s="9">
        <f>G641+G642</f>
        <v>170589.69999999998</v>
      </c>
      <c r="H640" s="9">
        <f>H641+H642</f>
        <v>189115.5</v>
      </c>
      <c r="I640" s="9">
        <f>I641+I642</f>
        <v>196680.2</v>
      </c>
    </row>
    <row r="641" spans="1:9" ht="31.5" x14ac:dyDescent="0.25">
      <c r="A641" s="97" t="s">
        <v>43</v>
      </c>
      <c r="B641" s="98"/>
      <c r="C641" s="98" t="s">
        <v>25</v>
      </c>
      <c r="D641" s="98" t="s">
        <v>45</v>
      </c>
      <c r="E641" s="98" t="s">
        <v>445</v>
      </c>
      <c r="F641" s="31">
        <v>200</v>
      </c>
      <c r="G641" s="9">
        <v>2539.9</v>
      </c>
      <c r="H641" s="9">
        <v>2825.1</v>
      </c>
      <c r="I641" s="9">
        <v>2934.5</v>
      </c>
    </row>
    <row r="642" spans="1:9" x14ac:dyDescent="0.25">
      <c r="A642" s="97" t="s">
        <v>34</v>
      </c>
      <c r="B642" s="98"/>
      <c r="C642" s="98" t="s">
        <v>25</v>
      </c>
      <c r="D642" s="98" t="s">
        <v>45</v>
      </c>
      <c r="E642" s="98" t="s">
        <v>445</v>
      </c>
      <c r="F642" s="31">
        <v>300</v>
      </c>
      <c r="G642" s="9">
        <v>168049.8</v>
      </c>
      <c r="H642" s="9">
        <v>186290.4</v>
      </c>
      <c r="I642" s="9">
        <v>193745.7</v>
      </c>
    </row>
    <row r="643" spans="1:9" ht="47.25" x14ac:dyDescent="0.25">
      <c r="A643" s="97" t="s">
        <v>331</v>
      </c>
      <c r="B643" s="98"/>
      <c r="C643" s="98" t="s">
        <v>25</v>
      </c>
      <c r="D643" s="98" t="s">
        <v>45</v>
      </c>
      <c r="E643" s="98" t="s">
        <v>446</v>
      </c>
      <c r="F643" s="98"/>
      <c r="G643" s="9">
        <f>G644+G645</f>
        <v>9464.4000000000015</v>
      </c>
      <c r="H643" s="9">
        <f>H644+H645</f>
        <v>10248.199999999999</v>
      </c>
      <c r="I643" s="9">
        <f>I644+I645</f>
        <v>10641.5</v>
      </c>
    </row>
    <row r="644" spans="1:9" ht="31.5" x14ac:dyDescent="0.25">
      <c r="A644" s="97" t="s">
        <v>43</v>
      </c>
      <c r="B644" s="98"/>
      <c r="C644" s="98" t="s">
        <v>25</v>
      </c>
      <c r="D644" s="98" t="s">
        <v>45</v>
      </c>
      <c r="E644" s="98" t="s">
        <v>446</v>
      </c>
      <c r="F644" s="98" t="s">
        <v>80</v>
      </c>
      <c r="G644" s="9">
        <v>147.19999999999999</v>
      </c>
      <c r="H644" s="9">
        <v>152.9</v>
      </c>
      <c r="I644" s="9">
        <v>158.80000000000001</v>
      </c>
    </row>
    <row r="645" spans="1:9" x14ac:dyDescent="0.25">
      <c r="A645" s="97" t="s">
        <v>34</v>
      </c>
      <c r="B645" s="98"/>
      <c r="C645" s="98" t="s">
        <v>25</v>
      </c>
      <c r="D645" s="98" t="s">
        <v>45</v>
      </c>
      <c r="E645" s="98" t="s">
        <v>446</v>
      </c>
      <c r="F645" s="98" t="s">
        <v>88</v>
      </c>
      <c r="G645" s="9">
        <v>9317.2000000000007</v>
      </c>
      <c r="H645" s="9">
        <v>10095.299999999999</v>
      </c>
      <c r="I645" s="9">
        <v>10482.700000000001</v>
      </c>
    </row>
    <row r="646" spans="1:9" ht="31.5" x14ac:dyDescent="0.25">
      <c r="A646" s="97" t="s">
        <v>332</v>
      </c>
      <c r="B646" s="98"/>
      <c r="C646" s="98" t="s">
        <v>25</v>
      </c>
      <c r="D646" s="98" t="s">
        <v>45</v>
      </c>
      <c r="E646" s="98" t="s">
        <v>447</v>
      </c>
      <c r="F646" s="98"/>
      <c r="G646" s="9">
        <f>G647+G648</f>
        <v>125478</v>
      </c>
      <c r="H646" s="9">
        <f>H647+H648</f>
        <v>136099.59999999998</v>
      </c>
      <c r="I646" s="9">
        <f>I647+I648</f>
        <v>141543.6</v>
      </c>
    </row>
    <row r="647" spans="1:9" ht="31.5" x14ac:dyDescent="0.25">
      <c r="A647" s="97" t="s">
        <v>43</v>
      </c>
      <c r="B647" s="98"/>
      <c r="C647" s="98" t="s">
        <v>25</v>
      </c>
      <c r="D647" s="98" t="s">
        <v>45</v>
      </c>
      <c r="E647" s="98" t="s">
        <v>447</v>
      </c>
      <c r="F647" s="98" t="s">
        <v>80</v>
      </c>
      <c r="G647" s="9">
        <v>1853.5</v>
      </c>
      <c r="H647" s="9">
        <v>2026.3</v>
      </c>
      <c r="I647" s="9">
        <v>2101.1999999999998</v>
      </c>
    </row>
    <row r="648" spans="1:9" x14ac:dyDescent="0.25">
      <c r="A648" s="97" t="s">
        <v>34</v>
      </c>
      <c r="B648" s="98"/>
      <c r="C648" s="98" t="s">
        <v>25</v>
      </c>
      <c r="D648" s="98" t="s">
        <v>45</v>
      </c>
      <c r="E648" s="98" t="s">
        <v>447</v>
      </c>
      <c r="F648" s="98" t="s">
        <v>88</v>
      </c>
      <c r="G648" s="9">
        <v>123624.5</v>
      </c>
      <c r="H648" s="9">
        <v>134073.29999999999</v>
      </c>
      <c r="I648" s="9">
        <v>139442.4</v>
      </c>
    </row>
    <row r="649" spans="1:9" ht="47.25" x14ac:dyDescent="0.25">
      <c r="A649" s="97" t="s">
        <v>333</v>
      </c>
      <c r="B649" s="98"/>
      <c r="C649" s="98" t="s">
        <v>25</v>
      </c>
      <c r="D649" s="98" t="s">
        <v>45</v>
      </c>
      <c r="E649" s="98" t="s">
        <v>448</v>
      </c>
      <c r="F649" s="98"/>
      <c r="G649" s="9">
        <f>G650+G651</f>
        <v>277.7</v>
      </c>
      <c r="H649" s="9">
        <f>H650+H651</f>
        <v>333.5</v>
      </c>
      <c r="I649" s="9">
        <f>I650+I651</f>
        <v>346.8</v>
      </c>
    </row>
    <row r="650" spans="1:9" ht="31.5" x14ac:dyDescent="0.25">
      <c r="A650" s="97" t="s">
        <v>43</v>
      </c>
      <c r="B650" s="98"/>
      <c r="C650" s="98" t="s">
        <v>25</v>
      </c>
      <c r="D650" s="98" t="s">
        <v>45</v>
      </c>
      <c r="E650" s="98" t="s">
        <v>448</v>
      </c>
      <c r="F650" s="98" t="s">
        <v>80</v>
      </c>
      <c r="G650" s="9">
        <v>4.2</v>
      </c>
      <c r="H650" s="9">
        <v>5.0999999999999996</v>
      </c>
      <c r="I650" s="9">
        <v>5.3</v>
      </c>
    </row>
    <row r="651" spans="1:9" x14ac:dyDescent="0.25">
      <c r="A651" s="97" t="s">
        <v>34</v>
      </c>
      <c r="B651" s="98"/>
      <c r="C651" s="98" t="s">
        <v>25</v>
      </c>
      <c r="D651" s="98" t="s">
        <v>45</v>
      </c>
      <c r="E651" s="98" t="s">
        <v>448</v>
      </c>
      <c r="F651" s="98" t="s">
        <v>88</v>
      </c>
      <c r="G651" s="9">
        <v>273.5</v>
      </c>
      <c r="H651" s="9">
        <v>328.4</v>
      </c>
      <c r="I651" s="9">
        <v>341.5</v>
      </c>
    </row>
    <row r="652" spans="1:9" ht="47.25" x14ac:dyDescent="0.25">
      <c r="A652" s="97" t="s">
        <v>334</v>
      </c>
      <c r="B652" s="98"/>
      <c r="C652" s="98" t="s">
        <v>25</v>
      </c>
      <c r="D652" s="98" t="s">
        <v>45</v>
      </c>
      <c r="E652" s="98" t="s">
        <v>449</v>
      </c>
      <c r="F652" s="98"/>
      <c r="G652" s="9">
        <f>G653+G654</f>
        <v>13.799999999999999</v>
      </c>
      <c r="H652" s="9">
        <f>H653+H654</f>
        <v>24.6</v>
      </c>
      <c r="I652" s="9">
        <f>I653+I654</f>
        <v>24.6</v>
      </c>
    </row>
    <row r="653" spans="1:9" ht="31.5" x14ac:dyDescent="0.25">
      <c r="A653" s="97" t="s">
        <v>43</v>
      </c>
      <c r="B653" s="98"/>
      <c r="C653" s="98" t="s">
        <v>25</v>
      </c>
      <c r="D653" s="98" t="s">
        <v>45</v>
      </c>
      <c r="E653" s="98" t="s">
        <v>449</v>
      </c>
      <c r="F653" s="98" t="s">
        <v>80</v>
      </c>
      <c r="G653" s="9">
        <v>0.2</v>
      </c>
      <c r="H653" s="9">
        <v>0.5</v>
      </c>
      <c r="I653" s="9">
        <v>0.5</v>
      </c>
    </row>
    <row r="654" spans="1:9" x14ac:dyDescent="0.25">
      <c r="A654" s="97" t="s">
        <v>34</v>
      </c>
      <c r="B654" s="98"/>
      <c r="C654" s="98" t="s">
        <v>25</v>
      </c>
      <c r="D654" s="98" t="s">
        <v>45</v>
      </c>
      <c r="E654" s="98" t="s">
        <v>449</v>
      </c>
      <c r="F654" s="98" t="s">
        <v>88</v>
      </c>
      <c r="G654" s="9">
        <v>13.6</v>
      </c>
      <c r="H654" s="9">
        <v>24.1</v>
      </c>
      <c r="I654" s="9">
        <v>24.1</v>
      </c>
    </row>
    <row r="655" spans="1:9" ht="63" x14ac:dyDescent="0.25">
      <c r="A655" s="97" t="s">
        <v>335</v>
      </c>
      <c r="B655" s="98"/>
      <c r="C655" s="98" t="s">
        <v>25</v>
      </c>
      <c r="D655" s="98" t="s">
        <v>45</v>
      </c>
      <c r="E655" s="98" t="s">
        <v>450</v>
      </c>
      <c r="F655" s="98"/>
      <c r="G655" s="9">
        <f>G656+G657</f>
        <v>14622.4</v>
      </c>
      <c r="H655" s="9">
        <f>H656+H657</f>
        <v>19331.099999999999</v>
      </c>
      <c r="I655" s="9">
        <f>I656+I657</f>
        <v>18639.099999999999</v>
      </c>
    </row>
    <row r="656" spans="1:9" ht="31.5" x14ac:dyDescent="0.25">
      <c r="A656" s="97" t="s">
        <v>43</v>
      </c>
      <c r="B656" s="98"/>
      <c r="C656" s="98" t="s">
        <v>25</v>
      </c>
      <c r="D656" s="98" t="s">
        <v>45</v>
      </c>
      <c r="E656" s="98" t="s">
        <v>450</v>
      </c>
      <c r="F656" s="98" t="s">
        <v>80</v>
      </c>
      <c r="G656" s="9">
        <v>744.3</v>
      </c>
      <c r="H656" s="9">
        <v>1089</v>
      </c>
      <c r="I656" s="9">
        <v>1065.3</v>
      </c>
    </row>
    <row r="657" spans="1:9" x14ac:dyDescent="0.25">
      <c r="A657" s="97" t="s">
        <v>34</v>
      </c>
      <c r="B657" s="98"/>
      <c r="C657" s="98" t="s">
        <v>25</v>
      </c>
      <c r="D657" s="98" t="s">
        <v>45</v>
      </c>
      <c r="E657" s="98" t="s">
        <v>450</v>
      </c>
      <c r="F657" s="98" t="s">
        <v>88</v>
      </c>
      <c r="G657" s="9">
        <v>13878.1</v>
      </c>
      <c r="H657" s="9">
        <v>18242.099999999999</v>
      </c>
      <c r="I657" s="9">
        <v>17573.8</v>
      </c>
    </row>
    <row r="658" spans="1:9" ht="31.5" x14ac:dyDescent="0.25">
      <c r="A658" s="97" t="s">
        <v>879</v>
      </c>
      <c r="B658" s="98"/>
      <c r="C658" s="98" t="s">
        <v>25</v>
      </c>
      <c r="D658" s="98" t="s">
        <v>45</v>
      </c>
      <c r="E658" s="98" t="s">
        <v>451</v>
      </c>
      <c r="F658" s="98"/>
      <c r="G658" s="9">
        <f>G659+G660</f>
        <v>187214.3</v>
      </c>
      <c r="H658" s="9">
        <f>H659+H660</f>
        <v>247898.1</v>
      </c>
      <c r="I658" s="9">
        <f>I659+I660</f>
        <v>261472.1</v>
      </c>
    </row>
    <row r="659" spans="1:9" ht="31.5" x14ac:dyDescent="0.25">
      <c r="A659" s="97" t="s">
        <v>43</v>
      </c>
      <c r="B659" s="98"/>
      <c r="C659" s="98" t="s">
        <v>25</v>
      </c>
      <c r="D659" s="98" t="s">
        <v>45</v>
      </c>
      <c r="E659" s="98" t="s">
        <v>451</v>
      </c>
      <c r="F659" s="98" t="s">
        <v>80</v>
      </c>
      <c r="G659" s="9">
        <v>2383</v>
      </c>
      <c r="H659" s="9">
        <v>3680</v>
      </c>
      <c r="I659" s="9">
        <v>3881.4</v>
      </c>
    </row>
    <row r="660" spans="1:9" x14ac:dyDescent="0.25">
      <c r="A660" s="97" t="s">
        <v>34</v>
      </c>
      <c r="B660" s="98"/>
      <c r="C660" s="98" t="s">
        <v>25</v>
      </c>
      <c r="D660" s="98" t="s">
        <v>45</v>
      </c>
      <c r="E660" s="98" t="s">
        <v>451</v>
      </c>
      <c r="F660" s="98" t="s">
        <v>88</v>
      </c>
      <c r="G660" s="9">
        <v>184831.3</v>
      </c>
      <c r="H660" s="9">
        <v>244218.1</v>
      </c>
      <c r="I660" s="9">
        <v>257590.7</v>
      </c>
    </row>
    <row r="661" spans="1:9" ht="47.25" x14ac:dyDescent="0.25">
      <c r="A661" s="97" t="s">
        <v>956</v>
      </c>
      <c r="B661" s="98"/>
      <c r="C661" s="98" t="s">
        <v>25</v>
      </c>
      <c r="D661" s="98" t="s">
        <v>45</v>
      </c>
      <c r="E661" s="98" t="s">
        <v>452</v>
      </c>
      <c r="F661" s="98"/>
      <c r="G661" s="9">
        <f>G662+G663</f>
        <v>3541</v>
      </c>
      <c r="H661" s="9">
        <f>H662+H663</f>
        <v>2714.7999999999997</v>
      </c>
      <c r="I661" s="9">
        <f>I662+I663</f>
        <v>3050.9</v>
      </c>
    </row>
    <row r="662" spans="1:9" ht="31.5" x14ac:dyDescent="0.25">
      <c r="A662" s="97" t="s">
        <v>43</v>
      </c>
      <c r="B662" s="98"/>
      <c r="C662" s="98" t="s">
        <v>25</v>
      </c>
      <c r="D662" s="98" t="s">
        <v>45</v>
      </c>
      <c r="E662" s="98" t="s">
        <v>452</v>
      </c>
      <c r="F662" s="98" t="s">
        <v>80</v>
      </c>
      <c r="G662" s="9">
        <v>57.6</v>
      </c>
      <c r="H662" s="9">
        <v>43.2</v>
      </c>
      <c r="I662" s="9">
        <v>48.5</v>
      </c>
    </row>
    <row r="663" spans="1:9" x14ac:dyDescent="0.25">
      <c r="A663" s="97" t="s">
        <v>34</v>
      </c>
      <c r="B663" s="98"/>
      <c r="C663" s="98" t="s">
        <v>25</v>
      </c>
      <c r="D663" s="98" t="s">
        <v>45</v>
      </c>
      <c r="E663" s="98" t="s">
        <v>452</v>
      </c>
      <c r="F663" s="98" t="s">
        <v>88</v>
      </c>
      <c r="G663" s="9">
        <v>3483.4</v>
      </c>
      <c r="H663" s="9">
        <v>2671.6</v>
      </c>
      <c r="I663" s="9">
        <v>3002.4</v>
      </c>
    </row>
    <row r="664" spans="1:9" ht="63" x14ac:dyDescent="0.25">
      <c r="A664" s="97" t="s">
        <v>338</v>
      </c>
      <c r="B664" s="98"/>
      <c r="C664" s="98" t="s">
        <v>25</v>
      </c>
      <c r="D664" s="98" t="s">
        <v>45</v>
      </c>
      <c r="E664" s="98" t="s">
        <v>453</v>
      </c>
      <c r="F664" s="98"/>
      <c r="G664" s="9">
        <f>G665+G666</f>
        <v>2431.8999999999996</v>
      </c>
      <c r="H664" s="9">
        <f>H665+H666</f>
        <v>2331.8999999999996</v>
      </c>
      <c r="I664" s="9">
        <f>I665+I666</f>
        <v>2331.8999999999996</v>
      </c>
    </row>
    <row r="665" spans="1:9" ht="31.5" x14ac:dyDescent="0.25">
      <c r="A665" s="97" t="s">
        <v>43</v>
      </c>
      <c r="B665" s="98"/>
      <c r="C665" s="98" t="s">
        <v>25</v>
      </c>
      <c r="D665" s="98" t="s">
        <v>45</v>
      </c>
      <c r="E665" s="98" t="s">
        <v>453</v>
      </c>
      <c r="F665" s="98" t="s">
        <v>80</v>
      </c>
      <c r="G665" s="9">
        <v>41.7</v>
      </c>
      <c r="H665" s="9">
        <v>41.2</v>
      </c>
      <c r="I665" s="9">
        <v>41.2</v>
      </c>
    </row>
    <row r="666" spans="1:9" x14ac:dyDescent="0.25">
      <c r="A666" s="97" t="s">
        <v>34</v>
      </c>
      <c r="B666" s="98"/>
      <c r="C666" s="98" t="s">
        <v>25</v>
      </c>
      <c r="D666" s="98" t="s">
        <v>45</v>
      </c>
      <c r="E666" s="98" t="s">
        <v>453</v>
      </c>
      <c r="F666" s="98" t="s">
        <v>88</v>
      </c>
      <c r="G666" s="9">
        <v>2390.1999999999998</v>
      </c>
      <c r="H666" s="9">
        <v>2290.6999999999998</v>
      </c>
      <c r="I666" s="9">
        <v>2290.6999999999998</v>
      </c>
    </row>
    <row r="667" spans="1:9" x14ac:dyDescent="0.25">
      <c r="A667" s="97" t="s">
        <v>339</v>
      </c>
      <c r="B667" s="98"/>
      <c r="C667" s="98" t="s">
        <v>25</v>
      </c>
      <c r="D667" s="98" t="s">
        <v>45</v>
      </c>
      <c r="E667" s="98" t="s">
        <v>454</v>
      </c>
      <c r="F667" s="98"/>
      <c r="G667" s="9">
        <f>G668+G669</f>
        <v>0</v>
      </c>
      <c r="H667" s="9">
        <f>H668+H669</f>
        <v>0.6</v>
      </c>
      <c r="I667" s="9">
        <f>I668+I669</f>
        <v>0.6</v>
      </c>
    </row>
    <row r="668" spans="1:9" ht="31.5" hidden="1" x14ac:dyDescent="0.25">
      <c r="A668" s="97" t="s">
        <v>43</v>
      </c>
      <c r="B668" s="98"/>
      <c r="C668" s="98" t="s">
        <v>25</v>
      </c>
      <c r="D668" s="98" t="s">
        <v>45</v>
      </c>
      <c r="E668" s="98" t="s">
        <v>454</v>
      </c>
      <c r="F668" s="98" t="s">
        <v>80</v>
      </c>
      <c r="G668" s="9"/>
      <c r="H668" s="9"/>
      <c r="I668" s="9"/>
    </row>
    <row r="669" spans="1:9" x14ac:dyDescent="0.25">
      <c r="A669" s="97" t="s">
        <v>34</v>
      </c>
      <c r="B669" s="98"/>
      <c r="C669" s="98" t="s">
        <v>25</v>
      </c>
      <c r="D669" s="98" t="s">
        <v>45</v>
      </c>
      <c r="E669" s="98" t="s">
        <v>454</v>
      </c>
      <c r="F669" s="98" t="s">
        <v>88</v>
      </c>
      <c r="G669" s="9">
        <v>0</v>
      </c>
      <c r="H669" s="9">
        <v>0.6</v>
      </c>
      <c r="I669" s="9">
        <v>0.6</v>
      </c>
    </row>
    <row r="670" spans="1:9" ht="78.75" x14ac:dyDescent="0.25">
      <c r="A670" s="97" t="s">
        <v>728</v>
      </c>
      <c r="B670" s="98"/>
      <c r="C670" s="98" t="s">
        <v>25</v>
      </c>
      <c r="D670" s="98" t="s">
        <v>45</v>
      </c>
      <c r="E670" s="98" t="s">
        <v>455</v>
      </c>
      <c r="F670" s="98"/>
      <c r="G670" s="9">
        <f>G671+G672</f>
        <v>17295.2</v>
      </c>
      <c r="H670" s="9">
        <f>H671+H672</f>
        <v>19665.400000000001</v>
      </c>
      <c r="I670" s="9">
        <f>I671+I672</f>
        <v>20450.8</v>
      </c>
    </row>
    <row r="671" spans="1:9" ht="31.5" x14ac:dyDescent="0.25">
      <c r="A671" s="97" t="s">
        <v>43</v>
      </c>
      <c r="B671" s="98"/>
      <c r="C671" s="98" t="s">
        <v>25</v>
      </c>
      <c r="D671" s="98" t="s">
        <v>45</v>
      </c>
      <c r="E671" s="98" t="s">
        <v>455</v>
      </c>
      <c r="F671" s="98" t="s">
        <v>80</v>
      </c>
      <c r="G671" s="9">
        <v>212.2</v>
      </c>
      <c r="H671" s="9">
        <v>219.5</v>
      </c>
      <c r="I671" s="9">
        <v>227.1</v>
      </c>
    </row>
    <row r="672" spans="1:9" x14ac:dyDescent="0.25">
      <c r="A672" s="97" t="s">
        <v>34</v>
      </c>
      <c r="B672" s="98"/>
      <c r="C672" s="98" t="s">
        <v>25</v>
      </c>
      <c r="D672" s="98" t="s">
        <v>45</v>
      </c>
      <c r="E672" s="98" t="s">
        <v>455</v>
      </c>
      <c r="F672" s="98" t="s">
        <v>88</v>
      </c>
      <c r="G672" s="9">
        <v>17083</v>
      </c>
      <c r="H672" s="9">
        <v>19445.900000000001</v>
      </c>
      <c r="I672" s="9">
        <v>20223.7</v>
      </c>
    </row>
    <row r="673" spans="1:9" ht="47.25" x14ac:dyDescent="0.25">
      <c r="A673" s="97" t="s">
        <v>336</v>
      </c>
      <c r="B673" s="98"/>
      <c r="C673" s="98" t="s">
        <v>25</v>
      </c>
      <c r="D673" s="98" t="s">
        <v>45</v>
      </c>
      <c r="E673" s="98" t="s">
        <v>456</v>
      </c>
      <c r="F673" s="98"/>
      <c r="G673" s="9">
        <f>G674+G675</f>
        <v>16602.2</v>
      </c>
      <c r="H673" s="9">
        <f>H674+H675</f>
        <v>17578.8</v>
      </c>
      <c r="I673" s="9">
        <f>I674+I675</f>
        <v>18282</v>
      </c>
    </row>
    <row r="674" spans="1:9" ht="31.5" x14ac:dyDescent="0.25">
      <c r="A674" s="97" t="s">
        <v>43</v>
      </c>
      <c r="B674" s="98"/>
      <c r="C674" s="98" t="s">
        <v>25</v>
      </c>
      <c r="D674" s="98" t="s">
        <v>45</v>
      </c>
      <c r="E674" s="98" t="s">
        <v>456</v>
      </c>
      <c r="F674" s="98" t="s">
        <v>80</v>
      </c>
      <c r="G674" s="9">
        <v>242.2</v>
      </c>
      <c r="H674" s="9">
        <v>259.8</v>
      </c>
      <c r="I674" s="9">
        <v>270.2</v>
      </c>
    </row>
    <row r="675" spans="1:9" x14ac:dyDescent="0.25">
      <c r="A675" s="97" t="s">
        <v>34</v>
      </c>
      <c r="B675" s="98"/>
      <c r="C675" s="98" t="s">
        <v>25</v>
      </c>
      <c r="D675" s="98" t="s">
        <v>45</v>
      </c>
      <c r="E675" s="98" t="s">
        <v>456</v>
      </c>
      <c r="F675" s="98" t="s">
        <v>88</v>
      </c>
      <c r="G675" s="110">
        <v>16360</v>
      </c>
      <c r="H675" s="9">
        <v>17319</v>
      </c>
      <c r="I675" s="9">
        <v>18011.8</v>
      </c>
    </row>
    <row r="676" spans="1:9" ht="31.5" x14ac:dyDescent="0.25">
      <c r="A676" s="97" t="s">
        <v>337</v>
      </c>
      <c r="B676" s="98"/>
      <c r="C676" s="98" t="s">
        <v>25</v>
      </c>
      <c r="D676" s="98" t="s">
        <v>45</v>
      </c>
      <c r="E676" s="98" t="s">
        <v>457</v>
      </c>
      <c r="F676" s="98"/>
      <c r="G676" s="9">
        <f>G677+G678</f>
        <v>100839.90000000001</v>
      </c>
      <c r="H676" s="9">
        <f>H677+H678</f>
        <v>100842</v>
      </c>
      <c r="I676" s="9">
        <f>I677+I678</f>
        <v>100842</v>
      </c>
    </row>
    <row r="677" spans="1:9" ht="31.5" x14ac:dyDescent="0.25">
      <c r="A677" s="97" t="s">
        <v>43</v>
      </c>
      <c r="B677" s="98"/>
      <c r="C677" s="98" t="s">
        <v>25</v>
      </c>
      <c r="D677" s="98" t="s">
        <v>45</v>
      </c>
      <c r="E677" s="98" t="s">
        <v>457</v>
      </c>
      <c r="F677" s="98" t="s">
        <v>80</v>
      </c>
      <c r="G677" s="9">
        <v>2059.8000000000002</v>
      </c>
      <c r="H677" s="9">
        <v>2072</v>
      </c>
      <c r="I677" s="9">
        <v>2072</v>
      </c>
    </row>
    <row r="678" spans="1:9" x14ac:dyDescent="0.25">
      <c r="A678" s="97" t="s">
        <v>34</v>
      </c>
      <c r="B678" s="98"/>
      <c r="C678" s="98" t="s">
        <v>25</v>
      </c>
      <c r="D678" s="98" t="s">
        <v>45</v>
      </c>
      <c r="E678" s="98" t="s">
        <v>457</v>
      </c>
      <c r="F678" s="98" t="s">
        <v>88</v>
      </c>
      <c r="G678" s="9">
        <v>98780.1</v>
      </c>
      <c r="H678" s="9">
        <v>98770</v>
      </c>
      <c r="I678" s="9">
        <v>98770</v>
      </c>
    </row>
    <row r="679" spans="1:9" ht="31.5" x14ac:dyDescent="0.25">
      <c r="A679" s="97" t="s">
        <v>433</v>
      </c>
      <c r="B679" s="98"/>
      <c r="C679" s="98" t="s">
        <v>25</v>
      </c>
      <c r="D679" s="98" t="s">
        <v>45</v>
      </c>
      <c r="E679" s="98" t="s">
        <v>458</v>
      </c>
      <c r="F679" s="98"/>
      <c r="G679" s="9">
        <f>SUM(G680:G681)</f>
        <v>17904</v>
      </c>
      <c r="H679" s="9">
        <f>SUM(H680:H681)</f>
        <v>17911.5</v>
      </c>
      <c r="I679" s="9">
        <f>SUM(I680:I681)</f>
        <v>17792.3</v>
      </c>
    </row>
    <row r="680" spans="1:9" ht="31.5" hidden="1" x14ac:dyDescent="0.25">
      <c r="A680" s="97" t="s">
        <v>43</v>
      </c>
      <c r="B680" s="98"/>
      <c r="C680" s="98" t="s">
        <v>25</v>
      </c>
      <c r="D680" s="98" t="s">
        <v>45</v>
      </c>
      <c r="E680" s="98" t="s">
        <v>375</v>
      </c>
      <c r="F680" s="98" t="s">
        <v>80</v>
      </c>
      <c r="G680" s="9"/>
      <c r="H680" s="9"/>
      <c r="I680" s="9"/>
    </row>
    <row r="681" spans="1:9" x14ac:dyDescent="0.25">
      <c r="A681" s="97" t="s">
        <v>34</v>
      </c>
      <c r="B681" s="98"/>
      <c r="C681" s="98" t="s">
        <v>25</v>
      </c>
      <c r="D681" s="98" t="s">
        <v>45</v>
      </c>
      <c r="E681" s="98" t="s">
        <v>458</v>
      </c>
      <c r="F681" s="98" t="s">
        <v>88</v>
      </c>
      <c r="G681" s="9">
        <v>17904</v>
      </c>
      <c r="H681" s="9">
        <v>17911.5</v>
      </c>
      <c r="I681" s="9">
        <v>17792.3</v>
      </c>
    </row>
    <row r="682" spans="1:9" ht="31.5" x14ac:dyDescent="0.25">
      <c r="A682" s="97" t="s">
        <v>519</v>
      </c>
      <c r="B682" s="98"/>
      <c r="C682" s="98" t="s">
        <v>25</v>
      </c>
      <c r="D682" s="98" t="s">
        <v>45</v>
      </c>
      <c r="E682" s="31" t="s">
        <v>14</v>
      </c>
      <c r="F682" s="31"/>
      <c r="G682" s="9">
        <f>G683+G699+G704</f>
        <v>7799.9</v>
      </c>
      <c r="H682" s="9">
        <f t="shared" ref="H682:I682" si="185">H683+H699+H704</f>
        <v>7001.0999999999995</v>
      </c>
      <c r="I682" s="9">
        <f t="shared" si="185"/>
        <v>7001.0999999999995</v>
      </c>
    </row>
    <row r="683" spans="1:9" ht="31.5" x14ac:dyDescent="0.25">
      <c r="A683" s="97" t="s">
        <v>71</v>
      </c>
      <c r="B683" s="98"/>
      <c r="C683" s="98" t="s">
        <v>25</v>
      </c>
      <c r="D683" s="98" t="s">
        <v>45</v>
      </c>
      <c r="E683" s="31" t="s">
        <v>15</v>
      </c>
      <c r="F683" s="31"/>
      <c r="G683" s="9">
        <f>G684</f>
        <v>7741.4</v>
      </c>
      <c r="H683" s="9">
        <f>H684</f>
        <v>6986.0999999999995</v>
      </c>
      <c r="I683" s="9">
        <f>I684</f>
        <v>6986.0999999999995</v>
      </c>
    </row>
    <row r="684" spans="1:9" x14ac:dyDescent="0.25">
      <c r="A684" s="97" t="s">
        <v>29</v>
      </c>
      <c r="B684" s="98"/>
      <c r="C684" s="98" t="s">
        <v>25</v>
      </c>
      <c r="D684" s="98" t="s">
        <v>45</v>
      </c>
      <c r="E684" s="31" t="s">
        <v>30</v>
      </c>
      <c r="F684" s="31"/>
      <c r="G684" s="9">
        <f>SUM(G685+G696)</f>
        <v>7741.4</v>
      </c>
      <c r="H684" s="9">
        <f t="shared" ref="H684:I684" si="186">SUM(H685+H696)</f>
        <v>6986.0999999999995</v>
      </c>
      <c r="I684" s="9">
        <f t="shared" si="186"/>
        <v>6986.0999999999995</v>
      </c>
    </row>
    <row r="685" spans="1:9" ht="18.75" customHeight="1" x14ac:dyDescent="0.25">
      <c r="A685" s="97" t="s">
        <v>46</v>
      </c>
      <c r="B685" s="98"/>
      <c r="C685" s="98" t="s">
        <v>25</v>
      </c>
      <c r="D685" s="98" t="s">
        <v>45</v>
      </c>
      <c r="E685" s="31" t="s">
        <v>47</v>
      </c>
      <c r="F685" s="31"/>
      <c r="G685" s="9">
        <f>G686+G688+G690+G692+G694</f>
        <v>6344.4</v>
      </c>
      <c r="H685" s="9">
        <f t="shared" ref="H685:I685" si="187">H686+H688+H690+H692+H694</f>
        <v>5826.0999999999995</v>
      </c>
      <c r="I685" s="9">
        <f t="shared" si="187"/>
        <v>5826.0999999999995</v>
      </c>
    </row>
    <row r="686" spans="1:9" x14ac:dyDescent="0.25">
      <c r="A686" s="97" t="s">
        <v>48</v>
      </c>
      <c r="B686" s="98"/>
      <c r="C686" s="98" t="s">
        <v>25</v>
      </c>
      <c r="D686" s="98" t="s">
        <v>45</v>
      </c>
      <c r="E686" s="31" t="s">
        <v>49</v>
      </c>
      <c r="F686" s="31"/>
      <c r="G686" s="9">
        <f>G687</f>
        <v>2600</v>
      </c>
      <c r="H686" s="9">
        <f>H687</f>
        <v>2519.6999999999998</v>
      </c>
      <c r="I686" s="9">
        <f>I687</f>
        <v>2436.1</v>
      </c>
    </row>
    <row r="687" spans="1:9" x14ac:dyDescent="0.25">
      <c r="A687" s="97" t="s">
        <v>34</v>
      </c>
      <c r="B687" s="98"/>
      <c r="C687" s="98" t="s">
        <v>25</v>
      </c>
      <c r="D687" s="98" t="s">
        <v>45</v>
      </c>
      <c r="E687" s="31" t="s">
        <v>49</v>
      </c>
      <c r="F687" s="31">
        <v>300</v>
      </c>
      <c r="G687" s="9">
        <v>2600</v>
      </c>
      <c r="H687" s="9">
        <v>2519.6999999999998</v>
      </c>
      <c r="I687" s="9">
        <v>2436.1</v>
      </c>
    </row>
    <row r="688" spans="1:9" ht="31.5" x14ac:dyDescent="0.25">
      <c r="A688" s="97" t="s">
        <v>50</v>
      </c>
      <c r="B688" s="98"/>
      <c r="C688" s="98" t="s">
        <v>25</v>
      </c>
      <c r="D688" s="98" t="s">
        <v>45</v>
      </c>
      <c r="E688" s="31" t="s">
        <v>51</v>
      </c>
      <c r="F688" s="31"/>
      <c r="G688" s="9">
        <f>G689</f>
        <v>2174.4</v>
      </c>
      <c r="H688" s="9">
        <f>H689</f>
        <v>2089.1999999999998</v>
      </c>
      <c r="I688" s="9">
        <f>I689</f>
        <v>2172.8000000000002</v>
      </c>
    </row>
    <row r="689" spans="1:9" x14ac:dyDescent="0.25">
      <c r="A689" s="97" t="s">
        <v>34</v>
      </c>
      <c r="B689" s="98"/>
      <c r="C689" s="98" t="s">
        <v>25</v>
      </c>
      <c r="D689" s="98" t="s">
        <v>45</v>
      </c>
      <c r="E689" s="31" t="s">
        <v>51</v>
      </c>
      <c r="F689" s="31">
        <v>300</v>
      </c>
      <c r="G689" s="9">
        <v>2174.4</v>
      </c>
      <c r="H689" s="9">
        <v>2089.1999999999998</v>
      </c>
      <c r="I689" s="9">
        <v>2172.8000000000002</v>
      </c>
    </row>
    <row r="690" spans="1:9" ht="29.25" customHeight="1" x14ac:dyDescent="0.25">
      <c r="A690" s="97" t="s">
        <v>388</v>
      </c>
      <c r="B690" s="4"/>
      <c r="C690" s="98" t="s">
        <v>25</v>
      </c>
      <c r="D690" s="98" t="s">
        <v>45</v>
      </c>
      <c r="E690" s="4" t="s">
        <v>389</v>
      </c>
      <c r="F690" s="4"/>
      <c r="G690" s="7">
        <f>SUM(G691)</f>
        <v>861.7</v>
      </c>
      <c r="H690" s="7">
        <f>SUM(H691)</f>
        <v>850</v>
      </c>
      <c r="I690" s="7">
        <f>SUM(I691)</f>
        <v>850</v>
      </c>
    </row>
    <row r="691" spans="1:9" ht="15" customHeight="1" x14ac:dyDescent="0.25">
      <c r="A691" s="97" t="s">
        <v>34</v>
      </c>
      <c r="B691" s="4"/>
      <c r="C691" s="98" t="s">
        <v>25</v>
      </c>
      <c r="D691" s="98" t="s">
        <v>45</v>
      </c>
      <c r="E691" s="4" t="s">
        <v>389</v>
      </c>
      <c r="F691" s="4" t="s">
        <v>88</v>
      </c>
      <c r="G691" s="7">
        <v>861.7</v>
      </c>
      <c r="H691" s="7">
        <v>850</v>
      </c>
      <c r="I691" s="7">
        <v>850</v>
      </c>
    </row>
    <row r="692" spans="1:9" ht="47.25" x14ac:dyDescent="0.25">
      <c r="A692" s="97" t="s">
        <v>1035</v>
      </c>
      <c r="B692" s="4"/>
      <c r="C692" s="98" t="s">
        <v>25</v>
      </c>
      <c r="D692" s="98" t="s">
        <v>45</v>
      </c>
      <c r="E692" s="4" t="s">
        <v>689</v>
      </c>
      <c r="F692" s="4"/>
      <c r="G692" s="7">
        <f>SUM(G693)</f>
        <v>387.8</v>
      </c>
      <c r="H692" s="7"/>
      <c r="I692" s="7"/>
    </row>
    <row r="693" spans="1:9" ht="15" customHeight="1" x14ac:dyDescent="0.25">
      <c r="A693" s="97" t="s">
        <v>34</v>
      </c>
      <c r="B693" s="4"/>
      <c r="C693" s="98" t="s">
        <v>25</v>
      </c>
      <c r="D693" s="98" t="s">
        <v>45</v>
      </c>
      <c r="E693" s="4" t="s">
        <v>689</v>
      </c>
      <c r="F693" s="4" t="s">
        <v>88</v>
      </c>
      <c r="G693" s="7">
        <v>387.8</v>
      </c>
      <c r="H693" s="7"/>
      <c r="I693" s="7"/>
    </row>
    <row r="694" spans="1:9" ht="47.25" x14ac:dyDescent="0.25">
      <c r="A694" s="97" t="s">
        <v>909</v>
      </c>
      <c r="B694" s="4"/>
      <c r="C694" s="98" t="s">
        <v>25</v>
      </c>
      <c r="D694" s="98" t="s">
        <v>45</v>
      </c>
      <c r="E694" s="4" t="s">
        <v>908</v>
      </c>
      <c r="F694" s="4"/>
      <c r="G694" s="7">
        <f>SUM(G695)</f>
        <v>320.5</v>
      </c>
      <c r="H694" s="7">
        <f t="shared" ref="H694:I694" si="188">SUM(H695)</f>
        <v>367.2</v>
      </c>
      <c r="I694" s="7">
        <f t="shared" si="188"/>
        <v>367.2</v>
      </c>
    </row>
    <row r="695" spans="1:9" ht="15" customHeight="1" x14ac:dyDescent="0.25">
      <c r="A695" s="97" t="s">
        <v>43</v>
      </c>
      <c r="B695" s="4"/>
      <c r="C695" s="98" t="s">
        <v>25</v>
      </c>
      <c r="D695" s="98" t="s">
        <v>45</v>
      </c>
      <c r="E695" s="4" t="s">
        <v>908</v>
      </c>
      <c r="F695" s="4" t="s">
        <v>80</v>
      </c>
      <c r="G695" s="7">
        <v>320.5</v>
      </c>
      <c r="H695" s="7">
        <v>367.2</v>
      </c>
      <c r="I695" s="7">
        <v>367.2</v>
      </c>
    </row>
    <row r="696" spans="1:9" x14ac:dyDescent="0.25">
      <c r="A696" s="97" t="s">
        <v>52</v>
      </c>
      <c r="B696" s="98"/>
      <c r="C696" s="98" t="s">
        <v>25</v>
      </c>
      <c r="D696" s="98" t="s">
        <v>45</v>
      </c>
      <c r="E696" s="31" t="s">
        <v>53</v>
      </c>
      <c r="F696" s="31"/>
      <c r="G696" s="9">
        <f>G697+G698</f>
        <v>1397</v>
      </c>
      <c r="H696" s="9">
        <f>H697+H698</f>
        <v>1160</v>
      </c>
      <c r="I696" s="9">
        <f>I697+I698</f>
        <v>1160</v>
      </c>
    </row>
    <row r="697" spans="1:9" ht="31.5" x14ac:dyDescent="0.25">
      <c r="A697" s="97" t="s">
        <v>43</v>
      </c>
      <c r="B697" s="98"/>
      <c r="C697" s="98" t="s">
        <v>25</v>
      </c>
      <c r="D697" s="98" t="s">
        <v>45</v>
      </c>
      <c r="E697" s="31" t="s">
        <v>53</v>
      </c>
      <c r="F697" s="31">
        <v>200</v>
      </c>
      <c r="G697" s="9">
        <f>623+90</f>
        <v>713</v>
      </c>
      <c r="H697" s="9">
        <v>476</v>
      </c>
      <c r="I697" s="9">
        <v>476</v>
      </c>
    </row>
    <row r="698" spans="1:9" x14ac:dyDescent="0.25">
      <c r="A698" s="97" t="s">
        <v>34</v>
      </c>
      <c r="B698" s="98"/>
      <c r="C698" s="98" t="s">
        <v>25</v>
      </c>
      <c r="D698" s="98" t="s">
        <v>45</v>
      </c>
      <c r="E698" s="31" t="s">
        <v>53</v>
      </c>
      <c r="F698" s="31">
        <v>300</v>
      </c>
      <c r="G698" s="9">
        <v>684</v>
      </c>
      <c r="H698" s="9">
        <v>684</v>
      </c>
      <c r="I698" s="9">
        <v>684</v>
      </c>
    </row>
    <row r="699" spans="1:9" x14ac:dyDescent="0.25">
      <c r="A699" s="97" t="s">
        <v>72</v>
      </c>
      <c r="B699" s="98"/>
      <c r="C699" s="98" t="s">
        <v>25</v>
      </c>
      <c r="D699" s="98" t="s">
        <v>45</v>
      </c>
      <c r="E699" s="31" t="s">
        <v>54</v>
      </c>
      <c r="F699" s="31"/>
      <c r="G699" s="9">
        <f t="shared" ref="G699:I700" si="189">G700</f>
        <v>58.5</v>
      </c>
      <c r="H699" s="9">
        <f t="shared" si="189"/>
        <v>0</v>
      </c>
      <c r="I699" s="9">
        <f t="shared" si="189"/>
        <v>0</v>
      </c>
    </row>
    <row r="700" spans="1:9" ht="13.5" customHeight="1" x14ac:dyDescent="0.25">
      <c r="A700" s="97" t="s">
        <v>29</v>
      </c>
      <c r="B700" s="98"/>
      <c r="C700" s="98" t="s">
        <v>25</v>
      </c>
      <c r="D700" s="98" t="s">
        <v>45</v>
      </c>
      <c r="E700" s="31" t="s">
        <v>55</v>
      </c>
      <c r="F700" s="31"/>
      <c r="G700" s="9">
        <f t="shared" si="189"/>
        <v>58.5</v>
      </c>
      <c r="H700" s="9">
        <f t="shared" si="189"/>
        <v>0</v>
      </c>
      <c r="I700" s="9">
        <f t="shared" si="189"/>
        <v>0</v>
      </c>
    </row>
    <row r="701" spans="1:9" x14ac:dyDescent="0.25">
      <c r="A701" s="97" t="s">
        <v>31</v>
      </c>
      <c r="B701" s="98"/>
      <c r="C701" s="98" t="s">
        <v>25</v>
      </c>
      <c r="D701" s="98" t="s">
        <v>45</v>
      </c>
      <c r="E701" s="31" t="s">
        <v>56</v>
      </c>
      <c r="F701" s="31"/>
      <c r="G701" s="9">
        <f>G702+G703</f>
        <v>58.5</v>
      </c>
      <c r="H701" s="9">
        <f>H702+H703</f>
        <v>0</v>
      </c>
      <c r="I701" s="9">
        <f>I702+I703</f>
        <v>0</v>
      </c>
    </row>
    <row r="702" spans="1:9" ht="31.5" x14ac:dyDescent="0.25">
      <c r="A702" s="97" t="s">
        <v>43</v>
      </c>
      <c r="B702" s="98"/>
      <c r="C702" s="98" t="s">
        <v>25</v>
      </c>
      <c r="D702" s="98" t="s">
        <v>45</v>
      </c>
      <c r="E702" s="31" t="s">
        <v>56</v>
      </c>
      <c r="F702" s="31">
        <v>200</v>
      </c>
      <c r="G702" s="9">
        <v>58.5</v>
      </c>
      <c r="H702" s="9"/>
      <c r="I702" s="9"/>
    </row>
    <row r="703" spans="1:9" hidden="1" x14ac:dyDescent="0.25">
      <c r="A703" s="97" t="s">
        <v>34</v>
      </c>
      <c r="B703" s="98"/>
      <c r="C703" s="98" t="s">
        <v>25</v>
      </c>
      <c r="D703" s="98" t="s">
        <v>45</v>
      </c>
      <c r="E703" s="31" t="s">
        <v>56</v>
      </c>
      <c r="F703" s="31">
        <v>300</v>
      </c>
      <c r="G703" s="9"/>
      <c r="H703" s="9"/>
      <c r="I703" s="9"/>
    </row>
    <row r="704" spans="1:9" x14ac:dyDescent="0.25">
      <c r="A704" s="97" t="s">
        <v>73</v>
      </c>
      <c r="B704" s="98"/>
      <c r="C704" s="98" t="s">
        <v>25</v>
      </c>
      <c r="D704" s="98" t="s">
        <v>45</v>
      </c>
      <c r="E704" s="31" t="s">
        <v>57</v>
      </c>
      <c r="F704" s="31"/>
      <c r="G704" s="9">
        <f>G709+G705</f>
        <v>0</v>
      </c>
      <c r="H704" s="9">
        <f>H709+H705</f>
        <v>15</v>
      </c>
      <c r="I704" s="9">
        <f>I709+I705</f>
        <v>15</v>
      </c>
    </row>
    <row r="705" spans="1:9" x14ac:dyDescent="0.25">
      <c r="A705" s="97" t="s">
        <v>29</v>
      </c>
      <c r="B705" s="98"/>
      <c r="C705" s="98" t="s">
        <v>25</v>
      </c>
      <c r="D705" s="98" t="s">
        <v>45</v>
      </c>
      <c r="E705" s="31" t="s">
        <v>369</v>
      </c>
      <c r="F705" s="31"/>
      <c r="G705" s="9">
        <f>G706</f>
        <v>0</v>
      </c>
      <c r="H705" s="9">
        <f>H706</f>
        <v>15</v>
      </c>
      <c r="I705" s="9">
        <f>I706</f>
        <v>15</v>
      </c>
    </row>
    <row r="706" spans="1:9" x14ac:dyDescent="0.25">
      <c r="A706" s="97" t="s">
        <v>31</v>
      </c>
      <c r="B706" s="98"/>
      <c r="C706" s="98" t="s">
        <v>25</v>
      </c>
      <c r="D706" s="98" t="s">
        <v>45</v>
      </c>
      <c r="E706" s="31" t="s">
        <v>370</v>
      </c>
      <c r="F706" s="31"/>
      <c r="G706" s="9">
        <f>SUM(G707:G708)</f>
        <v>0</v>
      </c>
      <c r="H706" s="9">
        <f>SUM(H707)</f>
        <v>15</v>
      </c>
      <c r="I706" s="9">
        <f>SUM(I707)</f>
        <v>15</v>
      </c>
    </row>
    <row r="707" spans="1:9" ht="31.5" x14ac:dyDescent="0.25">
      <c r="A707" s="97" t="s">
        <v>43</v>
      </c>
      <c r="B707" s="98"/>
      <c r="C707" s="98" t="s">
        <v>25</v>
      </c>
      <c r="D707" s="98" t="s">
        <v>45</v>
      </c>
      <c r="E707" s="31" t="s">
        <v>370</v>
      </c>
      <c r="F707" s="31">
        <v>200</v>
      </c>
      <c r="G707" s="9">
        <v>0</v>
      </c>
      <c r="H707" s="9">
        <v>15</v>
      </c>
      <c r="I707" s="9">
        <v>15</v>
      </c>
    </row>
    <row r="708" spans="1:9" hidden="1" x14ac:dyDescent="0.25">
      <c r="A708" s="97" t="s">
        <v>20</v>
      </c>
      <c r="B708" s="98"/>
      <c r="C708" s="98" t="s">
        <v>25</v>
      </c>
      <c r="D708" s="98" t="s">
        <v>45</v>
      </c>
      <c r="E708" s="31" t="s">
        <v>370</v>
      </c>
      <c r="F708" s="31">
        <v>800</v>
      </c>
      <c r="G708" s="9">
        <v>0</v>
      </c>
      <c r="H708" s="9"/>
      <c r="I708" s="9"/>
    </row>
    <row r="709" spans="1:9" ht="31.5" hidden="1" x14ac:dyDescent="0.25">
      <c r="A709" s="97" t="s">
        <v>58</v>
      </c>
      <c r="B709" s="98"/>
      <c r="C709" s="98" t="s">
        <v>25</v>
      </c>
      <c r="D709" s="98" t="s">
        <v>45</v>
      </c>
      <c r="E709" s="31" t="s">
        <v>59</v>
      </c>
      <c r="F709" s="31"/>
      <c r="G709" s="9">
        <f>G710</f>
        <v>0</v>
      </c>
      <c r="H709" s="9">
        <f>H710</f>
        <v>0</v>
      </c>
      <c r="I709" s="9">
        <f>I710</f>
        <v>0</v>
      </c>
    </row>
    <row r="710" spans="1:9" hidden="1" x14ac:dyDescent="0.25">
      <c r="A710" s="97" t="s">
        <v>31</v>
      </c>
      <c r="B710" s="98"/>
      <c r="C710" s="98" t="s">
        <v>25</v>
      </c>
      <c r="D710" s="98" t="s">
        <v>45</v>
      </c>
      <c r="E710" s="31" t="s">
        <v>60</v>
      </c>
      <c r="F710" s="31"/>
      <c r="G710" s="9">
        <f>SUM(G711:G712)</f>
        <v>0</v>
      </c>
      <c r="H710" s="9">
        <f>SUM(H711:H712)</f>
        <v>0</v>
      </c>
      <c r="I710" s="9">
        <f>SUM(I711:I712)</f>
        <v>0</v>
      </c>
    </row>
    <row r="711" spans="1:9" ht="31.5" hidden="1" x14ac:dyDescent="0.25">
      <c r="A711" s="97" t="s">
        <v>43</v>
      </c>
      <c r="B711" s="98"/>
      <c r="C711" s="98" t="s">
        <v>25</v>
      </c>
      <c r="D711" s="98" t="s">
        <v>45</v>
      </c>
      <c r="E711" s="31" t="s">
        <v>60</v>
      </c>
      <c r="F711" s="31">
        <v>200</v>
      </c>
      <c r="G711" s="9"/>
      <c r="H711" s="9"/>
      <c r="I711" s="9"/>
    </row>
    <row r="712" spans="1:9" ht="31.5" hidden="1" x14ac:dyDescent="0.25">
      <c r="A712" s="97" t="s">
        <v>61</v>
      </c>
      <c r="B712" s="98"/>
      <c r="C712" s="98" t="s">
        <v>25</v>
      </c>
      <c r="D712" s="98" t="s">
        <v>45</v>
      </c>
      <c r="E712" s="31" t="s">
        <v>60</v>
      </c>
      <c r="F712" s="31">
        <v>600</v>
      </c>
      <c r="G712" s="9"/>
      <c r="H712" s="9"/>
      <c r="I712" s="9"/>
    </row>
    <row r="713" spans="1:9" ht="47.25" x14ac:dyDescent="0.25">
      <c r="A713" s="97" t="s">
        <v>522</v>
      </c>
      <c r="B713" s="98"/>
      <c r="C713" s="98" t="s">
        <v>25</v>
      </c>
      <c r="D713" s="98" t="s">
        <v>45</v>
      </c>
      <c r="E713" s="31" t="s">
        <v>62</v>
      </c>
      <c r="F713" s="31"/>
      <c r="G713" s="9">
        <f>G714</f>
        <v>3662</v>
      </c>
      <c r="H713" s="9">
        <f>H714</f>
        <v>3850</v>
      </c>
      <c r="I713" s="9">
        <f>I714</f>
        <v>3850</v>
      </c>
    </row>
    <row r="714" spans="1:9" x14ac:dyDescent="0.25">
      <c r="A714" s="97" t="s">
        <v>29</v>
      </c>
      <c r="B714" s="98"/>
      <c r="C714" s="98" t="s">
        <v>25</v>
      </c>
      <c r="D714" s="98" t="s">
        <v>45</v>
      </c>
      <c r="E714" s="31" t="s">
        <v>63</v>
      </c>
      <c r="F714" s="31"/>
      <c r="G714" s="9">
        <f>SUM(G715)</f>
        <v>3662</v>
      </c>
      <c r="H714" s="9">
        <f>SUM(H715)</f>
        <v>3850</v>
      </c>
      <c r="I714" s="9">
        <f>SUM(I715)</f>
        <v>3850</v>
      </c>
    </row>
    <row r="715" spans="1:9" ht="31.5" x14ac:dyDescent="0.25">
      <c r="A715" s="97" t="s">
        <v>64</v>
      </c>
      <c r="B715" s="98"/>
      <c r="C715" s="98" t="s">
        <v>25</v>
      </c>
      <c r="D715" s="98" t="s">
        <v>45</v>
      </c>
      <c r="E715" s="31" t="s">
        <v>65</v>
      </c>
      <c r="F715" s="31"/>
      <c r="G715" s="9">
        <f>G716</f>
        <v>3662</v>
      </c>
      <c r="H715" s="9">
        <f>H716</f>
        <v>3850</v>
      </c>
      <c r="I715" s="9">
        <f>I716</f>
        <v>3850</v>
      </c>
    </row>
    <row r="716" spans="1:9" ht="31.5" x14ac:dyDescent="0.25">
      <c r="A716" s="97" t="s">
        <v>43</v>
      </c>
      <c r="B716" s="98"/>
      <c r="C716" s="98" t="s">
        <v>25</v>
      </c>
      <c r="D716" s="98" t="s">
        <v>45</v>
      </c>
      <c r="E716" s="31" t="s">
        <v>65</v>
      </c>
      <c r="F716" s="31">
        <v>200</v>
      </c>
      <c r="G716" s="9">
        <v>3662</v>
      </c>
      <c r="H716" s="9">
        <v>3850</v>
      </c>
      <c r="I716" s="9">
        <v>3850</v>
      </c>
    </row>
    <row r="717" spans="1:9" ht="31.5" x14ac:dyDescent="0.25">
      <c r="A717" s="97" t="s">
        <v>518</v>
      </c>
      <c r="B717" s="98"/>
      <c r="C717" s="98" t="s">
        <v>25</v>
      </c>
      <c r="D717" s="98" t="s">
        <v>45</v>
      </c>
      <c r="E717" s="31" t="s">
        <v>376</v>
      </c>
      <c r="F717" s="31"/>
      <c r="G717" s="9">
        <f t="shared" ref="G717:I720" si="190">SUM(G718)</f>
        <v>9000</v>
      </c>
      <c r="H717" s="9">
        <f t="shared" si="190"/>
        <v>5000</v>
      </c>
      <c r="I717" s="9">
        <f t="shared" si="190"/>
        <v>5000</v>
      </c>
    </row>
    <row r="718" spans="1:9" x14ac:dyDescent="0.25">
      <c r="A718" s="97" t="s">
        <v>29</v>
      </c>
      <c r="B718" s="98"/>
      <c r="C718" s="98" t="s">
        <v>25</v>
      </c>
      <c r="D718" s="98" t="s">
        <v>45</v>
      </c>
      <c r="E718" s="31" t="s">
        <v>377</v>
      </c>
      <c r="F718" s="31"/>
      <c r="G718" s="9">
        <f t="shared" si="190"/>
        <v>9000</v>
      </c>
      <c r="H718" s="9">
        <f t="shared" si="190"/>
        <v>5000</v>
      </c>
      <c r="I718" s="9">
        <f t="shared" si="190"/>
        <v>5000</v>
      </c>
    </row>
    <row r="719" spans="1:9" x14ac:dyDescent="0.25">
      <c r="A719" s="97" t="s">
        <v>46</v>
      </c>
      <c r="B719" s="98"/>
      <c r="C719" s="98" t="s">
        <v>25</v>
      </c>
      <c r="D719" s="98" t="s">
        <v>45</v>
      </c>
      <c r="E719" s="31" t="s">
        <v>378</v>
      </c>
      <c r="F719" s="31"/>
      <c r="G719" s="9">
        <f t="shared" si="190"/>
        <v>9000</v>
      </c>
      <c r="H719" s="9">
        <f t="shared" si="190"/>
        <v>5000</v>
      </c>
      <c r="I719" s="9">
        <f t="shared" si="190"/>
        <v>5000</v>
      </c>
    </row>
    <row r="720" spans="1:9" ht="47.25" x14ac:dyDescent="0.25">
      <c r="A720" s="97" t="s">
        <v>768</v>
      </c>
      <c r="B720" s="98"/>
      <c r="C720" s="98" t="s">
        <v>25</v>
      </c>
      <c r="D720" s="98" t="s">
        <v>45</v>
      </c>
      <c r="E720" s="31" t="s">
        <v>379</v>
      </c>
      <c r="F720" s="31"/>
      <c r="G720" s="9">
        <f t="shared" si="190"/>
        <v>9000</v>
      </c>
      <c r="H720" s="9">
        <f t="shared" si="190"/>
        <v>5000</v>
      </c>
      <c r="I720" s="9">
        <f t="shared" si="190"/>
        <v>5000</v>
      </c>
    </row>
    <row r="721" spans="1:9" x14ac:dyDescent="0.25">
      <c r="A721" s="97" t="s">
        <v>34</v>
      </c>
      <c r="B721" s="98"/>
      <c r="C721" s="98" t="s">
        <v>25</v>
      </c>
      <c r="D721" s="98" t="s">
        <v>45</v>
      </c>
      <c r="E721" s="31" t="s">
        <v>379</v>
      </c>
      <c r="F721" s="31">
        <v>300</v>
      </c>
      <c r="G721" s="9">
        <v>9000</v>
      </c>
      <c r="H721" s="9">
        <v>5000</v>
      </c>
      <c r="I721" s="9">
        <v>5000</v>
      </c>
    </row>
    <row r="722" spans="1:9" ht="31.5" x14ac:dyDescent="0.25">
      <c r="A722" s="97" t="s">
        <v>638</v>
      </c>
      <c r="B722" s="39"/>
      <c r="C722" s="98" t="s">
        <v>25</v>
      </c>
      <c r="D722" s="98" t="s">
        <v>45</v>
      </c>
      <c r="E722" s="31" t="s">
        <v>411</v>
      </c>
      <c r="F722" s="31"/>
      <c r="G722" s="9">
        <f t="shared" ref="G722:I724" si="191">G723</f>
        <v>1347.4</v>
      </c>
      <c r="H722" s="9">
        <f t="shared" si="191"/>
        <v>524</v>
      </c>
      <c r="I722" s="9">
        <f t="shared" si="191"/>
        <v>524</v>
      </c>
    </row>
    <row r="723" spans="1:9" ht="31.5" x14ac:dyDescent="0.25">
      <c r="A723" s="97" t="s">
        <v>58</v>
      </c>
      <c r="B723" s="39"/>
      <c r="C723" s="98" t="s">
        <v>25</v>
      </c>
      <c r="D723" s="98" t="s">
        <v>45</v>
      </c>
      <c r="E723" s="31" t="s">
        <v>412</v>
      </c>
      <c r="F723" s="31"/>
      <c r="G723" s="9">
        <f>G724</f>
        <v>1347.4</v>
      </c>
      <c r="H723" s="9">
        <f t="shared" si="191"/>
        <v>524</v>
      </c>
      <c r="I723" s="9">
        <f t="shared" si="191"/>
        <v>524</v>
      </c>
    </row>
    <row r="724" spans="1:9" x14ac:dyDescent="0.25">
      <c r="A724" s="97" t="s">
        <v>31</v>
      </c>
      <c r="B724" s="39"/>
      <c r="C724" s="98" t="s">
        <v>25</v>
      </c>
      <c r="D724" s="98" t="s">
        <v>45</v>
      </c>
      <c r="E724" s="31" t="s">
        <v>413</v>
      </c>
      <c r="F724" s="31"/>
      <c r="G724" s="9">
        <f t="shared" si="191"/>
        <v>1347.4</v>
      </c>
      <c r="H724" s="9">
        <f t="shared" si="191"/>
        <v>524</v>
      </c>
      <c r="I724" s="9">
        <f t="shared" si="191"/>
        <v>524</v>
      </c>
    </row>
    <row r="725" spans="1:9" ht="31.5" x14ac:dyDescent="0.25">
      <c r="A725" s="97" t="s">
        <v>207</v>
      </c>
      <c r="B725" s="39"/>
      <c r="C725" s="98" t="s">
        <v>25</v>
      </c>
      <c r="D725" s="98" t="s">
        <v>45</v>
      </c>
      <c r="E725" s="31" t="s">
        <v>413</v>
      </c>
      <c r="F725" s="31">
        <v>600</v>
      </c>
      <c r="G725" s="9">
        <v>1347.4</v>
      </c>
      <c r="H725" s="9">
        <v>524</v>
      </c>
      <c r="I725" s="9">
        <v>524</v>
      </c>
    </row>
    <row r="726" spans="1:9" x14ac:dyDescent="0.25">
      <c r="A726" s="97" t="s">
        <v>167</v>
      </c>
      <c r="B726" s="98"/>
      <c r="C726" s="98" t="s">
        <v>25</v>
      </c>
      <c r="D726" s="98" t="s">
        <v>11</v>
      </c>
      <c r="E726" s="31"/>
      <c r="F726" s="31"/>
      <c r="G726" s="9">
        <f>G727+G742</f>
        <v>174137.8</v>
      </c>
      <c r="H726" s="9">
        <f>H727+H742</f>
        <v>194514.9</v>
      </c>
      <c r="I726" s="9">
        <f>I727+I742</f>
        <v>197294.1</v>
      </c>
    </row>
    <row r="727" spans="1:9" ht="36.75" customHeight="1" x14ac:dyDescent="0.25">
      <c r="A727" s="97" t="s">
        <v>410</v>
      </c>
      <c r="B727" s="98"/>
      <c r="C727" s="98" t="s">
        <v>25</v>
      </c>
      <c r="D727" s="98" t="s">
        <v>11</v>
      </c>
      <c r="E727" s="98" t="s">
        <v>321</v>
      </c>
      <c r="F727" s="31"/>
      <c r="G727" s="9">
        <f>G728</f>
        <v>174137.8</v>
      </c>
      <c r="H727" s="9">
        <f>H728</f>
        <v>194514.9</v>
      </c>
      <c r="I727" s="9">
        <f>I728</f>
        <v>197294.1</v>
      </c>
    </row>
    <row r="728" spans="1:9" x14ac:dyDescent="0.25">
      <c r="A728" s="97" t="s">
        <v>876</v>
      </c>
      <c r="B728" s="98"/>
      <c r="C728" s="98" t="s">
        <v>25</v>
      </c>
      <c r="D728" s="98" t="s">
        <v>11</v>
      </c>
      <c r="E728" s="98" t="s">
        <v>322</v>
      </c>
      <c r="F728" s="31"/>
      <c r="G728" s="9">
        <f>SUM(G732+G738+G729+G735)</f>
        <v>174137.8</v>
      </c>
      <c r="H728" s="9">
        <f t="shared" ref="H728:I728" si="192">SUM(H732+H738+H729+H735)</f>
        <v>194514.9</v>
      </c>
      <c r="I728" s="9">
        <f t="shared" si="192"/>
        <v>197294.1</v>
      </c>
    </row>
    <row r="729" spans="1:9" ht="78.75" x14ac:dyDescent="0.25">
      <c r="A729" s="97" t="s">
        <v>342</v>
      </c>
      <c r="B729" s="98"/>
      <c r="C729" s="98" t="s">
        <v>25</v>
      </c>
      <c r="D729" s="98" t="s">
        <v>11</v>
      </c>
      <c r="E729" s="31" t="s">
        <v>459</v>
      </c>
      <c r="F729" s="31"/>
      <c r="G729" s="9">
        <f>G730+G731</f>
        <v>104452</v>
      </c>
      <c r="H729" s="9">
        <f>H730+H731</f>
        <v>104864.3</v>
      </c>
      <c r="I729" s="9">
        <f>I730+I731</f>
        <v>106161.70000000001</v>
      </c>
    </row>
    <row r="730" spans="1:9" ht="31.5" x14ac:dyDescent="0.25">
      <c r="A730" s="97" t="s">
        <v>43</v>
      </c>
      <c r="B730" s="98"/>
      <c r="C730" s="98" t="s">
        <v>25</v>
      </c>
      <c r="D730" s="98" t="s">
        <v>11</v>
      </c>
      <c r="E730" s="31" t="s">
        <v>459</v>
      </c>
      <c r="F730" s="31">
        <v>200</v>
      </c>
      <c r="G730" s="9">
        <v>1531.1</v>
      </c>
      <c r="H730" s="9">
        <v>1549.5</v>
      </c>
      <c r="I730" s="9">
        <v>1568.6</v>
      </c>
    </row>
    <row r="731" spans="1:9" x14ac:dyDescent="0.25">
      <c r="A731" s="97" t="s">
        <v>34</v>
      </c>
      <c r="B731" s="98"/>
      <c r="C731" s="98" t="s">
        <v>25</v>
      </c>
      <c r="D731" s="98" t="s">
        <v>11</v>
      </c>
      <c r="E731" s="31" t="s">
        <v>459</v>
      </c>
      <c r="F731" s="31">
        <v>300</v>
      </c>
      <c r="G731" s="9">
        <v>102920.9</v>
      </c>
      <c r="H731" s="9">
        <v>103314.8</v>
      </c>
      <c r="I731" s="9">
        <v>104593.1</v>
      </c>
    </row>
    <row r="732" spans="1:9" ht="31.5" x14ac:dyDescent="0.25">
      <c r="A732" s="97" t="s">
        <v>340</v>
      </c>
      <c r="B732" s="98"/>
      <c r="C732" s="98" t="s">
        <v>25</v>
      </c>
      <c r="D732" s="98" t="s">
        <v>11</v>
      </c>
      <c r="E732" s="31" t="s">
        <v>460</v>
      </c>
      <c r="F732" s="31"/>
      <c r="G732" s="9">
        <f>G733+G734</f>
        <v>36797.1</v>
      </c>
      <c r="H732" s="9">
        <f>H733+H734</f>
        <v>54576.3</v>
      </c>
      <c r="I732" s="9">
        <f>I733+I734</f>
        <v>54871.299999999996</v>
      </c>
    </row>
    <row r="733" spans="1:9" ht="31.5" x14ac:dyDescent="0.25">
      <c r="A733" s="97" t="s">
        <v>43</v>
      </c>
      <c r="B733" s="98"/>
      <c r="C733" s="98" t="s">
        <v>25</v>
      </c>
      <c r="D733" s="98" t="s">
        <v>11</v>
      </c>
      <c r="E733" s="31" t="s">
        <v>460</v>
      </c>
      <c r="F733" s="31">
        <v>200</v>
      </c>
      <c r="G733" s="9">
        <v>629.9</v>
      </c>
      <c r="H733" s="9">
        <v>810.3</v>
      </c>
      <c r="I733" s="9">
        <v>814.7</v>
      </c>
    </row>
    <row r="734" spans="1:9" x14ac:dyDescent="0.25">
      <c r="A734" s="97" t="s">
        <v>34</v>
      </c>
      <c r="B734" s="98"/>
      <c r="C734" s="98" t="s">
        <v>25</v>
      </c>
      <c r="D734" s="98" t="s">
        <v>11</v>
      </c>
      <c r="E734" s="31" t="s">
        <v>460</v>
      </c>
      <c r="F734" s="31">
        <v>300</v>
      </c>
      <c r="G734" s="9">
        <v>36167.199999999997</v>
      </c>
      <c r="H734" s="9">
        <v>53766</v>
      </c>
      <c r="I734" s="9">
        <v>54056.6</v>
      </c>
    </row>
    <row r="735" spans="1:9" ht="63" x14ac:dyDescent="0.25">
      <c r="A735" s="97" t="s">
        <v>343</v>
      </c>
      <c r="B735" s="98"/>
      <c r="C735" s="98" t="s">
        <v>25</v>
      </c>
      <c r="D735" s="98" t="s">
        <v>11</v>
      </c>
      <c r="E735" s="31" t="s">
        <v>461</v>
      </c>
      <c r="F735" s="31"/>
      <c r="G735" s="9">
        <f>G736+G737</f>
        <v>26283</v>
      </c>
      <c r="H735" s="9">
        <f>H736+H737</f>
        <v>26608.6</v>
      </c>
      <c r="I735" s="9">
        <f>I736+I737</f>
        <v>27795.399999999998</v>
      </c>
    </row>
    <row r="736" spans="1:9" ht="31.5" x14ac:dyDescent="0.25">
      <c r="A736" s="97" t="s">
        <v>43</v>
      </c>
      <c r="B736" s="98"/>
      <c r="C736" s="98" t="s">
        <v>25</v>
      </c>
      <c r="D736" s="98" t="s">
        <v>11</v>
      </c>
      <c r="E736" s="31" t="s">
        <v>461</v>
      </c>
      <c r="F736" s="31">
        <v>200</v>
      </c>
      <c r="G736" s="9">
        <v>383.4</v>
      </c>
      <c r="H736" s="9">
        <v>395.6</v>
      </c>
      <c r="I736" s="9">
        <v>413.3</v>
      </c>
    </row>
    <row r="737" spans="1:9" x14ac:dyDescent="0.25">
      <c r="A737" s="97" t="s">
        <v>34</v>
      </c>
      <c r="B737" s="98"/>
      <c r="C737" s="98" t="s">
        <v>25</v>
      </c>
      <c r="D737" s="98" t="s">
        <v>11</v>
      </c>
      <c r="E737" s="31" t="s">
        <v>461</v>
      </c>
      <c r="F737" s="31">
        <v>300</v>
      </c>
      <c r="G737" s="9">
        <v>25899.599999999999</v>
      </c>
      <c r="H737" s="9">
        <v>26213</v>
      </c>
      <c r="I737" s="9">
        <v>27382.1</v>
      </c>
    </row>
    <row r="738" spans="1:9" x14ac:dyDescent="0.25">
      <c r="A738" s="97" t="s">
        <v>661</v>
      </c>
      <c r="B738" s="98"/>
      <c r="C738" s="98" t="s">
        <v>25</v>
      </c>
      <c r="D738" s="98" t="s">
        <v>11</v>
      </c>
      <c r="E738" s="31" t="s">
        <v>467</v>
      </c>
      <c r="F738" s="31"/>
      <c r="G738" s="9">
        <f>SUM(G739)</f>
        <v>6605.7</v>
      </c>
      <c r="H738" s="9">
        <f>SUM(H739)</f>
        <v>8465.7000000000007</v>
      </c>
      <c r="I738" s="9">
        <f>SUM(I739)</f>
        <v>8465.7000000000007</v>
      </c>
    </row>
    <row r="739" spans="1:9" ht="47.25" x14ac:dyDescent="0.25">
      <c r="A739" s="97" t="s">
        <v>341</v>
      </c>
      <c r="B739" s="98"/>
      <c r="C739" s="98" t="s">
        <v>25</v>
      </c>
      <c r="D739" s="98" t="s">
        <v>11</v>
      </c>
      <c r="E739" s="31" t="s">
        <v>468</v>
      </c>
      <c r="F739" s="31"/>
      <c r="G739" s="9">
        <f>SUM(G740:G741)</f>
        <v>6605.7</v>
      </c>
      <c r="H739" s="9">
        <f>SUM(H740:H741)</f>
        <v>8465.7000000000007</v>
      </c>
      <c r="I739" s="9">
        <f>SUM(I740:I741)</f>
        <v>8465.7000000000007</v>
      </c>
    </row>
    <row r="740" spans="1:9" ht="31.5" x14ac:dyDescent="0.25">
      <c r="A740" s="97" t="s">
        <v>43</v>
      </c>
      <c r="B740" s="98"/>
      <c r="C740" s="98" t="s">
        <v>25</v>
      </c>
      <c r="D740" s="98" t="s">
        <v>11</v>
      </c>
      <c r="E740" s="31" t="s">
        <v>468</v>
      </c>
      <c r="F740" s="31">
        <v>200</v>
      </c>
      <c r="G740" s="9">
        <v>125.7</v>
      </c>
      <c r="H740" s="9">
        <v>125.7</v>
      </c>
      <c r="I740" s="9">
        <v>125.7</v>
      </c>
    </row>
    <row r="741" spans="1:9" x14ac:dyDescent="0.25">
      <c r="A741" s="97" t="s">
        <v>34</v>
      </c>
      <c r="B741" s="98"/>
      <c r="C741" s="98" t="s">
        <v>25</v>
      </c>
      <c r="D741" s="98" t="s">
        <v>11</v>
      </c>
      <c r="E741" s="31" t="s">
        <v>468</v>
      </c>
      <c r="F741" s="31">
        <v>300</v>
      </c>
      <c r="G741" s="9">
        <v>6480</v>
      </c>
      <c r="H741" s="9">
        <v>8340</v>
      </c>
      <c r="I741" s="9">
        <v>8340</v>
      </c>
    </row>
    <row r="742" spans="1:9" ht="31.5" hidden="1" x14ac:dyDescent="0.25">
      <c r="A742" s="97" t="s">
        <v>519</v>
      </c>
      <c r="B742" s="98"/>
      <c r="C742" s="98" t="s">
        <v>25</v>
      </c>
      <c r="D742" s="98" t="s">
        <v>11</v>
      </c>
      <c r="E742" s="31" t="s">
        <v>14</v>
      </c>
      <c r="F742" s="31"/>
      <c r="G742" s="9">
        <f>SUM(G743)</f>
        <v>0</v>
      </c>
      <c r="H742" s="9">
        <f>SUM(H743)</f>
        <v>0</v>
      </c>
      <c r="I742" s="9">
        <f>SUM(I743)</f>
        <v>0</v>
      </c>
    </row>
    <row r="743" spans="1:9" ht="31.5" hidden="1" x14ac:dyDescent="0.25">
      <c r="A743" s="97" t="s">
        <v>71</v>
      </c>
      <c r="B743" s="40"/>
      <c r="C743" s="98" t="s">
        <v>25</v>
      </c>
      <c r="D743" s="98" t="s">
        <v>11</v>
      </c>
      <c r="E743" s="31" t="s">
        <v>15</v>
      </c>
      <c r="F743" s="31"/>
      <c r="G743" s="9">
        <f t="shared" ref="G743:I744" si="193">G744</f>
        <v>0</v>
      </c>
      <c r="H743" s="9">
        <f t="shared" si="193"/>
        <v>0</v>
      </c>
      <c r="I743" s="9">
        <f t="shared" si="193"/>
        <v>0</v>
      </c>
    </row>
    <row r="744" spans="1:9" ht="31.5" hidden="1" x14ac:dyDescent="0.25">
      <c r="A744" s="97" t="s">
        <v>36</v>
      </c>
      <c r="B744" s="40"/>
      <c r="C744" s="98" t="s">
        <v>25</v>
      </c>
      <c r="D744" s="98" t="s">
        <v>11</v>
      </c>
      <c r="E744" s="31" t="s">
        <v>37</v>
      </c>
      <c r="F744" s="31"/>
      <c r="G744" s="9">
        <f t="shared" si="193"/>
        <v>0</v>
      </c>
      <c r="H744" s="9">
        <f t="shared" si="193"/>
        <v>0</v>
      </c>
      <c r="I744" s="9">
        <f t="shared" si="193"/>
        <v>0</v>
      </c>
    </row>
    <row r="745" spans="1:9" hidden="1" x14ac:dyDescent="0.25">
      <c r="A745" s="97" t="s">
        <v>480</v>
      </c>
      <c r="B745" s="40"/>
      <c r="C745" s="98" t="s">
        <v>25</v>
      </c>
      <c r="D745" s="98" t="s">
        <v>11</v>
      </c>
      <c r="E745" s="31" t="s">
        <v>479</v>
      </c>
      <c r="F745" s="31"/>
      <c r="G745" s="9">
        <f t="shared" ref="G745:I746" si="194">SUM(G746)</f>
        <v>0</v>
      </c>
      <c r="H745" s="9">
        <f t="shared" si="194"/>
        <v>0</v>
      </c>
      <c r="I745" s="9">
        <f t="shared" si="194"/>
        <v>0</v>
      </c>
    </row>
    <row r="746" spans="1:9" ht="47.25" hidden="1" x14ac:dyDescent="0.25">
      <c r="A746" s="97" t="s">
        <v>487</v>
      </c>
      <c r="B746" s="40"/>
      <c r="C746" s="98" t="s">
        <v>25</v>
      </c>
      <c r="D746" s="98" t="s">
        <v>11</v>
      </c>
      <c r="E746" s="31" t="s">
        <v>486</v>
      </c>
      <c r="F746" s="31"/>
      <c r="G746" s="9">
        <f t="shared" si="194"/>
        <v>0</v>
      </c>
      <c r="H746" s="9">
        <f t="shared" si="194"/>
        <v>0</v>
      </c>
      <c r="I746" s="9">
        <f t="shared" si="194"/>
        <v>0</v>
      </c>
    </row>
    <row r="747" spans="1:9" ht="31.5" hidden="1" x14ac:dyDescent="0.25">
      <c r="A747" s="97" t="s">
        <v>43</v>
      </c>
      <c r="B747" s="40"/>
      <c r="C747" s="98" t="s">
        <v>25</v>
      </c>
      <c r="D747" s="98" t="s">
        <v>11</v>
      </c>
      <c r="E747" s="31" t="s">
        <v>486</v>
      </c>
      <c r="F747" s="31">
        <v>200</v>
      </c>
      <c r="G747" s="9"/>
      <c r="H747" s="9"/>
      <c r="I747" s="9"/>
    </row>
    <row r="748" spans="1:9" x14ac:dyDescent="0.25">
      <c r="A748" s="97" t="s">
        <v>66</v>
      </c>
      <c r="B748" s="98"/>
      <c r="C748" s="98" t="s">
        <v>25</v>
      </c>
      <c r="D748" s="98" t="s">
        <v>67</v>
      </c>
      <c r="E748" s="31"/>
      <c r="F748" s="31"/>
      <c r="G748" s="9">
        <f>G774+G749+G794</f>
        <v>55295.700000000004</v>
      </c>
      <c r="H748" s="9">
        <f>H774+H749+H794</f>
        <v>47408.4</v>
      </c>
      <c r="I748" s="9">
        <f>I774+I749+I794</f>
        <v>47408.4</v>
      </c>
    </row>
    <row r="749" spans="1:9" ht="31.5" x14ac:dyDescent="0.25">
      <c r="A749" s="97" t="s">
        <v>410</v>
      </c>
      <c r="B749" s="98"/>
      <c r="C749" s="98" t="s">
        <v>25</v>
      </c>
      <c r="D749" s="98" t="s">
        <v>67</v>
      </c>
      <c r="E749" s="98" t="s">
        <v>321</v>
      </c>
      <c r="F749" s="31"/>
      <c r="G749" s="9">
        <f>G750+G757+G771</f>
        <v>41398.6</v>
      </c>
      <c r="H749" s="9">
        <f>H750+H757+H771</f>
        <v>39579.5</v>
      </c>
      <c r="I749" s="9">
        <f>I750+I757+I771</f>
        <v>39579.5</v>
      </c>
    </row>
    <row r="750" spans="1:9" x14ac:dyDescent="0.25">
      <c r="A750" s="97" t="s">
        <v>876</v>
      </c>
      <c r="B750" s="98"/>
      <c r="C750" s="98" t="s">
        <v>25</v>
      </c>
      <c r="D750" s="98" t="s">
        <v>67</v>
      </c>
      <c r="E750" s="98" t="s">
        <v>322</v>
      </c>
      <c r="F750" s="31"/>
      <c r="G750" s="9">
        <f>SUM(G751)+G754</f>
        <v>8669.9</v>
      </c>
      <c r="H750" s="9">
        <f t="shared" ref="H750:I750" si="195">SUM(H751)+H754</f>
        <v>8661.2999999999993</v>
      </c>
      <c r="I750" s="9">
        <f t="shared" si="195"/>
        <v>8661.2999999999993</v>
      </c>
    </row>
    <row r="751" spans="1:9" x14ac:dyDescent="0.25">
      <c r="A751" s="97" t="s">
        <v>344</v>
      </c>
      <c r="B751" s="98"/>
      <c r="C751" s="98" t="s">
        <v>25</v>
      </c>
      <c r="D751" s="98" t="s">
        <v>67</v>
      </c>
      <c r="E751" s="31" t="s">
        <v>462</v>
      </c>
      <c r="F751" s="31"/>
      <c r="G751" s="9">
        <f>G752+G753</f>
        <v>7745.1</v>
      </c>
      <c r="H751" s="9">
        <f>H752+H753</f>
        <v>7736.5</v>
      </c>
      <c r="I751" s="9">
        <f>I752+I753</f>
        <v>7736.5</v>
      </c>
    </row>
    <row r="752" spans="1:9" ht="47.25" x14ac:dyDescent="0.25">
      <c r="A752" s="97" t="s">
        <v>42</v>
      </c>
      <c r="B752" s="98"/>
      <c r="C752" s="98" t="s">
        <v>25</v>
      </c>
      <c r="D752" s="98" t="s">
        <v>67</v>
      </c>
      <c r="E752" s="31" t="s">
        <v>462</v>
      </c>
      <c r="F752" s="31">
        <v>100</v>
      </c>
      <c r="G752" s="9">
        <v>7745.1</v>
      </c>
      <c r="H752" s="9">
        <v>7736.5</v>
      </c>
      <c r="I752" s="9">
        <v>7736.5</v>
      </c>
    </row>
    <row r="753" spans="1:9" ht="31.5" hidden="1" x14ac:dyDescent="0.25">
      <c r="A753" s="97" t="s">
        <v>43</v>
      </c>
      <c r="B753" s="98"/>
      <c r="C753" s="98" t="s">
        <v>25</v>
      </c>
      <c r="D753" s="98" t="s">
        <v>67</v>
      </c>
      <c r="E753" s="31" t="s">
        <v>462</v>
      </c>
      <c r="F753" s="31">
        <v>200</v>
      </c>
      <c r="G753" s="9"/>
      <c r="H753" s="9"/>
      <c r="I753" s="9"/>
    </row>
    <row r="754" spans="1:9" ht="126" x14ac:dyDescent="0.25">
      <c r="A754" s="97" t="s">
        <v>910</v>
      </c>
      <c r="B754" s="98"/>
      <c r="C754" s="98" t="s">
        <v>25</v>
      </c>
      <c r="D754" s="98" t="s">
        <v>67</v>
      </c>
      <c r="E754" s="31" t="s">
        <v>911</v>
      </c>
      <c r="F754" s="31"/>
      <c r="G754" s="9">
        <f>SUM(G755:G756)</f>
        <v>924.8</v>
      </c>
      <c r="H754" s="9">
        <f t="shared" ref="H754:I754" si="196">SUM(H755:H756)</f>
        <v>924.8</v>
      </c>
      <c r="I754" s="9">
        <f t="shared" si="196"/>
        <v>924.8</v>
      </c>
    </row>
    <row r="755" spans="1:9" ht="47.25" x14ac:dyDescent="0.25">
      <c r="A755" s="97" t="s">
        <v>42</v>
      </c>
      <c r="B755" s="98"/>
      <c r="C755" s="98" t="s">
        <v>25</v>
      </c>
      <c r="D755" s="98" t="s">
        <v>67</v>
      </c>
      <c r="E755" s="31" t="s">
        <v>911</v>
      </c>
      <c r="F755" s="31">
        <v>100</v>
      </c>
      <c r="G755" s="9">
        <v>881.8</v>
      </c>
      <c r="H755" s="9">
        <v>348</v>
      </c>
      <c r="I755" s="9">
        <v>348</v>
      </c>
    </row>
    <row r="756" spans="1:9" ht="31.5" x14ac:dyDescent="0.25">
      <c r="A756" s="97" t="s">
        <v>43</v>
      </c>
      <c r="B756" s="98"/>
      <c r="C756" s="98" t="s">
        <v>25</v>
      </c>
      <c r="D756" s="98" t="s">
        <v>67</v>
      </c>
      <c r="E756" s="31" t="s">
        <v>911</v>
      </c>
      <c r="F756" s="31">
        <v>200</v>
      </c>
      <c r="G756" s="9">
        <v>43</v>
      </c>
      <c r="H756" s="9">
        <v>576.79999999999995</v>
      </c>
      <c r="I756" s="9">
        <v>576.79999999999995</v>
      </c>
    </row>
    <row r="757" spans="1:9" ht="31.5" x14ac:dyDescent="0.25">
      <c r="A757" s="97" t="s">
        <v>329</v>
      </c>
      <c r="B757" s="98"/>
      <c r="C757" s="98" t="s">
        <v>25</v>
      </c>
      <c r="D757" s="98" t="s">
        <v>67</v>
      </c>
      <c r="E757" s="31" t="s">
        <v>330</v>
      </c>
      <c r="F757" s="31"/>
      <c r="G757" s="9">
        <f>SUM(G761)+G758+G764+G767</f>
        <v>8143.4</v>
      </c>
      <c r="H757" s="9">
        <f t="shared" ref="H757:I757" si="197">SUM(H761)+H758+H764+H767</f>
        <v>6586.3</v>
      </c>
      <c r="I757" s="9">
        <f t="shared" si="197"/>
        <v>6586.3</v>
      </c>
    </row>
    <row r="758" spans="1:9" ht="63" x14ac:dyDescent="0.25">
      <c r="A758" s="11" t="s">
        <v>732</v>
      </c>
      <c r="B758" s="98"/>
      <c r="C758" s="98" t="s">
        <v>25</v>
      </c>
      <c r="D758" s="98" t="s">
        <v>67</v>
      </c>
      <c r="E758" s="98" t="s">
        <v>716</v>
      </c>
      <c r="F758" s="98"/>
      <c r="G758" s="9">
        <f>G759</f>
        <v>139.5</v>
      </c>
      <c r="H758" s="9">
        <f t="shared" ref="H758:I758" si="198">H759</f>
        <v>145</v>
      </c>
      <c r="I758" s="9">
        <f t="shared" si="198"/>
        <v>145</v>
      </c>
    </row>
    <row r="759" spans="1:9" ht="31.5" x14ac:dyDescent="0.25">
      <c r="A759" s="97" t="s">
        <v>43</v>
      </c>
      <c r="B759" s="98"/>
      <c r="C759" s="98" t="s">
        <v>25</v>
      </c>
      <c r="D759" s="98" t="s">
        <v>67</v>
      </c>
      <c r="E759" s="98" t="s">
        <v>716</v>
      </c>
      <c r="F759" s="98" t="s">
        <v>80</v>
      </c>
      <c r="G759" s="9">
        <v>139.5</v>
      </c>
      <c r="H759" s="9">
        <v>145</v>
      </c>
      <c r="I759" s="9">
        <v>145</v>
      </c>
    </row>
    <row r="760" spans="1:9" ht="31.5" hidden="1" x14ac:dyDescent="0.25">
      <c r="A760" s="97" t="s">
        <v>43</v>
      </c>
      <c r="B760" s="98"/>
      <c r="C760" s="98" t="s">
        <v>25</v>
      </c>
      <c r="D760" s="98" t="s">
        <v>67</v>
      </c>
      <c r="E760" s="31" t="s">
        <v>463</v>
      </c>
      <c r="F760" s="31">
        <v>200</v>
      </c>
      <c r="G760" s="9"/>
      <c r="H760" s="9"/>
      <c r="I760" s="9"/>
    </row>
    <row r="761" spans="1:9" ht="47.25" x14ac:dyDescent="0.25">
      <c r="A761" s="97" t="s">
        <v>465</v>
      </c>
      <c r="B761" s="98"/>
      <c r="C761" s="98" t="s">
        <v>25</v>
      </c>
      <c r="D761" s="98" t="s">
        <v>67</v>
      </c>
      <c r="E761" s="31" t="s">
        <v>464</v>
      </c>
      <c r="F761" s="31"/>
      <c r="G761" s="9">
        <f t="shared" ref="G761:I761" si="199">SUM(G762)</f>
        <v>6097.9</v>
      </c>
      <c r="H761" s="9">
        <f t="shared" si="199"/>
        <v>5982.3</v>
      </c>
      <c r="I761" s="9">
        <f t="shared" si="199"/>
        <v>5982.3</v>
      </c>
    </row>
    <row r="762" spans="1:9" ht="47.25" x14ac:dyDescent="0.25">
      <c r="A762" s="97" t="s">
        <v>934</v>
      </c>
      <c r="B762" s="98"/>
      <c r="C762" s="98" t="s">
        <v>25</v>
      </c>
      <c r="D762" s="98" t="s">
        <v>67</v>
      </c>
      <c r="E762" s="31" t="s">
        <v>463</v>
      </c>
      <c r="F762" s="31"/>
      <c r="G762" s="9">
        <f>G763+G760</f>
        <v>6097.9</v>
      </c>
      <c r="H762" s="9">
        <f>H763+H760</f>
        <v>5982.3</v>
      </c>
      <c r="I762" s="9">
        <f>I763+I760</f>
        <v>5982.3</v>
      </c>
    </row>
    <row r="763" spans="1:9" ht="47.25" x14ac:dyDescent="0.25">
      <c r="A763" s="97" t="s">
        <v>42</v>
      </c>
      <c r="B763" s="98"/>
      <c r="C763" s="98" t="s">
        <v>25</v>
      </c>
      <c r="D763" s="98" t="s">
        <v>67</v>
      </c>
      <c r="E763" s="31" t="s">
        <v>463</v>
      </c>
      <c r="F763" s="31">
        <v>100</v>
      </c>
      <c r="G763" s="9">
        <v>6097.9</v>
      </c>
      <c r="H763" s="9">
        <v>5982.3</v>
      </c>
      <c r="I763" s="9">
        <v>5982.3</v>
      </c>
    </row>
    <row r="764" spans="1:9" ht="47.25" x14ac:dyDescent="0.25">
      <c r="A764" s="97" t="s">
        <v>968</v>
      </c>
      <c r="B764" s="98"/>
      <c r="C764" s="98" t="s">
        <v>25</v>
      </c>
      <c r="D764" s="98" t="s">
        <v>67</v>
      </c>
      <c r="E764" s="31" t="s">
        <v>965</v>
      </c>
      <c r="F764" s="31"/>
      <c r="G764" s="9">
        <f>SUM(G765)</f>
        <v>156</v>
      </c>
      <c r="H764" s="9">
        <f t="shared" ref="H764:I764" si="200">SUM(H765)</f>
        <v>111</v>
      </c>
      <c r="I764" s="9">
        <f t="shared" si="200"/>
        <v>111</v>
      </c>
    </row>
    <row r="765" spans="1:9" ht="94.5" x14ac:dyDescent="0.25">
      <c r="A765" s="97" t="s">
        <v>813</v>
      </c>
      <c r="B765" s="98"/>
      <c r="C765" s="98" t="s">
        <v>25</v>
      </c>
      <c r="D765" s="98" t="s">
        <v>67</v>
      </c>
      <c r="E765" s="31" t="s">
        <v>969</v>
      </c>
      <c r="F765" s="31"/>
      <c r="G765" s="9">
        <f>SUM(G766)</f>
        <v>156</v>
      </c>
      <c r="H765" s="9">
        <f t="shared" ref="H765:I765" si="201">SUM(H766)</f>
        <v>111</v>
      </c>
      <c r="I765" s="9">
        <f t="shared" si="201"/>
        <v>111</v>
      </c>
    </row>
    <row r="766" spans="1:9" ht="31.5" x14ac:dyDescent="0.25">
      <c r="A766" s="97" t="s">
        <v>43</v>
      </c>
      <c r="B766" s="98"/>
      <c r="C766" s="98" t="s">
        <v>25</v>
      </c>
      <c r="D766" s="98" t="s">
        <v>67</v>
      </c>
      <c r="E766" s="31" t="s">
        <v>969</v>
      </c>
      <c r="F766" s="31" t="s">
        <v>80</v>
      </c>
      <c r="G766" s="9">
        <v>156</v>
      </c>
      <c r="H766" s="9">
        <v>111</v>
      </c>
      <c r="I766" s="9">
        <v>111</v>
      </c>
    </row>
    <row r="767" spans="1:9" ht="31.5" x14ac:dyDescent="0.25">
      <c r="A767" s="11" t="s">
        <v>967</v>
      </c>
      <c r="B767" s="98"/>
      <c r="C767" s="98" t="s">
        <v>25</v>
      </c>
      <c r="D767" s="98" t="s">
        <v>67</v>
      </c>
      <c r="E767" s="98" t="s">
        <v>966</v>
      </c>
      <c r="F767" s="31"/>
      <c r="G767" s="9">
        <f>SUM(G768)</f>
        <v>1750</v>
      </c>
      <c r="H767" s="9">
        <f t="shared" ref="H767:I767" si="202">SUM(H768)</f>
        <v>348</v>
      </c>
      <c r="I767" s="9">
        <f t="shared" si="202"/>
        <v>348</v>
      </c>
    </row>
    <row r="768" spans="1:9" ht="63" x14ac:dyDescent="0.25">
      <c r="A768" s="11" t="s">
        <v>998</v>
      </c>
      <c r="B768" s="98"/>
      <c r="C768" s="98" t="s">
        <v>25</v>
      </c>
      <c r="D768" s="98" t="s">
        <v>67</v>
      </c>
      <c r="E768" s="98" t="s">
        <v>970</v>
      </c>
      <c r="F768" s="31"/>
      <c r="G768" s="9">
        <f>SUM(G769:G770)</f>
        <v>1750</v>
      </c>
      <c r="H768" s="9">
        <f t="shared" ref="H768:I768" si="203">SUM(H770)</f>
        <v>348</v>
      </c>
      <c r="I768" s="9">
        <f t="shared" si="203"/>
        <v>348</v>
      </c>
    </row>
    <row r="769" spans="1:9" ht="47.25" x14ac:dyDescent="0.25">
      <c r="A769" s="118" t="s">
        <v>42</v>
      </c>
      <c r="B769" s="119"/>
      <c r="C769" s="119" t="s">
        <v>25</v>
      </c>
      <c r="D769" s="119" t="s">
        <v>67</v>
      </c>
      <c r="E769" s="119" t="s">
        <v>970</v>
      </c>
      <c r="F769" s="31">
        <v>100</v>
      </c>
      <c r="G769" s="9">
        <v>1596.3</v>
      </c>
      <c r="H769" s="9"/>
      <c r="I769" s="9"/>
    </row>
    <row r="770" spans="1:9" ht="31.5" x14ac:dyDescent="0.25">
      <c r="A770" s="97" t="s">
        <v>43</v>
      </c>
      <c r="B770" s="98"/>
      <c r="C770" s="98" t="s">
        <v>25</v>
      </c>
      <c r="D770" s="98" t="s">
        <v>67</v>
      </c>
      <c r="E770" s="98" t="s">
        <v>970</v>
      </c>
      <c r="F770" s="31">
        <v>200</v>
      </c>
      <c r="G770" s="9">
        <v>153.69999999999999</v>
      </c>
      <c r="H770" s="9">
        <v>348</v>
      </c>
      <c r="I770" s="9">
        <v>348</v>
      </c>
    </row>
    <row r="771" spans="1:9" ht="31.5" x14ac:dyDescent="0.25">
      <c r="A771" s="97" t="s">
        <v>327</v>
      </c>
      <c r="B771" s="98"/>
      <c r="C771" s="98" t="s">
        <v>25</v>
      </c>
      <c r="D771" s="98" t="s">
        <v>67</v>
      </c>
      <c r="E771" s="98" t="s">
        <v>328</v>
      </c>
      <c r="F771" s="31"/>
      <c r="G771" s="9">
        <f>SUM(G772)</f>
        <v>24585.3</v>
      </c>
      <c r="H771" s="9">
        <f>SUM(H772)</f>
        <v>24331.9</v>
      </c>
      <c r="I771" s="9">
        <f>SUM(I772)</f>
        <v>24331.9</v>
      </c>
    </row>
    <row r="772" spans="1:9" ht="31.5" x14ac:dyDescent="0.25">
      <c r="A772" s="97" t="s">
        <v>347</v>
      </c>
      <c r="B772" s="98"/>
      <c r="C772" s="98" t="s">
        <v>25</v>
      </c>
      <c r="D772" s="98" t="s">
        <v>67</v>
      </c>
      <c r="E772" s="31" t="s">
        <v>466</v>
      </c>
      <c r="F772" s="31"/>
      <c r="G772" s="9">
        <f>G773</f>
        <v>24585.3</v>
      </c>
      <c r="H772" s="9">
        <f t="shared" ref="H772:I772" si="204">H773</f>
        <v>24331.9</v>
      </c>
      <c r="I772" s="9">
        <f t="shared" si="204"/>
        <v>24331.9</v>
      </c>
    </row>
    <row r="773" spans="1:9" ht="47.25" x14ac:dyDescent="0.25">
      <c r="A773" s="97" t="s">
        <v>42</v>
      </c>
      <c r="B773" s="98"/>
      <c r="C773" s="98" t="s">
        <v>25</v>
      </c>
      <c r="D773" s="98" t="s">
        <v>67</v>
      </c>
      <c r="E773" s="31" t="s">
        <v>466</v>
      </c>
      <c r="F773" s="31">
        <v>100</v>
      </c>
      <c r="G773" s="9">
        <v>24585.3</v>
      </c>
      <c r="H773" s="9">
        <v>24331.9</v>
      </c>
      <c r="I773" s="9">
        <v>24331.9</v>
      </c>
    </row>
    <row r="774" spans="1:9" ht="31.5" x14ac:dyDescent="0.25">
      <c r="A774" s="97" t="s">
        <v>519</v>
      </c>
      <c r="B774" s="98"/>
      <c r="C774" s="98" t="s">
        <v>25</v>
      </c>
      <c r="D774" s="98" t="s">
        <v>67</v>
      </c>
      <c r="E774" s="31" t="s">
        <v>14</v>
      </c>
      <c r="F774" s="31"/>
      <c r="G774" s="9">
        <f>G781+G775</f>
        <v>12828.7</v>
      </c>
      <c r="H774" s="9">
        <f>H781+H775</f>
        <v>7828.9</v>
      </c>
      <c r="I774" s="9">
        <f>I781+I775</f>
        <v>7828.9</v>
      </c>
    </row>
    <row r="775" spans="1:9" hidden="1" x14ac:dyDescent="0.25">
      <c r="A775" s="97" t="s">
        <v>73</v>
      </c>
      <c r="B775" s="22"/>
      <c r="C775" s="98" t="s">
        <v>25</v>
      </c>
      <c r="D775" s="98" t="s">
        <v>67</v>
      </c>
      <c r="E775" s="31" t="s">
        <v>57</v>
      </c>
      <c r="F775" s="31"/>
      <c r="G775" s="9">
        <f>SUM(G776)</f>
        <v>0</v>
      </c>
      <c r="H775" s="9">
        <f t="shared" ref="H775:I775" si="205">SUM(H776)</f>
        <v>0</v>
      </c>
      <c r="I775" s="9">
        <f t="shared" si="205"/>
        <v>0</v>
      </c>
    </row>
    <row r="776" spans="1:9" hidden="1" x14ac:dyDescent="0.25">
      <c r="A776" s="97" t="s">
        <v>29</v>
      </c>
      <c r="B776" s="22"/>
      <c r="C776" s="98" t="s">
        <v>25</v>
      </c>
      <c r="D776" s="98" t="s">
        <v>67</v>
      </c>
      <c r="E776" s="31" t="s">
        <v>369</v>
      </c>
      <c r="F776" s="31"/>
      <c r="G776" s="9">
        <f>SUM(G779+G777)</f>
        <v>0</v>
      </c>
      <c r="H776" s="9">
        <f>SUM(H779+H777)</f>
        <v>0</v>
      </c>
      <c r="I776" s="9">
        <f>SUM(I779+I777)</f>
        <v>0</v>
      </c>
    </row>
    <row r="777" spans="1:9" ht="47.25" hidden="1" x14ac:dyDescent="0.25">
      <c r="A777" s="97" t="s">
        <v>772</v>
      </c>
      <c r="B777" s="98"/>
      <c r="C777" s="98" t="s">
        <v>25</v>
      </c>
      <c r="D777" s="98" t="s">
        <v>67</v>
      </c>
      <c r="E777" s="31" t="s">
        <v>771</v>
      </c>
      <c r="F777" s="31"/>
      <c r="G777" s="9"/>
      <c r="H777" s="9">
        <f t="shared" ref="H777:I777" si="206">SUM(H778)</f>
        <v>0</v>
      </c>
      <c r="I777" s="9">
        <f t="shared" si="206"/>
        <v>0</v>
      </c>
    </row>
    <row r="778" spans="1:9" ht="31.5" hidden="1" x14ac:dyDescent="0.25">
      <c r="A778" s="97" t="s">
        <v>43</v>
      </c>
      <c r="B778" s="98"/>
      <c r="C778" s="98" t="s">
        <v>25</v>
      </c>
      <c r="D778" s="98" t="s">
        <v>67</v>
      </c>
      <c r="E778" s="31" t="s">
        <v>771</v>
      </c>
      <c r="F778" s="31">
        <v>200</v>
      </c>
      <c r="G778" s="9"/>
      <c r="H778" s="9"/>
      <c r="I778" s="9"/>
    </row>
    <row r="779" spans="1:9" ht="31.5" hidden="1" x14ac:dyDescent="0.25">
      <c r="A779" s="97" t="s">
        <v>717</v>
      </c>
      <c r="B779" s="22"/>
      <c r="C779" s="98" t="s">
        <v>25</v>
      </c>
      <c r="D779" s="98" t="s">
        <v>67</v>
      </c>
      <c r="E779" s="31" t="s">
        <v>575</v>
      </c>
      <c r="F779" s="31"/>
      <c r="G779" s="9">
        <f t="shared" ref="G779:H779" si="207">SUM(G780)</f>
        <v>0</v>
      </c>
      <c r="H779" s="9">
        <f t="shared" si="207"/>
        <v>0</v>
      </c>
      <c r="I779" s="9">
        <f>SUM(I780)</f>
        <v>0</v>
      </c>
    </row>
    <row r="780" spans="1:9" ht="31.5" hidden="1" x14ac:dyDescent="0.25">
      <c r="A780" s="97" t="s">
        <v>43</v>
      </c>
      <c r="B780" s="22"/>
      <c r="C780" s="98" t="s">
        <v>25</v>
      </c>
      <c r="D780" s="98" t="s">
        <v>67</v>
      </c>
      <c r="E780" s="31" t="s">
        <v>575</v>
      </c>
      <c r="F780" s="31">
        <v>200</v>
      </c>
      <c r="G780" s="9"/>
      <c r="H780" s="9"/>
      <c r="I780" s="9"/>
    </row>
    <row r="781" spans="1:9" ht="31.5" x14ac:dyDescent="0.25">
      <c r="A781" s="97" t="s">
        <v>877</v>
      </c>
      <c r="B781" s="98"/>
      <c r="C781" s="98" t="s">
        <v>25</v>
      </c>
      <c r="D781" s="98" t="s">
        <v>67</v>
      </c>
      <c r="E781" s="31" t="s">
        <v>68</v>
      </c>
      <c r="F781" s="31"/>
      <c r="G781" s="9">
        <f>SUM(G782+G785+G787+G789)+G792</f>
        <v>12828.7</v>
      </c>
      <c r="H781" s="9">
        <f t="shared" ref="H781:I781" si="208">SUM(H782+H785+H787+H789)+H792</f>
        <v>7828.9</v>
      </c>
      <c r="I781" s="9">
        <f t="shared" si="208"/>
        <v>7828.9</v>
      </c>
    </row>
    <row r="782" spans="1:9" x14ac:dyDescent="0.25">
      <c r="A782" s="97" t="s">
        <v>69</v>
      </c>
      <c r="B782" s="98"/>
      <c r="C782" s="98" t="s">
        <v>25</v>
      </c>
      <c r="D782" s="98" t="s">
        <v>67</v>
      </c>
      <c r="E782" s="31" t="s">
        <v>70</v>
      </c>
      <c r="F782" s="31"/>
      <c r="G782" s="9">
        <f>G783+G784</f>
        <v>8708.7000000000007</v>
      </c>
      <c r="H782" s="9">
        <f>H783+H784</f>
        <v>5916.7</v>
      </c>
      <c r="I782" s="9">
        <f>I783+I784</f>
        <v>5916.7</v>
      </c>
    </row>
    <row r="783" spans="1:9" ht="47.25" x14ac:dyDescent="0.25">
      <c r="A783" s="97" t="s">
        <v>42</v>
      </c>
      <c r="B783" s="98"/>
      <c r="C783" s="98" t="s">
        <v>25</v>
      </c>
      <c r="D783" s="98" t="s">
        <v>67</v>
      </c>
      <c r="E783" s="31" t="s">
        <v>70</v>
      </c>
      <c r="F783" s="31">
        <v>100</v>
      </c>
      <c r="G783" s="9">
        <v>8702</v>
      </c>
      <c r="H783" s="9">
        <v>5909.7</v>
      </c>
      <c r="I783" s="9">
        <v>5909.7</v>
      </c>
    </row>
    <row r="784" spans="1:9" ht="31.5" x14ac:dyDescent="0.25">
      <c r="A784" s="97" t="s">
        <v>43</v>
      </c>
      <c r="B784" s="98"/>
      <c r="C784" s="98" t="s">
        <v>25</v>
      </c>
      <c r="D784" s="98" t="s">
        <v>67</v>
      </c>
      <c r="E784" s="31" t="s">
        <v>70</v>
      </c>
      <c r="F784" s="31">
        <v>200</v>
      </c>
      <c r="G784" s="9">
        <v>6.7</v>
      </c>
      <c r="H784" s="9">
        <v>7</v>
      </c>
      <c r="I784" s="9">
        <v>7</v>
      </c>
    </row>
    <row r="785" spans="1:9" x14ac:dyDescent="0.25">
      <c r="A785" s="97" t="s">
        <v>84</v>
      </c>
      <c r="B785" s="39"/>
      <c r="C785" s="98" t="s">
        <v>25</v>
      </c>
      <c r="D785" s="98" t="s">
        <v>67</v>
      </c>
      <c r="E785" s="31" t="s">
        <v>414</v>
      </c>
      <c r="F785" s="31"/>
      <c r="G785" s="9">
        <f>G786</f>
        <v>602.6</v>
      </c>
      <c r="H785" s="9">
        <f>H786</f>
        <v>535</v>
      </c>
      <c r="I785" s="9">
        <f>I786</f>
        <v>535</v>
      </c>
    </row>
    <row r="786" spans="1:9" ht="31.5" x14ac:dyDescent="0.25">
      <c r="A786" s="97" t="s">
        <v>43</v>
      </c>
      <c r="B786" s="39"/>
      <c r="C786" s="98" t="s">
        <v>25</v>
      </c>
      <c r="D786" s="98" t="s">
        <v>67</v>
      </c>
      <c r="E786" s="31" t="s">
        <v>414</v>
      </c>
      <c r="F786" s="31">
        <v>200</v>
      </c>
      <c r="G786" s="9">
        <v>602.6</v>
      </c>
      <c r="H786" s="9">
        <v>535</v>
      </c>
      <c r="I786" s="9">
        <v>535</v>
      </c>
    </row>
    <row r="787" spans="1:9" ht="31.5" x14ac:dyDescent="0.25">
      <c r="A787" s="97" t="s">
        <v>86</v>
      </c>
      <c r="B787" s="39"/>
      <c r="C787" s="98" t="s">
        <v>25</v>
      </c>
      <c r="D787" s="98" t="s">
        <v>67</v>
      </c>
      <c r="E787" s="31" t="s">
        <v>415</v>
      </c>
      <c r="F787" s="31"/>
      <c r="G787" s="9">
        <f>G788</f>
        <v>1253.2</v>
      </c>
      <c r="H787" s="9">
        <f>H788</f>
        <v>973.6</v>
      </c>
      <c r="I787" s="9">
        <f>I788</f>
        <v>973.6</v>
      </c>
    </row>
    <row r="788" spans="1:9" ht="31.5" x14ac:dyDescent="0.25">
      <c r="A788" s="97" t="s">
        <v>43</v>
      </c>
      <c r="B788" s="39"/>
      <c r="C788" s="98" t="s">
        <v>25</v>
      </c>
      <c r="D788" s="98" t="s">
        <v>67</v>
      </c>
      <c r="E788" s="31" t="s">
        <v>415</v>
      </c>
      <c r="F788" s="31">
        <v>200</v>
      </c>
      <c r="G788" s="9">
        <v>1253.2</v>
      </c>
      <c r="H788" s="9">
        <v>973.6</v>
      </c>
      <c r="I788" s="9">
        <v>973.6</v>
      </c>
    </row>
    <row r="789" spans="1:9" ht="31.5" x14ac:dyDescent="0.25">
      <c r="A789" s="97" t="s">
        <v>87</v>
      </c>
      <c r="B789" s="39"/>
      <c r="C789" s="98" t="s">
        <v>25</v>
      </c>
      <c r="D789" s="98" t="s">
        <v>67</v>
      </c>
      <c r="E789" s="31" t="s">
        <v>416</v>
      </c>
      <c r="F789" s="31"/>
      <c r="G789" s="9">
        <f>G790+G791</f>
        <v>2237.6999999999998</v>
      </c>
      <c r="H789" s="9">
        <f>H790+H791</f>
        <v>379.2</v>
      </c>
      <c r="I789" s="9">
        <f>I790+I791</f>
        <v>379.2</v>
      </c>
    </row>
    <row r="790" spans="1:9" ht="31.5" x14ac:dyDescent="0.25">
      <c r="A790" s="97" t="s">
        <v>43</v>
      </c>
      <c r="B790" s="39"/>
      <c r="C790" s="98" t="s">
        <v>25</v>
      </c>
      <c r="D790" s="98" t="s">
        <v>67</v>
      </c>
      <c r="E790" s="31" t="s">
        <v>416</v>
      </c>
      <c r="F790" s="31">
        <v>200</v>
      </c>
      <c r="G790" s="9">
        <v>2156.6</v>
      </c>
      <c r="H790" s="9">
        <v>299.7</v>
      </c>
      <c r="I790" s="9">
        <v>299.7</v>
      </c>
    </row>
    <row r="791" spans="1:9" x14ac:dyDescent="0.25">
      <c r="A791" s="97" t="s">
        <v>20</v>
      </c>
      <c r="B791" s="39"/>
      <c r="C791" s="98" t="s">
        <v>25</v>
      </c>
      <c r="D791" s="98" t="s">
        <v>67</v>
      </c>
      <c r="E791" s="31" t="s">
        <v>416</v>
      </c>
      <c r="F791" s="31">
        <v>800</v>
      </c>
      <c r="G791" s="9">
        <v>81.099999999999994</v>
      </c>
      <c r="H791" s="9">
        <v>79.5</v>
      </c>
      <c r="I791" s="9">
        <v>79.5</v>
      </c>
    </row>
    <row r="792" spans="1:9" ht="31.5" x14ac:dyDescent="0.25">
      <c r="A792" s="97" t="s">
        <v>980</v>
      </c>
      <c r="B792" s="39"/>
      <c r="C792" s="98" t="s">
        <v>25</v>
      </c>
      <c r="D792" s="98" t="s">
        <v>67</v>
      </c>
      <c r="E792" s="31" t="s">
        <v>979</v>
      </c>
      <c r="F792" s="31"/>
      <c r="G792" s="9">
        <f>SUM(G793)</f>
        <v>26.5</v>
      </c>
      <c r="H792" s="9">
        <f t="shared" ref="H792:I792" si="209">SUM(H793)</f>
        <v>24.4</v>
      </c>
      <c r="I792" s="9">
        <f t="shared" si="209"/>
        <v>24.4</v>
      </c>
    </row>
    <row r="793" spans="1:9" ht="47.25" x14ac:dyDescent="0.25">
      <c r="A793" s="97" t="s">
        <v>42</v>
      </c>
      <c r="B793" s="39"/>
      <c r="C793" s="98" t="s">
        <v>25</v>
      </c>
      <c r="D793" s="98" t="s">
        <v>67</v>
      </c>
      <c r="E793" s="31" t="s">
        <v>979</v>
      </c>
      <c r="F793" s="31">
        <v>100</v>
      </c>
      <c r="G793" s="9">
        <v>26.5</v>
      </c>
      <c r="H793" s="9">
        <v>24.4</v>
      </c>
      <c r="I793" s="9">
        <v>24.4</v>
      </c>
    </row>
    <row r="794" spans="1:9" ht="31.5" x14ac:dyDescent="0.25">
      <c r="A794" s="97" t="s">
        <v>555</v>
      </c>
      <c r="B794" s="39"/>
      <c r="C794" s="98" t="s">
        <v>25</v>
      </c>
      <c r="D794" s="98" t="s">
        <v>67</v>
      </c>
      <c r="E794" s="31" t="s">
        <v>553</v>
      </c>
      <c r="F794" s="31"/>
      <c r="G794" s="9">
        <f>SUM(G795)+G798</f>
        <v>1068.4000000000001</v>
      </c>
      <c r="H794" s="9">
        <f t="shared" ref="H794:I794" si="210">SUM(H795)+H798</f>
        <v>0</v>
      </c>
      <c r="I794" s="9">
        <f t="shared" si="210"/>
        <v>0</v>
      </c>
    </row>
    <row r="795" spans="1:9" x14ac:dyDescent="0.25">
      <c r="A795" s="97" t="s">
        <v>971</v>
      </c>
      <c r="B795" s="39"/>
      <c r="C795" s="98" t="s">
        <v>25</v>
      </c>
      <c r="D795" s="98" t="s">
        <v>67</v>
      </c>
      <c r="E795" s="31" t="s">
        <v>972</v>
      </c>
      <c r="F795" s="31"/>
      <c r="G795" s="9">
        <f>SUM(G796)</f>
        <v>615.1</v>
      </c>
      <c r="H795" s="9">
        <f t="shared" ref="H795:I796" si="211">SUM(H796)</f>
        <v>0</v>
      </c>
      <c r="I795" s="9">
        <f t="shared" si="211"/>
        <v>0</v>
      </c>
    </row>
    <row r="796" spans="1:9" ht="63" x14ac:dyDescent="0.25">
      <c r="A796" s="97" t="s">
        <v>974</v>
      </c>
      <c r="B796" s="39"/>
      <c r="C796" s="98" t="s">
        <v>25</v>
      </c>
      <c r="D796" s="98" t="s">
        <v>67</v>
      </c>
      <c r="E796" s="31" t="s">
        <v>973</v>
      </c>
      <c r="F796" s="31"/>
      <c r="G796" s="9">
        <f>SUM(G797)</f>
        <v>615.1</v>
      </c>
      <c r="H796" s="9">
        <f t="shared" si="211"/>
        <v>0</v>
      </c>
      <c r="I796" s="9">
        <f t="shared" si="211"/>
        <v>0</v>
      </c>
    </row>
    <row r="797" spans="1:9" ht="31.5" x14ac:dyDescent="0.25">
      <c r="A797" s="97" t="s">
        <v>43</v>
      </c>
      <c r="B797" s="39"/>
      <c r="C797" s="98" t="s">
        <v>25</v>
      </c>
      <c r="D797" s="98" t="s">
        <v>67</v>
      </c>
      <c r="E797" s="31" t="s">
        <v>973</v>
      </c>
      <c r="F797" s="31">
        <v>200</v>
      </c>
      <c r="G797" s="9">
        <v>615.1</v>
      </c>
      <c r="H797" s="9"/>
      <c r="I797" s="9"/>
    </row>
    <row r="798" spans="1:9" x14ac:dyDescent="0.25">
      <c r="A798" s="97" t="s">
        <v>982</v>
      </c>
      <c r="B798" s="39"/>
      <c r="C798" s="98" t="s">
        <v>25</v>
      </c>
      <c r="D798" s="98" t="s">
        <v>67</v>
      </c>
      <c r="E798" s="31" t="s">
        <v>983</v>
      </c>
      <c r="F798" s="31"/>
      <c r="G798" s="9">
        <f>SUM(G799)</f>
        <v>453.3</v>
      </c>
      <c r="H798" s="9">
        <f>SUM(H799)</f>
        <v>0</v>
      </c>
      <c r="I798" s="9">
        <f>SUM(I799)</f>
        <v>0</v>
      </c>
    </row>
    <row r="799" spans="1:9" ht="31.5" x14ac:dyDescent="0.25">
      <c r="A799" s="97" t="s">
        <v>984</v>
      </c>
      <c r="B799" s="39"/>
      <c r="C799" s="98" t="s">
        <v>25</v>
      </c>
      <c r="D799" s="98" t="s">
        <v>67</v>
      </c>
      <c r="E799" s="31" t="s">
        <v>985</v>
      </c>
      <c r="F799" s="31"/>
      <c r="G799" s="9">
        <f>SUM(G800)</f>
        <v>453.3</v>
      </c>
      <c r="H799" s="9">
        <f t="shared" ref="H799:I799" si="212">SUM(H800)</f>
        <v>0</v>
      </c>
      <c r="I799" s="9">
        <f t="shared" si="212"/>
        <v>0</v>
      </c>
    </row>
    <row r="800" spans="1:9" ht="31.5" x14ac:dyDescent="0.25">
      <c r="A800" s="97" t="s">
        <v>43</v>
      </c>
      <c r="B800" s="39"/>
      <c r="C800" s="98" t="s">
        <v>25</v>
      </c>
      <c r="D800" s="98" t="s">
        <v>67</v>
      </c>
      <c r="E800" s="31" t="s">
        <v>985</v>
      </c>
      <c r="F800" s="31">
        <v>200</v>
      </c>
      <c r="G800" s="9">
        <v>453.3</v>
      </c>
      <c r="H800" s="9">
        <v>0</v>
      </c>
      <c r="I800" s="9">
        <v>0</v>
      </c>
    </row>
    <row r="801" spans="1:9" ht="31.5" x14ac:dyDescent="0.25">
      <c r="A801" s="90" t="s">
        <v>880</v>
      </c>
      <c r="B801" s="24" t="s">
        <v>229</v>
      </c>
      <c r="C801" s="25"/>
      <c r="D801" s="25"/>
      <c r="E801" s="25"/>
      <c r="F801" s="25"/>
      <c r="G801" s="26">
        <f>G815+G802+G809</f>
        <v>365037.89999999997</v>
      </c>
      <c r="H801" s="26">
        <f>H815+H802+H809</f>
        <v>232842.69999999998</v>
      </c>
      <c r="I801" s="26">
        <f>I815+I802+I809</f>
        <v>280329.5</v>
      </c>
    </row>
    <row r="802" spans="1:9" x14ac:dyDescent="0.25">
      <c r="A802" s="97" t="s">
        <v>101</v>
      </c>
      <c r="B802" s="4"/>
      <c r="C802" s="4" t="s">
        <v>102</v>
      </c>
      <c r="D802" s="4"/>
      <c r="E802" s="4"/>
      <c r="F802" s="4"/>
      <c r="G802" s="7">
        <f t="shared" ref="G802:I807" si="213">SUM(G803)</f>
        <v>327.7</v>
      </c>
      <c r="H802" s="7">
        <f t="shared" si="213"/>
        <v>0</v>
      </c>
      <c r="I802" s="7">
        <f t="shared" si="213"/>
        <v>0</v>
      </c>
    </row>
    <row r="803" spans="1:9" x14ac:dyDescent="0.25">
      <c r="A803" s="97" t="s">
        <v>878</v>
      </c>
      <c r="B803" s="4"/>
      <c r="C803" s="4" t="s">
        <v>102</v>
      </c>
      <c r="D803" s="4" t="s">
        <v>102</v>
      </c>
      <c r="E803" s="31"/>
      <c r="F803" s="31"/>
      <c r="G803" s="7">
        <f t="shared" si="213"/>
        <v>327.7</v>
      </c>
      <c r="H803" s="7">
        <f t="shared" si="213"/>
        <v>0</v>
      </c>
      <c r="I803" s="7">
        <f t="shared" si="213"/>
        <v>0</v>
      </c>
    </row>
    <row r="804" spans="1:9" ht="31.5" x14ac:dyDescent="0.25">
      <c r="A804" s="97" t="s">
        <v>521</v>
      </c>
      <c r="B804" s="98"/>
      <c r="C804" s="98" t="s">
        <v>102</v>
      </c>
      <c r="D804" s="98" t="s">
        <v>102</v>
      </c>
      <c r="E804" s="31" t="s">
        <v>290</v>
      </c>
      <c r="F804" s="31"/>
      <c r="G804" s="7">
        <f t="shared" si="213"/>
        <v>327.7</v>
      </c>
      <c r="H804" s="7">
        <f t="shared" si="213"/>
        <v>0</v>
      </c>
      <c r="I804" s="7">
        <f t="shared" si="213"/>
        <v>0</v>
      </c>
    </row>
    <row r="805" spans="1:9" ht="31.5" x14ac:dyDescent="0.25">
      <c r="A805" s="97" t="s">
        <v>424</v>
      </c>
      <c r="B805" s="4"/>
      <c r="C805" s="4" t="s">
        <v>102</v>
      </c>
      <c r="D805" s="4" t="s">
        <v>102</v>
      </c>
      <c r="E805" s="4" t="s">
        <v>305</v>
      </c>
      <c r="F805" s="4"/>
      <c r="G805" s="7">
        <f t="shared" si="213"/>
        <v>327.7</v>
      </c>
      <c r="H805" s="7">
        <f t="shared" si="213"/>
        <v>0</v>
      </c>
      <c r="I805" s="7">
        <f t="shared" si="213"/>
        <v>0</v>
      </c>
    </row>
    <row r="806" spans="1:9" x14ac:dyDescent="0.25">
      <c r="A806" s="97" t="s">
        <v>29</v>
      </c>
      <c r="B806" s="4"/>
      <c r="C806" s="4" t="s">
        <v>102</v>
      </c>
      <c r="D806" s="4" t="s">
        <v>102</v>
      </c>
      <c r="E806" s="4" t="s">
        <v>306</v>
      </c>
      <c r="F806" s="4"/>
      <c r="G806" s="7">
        <f t="shared" si="213"/>
        <v>327.7</v>
      </c>
      <c r="H806" s="7">
        <f t="shared" si="213"/>
        <v>0</v>
      </c>
      <c r="I806" s="7">
        <f t="shared" si="213"/>
        <v>0</v>
      </c>
    </row>
    <row r="807" spans="1:9" ht="30.75" customHeight="1" x14ac:dyDescent="0.25">
      <c r="A807" s="97" t="s">
        <v>307</v>
      </c>
      <c r="B807" s="31"/>
      <c r="C807" s="4" t="s">
        <v>102</v>
      </c>
      <c r="D807" s="4" t="s">
        <v>102</v>
      </c>
      <c r="E807" s="4" t="s">
        <v>308</v>
      </c>
      <c r="F807" s="4"/>
      <c r="G807" s="7">
        <f t="shared" si="213"/>
        <v>327.7</v>
      </c>
      <c r="H807" s="7">
        <f t="shared" si="213"/>
        <v>0</v>
      </c>
      <c r="I807" s="7">
        <f t="shared" si="213"/>
        <v>0</v>
      </c>
    </row>
    <row r="808" spans="1:9" ht="31.5" x14ac:dyDescent="0.25">
      <c r="A808" s="97" t="s">
        <v>207</v>
      </c>
      <c r="B808" s="4"/>
      <c r="C808" s="4" t="s">
        <v>102</v>
      </c>
      <c r="D808" s="4" t="s">
        <v>102</v>
      </c>
      <c r="E808" s="4" t="s">
        <v>308</v>
      </c>
      <c r="F808" s="22">
        <v>600</v>
      </c>
      <c r="G808" s="7">
        <v>327.7</v>
      </c>
      <c r="H808" s="7"/>
      <c r="I808" s="7"/>
    </row>
    <row r="809" spans="1:9" x14ac:dyDescent="0.25">
      <c r="A809" s="97" t="s">
        <v>24</v>
      </c>
      <c r="B809" s="98"/>
      <c r="C809" s="98" t="s">
        <v>25</v>
      </c>
      <c r="D809" s="98" t="s">
        <v>26</v>
      </c>
      <c r="E809" s="31"/>
      <c r="F809" s="31"/>
      <c r="G809" s="9">
        <f t="shared" ref="G809:I813" si="214">SUM(G810)</f>
        <v>300</v>
      </c>
      <c r="H809" s="9">
        <f t="shared" si="214"/>
        <v>300</v>
      </c>
      <c r="I809" s="9">
        <f t="shared" si="214"/>
        <v>300</v>
      </c>
    </row>
    <row r="810" spans="1:9" x14ac:dyDescent="0.25">
      <c r="A810" s="97" t="s">
        <v>44</v>
      </c>
      <c r="B810" s="40"/>
      <c r="C810" s="98" t="s">
        <v>25</v>
      </c>
      <c r="D810" s="98" t="s">
        <v>45</v>
      </c>
      <c r="E810" s="98"/>
      <c r="F810" s="31"/>
      <c r="G810" s="43">
        <f t="shared" si="214"/>
        <v>300</v>
      </c>
      <c r="H810" s="43">
        <f t="shared" si="214"/>
        <v>300</v>
      </c>
      <c r="I810" s="43">
        <f t="shared" si="214"/>
        <v>300</v>
      </c>
    </row>
    <row r="811" spans="1:9" ht="31.5" x14ac:dyDescent="0.25">
      <c r="A811" s="97" t="s">
        <v>638</v>
      </c>
      <c r="B811" s="40"/>
      <c r="C811" s="98" t="s">
        <v>25</v>
      </c>
      <c r="D811" s="98" t="s">
        <v>45</v>
      </c>
      <c r="E811" s="98" t="s">
        <v>411</v>
      </c>
      <c r="F811" s="31"/>
      <c r="G811" s="43">
        <f t="shared" si="214"/>
        <v>300</v>
      </c>
      <c r="H811" s="43">
        <f t="shared" si="214"/>
        <v>300</v>
      </c>
      <c r="I811" s="43">
        <f t="shared" si="214"/>
        <v>300</v>
      </c>
    </row>
    <row r="812" spans="1:9" ht="31.5" x14ac:dyDescent="0.25">
      <c r="A812" s="97" t="s">
        <v>58</v>
      </c>
      <c r="B812" s="40"/>
      <c r="C812" s="98" t="s">
        <v>25</v>
      </c>
      <c r="D812" s="98" t="s">
        <v>45</v>
      </c>
      <c r="E812" s="98" t="s">
        <v>412</v>
      </c>
      <c r="F812" s="31"/>
      <c r="G812" s="43">
        <f t="shared" si="214"/>
        <v>300</v>
      </c>
      <c r="H812" s="43">
        <f t="shared" si="214"/>
        <v>300</v>
      </c>
      <c r="I812" s="43">
        <f t="shared" si="214"/>
        <v>300</v>
      </c>
    </row>
    <row r="813" spans="1:9" x14ac:dyDescent="0.25">
      <c r="A813" s="97" t="s">
        <v>31</v>
      </c>
      <c r="B813" s="40"/>
      <c r="C813" s="98" t="s">
        <v>25</v>
      </c>
      <c r="D813" s="98" t="s">
        <v>45</v>
      </c>
      <c r="E813" s="98" t="s">
        <v>413</v>
      </c>
      <c r="F813" s="31"/>
      <c r="G813" s="43">
        <f>SUM(G814)</f>
        <v>300</v>
      </c>
      <c r="H813" s="43">
        <f t="shared" si="214"/>
        <v>300</v>
      </c>
      <c r="I813" s="43">
        <f t="shared" si="214"/>
        <v>300</v>
      </c>
    </row>
    <row r="814" spans="1:9" ht="31.5" x14ac:dyDescent="0.25">
      <c r="A814" s="97" t="s">
        <v>110</v>
      </c>
      <c r="B814" s="40"/>
      <c r="C814" s="98" t="s">
        <v>25</v>
      </c>
      <c r="D814" s="98" t="s">
        <v>45</v>
      </c>
      <c r="E814" s="98" t="s">
        <v>413</v>
      </c>
      <c r="F814" s="31">
        <v>600</v>
      </c>
      <c r="G814" s="43">
        <v>300</v>
      </c>
      <c r="H814" s="43">
        <v>300</v>
      </c>
      <c r="I814" s="43">
        <v>300</v>
      </c>
    </row>
    <row r="815" spans="1:9" x14ac:dyDescent="0.25">
      <c r="A815" s="97" t="s">
        <v>230</v>
      </c>
      <c r="B815" s="4"/>
      <c r="C815" s="4" t="s">
        <v>153</v>
      </c>
      <c r="D815" s="4"/>
      <c r="E815" s="4"/>
      <c r="F815" s="4"/>
      <c r="G815" s="7">
        <f>G816+G860+G891+G906</f>
        <v>364410.19999999995</v>
      </c>
      <c r="H815" s="7">
        <f>H816+H860+H891+H906</f>
        <v>232542.69999999998</v>
      </c>
      <c r="I815" s="7">
        <f>I816+I860+I891+I906</f>
        <v>280029.5</v>
      </c>
    </row>
    <row r="816" spans="1:9" x14ac:dyDescent="0.25">
      <c r="A816" s="97" t="s">
        <v>881</v>
      </c>
      <c r="B816" s="4"/>
      <c r="C816" s="4" t="s">
        <v>153</v>
      </c>
      <c r="D816" s="4" t="s">
        <v>28</v>
      </c>
      <c r="E816" s="4"/>
      <c r="F816" s="4"/>
      <c r="G816" s="7">
        <f>+G822+G817</f>
        <v>318252.69999999995</v>
      </c>
      <c r="H816" s="7">
        <f t="shared" ref="H816:I816" si="215">+H822+H817</f>
        <v>200963.5</v>
      </c>
      <c r="I816" s="7">
        <f t="shared" si="215"/>
        <v>207919.2</v>
      </c>
    </row>
    <row r="817" spans="1:9" ht="31.5" x14ac:dyDescent="0.25">
      <c r="A817" s="108" t="s">
        <v>521</v>
      </c>
      <c r="B817" s="4"/>
      <c r="C817" s="4" t="s">
        <v>153</v>
      </c>
      <c r="D817" s="4" t="s">
        <v>28</v>
      </c>
      <c r="E817" s="31" t="s">
        <v>290</v>
      </c>
      <c r="F817" s="4"/>
      <c r="G817" s="7">
        <f>SUM(G818)</f>
        <v>249.9</v>
      </c>
      <c r="H817" s="7">
        <f t="shared" ref="H817:I820" si="216">SUM(H818)</f>
        <v>562.20000000000005</v>
      </c>
      <c r="I817" s="7">
        <f t="shared" si="216"/>
        <v>0</v>
      </c>
    </row>
    <row r="818" spans="1:9" ht="31.5" x14ac:dyDescent="0.25">
      <c r="A818" s="108" t="s">
        <v>657</v>
      </c>
      <c r="B818" s="4"/>
      <c r="C818" s="4" t="s">
        <v>153</v>
      </c>
      <c r="D818" s="4" t="s">
        <v>28</v>
      </c>
      <c r="E818" s="31" t="s">
        <v>576</v>
      </c>
      <c r="F818" s="4"/>
      <c r="G818" s="7">
        <f>SUM(G819)</f>
        <v>249.9</v>
      </c>
      <c r="H818" s="7">
        <f t="shared" si="216"/>
        <v>562.20000000000005</v>
      </c>
      <c r="I818" s="7">
        <f t="shared" si="216"/>
        <v>0</v>
      </c>
    </row>
    <row r="819" spans="1:9" ht="78.75" x14ac:dyDescent="0.25">
      <c r="A819" s="108" t="s">
        <v>1046</v>
      </c>
      <c r="B819" s="4"/>
      <c r="C819" s="4" t="s">
        <v>153</v>
      </c>
      <c r="D819" s="4" t="s">
        <v>28</v>
      </c>
      <c r="E819" s="31" t="s">
        <v>1044</v>
      </c>
      <c r="F819" s="4"/>
      <c r="G819" s="7">
        <f>SUM(G820)</f>
        <v>249.9</v>
      </c>
      <c r="H819" s="7">
        <f t="shared" si="216"/>
        <v>562.20000000000005</v>
      </c>
      <c r="I819" s="7">
        <f t="shared" si="216"/>
        <v>0</v>
      </c>
    </row>
    <row r="820" spans="1:9" x14ac:dyDescent="0.25">
      <c r="A820" s="108" t="s">
        <v>233</v>
      </c>
      <c r="B820" s="4"/>
      <c r="C820" s="4" t="s">
        <v>153</v>
      </c>
      <c r="D820" s="4" t="s">
        <v>28</v>
      </c>
      <c r="E820" s="31" t="s">
        <v>1045</v>
      </c>
      <c r="F820" s="4"/>
      <c r="G820" s="7">
        <f>SUM(G821)</f>
        <v>249.9</v>
      </c>
      <c r="H820" s="7">
        <f t="shared" si="216"/>
        <v>562.20000000000005</v>
      </c>
      <c r="I820" s="7">
        <f t="shared" si="216"/>
        <v>0</v>
      </c>
    </row>
    <row r="821" spans="1:9" x14ac:dyDescent="0.25">
      <c r="A821" s="108" t="s">
        <v>20</v>
      </c>
      <c r="B821" s="4"/>
      <c r="C821" s="4" t="s">
        <v>153</v>
      </c>
      <c r="D821" s="4" t="s">
        <v>28</v>
      </c>
      <c r="E821" s="31" t="s">
        <v>1045</v>
      </c>
      <c r="F821" s="4" t="s">
        <v>85</v>
      </c>
      <c r="G821" s="7">
        <v>249.9</v>
      </c>
      <c r="H821" s="7">
        <v>562.20000000000005</v>
      </c>
      <c r="I821" s="7"/>
    </row>
    <row r="822" spans="1:9" ht="31.5" x14ac:dyDescent="0.25">
      <c r="A822" s="97" t="s">
        <v>520</v>
      </c>
      <c r="B822" s="4"/>
      <c r="C822" s="4" t="s">
        <v>153</v>
      </c>
      <c r="D822" s="4" t="s">
        <v>28</v>
      </c>
      <c r="E822" s="4" t="s">
        <v>231</v>
      </c>
      <c r="F822" s="4"/>
      <c r="G822" s="7">
        <f>SUM(G823+G844)</f>
        <v>318002.79999999993</v>
      </c>
      <c r="H822" s="7">
        <f>SUM(H823+H844)</f>
        <v>200401.3</v>
      </c>
      <c r="I822" s="7">
        <f>SUM(I823+I844)</f>
        <v>207919.2</v>
      </c>
    </row>
    <row r="823" spans="1:9" ht="78.75" x14ac:dyDescent="0.25">
      <c r="A823" s="97" t="s">
        <v>836</v>
      </c>
      <c r="B823" s="4"/>
      <c r="C823" s="4" t="s">
        <v>153</v>
      </c>
      <c r="D823" s="4" t="s">
        <v>28</v>
      </c>
      <c r="E823" s="22" t="s">
        <v>234</v>
      </c>
      <c r="F823" s="4"/>
      <c r="G823" s="7">
        <f>SUM(G824+G830+G839)+G833+G836</f>
        <v>245342.99999999997</v>
      </c>
      <c r="H823" s="7">
        <f t="shared" ref="H823:I823" si="217">SUM(H824+H830+H839)+H833+H836</f>
        <v>176124</v>
      </c>
      <c r="I823" s="7">
        <f t="shared" si="217"/>
        <v>207919.2</v>
      </c>
    </row>
    <row r="824" spans="1:9" x14ac:dyDescent="0.25">
      <c r="A824" s="97" t="s">
        <v>29</v>
      </c>
      <c r="B824" s="4"/>
      <c r="C824" s="4" t="s">
        <v>153</v>
      </c>
      <c r="D824" s="4" t="s">
        <v>28</v>
      </c>
      <c r="E824" s="4" t="s">
        <v>624</v>
      </c>
      <c r="F824" s="4"/>
      <c r="G824" s="7">
        <f>SUM(G825)</f>
        <v>12433.699999999999</v>
      </c>
      <c r="H824" s="7">
        <f>SUM(H825)</f>
        <v>7270.5</v>
      </c>
      <c r="I824" s="7">
        <f>SUM(I825)</f>
        <v>7270.5</v>
      </c>
    </row>
    <row r="825" spans="1:9" x14ac:dyDescent="0.25">
      <c r="A825" s="97" t="s">
        <v>233</v>
      </c>
      <c r="B825" s="4"/>
      <c r="C825" s="4" t="s">
        <v>153</v>
      </c>
      <c r="D825" s="4" t="s">
        <v>28</v>
      </c>
      <c r="E825" s="4" t="s">
        <v>625</v>
      </c>
      <c r="F825" s="4"/>
      <c r="G825" s="7">
        <f>SUM(G826+G827+G828+G829)</f>
        <v>12433.699999999999</v>
      </c>
      <c r="H825" s="7">
        <f t="shared" ref="H825:I825" si="218">SUM(H826+H827+H828+H829)</f>
        <v>7270.5</v>
      </c>
      <c r="I825" s="7">
        <f t="shared" si="218"/>
        <v>7270.5</v>
      </c>
    </row>
    <row r="826" spans="1:9" ht="47.25" x14ac:dyDescent="0.25">
      <c r="A826" s="97" t="s">
        <v>42</v>
      </c>
      <c r="B826" s="4"/>
      <c r="C826" s="4" t="s">
        <v>153</v>
      </c>
      <c r="D826" s="4" t="s">
        <v>28</v>
      </c>
      <c r="E826" s="4" t="s">
        <v>625</v>
      </c>
      <c r="F826" s="4" t="s">
        <v>78</v>
      </c>
      <c r="G826" s="7">
        <v>4021.7</v>
      </c>
      <c r="H826" s="7">
        <v>4041</v>
      </c>
      <c r="I826" s="7">
        <v>4041</v>
      </c>
    </row>
    <row r="827" spans="1:9" ht="31.5" x14ac:dyDescent="0.25">
      <c r="A827" s="97" t="s">
        <v>43</v>
      </c>
      <c r="B827" s="4"/>
      <c r="C827" s="4" t="s">
        <v>153</v>
      </c>
      <c r="D827" s="4" t="s">
        <v>28</v>
      </c>
      <c r="E827" s="4" t="s">
        <v>625</v>
      </c>
      <c r="F827" s="4" t="s">
        <v>80</v>
      </c>
      <c r="G827" s="7">
        <v>6083.1</v>
      </c>
      <c r="H827" s="7">
        <v>2952.5</v>
      </c>
      <c r="I827" s="7">
        <v>2952.5</v>
      </c>
    </row>
    <row r="828" spans="1:9" x14ac:dyDescent="0.25">
      <c r="A828" s="97" t="s">
        <v>34</v>
      </c>
      <c r="B828" s="4"/>
      <c r="C828" s="4" t="s">
        <v>153</v>
      </c>
      <c r="D828" s="4" t="s">
        <v>28</v>
      </c>
      <c r="E828" s="4" t="s">
        <v>625</v>
      </c>
      <c r="F828" s="4" t="s">
        <v>88</v>
      </c>
      <c r="G828" s="7">
        <v>277</v>
      </c>
      <c r="H828" s="7">
        <v>277</v>
      </c>
      <c r="I828" s="7">
        <v>277</v>
      </c>
    </row>
    <row r="829" spans="1:9" ht="31.5" x14ac:dyDescent="0.25">
      <c r="A829" s="97" t="s">
        <v>207</v>
      </c>
      <c r="B829" s="4"/>
      <c r="C829" s="4" t="s">
        <v>153</v>
      </c>
      <c r="D829" s="4" t="s">
        <v>28</v>
      </c>
      <c r="E829" s="4" t="s">
        <v>625</v>
      </c>
      <c r="F829" s="4" t="s">
        <v>111</v>
      </c>
      <c r="G829" s="7">
        <v>2051.9</v>
      </c>
      <c r="H829" s="7"/>
      <c r="I829" s="7"/>
    </row>
    <row r="830" spans="1:9" ht="47.25" x14ac:dyDescent="0.25">
      <c r="A830" s="97" t="s">
        <v>23</v>
      </c>
      <c r="B830" s="4"/>
      <c r="C830" s="4" t="s">
        <v>153</v>
      </c>
      <c r="D830" s="4" t="s">
        <v>28</v>
      </c>
      <c r="E830" s="22" t="s">
        <v>281</v>
      </c>
      <c r="F830" s="4"/>
      <c r="G830" s="7">
        <f t="shared" ref="G830:I831" si="219">G831</f>
        <v>214713.4</v>
      </c>
      <c r="H830" s="7">
        <f t="shared" si="219"/>
        <v>157918.5</v>
      </c>
      <c r="I830" s="7">
        <f t="shared" si="219"/>
        <v>189713.7</v>
      </c>
    </row>
    <row r="831" spans="1:9" x14ac:dyDescent="0.25">
      <c r="A831" s="97" t="s">
        <v>233</v>
      </c>
      <c r="B831" s="4"/>
      <c r="C831" s="4" t="s">
        <v>153</v>
      </c>
      <c r="D831" s="4" t="s">
        <v>28</v>
      </c>
      <c r="E831" s="22" t="s">
        <v>282</v>
      </c>
      <c r="F831" s="4"/>
      <c r="G831" s="7">
        <f t="shared" si="219"/>
        <v>214713.4</v>
      </c>
      <c r="H831" s="7">
        <f t="shared" si="219"/>
        <v>157918.5</v>
      </c>
      <c r="I831" s="7">
        <f t="shared" si="219"/>
        <v>189713.7</v>
      </c>
    </row>
    <row r="832" spans="1:9" ht="31.5" x14ac:dyDescent="0.25">
      <c r="A832" s="97" t="s">
        <v>207</v>
      </c>
      <c r="B832" s="4"/>
      <c r="C832" s="4" t="s">
        <v>153</v>
      </c>
      <c r="D832" s="4" t="s">
        <v>28</v>
      </c>
      <c r="E832" s="22" t="s">
        <v>282</v>
      </c>
      <c r="F832" s="4" t="s">
        <v>111</v>
      </c>
      <c r="G832" s="7">
        <v>214713.4</v>
      </c>
      <c r="H832" s="7">
        <v>157918.5</v>
      </c>
      <c r="I832" s="7">
        <v>189713.7</v>
      </c>
    </row>
    <row r="833" spans="1:9" ht="31.5" x14ac:dyDescent="0.25">
      <c r="A833" s="97" t="s">
        <v>236</v>
      </c>
      <c r="B833" s="4"/>
      <c r="C833" s="4" t="s">
        <v>153</v>
      </c>
      <c r="D833" s="4" t="s">
        <v>28</v>
      </c>
      <c r="E833" s="22" t="s">
        <v>390</v>
      </c>
      <c r="F833" s="4"/>
      <c r="G833" s="7">
        <f t="shared" ref="G833:I834" si="220">G834</f>
        <v>4647.8</v>
      </c>
      <c r="H833" s="7">
        <f t="shared" si="220"/>
        <v>0</v>
      </c>
      <c r="I833" s="7">
        <f t="shared" si="220"/>
        <v>0</v>
      </c>
    </row>
    <row r="834" spans="1:9" x14ac:dyDescent="0.25">
      <c r="A834" s="97" t="s">
        <v>233</v>
      </c>
      <c r="B834" s="4"/>
      <c r="C834" s="4" t="s">
        <v>153</v>
      </c>
      <c r="D834" s="4" t="s">
        <v>28</v>
      </c>
      <c r="E834" s="22" t="s">
        <v>391</v>
      </c>
      <c r="F834" s="4"/>
      <c r="G834" s="7">
        <f t="shared" si="220"/>
        <v>4647.8</v>
      </c>
      <c r="H834" s="7">
        <f t="shared" si="220"/>
        <v>0</v>
      </c>
      <c r="I834" s="7">
        <f t="shared" si="220"/>
        <v>0</v>
      </c>
    </row>
    <row r="835" spans="1:9" ht="31.5" x14ac:dyDescent="0.25">
      <c r="A835" s="97" t="s">
        <v>207</v>
      </c>
      <c r="B835" s="4"/>
      <c r="C835" s="4" t="s">
        <v>153</v>
      </c>
      <c r="D835" s="4" t="s">
        <v>28</v>
      </c>
      <c r="E835" s="22" t="s">
        <v>391</v>
      </c>
      <c r="F835" s="4" t="s">
        <v>111</v>
      </c>
      <c r="G835" s="7">
        <v>4647.8</v>
      </c>
      <c r="H835" s="7"/>
      <c r="I835" s="7"/>
    </row>
    <row r="836" spans="1:9" x14ac:dyDescent="0.25">
      <c r="A836" s="97" t="s">
        <v>237</v>
      </c>
      <c r="B836" s="4"/>
      <c r="C836" s="4" t="s">
        <v>153</v>
      </c>
      <c r="D836" s="4" t="s">
        <v>28</v>
      </c>
      <c r="E836" s="4" t="s">
        <v>402</v>
      </c>
      <c r="F836" s="4"/>
      <c r="G836" s="7">
        <f t="shared" ref="G836:I837" si="221">G837</f>
        <v>767.8</v>
      </c>
      <c r="H836" s="7">
        <f t="shared" si="221"/>
        <v>0</v>
      </c>
      <c r="I836" s="7">
        <f t="shared" si="221"/>
        <v>0</v>
      </c>
    </row>
    <row r="837" spans="1:9" x14ac:dyDescent="0.25">
      <c r="A837" s="97" t="s">
        <v>233</v>
      </c>
      <c r="B837" s="4"/>
      <c r="C837" s="4" t="s">
        <v>153</v>
      </c>
      <c r="D837" s="4" t="s">
        <v>28</v>
      </c>
      <c r="E837" s="4" t="s">
        <v>403</v>
      </c>
      <c r="F837" s="4"/>
      <c r="G837" s="7">
        <f t="shared" si="221"/>
        <v>767.8</v>
      </c>
      <c r="H837" s="7">
        <f t="shared" si="221"/>
        <v>0</v>
      </c>
      <c r="I837" s="7">
        <f t="shared" si="221"/>
        <v>0</v>
      </c>
    </row>
    <row r="838" spans="1:9" ht="31.5" x14ac:dyDescent="0.25">
      <c r="A838" s="97" t="s">
        <v>61</v>
      </c>
      <c r="B838" s="4"/>
      <c r="C838" s="4" t="s">
        <v>153</v>
      </c>
      <c r="D838" s="4" t="s">
        <v>28</v>
      </c>
      <c r="E838" s="4" t="s">
        <v>403</v>
      </c>
      <c r="F838" s="4" t="s">
        <v>111</v>
      </c>
      <c r="G838" s="7">
        <v>767.8</v>
      </c>
      <c r="H838" s="7"/>
      <c r="I838" s="7"/>
    </row>
    <row r="839" spans="1:9" ht="31.5" x14ac:dyDescent="0.25">
      <c r="A839" s="97" t="s">
        <v>36</v>
      </c>
      <c r="B839" s="4"/>
      <c r="C839" s="4" t="s">
        <v>153</v>
      </c>
      <c r="D839" s="4" t="s">
        <v>28</v>
      </c>
      <c r="E839" s="4" t="s">
        <v>626</v>
      </c>
      <c r="F839" s="4"/>
      <c r="G839" s="44">
        <f>G840</f>
        <v>12780.3</v>
      </c>
      <c r="H839" s="7">
        <f>H840</f>
        <v>10935</v>
      </c>
      <c r="I839" s="7">
        <f>I840</f>
        <v>10935</v>
      </c>
    </row>
    <row r="840" spans="1:9" x14ac:dyDescent="0.25">
      <c r="A840" s="97" t="s">
        <v>233</v>
      </c>
      <c r="B840" s="4"/>
      <c r="C840" s="4" t="s">
        <v>153</v>
      </c>
      <c r="D840" s="4" t="s">
        <v>28</v>
      </c>
      <c r="E840" s="4" t="s">
        <v>627</v>
      </c>
      <c r="F840" s="4"/>
      <c r="G840" s="7">
        <f>SUM(G841:G843)</f>
        <v>12780.3</v>
      </c>
      <c r="H840" s="7">
        <f t="shared" ref="H840:I840" si="222">SUM(H841:H843)</f>
        <v>10935</v>
      </c>
      <c r="I840" s="7">
        <f t="shared" si="222"/>
        <v>10935</v>
      </c>
    </row>
    <row r="841" spans="1:9" ht="47.25" x14ac:dyDescent="0.25">
      <c r="A841" s="97" t="s">
        <v>42</v>
      </c>
      <c r="B841" s="4"/>
      <c r="C841" s="4" t="s">
        <v>153</v>
      </c>
      <c r="D841" s="4" t="s">
        <v>28</v>
      </c>
      <c r="E841" s="4" t="s">
        <v>627</v>
      </c>
      <c r="F841" s="4" t="s">
        <v>78</v>
      </c>
      <c r="G841" s="7">
        <v>10478</v>
      </c>
      <c r="H841" s="7">
        <v>9498.1</v>
      </c>
      <c r="I841" s="7">
        <v>9498.1</v>
      </c>
    </row>
    <row r="842" spans="1:9" ht="31.5" x14ac:dyDescent="0.25">
      <c r="A842" s="97" t="s">
        <v>43</v>
      </c>
      <c r="B842" s="4"/>
      <c r="C842" s="4" t="s">
        <v>153</v>
      </c>
      <c r="D842" s="4" t="s">
        <v>28</v>
      </c>
      <c r="E842" s="4" t="s">
        <v>627</v>
      </c>
      <c r="F842" s="4" t="s">
        <v>80</v>
      </c>
      <c r="G842" s="7">
        <v>2235.5</v>
      </c>
      <c r="H842" s="7">
        <v>1385.6</v>
      </c>
      <c r="I842" s="7">
        <v>1385.6</v>
      </c>
    </row>
    <row r="843" spans="1:9" x14ac:dyDescent="0.25">
      <c r="A843" s="97" t="s">
        <v>20</v>
      </c>
      <c r="B843" s="4"/>
      <c r="C843" s="4" t="s">
        <v>153</v>
      </c>
      <c r="D843" s="4" t="s">
        <v>28</v>
      </c>
      <c r="E843" s="4" t="s">
        <v>627</v>
      </c>
      <c r="F843" s="4" t="s">
        <v>85</v>
      </c>
      <c r="G843" s="7">
        <v>66.8</v>
      </c>
      <c r="H843" s="7">
        <v>51.3</v>
      </c>
      <c r="I843" s="7">
        <v>51.3</v>
      </c>
    </row>
    <row r="844" spans="1:9" ht="31.5" x14ac:dyDescent="0.25">
      <c r="A844" s="97" t="s">
        <v>239</v>
      </c>
      <c r="B844" s="4"/>
      <c r="C844" s="4" t="s">
        <v>153</v>
      </c>
      <c r="D844" s="4" t="s">
        <v>28</v>
      </c>
      <c r="E844" s="4" t="s">
        <v>238</v>
      </c>
      <c r="F844" s="4"/>
      <c r="G844" s="7">
        <f>SUM(G845+G851+G854+G857)+G848</f>
        <v>72659.799999999988</v>
      </c>
      <c r="H844" s="7">
        <f t="shared" ref="H844:I844" si="223">SUM(H845+H851+H854+H857)+H848</f>
        <v>24277.300000000003</v>
      </c>
      <c r="I844" s="7">
        <f t="shared" si="223"/>
        <v>0</v>
      </c>
    </row>
    <row r="845" spans="1:9" x14ac:dyDescent="0.25">
      <c r="A845" s="97" t="s">
        <v>29</v>
      </c>
      <c r="B845" s="4"/>
      <c r="C845" s="4" t="s">
        <v>153</v>
      </c>
      <c r="D845" s="4" t="s">
        <v>28</v>
      </c>
      <c r="E845" s="4" t="s">
        <v>628</v>
      </c>
      <c r="F845" s="4"/>
      <c r="G845" s="7">
        <f t="shared" ref="G845:I846" si="224">G846</f>
        <v>1567.1</v>
      </c>
      <c r="H845" s="7">
        <f t="shared" si="224"/>
        <v>0</v>
      </c>
      <c r="I845" s="7">
        <f t="shared" si="224"/>
        <v>0</v>
      </c>
    </row>
    <row r="846" spans="1:9" x14ac:dyDescent="0.25">
      <c r="A846" s="97" t="s">
        <v>233</v>
      </c>
      <c r="B846" s="4"/>
      <c r="C846" s="4" t="s">
        <v>153</v>
      </c>
      <c r="D846" s="4" t="s">
        <v>28</v>
      </c>
      <c r="E846" s="4" t="s">
        <v>629</v>
      </c>
      <c r="F846" s="4"/>
      <c r="G846" s="7">
        <f t="shared" si="224"/>
        <v>1567.1</v>
      </c>
      <c r="H846" s="7">
        <f t="shared" si="224"/>
        <v>0</v>
      </c>
      <c r="I846" s="7">
        <f t="shared" si="224"/>
        <v>0</v>
      </c>
    </row>
    <row r="847" spans="1:9" ht="31.5" x14ac:dyDescent="0.25">
      <c r="A847" s="97" t="s">
        <v>43</v>
      </c>
      <c r="B847" s="4"/>
      <c r="C847" s="4" t="s">
        <v>153</v>
      </c>
      <c r="D847" s="4" t="s">
        <v>28</v>
      </c>
      <c r="E847" s="4" t="s">
        <v>629</v>
      </c>
      <c r="F847" s="4" t="s">
        <v>80</v>
      </c>
      <c r="G847" s="7">
        <v>1567.1</v>
      </c>
      <c r="H847" s="7"/>
      <c r="I847" s="7"/>
    </row>
    <row r="848" spans="1:9" ht="31.5" x14ac:dyDescent="0.25">
      <c r="A848" s="101" t="s">
        <v>891</v>
      </c>
      <c r="B848" s="4"/>
      <c r="C848" s="4" t="s">
        <v>153</v>
      </c>
      <c r="D848" s="4" t="s">
        <v>28</v>
      </c>
      <c r="E848" s="4" t="s">
        <v>1037</v>
      </c>
      <c r="F848" s="4"/>
      <c r="G848" s="7">
        <f>G849</f>
        <v>29629</v>
      </c>
      <c r="H848" s="7">
        <f t="shared" ref="H848:I849" si="225">H849</f>
        <v>5185.1000000000004</v>
      </c>
      <c r="I848" s="7">
        <f t="shared" si="225"/>
        <v>0</v>
      </c>
    </row>
    <row r="849" spans="1:9" x14ac:dyDescent="0.25">
      <c r="A849" s="101" t="s">
        <v>233</v>
      </c>
      <c r="B849" s="4"/>
      <c r="C849" s="4" t="s">
        <v>153</v>
      </c>
      <c r="D849" s="4" t="s">
        <v>28</v>
      </c>
      <c r="E849" s="4" t="s">
        <v>1038</v>
      </c>
      <c r="F849" s="4"/>
      <c r="G849" s="7">
        <f>G850</f>
        <v>29629</v>
      </c>
      <c r="H849" s="7">
        <f t="shared" si="225"/>
        <v>5185.1000000000004</v>
      </c>
      <c r="I849" s="7">
        <f t="shared" si="225"/>
        <v>0</v>
      </c>
    </row>
    <row r="850" spans="1:9" ht="31.5" x14ac:dyDescent="0.25">
      <c r="A850" s="101" t="s">
        <v>207</v>
      </c>
      <c r="B850" s="4"/>
      <c r="C850" s="4" t="s">
        <v>153</v>
      </c>
      <c r="D850" s="4" t="s">
        <v>28</v>
      </c>
      <c r="E850" s="4" t="s">
        <v>1038</v>
      </c>
      <c r="F850" s="4" t="s">
        <v>111</v>
      </c>
      <c r="G850" s="7">
        <v>29629</v>
      </c>
      <c r="H850" s="9">
        <v>5185.1000000000004</v>
      </c>
      <c r="I850" s="9">
        <v>0</v>
      </c>
    </row>
    <row r="851" spans="1:9" x14ac:dyDescent="0.25">
      <c r="A851" s="97" t="s">
        <v>235</v>
      </c>
      <c r="B851" s="4"/>
      <c r="C851" s="4" t="s">
        <v>153</v>
      </c>
      <c r="D851" s="4" t="s">
        <v>28</v>
      </c>
      <c r="E851" s="4" t="s">
        <v>283</v>
      </c>
      <c r="F851" s="4"/>
      <c r="G851" s="7">
        <f t="shared" ref="G851:I852" si="226">G852</f>
        <v>24024.1</v>
      </c>
      <c r="H851" s="7">
        <f t="shared" si="226"/>
        <v>0</v>
      </c>
      <c r="I851" s="7">
        <f t="shared" si="226"/>
        <v>0</v>
      </c>
    </row>
    <row r="852" spans="1:9" x14ac:dyDescent="0.25">
      <c r="A852" s="97" t="s">
        <v>233</v>
      </c>
      <c r="B852" s="4"/>
      <c r="C852" s="4" t="s">
        <v>153</v>
      </c>
      <c r="D852" s="4" t="s">
        <v>28</v>
      </c>
      <c r="E852" s="4" t="s">
        <v>284</v>
      </c>
      <c r="F852" s="4"/>
      <c r="G852" s="7">
        <f t="shared" si="226"/>
        <v>24024.1</v>
      </c>
      <c r="H852" s="7">
        <f t="shared" si="226"/>
        <v>0</v>
      </c>
      <c r="I852" s="7">
        <f t="shared" si="226"/>
        <v>0</v>
      </c>
    </row>
    <row r="853" spans="1:9" ht="31.5" x14ac:dyDescent="0.25">
      <c r="A853" s="97" t="s">
        <v>207</v>
      </c>
      <c r="B853" s="4"/>
      <c r="C853" s="4" t="s">
        <v>153</v>
      </c>
      <c r="D853" s="4" t="s">
        <v>28</v>
      </c>
      <c r="E853" s="4" t="s">
        <v>284</v>
      </c>
      <c r="F853" s="4" t="s">
        <v>111</v>
      </c>
      <c r="G853" s="7">
        <v>24024.1</v>
      </c>
      <c r="H853" s="7"/>
      <c r="I853" s="7"/>
    </row>
    <row r="854" spans="1:9" ht="31.5" x14ac:dyDescent="0.25">
      <c r="A854" s="97" t="s">
        <v>236</v>
      </c>
      <c r="B854" s="4"/>
      <c r="C854" s="4" t="s">
        <v>153</v>
      </c>
      <c r="D854" s="4" t="s">
        <v>28</v>
      </c>
      <c r="E854" s="4" t="s">
        <v>285</v>
      </c>
      <c r="F854" s="4"/>
      <c r="G854" s="7">
        <f t="shared" ref="G854:I855" si="227">G855</f>
        <v>13865.9</v>
      </c>
      <c r="H854" s="7">
        <f t="shared" si="227"/>
        <v>19092.2</v>
      </c>
      <c r="I854" s="7">
        <f t="shared" si="227"/>
        <v>0</v>
      </c>
    </row>
    <row r="855" spans="1:9" x14ac:dyDescent="0.25">
      <c r="A855" s="97" t="s">
        <v>233</v>
      </c>
      <c r="B855" s="4"/>
      <c r="C855" s="4" t="s">
        <v>153</v>
      </c>
      <c r="D855" s="4" t="s">
        <v>28</v>
      </c>
      <c r="E855" s="4" t="s">
        <v>286</v>
      </c>
      <c r="F855" s="4"/>
      <c r="G855" s="7">
        <f t="shared" si="227"/>
        <v>13865.9</v>
      </c>
      <c r="H855" s="7">
        <f t="shared" si="227"/>
        <v>19092.2</v>
      </c>
      <c r="I855" s="7">
        <f t="shared" si="227"/>
        <v>0</v>
      </c>
    </row>
    <row r="856" spans="1:9" ht="31.5" x14ac:dyDescent="0.25">
      <c r="A856" s="97" t="s">
        <v>207</v>
      </c>
      <c r="B856" s="4"/>
      <c r="C856" s="4" t="s">
        <v>153</v>
      </c>
      <c r="D856" s="4" t="s">
        <v>28</v>
      </c>
      <c r="E856" s="4" t="s">
        <v>286</v>
      </c>
      <c r="F856" s="4" t="s">
        <v>111</v>
      </c>
      <c r="G856" s="7">
        <v>13865.9</v>
      </c>
      <c r="H856" s="7">
        <v>19092.2</v>
      </c>
      <c r="I856" s="7"/>
    </row>
    <row r="857" spans="1:9" x14ac:dyDescent="0.25">
      <c r="A857" s="97" t="s">
        <v>237</v>
      </c>
      <c r="B857" s="4"/>
      <c r="C857" s="4" t="s">
        <v>153</v>
      </c>
      <c r="D857" s="4" t="s">
        <v>28</v>
      </c>
      <c r="E857" s="4" t="s">
        <v>287</v>
      </c>
      <c r="F857" s="4"/>
      <c r="G857" s="7">
        <f t="shared" ref="G857:I858" si="228">G858</f>
        <v>3573.7</v>
      </c>
      <c r="H857" s="7">
        <f t="shared" si="228"/>
        <v>0</v>
      </c>
      <c r="I857" s="7">
        <f t="shared" si="228"/>
        <v>0</v>
      </c>
    </row>
    <row r="858" spans="1:9" x14ac:dyDescent="0.25">
      <c r="A858" s="97" t="s">
        <v>233</v>
      </c>
      <c r="B858" s="4"/>
      <c r="C858" s="4" t="s">
        <v>153</v>
      </c>
      <c r="D858" s="4" t="s">
        <v>28</v>
      </c>
      <c r="E858" s="4" t="s">
        <v>288</v>
      </c>
      <c r="F858" s="4"/>
      <c r="G858" s="7">
        <f t="shared" si="228"/>
        <v>3573.7</v>
      </c>
      <c r="H858" s="7">
        <f t="shared" si="228"/>
        <v>0</v>
      </c>
      <c r="I858" s="7">
        <f t="shared" si="228"/>
        <v>0</v>
      </c>
    </row>
    <row r="859" spans="1:9" ht="31.5" x14ac:dyDescent="0.25">
      <c r="A859" s="97" t="s">
        <v>207</v>
      </c>
      <c r="B859" s="4"/>
      <c r="C859" s="4" t="s">
        <v>153</v>
      </c>
      <c r="D859" s="4" t="s">
        <v>28</v>
      </c>
      <c r="E859" s="4" t="s">
        <v>288</v>
      </c>
      <c r="F859" s="4" t="s">
        <v>111</v>
      </c>
      <c r="G859" s="7">
        <v>3573.7</v>
      </c>
      <c r="H859" s="7"/>
      <c r="I859" s="7"/>
    </row>
    <row r="860" spans="1:9" x14ac:dyDescent="0.25">
      <c r="A860" s="97" t="s">
        <v>169</v>
      </c>
      <c r="B860" s="4"/>
      <c r="C860" s="4" t="s">
        <v>153</v>
      </c>
      <c r="D860" s="4" t="s">
        <v>35</v>
      </c>
      <c r="E860" s="4"/>
      <c r="F860" s="4"/>
      <c r="G860" s="7">
        <f>SUM(G861)</f>
        <v>19007.7</v>
      </c>
      <c r="H860" s="7">
        <f t="shared" ref="H860:I860" si="229">SUM(H861)</f>
        <v>6759.8</v>
      </c>
      <c r="I860" s="7">
        <f t="shared" si="229"/>
        <v>56559</v>
      </c>
    </row>
    <row r="861" spans="1:9" ht="31.5" x14ac:dyDescent="0.25">
      <c r="A861" s="97" t="s">
        <v>520</v>
      </c>
      <c r="B861" s="4"/>
      <c r="C861" s="4" t="s">
        <v>153</v>
      </c>
      <c r="D861" s="4" t="s">
        <v>35</v>
      </c>
      <c r="E861" s="4" t="s">
        <v>231</v>
      </c>
      <c r="F861" s="4"/>
      <c r="G861" s="7">
        <f>SUM(G862)+G881</f>
        <v>19007.7</v>
      </c>
      <c r="H861" s="7">
        <f t="shared" ref="H861:I861" si="230">SUM(H862)+H881</f>
        <v>6759.8</v>
      </c>
      <c r="I861" s="7">
        <f t="shared" si="230"/>
        <v>56559</v>
      </c>
    </row>
    <row r="862" spans="1:9" ht="78.75" x14ac:dyDescent="0.25">
      <c r="A862" s="97" t="s">
        <v>836</v>
      </c>
      <c r="B862" s="4"/>
      <c r="C862" s="4" t="s">
        <v>153</v>
      </c>
      <c r="D862" s="4" t="s">
        <v>35</v>
      </c>
      <c r="E862" s="4" t="s">
        <v>234</v>
      </c>
      <c r="F862" s="4"/>
      <c r="G862" s="7">
        <f>G863</f>
        <v>9975.2999999999993</v>
      </c>
      <c r="H862" s="7">
        <f t="shared" ref="H862:I862" si="231">H863</f>
        <v>6759.8</v>
      </c>
      <c r="I862" s="7">
        <f t="shared" si="231"/>
        <v>6759.8</v>
      </c>
    </row>
    <row r="863" spans="1:9" x14ac:dyDescent="0.25">
      <c r="A863" s="97" t="s">
        <v>29</v>
      </c>
      <c r="B863" s="4"/>
      <c r="C863" s="4" t="s">
        <v>153</v>
      </c>
      <c r="D863" s="4" t="s">
        <v>35</v>
      </c>
      <c r="E863" s="4" t="s">
        <v>624</v>
      </c>
      <c r="F863" s="4"/>
      <c r="G863" s="7">
        <f>SUM(G864+G867+G869+G871+G873+G876)+G879</f>
        <v>9975.2999999999993</v>
      </c>
      <c r="H863" s="7">
        <f t="shared" ref="H863:I863" si="232">SUM(H864+H867+H869+H871+H873+H876)+H879</f>
        <v>6759.8</v>
      </c>
      <c r="I863" s="7">
        <f t="shared" si="232"/>
        <v>6759.8</v>
      </c>
    </row>
    <row r="864" spans="1:9" ht="31.5" x14ac:dyDescent="0.25">
      <c r="A864" s="97" t="s">
        <v>935</v>
      </c>
      <c r="B864" s="4"/>
      <c r="C864" s="4" t="s">
        <v>153</v>
      </c>
      <c r="D864" s="4" t="s">
        <v>35</v>
      </c>
      <c r="E864" s="4" t="s">
        <v>713</v>
      </c>
      <c r="F864" s="4"/>
      <c r="G864" s="7">
        <f>SUM(G865:G866)</f>
        <v>5337.9</v>
      </c>
      <c r="H864" s="7">
        <f t="shared" ref="H864:I864" si="233">SUM(H865:H866)</f>
        <v>2382.4</v>
      </c>
      <c r="I864" s="7">
        <f t="shared" si="233"/>
        <v>2382.4</v>
      </c>
    </row>
    <row r="865" spans="1:9" ht="31.5" x14ac:dyDescent="0.25">
      <c r="A865" s="97" t="s">
        <v>43</v>
      </c>
      <c r="B865" s="4"/>
      <c r="C865" s="4" t="s">
        <v>153</v>
      </c>
      <c r="D865" s="4" t="s">
        <v>35</v>
      </c>
      <c r="E865" s="4" t="s">
        <v>713</v>
      </c>
      <c r="F865" s="4" t="s">
        <v>80</v>
      </c>
      <c r="G865" s="7">
        <v>502.5</v>
      </c>
      <c r="H865" s="7"/>
      <c r="I865" s="7"/>
    </row>
    <row r="866" spans="1:9" ht="31.5" x14ac:dyDescent="0.25">
      <c r="A866" s="97" t="s">
        <v>207</v>
      </c>
      <c r="B866" s="4"/>
      <c r="C866" s="4" t="s">
        <v>153</v>
      </c>
      <c r="D866" s="4" t="s">
        <v>35</v>
      </c>
      <c r="E866" s="4" t="s">
        <v>713</v>
      </c>
      <c r="F866" s="4" t="s">
        <v>111</v>
      </c>
      <c r="G866" s="7">
        <v>4835.3999999999996</v>
      </c>
      <c r="H866" s="7">
        <v>2382.4</v>
      </c>
      <c r="I866" s="7">
        <v>2382.4</v>
      </c>
    </row>
    <row r="867" spans="1:9" ht="31.5" x14ac:dyDescent="0.25">
      <c r="A867" s="97" t="s">
        <v>936</v>
      </c>
      <c r="B867" s="4"/>
      <c r="C867" s="4" t="s">
        <v>153</v>
      </c>
      <c r="D867" s="4" t="s">
        <v>35</v>
      </c>
      <c r="E867" s="4" t="s">
        <v>630</v>
      </c>
      <c r="F867" s="4"/>
      <c r="G867" s="7">
        <f>SUM(G868)</f>
        <v>1622.7</v>
      </c>
      <c r="H867" s="7">
        <f t="shared" ref="H867:I867" si="234">SUM(H868)</f>
        <v>1586.5</v>
      </c>
      <c r="I867" s="7">
        <f t="shared" si="234"/>
        <v>1586.5</v>
      </c>
    </row>
    <row r="868" spans="1:9" ht="31.5" x14ac:dyDescent="0.25">
      <c r="A868" s="97" t="s">
        <v>207</v>
      </c>
      <c r="B868" s="4"/>
      <c r="C868" s="4" t="s">
        <v>153</v>
      </c>
      <c r="D868" s="4" t="s">
        <v>35</v>
      </c>
      <c r="E868" s="4" t="s">
        <v>630</v>
      </c>
      <c r="F868" s="4" t="s">
        <v>111</v>
      </c>
      <c r="G868" s="7">
        <v>1622.7</v>
      </c>
      <c r="H868" s="7">
        <v>1586.5</v>
      </c>
      <c r="I868" s="7">
        <v>1586.5</v>
      </c>
    </row>
    <row r="869" spans="1:9" ht="47.25" x14ac:dyDescent="0.25">
      <c r="A869" s="97" t="s">
        <v>882</v>
      </c>
      <c r="B869" s="4"/>
      <c r="C869" s="4" t="s">
        <v>153</v>
      </c>
      <c r="D869" s="4" t="s">
        <v>35</v>
      </c>
      <c r="E869" s="4" t="s">
        <v>631</v>
      </c>
      <c r="F869" s="4"/>
      <c r="G869" s="7">
        <f>SUM(G870)</f>
        <v>901.5</v>
      </c>
      <c r="H869" s="7">
        <f t="shared" ref="H869:I869" si="235">SUM(H870)</f>
        <v>881.4</v>
      </c>
      <c r="I869" s="7">
        <f t="shared" si="235"/>
        <v>881.4</v>
      </c>
    </row>
    <row r="870" spans="1:9" ht="31.5" x14ac:dyDescent="0.25">
      <c r="A870" s="97" t="s">
        <v>43</v>
      </c>
      <c r="B870" s="4"/>
      <c r="C870" s="4" t="s">
        <v>153</v>
      </c>
      <c r="D870" s="4" t="s">
        <v>35</v>
      </c>
      <c r="E870" s="4" t="s">
        <v>631</v>
      </c>
      <c r="F870" s="4" t="s">
        <v>80</v>
      </c>
      <c r="G870" s="7">
        <v>901.5</v>
      </c>
      <c r="H870" s="7">
        <v>881.4</v>
      </c>
      <c r="I870" s="7">
        <v>881.4</v>
      </c>
    </row>
    <row r="871" spans="1:9" ht="31.5" hidden="1" x14ac:dyDescent="0.25">
      <c r="A871" s="97" t="s">
        <v>883</v>
      </c>
      <c r="B871" s="4"/>
      <c r="C871" s="4" t="s">
        <v>153</v>
      </c>
      <c r="D871" s="4" t="s">
        <v>35</v>
      </c>
      <c r="E871" s="4" t="s">
        <v>714</v>
      </c>
      <c r="F871" s="4"/>
      <c r="G871" s="7">
        <f>SUM(G872)</f>
        <v>0</v>
      </c>
      <c r="H871" s="7">
        <f t="shared" ref="H871:I871" si="236">SUM(H872)</f>
        <v>0</v>
      </c>
      <c r="I871" s="7">
        <f t="shared" si="236"/>
        <v>0</v>
      </c>
    </row>
    <row r="872" spans="1:9" ht="31.5" hidden="1" x14ac:dyDescent="0.25">
      <c r="A872" s="97" t="s">
        <v>43</v>
      </c>
      <c r="B872" s="4"/>
      <c r="C872" s="4" t="s">
        <v>153</v>
      </c>
      <c r="D872" s="4" t="s">
        <v>35</v>
      </c>
      <c r="E872" s="4" t="s">
        <v>714</v>
      </c>
      <c r="F872" s="4" t="s">
        <v>80</v>
      </c>
      <c r="G872" s="7"/>
      <c r="H872" s="9"/>
      <c r="I872" s="9"/>
    </row>
    <row r="873" spans="1:9" ht="31.5" x14ac:dyDescent="0.25">
      <c r="A873" s="97" t="s">
        <v>991</v>
      </c>
      <c r="B873" s="4"/>
      <c r="C873" s="4" t="s">
        <v>153</v>
      </c>
      <c r="D873" s="4" t="s">
        <v>35</v>
      </c>
      <c r="E873" s="4" t="s">
        <v>825</v>
      </c>
      <c r="F873" s="4"/>
      <c r="G873" s="7">
        <f>SUM(G874:G875)</f>
        <v>1061.5999999999999</v>
      </c>
      <c r="H873" s="7">
        <f t="shared" ref="H873:I873" si="237">SUM(H874:H875)</f>
        <v>881.4</v>
      </c>
      <c r="I873" s="7">
        <f t="shared" si="237"/>
        <v>881.4</v>
      </c>
    </row>
    <row r="874" spans="1:9" ht="31.5" x14ac:dyDescent="0.25">
      <c r="A874" s="97" t="s">
        <v>43</v>
      </c>
      <c r="B874" s="4"/>
      <c r="C874" s="4" t="s">
        <v>153</v>
      </c>
      <c r="D874" s="4" t="s">
        <v>35</v>
      </c>
      <c r="E874" s="4" t="s">
        <v>825</v>
      </c>
      <c r="F874" s="4" t="s">
        <v>80</v>
      </c>
      <c r="G874" s="7">
        <v>60.1</v>
      </c>
      <c r="H874" s="7">
        <v>881.4</v>
      </c>
      <c r="I874" s="7">
        <v>881.4</v>
      </c>
    </row>
    <row r="875" spans="1:9" ht="31.5" x14ac:dyDescent="0.25">
      <c r="A875" s="97" t="s">
        <v>207</v>
      </c>
      <c r="B875" s="4"/>
      <c r="C875" s="4" t="s">
        <v>153</v>
      </c>
      <c r="D875" s="4" t="s">
        <v>35</v>
      </c>
      <c r="E875" s="4" t="s">
        <v>825</v>
      </c>
      <c r="F875" s="4" t="s">
        <v>111</v>
      </c>
      <c r="G875" s="7">
        <v>1001.5</v>
      </c>
      <c r="H875" s="7"/>
      <c r="I875" s="7"/>
    </row>
    <row r="876" spans="1:9" ht="31.5" x14ac:dyDescent="0.25">
      <c r="A876" s="97" t="s">
        <v>990</v>
      </c>
      <c r="B876" s="4"/>
      <c r="C876" s="4" t="s">
        <v>153</v>
      </c>
      <c r="D876" s="4" t="s">
        <v>35</v>
      </c>
      <c r="E876" s="4" t="s">
        <v>826</v>
      </c>
      <c r="F876" s="4"/>
      <c r="G876" s="7">
        <f>SUM(G877:G878)</f>
        <v>721.2</v>
      </c>
      <c r="H876" s="7">
        <f t="shared" ref="H876:I876" si="238">SUM(H877:H878)</f>
        <v>705.1</v>
      </c>
      <c r="I876" s="7">
        <f t="shared" si="238"/>
        <v>705.1</v>
      </c>
    </row>
    <row r="877" spans="1:9" ht="31.5" x14ac:dyDescent="0.25">
      <c r="A877" s="97" t="s">
        <v>43</v>
      </c>
      <c r="B877" s="4"/>
      <c r="C877" s="4" t="s">
        <v>153</v>
      </c>
      <c r="D877" s="4" t="s">
        <v>35</v>
      </c>
      <c r="E877" s="4" t="s">
        <v>826</v>
      </c>
      <c r="F877" s="4" t="s">
        <v>80</v>
      </c>
      <c r="G877" s="7"/>
      <c r="H877" s="7">
        <v>705.1</v>
      </c>
      <c r="I877" s="7">
        <v>705.1</v>
      </c>
    </row>
    <row r="878" spans="1:9" ht="31.5" x14ac:dyDescent="0.25">
      <c r="A878" s="97" t="s">
        <v>207</v>
      </c>
      <c r="B878" s="4"/>
      <c r="C878" s="4" t="s">
        <v>153</v>
      </c>
      <c r="D878" s="4" t="s">
        <v>35</v>
      </c>
      <c r="E878" s="4" t="s">
        <v>826</v>
      </c>
      <c r="F878" s="4" t="s">
        <v>111</v>
      </c>
      <c r="G878" s="7">
        <v>721.2</v>
      </c>
      <c r="H878" s="7"/>
      <c r="I878" s="7"/>
    </row>
    <row r="879" spans="1:9" ht="31.5" x14ac:dyDescent="0.25">
      <c r="A879" s="97" t="s">
        <v>963</v>
      </c>
      <c r="B879" s="4"/>
      <c r="C879" s="4" t="s">
        <v>153</v>
      </c>
      <c r="D879" s="4" t="s">
        <v>35</v>
      </c>
      <c r="E879" s="4" t="s">
        <v>914</v>
      </c>
      <c r="F879" s="4"/>
      <c r="G879" s="7">
        <f>SUM(G880)</f>
        <v>330.4</v>
      </c>
      <c r="H879" s="7">
        <f t="shared" ref="H879:I879" si="239">SUM(H880)</f>
        <v>323</v>
      </c>
      <c r="I879" s="7">
        <f t="shared" si="239"/>
        <v>323</v>
      </c>
    </row>
    <row r="880" spans="1:9" ht="31.5" x14ac:dyDescent="0.25">
      <c r="A880" s="97" t="s">
        <v>207</v>
      </c>
      <c r="B880" s="4"/>
      <c r="C880" s="4" t="s">
        <v>153</v>
      </c>
      <c r="D880" s="4" t="s">
        <v>35</v>
      </c>
      <c r="E880" s="4" t="s">
        <v>914</v>
      </c>
      <c r="F880" s="4" t="s">
        <v>111</v>
      </c>
      <c r="G880" s="7">
        <v>330.4</v>
      </c>
      <c r="H880" s="7">
        <v>323</v>
      </c>
      <c r="I880" s="7">
        <v>323</v>
      </c>
    </row>
    <row r="881" spans="1:9" ht="31.5" x14ac:dyDescent="0.25">
      <c r="A881" s="97" t="s">
        <v>239</v>
      </c>
      <c r="B881" s="4"/>
      <c r="C881" s="4" t="s">
        <v>153</v>
      </c>
      <c r="D881" s="4" t="s">
        <v>35</v>
      </c>
      <c r="E881" s="4" t="s">
        <v>238</v>
      </c>
      <c r="F881" s="4"/>
      <c r="G881" s="7">
        <f>SUM(G882)</f>
        <v>9032.4000000000015</v>
      </c>
      <c r="H881" s="7">
        <f t="shared" ref="H881:I881" si="240">SUM(H882)</f>
        <v>0</v>
      </c>
      <c r="I881" s="7">
        <f t="shared" si="240"/>
        <v>49799.199999999997</v>
      </c>
    </row>
    <row r="882" spans="1:9" x14ac:dyDescent="0.25">
      <c r="A882" s="97" t="s">
        <v>29</v>
      </c>
      <c r="B882" s="4"/>
      <c r="C882" s="4" t="s">
        <v>153</v>
      </c>
      <c r="D882" s="4" t="s">
        <v>35</v>
      </c>
      <c r="E882" s="4" t="s">
        <v>628</v>
      </c>
      <c r="F882" s="4"/>
      <c r="G882" s="7">
        <f>SUM(G885)+G887+G889+G883</f>
        <v>9032.4000000000015</v>
      </c>
      <c r="H882" s="7">
        <f t="shared" ref="H882:I882" si="241">SUM(H885)+H887+H889+H883</f>
        <v>0</v>
      </c>
      <c r="I882" s="7">
        <f t="shared" si="241"/>
        <v>49799.199999999997</v>
      </c>
    </row>
    <row r="883" spans="1:9" x14ac:dyDescent="0.25">
      <c r="A883" s="105" t="s">
        <v>233</v>
      </c>
      <c r="B883" s="4"/>
      <c r="C883" s="4" t="s">
        <v>153</v>
      </c>
      <c r="D883" s="4" t="s">
        <v>35</v>
      </c>
      <c r="E883" s="4" t="s">
        <v>629</v>
      </c>
      <c r="F883" s="4"/>
      <c r="G883" s="7">
        <f>SUM(G884)</f>
        <v>152.69999999999999</v>
      </c>
      <c r="H883" s="7">
        <f t="shared" ref="H883:I883" si="242">SUM(H884)</f>
        <v>0</v>
      </c>
      <c r="I883" s="7">
        <f t="shared" si="242"/>
        <v>0</v>
      </c>
    </row>
    <row r="884" spans="1:9" ht="31.5" x14ac:dyDescent="0.25">
      <c r="A884" s="105" t="s">
        <v>207</v>
      </c>
      <c r="B884" s="4"/>
      <c r="C884" s="4" t="s">
        <v>153</v>
      </c>
      <c r="D884" s="4" t="s">
        <v>35</v>
      </c>
      <c r="E884" s="4" t="s">
        <v>629</v>
      </c>
      <c r="F884" s="4" t="s">
        <v>111</v>
      </c>
      <c r="G884" s="7">
        <v>152.69999999999999</v>
      </c>
      <c r="H884" s="7"/>
      <c r="I884" s="7"/>
    </row>
    <row r="885" spans="1:9" ht="47.25" x14ac:dyDescent="0.25">
      <c r="A885" s="97" t="s">
        <v>812</v>
      </c>
      <c r="B885" s="4"/>
      <c r="C885" s="4" t="s">
        <v>153</v>
      </c>
      <c r="D885" s="4" t="s">
        <v>35</v>
      </c>
      <c r="E885" s="4" t="s">
        <v>632</v>
      </c>
      <c r="F885" s="4"/>
      <c r="G885" s="7">
        <f>SUM(G886)</f>
        <v>0</v>
      </c>
      <c r="H885" s="7">
        <f t="shared" ref="H885:I885" si="243">SUM(H886)</f>
        <v>0</v>
      </c>
      <c r="I885" s="7">
        <f t="shared" si="243"/>
        <v>49799.199999999997</v>
      </c>
    </row>
    <row r="886" spans="1:9" ht="31.5" x14ac:dyDescent="0.25">
      <c r="A886" s="97" t="s">
        <v>207</v>
      </c>
      <c r="B886" s="4"/>
      <c r="C886" s="4" t="s">
        <v>153</v>
      </c>
      <c r="D886" s="4" t="s">
        <v>35</v>
      </c>
      <c r="E886" s="4" t="s">
        <v>632</v>
      </c>
      <c r="F886" s="4" t="s">
        <v>111</v>
      </c>
      <c r="G886" s="7"/>
      <c r="H886" s="7"/>
      <c r="I886" s="7">
        <v>49799.199999999997</v>
      </c>
    </row>
    <row r="887" spans="1:9" ht="31.5" x14ac:dyDescent="0.25">
      <c r="A887" s="97" t="s">
        <v>986</v>
      </c>
      <c r="B887" s="4"/>
      <c r="C887" s="4" t="s">
        <v>153</v>
      </c>
      <c r="D887" s="4" t="s">
        <v>35</v>
      </c>
      <c r="E887" s="4" t="s">
        <v>987</v>
      </c>
      <c r="F887" s="4"/>
      <c r="G887" s="7">
        <f>SUM(G888)</f>
        <v>3748.1</v>
      </c>
      <c r="H887" s="7">
        <f t="shared" ref="H887:I887" si="244">SUM(H888)</f>
        <v>0</v>
      </c>
      <c r="I887" s="7">
        <f t="shared" si="244"/>
        <v>0</v>
      </c>
    </row>
    <row r="888" spans="1:9" ht="31.5" x14ac:dyDescent="0.25">
      <c r="A888" s="97" t="s">
        <v>207</v>
      </c>
      <c r="B888" s="4"/>
      <c r="C888" s="4" t="s">
        <v>153</v>
      </c>
      <c r="D888" s="4" t="s">
        <v>35</v>
      </c>
      <c r="E888" s="4" t="s">
        <v>987</v>
      </c>
      <c r="F888" s="4" t="s">
        <v>111</v>
      </c>
      <c r="G888" s="7">
        <v>3748.1</v>
      </c>
      <c r="H888" s="7">
        <v>0</v>
      </c>
      <c r="I888" s="7">
        <v>0</v>
      </c>
    </row>
    <row r="889" spans="1:9" ht="31.5" x14ac:dyDescent="0.25">
      <c r="A889" s="97" t="s">
        <v>988</v>
      </c>
      <c r="B889" s="4"/>
      <c r="C889" s="4" t="s">
        <v>153</v>
      </c>
      <c r="D889" s="4" t="s">
        <v>35</v>
      </c>
      <c r="E889" s="4" t="s">
        <v>989</v>
      </c>
      <c r="F889" s="4"/>
      <c r="G889" s="7">
        <f>SUM(G890)</f>
        <v>5131.6000000000004</v>
      </c>
      <c r="H889" s="7">
        <f t="shared" ref="H889:I889" si="245">SUM(H890)</f>
        <v>0</v>
      </c>
      <c r="I889" s="7">
        <f t="shared" si="245"/>
        <v>0</v>
      </c>
    </row>
    <row r="890" spans="1:9" ht="31.5" x14ac:dyDescent="0.25">
      <c r="A890" s="97" t="s">
        <v>207</v>
      </c>
      <c r="B890" s="4"/>
      <c r="C890" s="4" t="s">
        <v>153</v>
      </c>
      <c r="D890" s="4" t="s">
        <v>35</v>
      </c>
      <c r="E890" s="4" t="s">
        <v>989</v>
      </c>
      <c r="F890" s="4" t="s">
        <v>111</v>
      </c>
      <c r="G890" s="7">
        <v>5131.6000000000004</v>
      </c>
      <c r="H890" s="7">
        <v>0</v>
      </c>
      <c r="I890" s="7">
        <v>0</v>
      </c>
    </row>
    <row r="891" spans="1:9" x14ac:dyDescent="0.25">
      <c r="A891" s="97" t="s">
        <v>170</v>
      </c>
      <c r="B891" s="4"/>
      <c r="C891" s="4" t="s">
        <v>153</v>
      </c>
      <c r="D891" s="4" t="s">
        <v>45</v>
      </c>
      <c r="E891" s="4"/>
      <c r="F891" s="4"/>
      <c r="G891" s="7">
        <f>SUM(G892)</f>
        <v>14889.7</v>
      </c>
      <c r="H891" s="7">
        <f t="shared" ref="H891:I891" si="246">SUM(H892)</f>
        <v>14265.8</v>
      </c>
      <c r="I891" s="7">
        <f t="shared" si="246"/>
        <v>4997.7000000000007</v>
      </c>
    </row>
    <row r="892" spans="1:9" ht="31.5" x14ac:dyDescent="0.25">
      <c r="A892" s="97" t="s">
        <v>520</v>
      </c>
      <c r="B892" s="4"/>
      <c r="C892" s="4" t="s">
        <v>153</v>
      </c>
      <c r="D892" s="4" t="s">
        <v>45</v>
      </c>
      <c r="E892" s="4" t="s">
        <v>231</v>
      </c>
      <c r="F892" s="4"/>
      <c r="G892" s="7">
        <f>G893</f>
        <v>14889.7</v>
      </c>
      <c r="H892" s="7">
        <f t="shared" ref="H892:I892" si="247">H893</f>
        <v>14265.8</v>
      </c>
      <c r="I892" s="7">
        <f t="shared" si="247"/>
        <v>4997.7000000000007</v>
      </c>
    </row>
    <row r="893" spans="1:9" ht="78.75" x14ac:dyDescent="0.25">
      <c r="A893" s="97" t="s">
        <v>836</v>
      </c>
      <c r="B893" s="4"/>
      <c r="C893" s="4" t="s">
        <v>153</v>
      </c>
      <c r="D893" s="4" t="s">
        <v>45</v>
      </c>
      <c r="E893" s="4" t="s">
        <v>234</v>
      </c>
      <c r="F893" s="4"/>
      <c r="G893" s="7">
        <f>G894+G900</f>
        <v>14889.7</v>
      </c>
      <c r="H893" s="7">
        <f>H894+H900</f>
        <v>14265.8</v>
      </c>
      <c r="I893" s="7">
        <f>I894+I900</f>
        <v>4997.7000000000007</v>
      </c>
    </row>
    <row r="894" spans="1:9" x14ac:dyDescent="0.25">
      <c r="A894" s="97" t="s">
        <v>29</v>
      </c>
      <c r="B894" s="4"/>
      <c r="C894" s="4" t="s">
        <v>153</v>
      </c>
      <c r="D894" s="4" t="s">
        <v>45</v>
      </c>
      <c r="E894" s="4" t="s">
        <v>624</v>
      </c>
      <c r="F894" s="4"/>
      <c r="G894" s="7">
        <f>SUM(G895)+G898</f>
        <v>5990.5</v>
      </c>
      <c r="H894" s="7">
        <f t="shared" ref="H894:I894" si="248">SUM(H895)+H898</f>
        <v>4997.7000000000007</v>
      </c>
      <c r="I894" s="7">
        <f t="shared" si="248"/>
        <v>4997.7000000000007</v>
      </c>
    </row>
    <row r="895" spans="1:9" ht="54.75" customHeight="1" x14ac:dyDescent="0.25">
      <c r="A895" s="97" t="s">
        <v>884</v>
      </c>
      <c r="B895" s="46"/>
      <c r="C895" s="4" t="s">
        <v>153</v>
      </c>
      <c r="D895" s="4" t="s">
        <v>45</v>
      </c>
      <c r="E895" s="47" t="s">
        <v>633</v>
      </c>
      <c r="F895" s="4"/>
      <c r="G895" s="7">
        <f>SUM(G896:G897)</f>
        <v>5920.4</v>
      </c>
      <c r="H895" s="7">
        <f t="shared" ref="H895:I895" si="249">SUM(H896:H897)</f>
        <v>4927.6000000000004</v>
      </c>
      <c r="I895" s="7">
        <f t="shared" si="249"/>
        <v>4927.6000000000004</v>
      </c>
    </row>
    <row r="896" spans="1:9" ht="31.5" hidden="1" x14ac:dyDescent="0.25">
      <c r="A896" s="97" t="s">
        <v>43</v>
      </c>
      <c r="B896" s="46"/>
      <c r="C896" s="4" t="s">
        <v>153</v>
      </c>
      <c r="D896" s="4" t="s">
        <v>45</v>
      </c>
      <c r="E896" s="47" t="s">
        <v>633</v>
      </c>
      <c r="F896" s="4" t="s">
        <v>80</v>
      </c>
      <c r="G896" s="7"/>
      <c r="H896" s="7"/>
      <c r="I896" s="7"/>
    </row>
    <row r="897" spans="1:9" ht="31.5" x14ac:dyDescent="0.25">
      <c r="A897" s="97" t="s">
        <v>207</v>
      </c>
      <c r="B897" s="46"/>
      <c r="C897" s="4" t="s">
        <v>153</v>
      </c>
      <c r="D897" s="4" t="s">
        <v>45</v>
      </c>
      <c r="E897" s="47" t="s">
        <v>633</v>
      </c>
      <c r="F897" s="4" t="s">
        <v>111</v>
      </c>
      <c r="G897" s="7">
        <v>5920.4</v>
      </c>
      <c r="H897" s="7">
        <v>4927.6000000000004</v>
      </c>
      <c r="I897" s="7">
        <v>4927.6000000000004</v>
      </c>
    </row>
    <row r="898" spans="1:9" ht="63" x14ac:dyDescent="0.25">
      <c r="A898" s="97" t="s">
        <v>962</v>
      </c>
      <c r="B898" s="46"/>
      <c r="C898" s="4" t="s">
        <v>153</v>
      </c>
      <c r="D898" s="4" t="s">
        <v>45</v>
      </c>
      <c r="E898" s="47" t="s">
        <v>937</v>
      </c>
      <c r="F898" s="4"/>
      <c r="G898" s="7">
        <f>SUM(G899)</f>
        <v>70.099999999999994</v>
      </c>
      <c r="H898" s="7">
        <f t="shared" ref="H898:I898" si="250">SUM(H899)</f>
        <v>70.099999999999994</v>
      </c>
      <c r="I898" s="7">
        <f t="shared" si="250"/>
        <v>70.099999999999994</v>
      </c>
    </row>
    <row r="899" spans="1:9" ht="31.5" x14ac:dyDescent="0.25">
      <c r="A899" s="97" t="s">
        <v>207</v>
      </c>
      <c r="B899" s="46"/>
      <c r="C899" s="4" t="s">
        <v>153</v>
      </c>
      <c r="D899" s="4" t="s">
        <v>45</v>
      </c>
      <c r="E899" s="47" t="s">
        <v>937</v>
      </c>
      <c r="F899" s="4" t="s">
        <v>111</v>
      </c>
      <c r="G899" s="7">
        <v>70.099999999999994</v>
      </c>
      <c r="H899" s="7">
        <v>70.099999999999994</v>
      </c>
      <c r="I899" s="7">
        <v>70.099999999999994</v>
      </c>
    </row>
    <row r="900" spans="1:9" ht="63" x14ac:dyDescent="0.25">
      <c r="A900" s="97" t="s">
        <v>837</v>
      </c>
      <c r="B900" s="46"/>
      <c r="C900" s="4" t="s">
        <v>153</v>
      </c>
      <c r="D900" s="4" t="s">
        <v>45</v>
      </c>
      <c r="E900" s="47" t="s">
        <v>634</v>
      </c>
      <c r="F900" s="4"/>
      <c r="G900" s="7">
        <f>G901+G904</f>
        <v>8899.2000000000007</v>
      </c>
      <c r="H900" s="7">
        <f t="shared" ref="H900:I900" si="251">H901+H904</f>
        <v>9268.0999999999985</v>
      </c>
      <c r="I900" s="7">
        <f t="shared" si="251"/>
        <v>0</v>
      </c>
    </row>
    <row r="901" spans="1:9" ht="31.5" x14ac:dyDescent="0.25">
      <c r="A901" s="36" t="s">
        <v>938</v>
      </c>
      <c r="B901" s="46"/>
      <c r="C901" s="4" t="s">
        <v>153</v>
      </c>
      <c r="D901" s="4" t="s">
        <v>45</v>
      </c>
      <c r="E901" s="47" t="s">
        <v>635</v>
      </c>
      <c r="F901" s="4"/>
      <c r="G901" s="7">
        <f>SUM(G902:G903)</f>
        <v>4169</v>
      </c>
      <c r="H901" s="7">
        <f t="shared" ref="H901:I901" si="252">SUM(H902:H903)</f>
        <v>4360.7</v>
      </c>
      <c r="I901" s="7">
        <f t="shared" si="252"/>
        <v>0</v>
      </c>
    </row>
    <row r="902" spans="1:9" ht="31.5" x14ac:dyDescent="0.25">
      <c r="A902" s="97" t="s">
        <v>207</v>
      </c>
      <c r="B902" s="46"/>
      <c r="C902" s="4" t="s">
        <v>153</v>
      </c>
      <c r="D902" s="4" t="s">
        <v>45</v>
      </c>
      <c r="E902" s="47" t="s">
        <v>635</v>
      </c>
      <c r="F902" s="4" t="s">
        <v>111</v>
      </c>
      <c r="G902" s="7">
        <v>2779.4</v>
      </c>
      <c r="H902" s="7">
        <v>4360.7</v>
      </c>
      <c r="I902" s="7"/>
    </row>
    <row r="903" spans="1:9" x14ac:dyDescent="0.25">
      <c r="A903" s="97" t="s">
        <v>20</v>
      </c>
      <c r="B903" s="46"/>
      <c r="C903" s="4" t="s">
        <v>153</v>
      </c>
      <c r="D903" s="4" t="s">
        <v>45</v>
      </c>
      <c r="E903" s="47" t="s">
        <v>635</v>
      </c>
      <c r="F903" s="4" t="s">
        <v>85</v>
      </c>
      <c r="G903" s="7">
        <v>1389.6</v>
      </c>
      <c r="H903" s="7"/>
      <c r="I903" s="7"/>
    </row>
    <row r="904" spans="1:9" ht="78.75" x14ac:dyDescent="0.25">
      <c r="A904" s="97" t="s">
        <v>939</v>
      </c>
      <c r="B904" s="46"/>
      <c r="C904" s="4" t="s">
        <v>153</v>
      </c>
      <c r="D904" s="4" t="s">
        <v>45</v>
      </c>
      <c r="E904" s="47" t="s">
        <v>773</v>
      </c>
      <c r="F904" s="4"/>
      <c r="G904" s="7">
        <f>SUM(G905)</f>
        <v>4730.2</v>
      </c>
      <c r="H904" s="7">
        <f t="shared" ref="H904:I904" si="253">SUM(H905)</f>
        <v>4907.3999999999996</v>
      </c>
      <c r="I904" s="7">
        <f t="shared" si="253"/>
        <v>0</v>
      </c>
    </row>
    <row r="905" spans="1:9" ht="31.5" x14ac:dyDescent="0.25">
      <c r="A905" s="97" t="s">
        <v>207</v>
      </c>
      <c r="B905" s="46"/>
      <c r="C905" s="4" t="s">
        <v>153</v>
      </c>
      <c r="D905" s="4" t="s">
        <v>45</v>
      </c>
      <c r="E905" s="47" t="s">
        <v>773</v>
      </c>
      <c r="F905" s="4" t="s">
        <v>111</v>
      </c>
      <c r="G905" s="7">
        <v>4730.2</v>
      </c>
      <c r="H905" s="7">
        <v>4907.3999999999996</v>
      </c>
      <c r="I905" s="7"/>
    </row>
    <row r="906" spans="1:9" x14ac:dyDescent="0.25">
      <c r="A906" s="97" t="s">
        <v>171</v>
      </c>
      <c r="B906" s="46"/>
      <c r="C906" s="4" t="s">
        <v>153</v>
      </c>
      <c r="D906" s="4" t="s">
        <v>152</v>
      </c>
      <c r="E906" s="47"/>
      <c r="F906" s="4"/>
      <c r="G906" s="7">
        <f>SUM(G907)</f>
        <v>12260.1</v>
      </c>
      <c r="H906" s="7">
        <f>SUM(H907)</f>
        <v>10553.6</v>
      </c>
      <c r="I906" s="7">
        <f>SUM(I907)</f>
        <v>10553.6</v>
      </c>
    </row>
    <row r="907" spans="1:9" ht="31.5" x14ac:dyDescent="0.25">
      <c r="A907" s="97" t="s">
        <v>520</v>
      </c>
      <c r="B907" s="46"/>
      <c r="C907" s="4" t="s">
        <v>153</v>
      </c>
      <c r="D907" s="4" t="s">
        <v>152</v>
      </c>
      <c r="E907" s="47" t="s">
        <v>231</v>
      </c>
      <c r="F907" s="4"/>
      <c r="G907" s="7">
        <f>SUM(G908)</f>
        <v>12260.1</v>
      </c>
      <c r="H907" s="7">
        <f t="shared" ref="H907:I907" si="254">SUM(H908)</f>
        <v>10553.6</v>
      </c>
      <c r="I907" s="7">
        <f t="shared" si="254"/>
        <v>10553.6</v>
      </c>
    </row>
    <row r="908" spans="1:9" ht="31.5" x14ac:dyDescent="0.25">
      <c r="A908" s="97" t="s">
        <v>280</v>
      </c>
      <c r="B908" s="46"/>
      <c r="C908" s="4" t="s">
        <v>153</v>
      </c>
      <c r="D908" s="4" t="s">
        <v>152</v>
      </c>
      <c r="E908" s="47" t="s">
        <v>232</v>
      </c>
      <c r="F908" s="4"/>
      <c r="G908" s="7">
        <f>SUM(G909+G912+G915+G917)</f>
        <v>12260.1</v>
      </c>
      <c r="H908" s="7">
        <f>SUM(H909+H912+H915+H917)</f>
        <v>10553.6</v>
      </c>
      <c r="I908" s="7">
        <f>SUM(I909+I912+I915+I917)</f>
        <v>10553.6</v>
      </c>
    </row>
    <row r="909" spans="1:9" x14ac:dyDescent="0.25">
      <c r="A909" s="97" t="s">
        <v>69</v>
      </c>
      <c r="B909" s="46"/>
      <c r="C909" s="4" t="s">
        <v>153</v>
      </c>
      <c r="D909" s="4" t="s">
        <v>152</v>
      </c>
      <c r="E909" s="47" t="s">
        <v>417</v>
      </c>
      <c r="F909" s="4"/>
      <c r="G909" s="7">
        <f>SUM(G910:G911)</f>
        <v>9448.7999999999993</v>
      </c>
      <c r="H909" s="7">
        <f>SUM(H910:H911)</f>
        <v>7907.4</v>
      </c>
      <c r="I909" s="7">
        <f>SUM(I910:I911)</f>
        <v>7907.4</v>
      </c>
    </row>
    <row r="910" spans="1:9" ht="47.25" x14ac:dyDescent="0.25">
      <c r="A910" s="97" t="s">
        <v>42</v>
      </c>
      <c r="B910" s="46"/>
      <c r="C910" s="4" t="s">
        <v>153</v>
      </c>
      <c r="D910" s="4" t="s">
        <v>152</v>
      </c>
      <c r="E910" s="47" t="s">
        <v>417</v>
      </c>
      <c r="F910" s="4">
        <v>100</v>
      </c>
      <c r="G910" s="7">
        <v>9448.2999999999993</v>
      </c>
      <c r="H910" s="7">
        <v>7906.9</v>
      </c>
      <c r="I910" s="7">
        <v>7906.9</v>
      </c>
    </row>
    <row r="911" spans="1:9" ht="31.5" x14ac:dyDescent="0.25">
      <c r="A911" s="97" t="s">
        <v>43</v>
      </c>
      <c r="B911" s="46"/>
      <c r="C911" s="4" t="s">
        <v>153</v>
      </c>
      <c r="D911" s="4" t="s">
        <v>152</v>
      </c>
      <c r="E911" s="47" t="s">
        <v>417</v>
      </c>
      <c r="F911" s="4">
        <v>200</v>
      </c>
      <c r="G911" s="7">
        <v>0.5</v>
      </c>
      <c r="H911" s="7">
        <v>0.5</v>
      </c>
      <c r="I911" s="7">
        <v>0.5</v>
      </c>
    </row>
    <row r="912" spans="1:9" x14ac:dyDescent="0.25">
      <c r="A912" s="97" t="s">
        <v>84</v>
      </c>
      <c r="B912" s="46"/>
      <c r="C912" s="4" t="s">
        <v>153</v>
      </c>
      <c r="D912" s="4" t="s">
        <v>152</v>
      </c>
      <c r="E912" s="47" t="s">
        <v>418</v>
      </c>
      <c r="F912" s="4"/>
      <c r="G912" s="7">
        <f>SUM(G913:G914)</f>
        <v>327.10000000000002</v>
      </c>
      <c r="H912" s="7">
        <f>SUM(H913:H914)</f>
        <v>432.59999999999997</v>
      </c>
      <c r="I912" s="7">
        <f>SUM(I913:I914)</f>
        <v>432.59999999999997</v>
      </c>
    </row>
    <row r="913" spans="1:9" ht="31.5" x14ac:dyDescent="0.25">
      <c r="A913" s="97" t="s">
        <v>43</v>
      </c>
      <c r="B913" s="46"/>
      <c r="C913" s="4" t="s">
        <v>153</v>
      </c>
      <c r="D913" s="4" t="s">
        <v>152</v>
      </c>
      <c r="E913" s="47" t="s">
        <v>418</v>
      </c>
      <c r="F913" s="4">
        <v>200</v>
      </c>
      <c r="G913" s="7">
        <v>300.10000000000002</v>
      </c>
      <c r="H913" s="7">
        <v>412.4</v>
      </c>
      <c r="I913" s="7">
        <v>412.4</v>
      </c>
    </row>
    <row r="914" spans="1:9" x14ac:dyDescent="0.25">
      <c r="A914" s="97" t="s">
        <v>20</v>
      </c>
      <c r="B914" s="46"/>
      <c r="C914" s="4" t="s">
        <v>153</v>
      </c>
      <c r="D914" s="4" t="s">
        <v>152</v>
      </c>
      <c r="E914" s="47" t="s">
        <v>418</v>
      </c>
      <c r="F914" s="4">
        <v>800</v>
      </c>
      <c r="G914" s="7">
        <v>27</v>
      </c>
      <c r="H914" s="7">
        <v>20.2</v>
      </c>
      <c r="I914" s="7">
        <v>20.2</v>
      </c>
    </row>
    <row r="915" spans="1:9" ht="31.5" x14ac:dyDescent="0.25">
      <c r="A915" s="97" t="s">
        <v>86</v>
      </c>
      <c r="B915" s="46"/>
      <c r="C915" s="4" t="s">
        <v>153</v>
      </c>
      <c r="D915" s="4" t="s">
        <v>152</v>
      </c>
      <c r="E915" s="47" t="s">
        <v>419</v>
      </c>
      <c r="F915" s="4"/>
      <c r="G915" s="7">
        <f>SUM(G916)</f>
        <v>1206.0999999999999</v>
      </c>
      <c r="H915" s="7">
        <f>SUM(H916)</f>
        <v>1645.7</v>
      </c>
      <c r="I915" s="7">
        <f>SUM(I916)</f>
        <v>1645.7</v>
      </c>
    </row>
    <row r="916" spans="1:9" ht="31.5" x14ac:dyDescent="0.25">
      <c r="A916" s="97" t="s">
        <v>43</v>
      </c>
      <c r="B916" s="46"/>
      <c r="C916" s="4" t="s">
        <v>153</v>
      </c>
      <c r="D916" s="4" t="s">
        <v>152</v>
      </c>
      <c r="E916" s="47" t="s">
        <v>419</v>
      </c>
      <c r="F916" s="4">
        <v>200</v>
      </c>
      <c r="G916" s="7">
        <v>1206.0999999999999</v>
      </c>
      <c r="H916" s="7">
        <v>1645.7</v>
      </c>
      <c r="I916" s="7">
        <v>1645.7</v>
      </c>
    </row>
    <row r="917" spans="1:9" ht="31.5" x14ac:dyDescent="0.25">
      <c r="A917" s="97" t="s">
        <v>87</v>
      </c>
      <c r="B917" s="46"/>
      <c r="C917" s="4" t="s">
        <v>153</v>
      </c>
      <c r="D917" s="4" t="s">
        <v>152</v>
      </c>
      <c r="E917" s="47" t="s">
        <v>420</v>
      </c>
      <c r="F917" s="4"/>
      <c r="G917" s="7">
        <f>SUM(G918:G919)</f>
        <v>1278.1000000000001</v>
      </c>
      <c r="H917" s="7">
        <f>SUM(H918:H919)</f>
        <v>567.9</v>
      </c>
      <c r="I917" s="7">
        <f>SUM(I918:I919)</f>
        <v>567.9</v>
      </c>
    </row>
    <row r="918" spans="1:9" ht="31.5" x14ac:dyDescent="0.25">
      <c r="A918" s="97" t="s">
        <v>43</v>
      </c>
      <c r="B918" s="46"/>
      <c r="C918" s="4" t="s">
        <v>153</v>
      </c>
      <c r="D918" s="4" t="s">
        <v>152</v>
      </c>
      <c r="E918" s="47" t="s">
        <v>420</v>
      </c>
      <c r="F918" s="4">
        <v>200</v>
      </c>
      <c r="G918" s="7">
        <v>1176.7</v>
      </c>
      <c r="H918" s="7">
        <v>448.8</v>
      </c>
      <c r="I918" s="7">
        <v>448.8</v>
      </c>
    </row>
    <row r="919" spans="1:9" x14ac:dyDescent="0.25">
      <c r="A919" s="97" t="s">
        <v>20</v>
      </c>
      <c r="B919" s="46"/>
      <c r="C919" s="4" t="s">
        <v>153</v>
      </c>
      <c r="D919" s="4" t="s">
        <v>152</v>
      </c>
      <c r="E919" s="47" t="s">
        <v>420</v>
      </c>
      <c r="F919" s="4">
        <v>800</v>
      </c>
      <c r="G919" s="7">
        <v>101.4</v>
      </c>
      <c r="H919" s="7">
        <v>119.1</v>
      </c>
      <c r="I919" s="7">
        <v>119.1</v>
      </c>
    </row>
    <row r="920" spans="1:9" x14ac:dyDescent="0.25">
      <c r="A920" s="23" t="s">
        <v>885</v>
      </c>
      <c r="B920" s="24" t="s">
        <v>289</v>
      </c>
      <c r="C920" s="25"/>
      <c r="D920" s="25"/>
      <c r="E920" s="24"/>
      <c r="F920" s="25"/>
      <c r="G920" s="26">
        <f>SUM(G921+G1234)+G1263</f>
        <v>3730749.1000000006</v>
      </c>
      <c r="H920" s="26">
        <f>SUM(H921+H1234)+H1263</f>
        <v>3155615.0999999996</v>
      </c>
      <c r="I920" s="26">
        <f>SUM(I921+I1234)+I1263</f>
        <v>3137183.4999999995</v>
      </c>
    </row>
    <row r="921" spans="1:9" x14ac:dyDescent="0.25">
      <c r="A921" s="97" t="s">
        <v>101</v>
      </c>
      <c r="B921" s="4"/>
      <c r="C921" s="4" t="s">
        <v>102</v>
      </c>
      <c r="D921" s="4"/>
      <c r="E921" s="4"/>
      <c r="F921" s="4"/>
      <c r="G921" s="7">
        <f>SUM(G922+G990+G1108+G1146+G1177)+G1138</f>
        <v>3655678.2000000007</v>
      </c>
      <c r="H921" s="7">
        <f>SUM(H922+H990+H1108+H1146+H1177)+H1138</f>
        <v>3080809.4</v>
      </c>
      <c r="I921" s="7">
        <f>SUM(I922+I990+I1108+I1146+I1177)+I1138</f>
        <v>3062377.8</v>
      </c>
    </row>
    <row r="922" spans="1:9" x14ac:dyDescent="0.25">
      <c r="A922" s="97" t="s">
        <v>162</v>
      </c>
      <c r="B922" s="4"/>
      <c r="C922" s="4" t="s">
        <v>102</v>
      </c>
      <c r="D922" s="4" t="s">
        <v>28</v>
      </c>
      <c r="E922" s="4"/>
      <c r="F922" s="4"/>
      <c r="G922" s="7">
        <f>SUM(G928)+G985+G923</f>
        <v>1254142.8000000003</v>
      </c>
      <c r="H922" s="7">
        <f>SUM(H928)+H985+H923</f>
        <v>1090102.8</v>
      </c>
      <c r="I922" s="7">
        <f>SUM(I928)+I985+I923</f>
        <v>1103799.4000000001</v>
      </c>
    </row>
    <row r="923" spans="1:9" ht="31.5" x14ac:dyDescent="0.25">
      <c r="A923" s="45" t="s">
        <v>410</v>
      </c>
      <c r="B923" s="98"/>
      <c r="C923" s="4" t="s">
        <v>102</v>
      </c>
      <c r="D923" s="4" t="s">
        <v>28</v>
      </c>
      <c r="E923" s="48" t="s">
        <v>321</v>
      </c>
      <c r="F923" s="4"/>
      <c r="G923" s="7">
        <f t="shared" ref="G923:I924" si="255">G924</f>
        <v>1417.6000000000001</v>
      </c>
      <c r="H923" s="7">
        <f t="shared" si="255"/>
        <v>1308.5999999999999</v>
      </c>
      <c r="I923" s="7">
        <f t="shared" si="255"/>
        <v>1308.5999999999999</v>
      </c>
    </row>
    <row r="924" spans="1:9" ht="31.5" x14ac:dyDescent="0.25">
      <c r="A924" s="91" t="s">
        <v>329</v>
      </c>
      <c r="B924" s="98"/>
      <c r="C924" s="4" t="s">
        <v>102</v>
      </c>
      <c r="D924" s="4" t="s">
        <v>28</v>
      </c>
      <c r="E924" s="48" t="s">
        <v>330</v>
      </c>
      <c r="F924" s="4"/>
      <c r="G924" s="7">
        <f t="shared" si="255"/>
        <v>1417.6000000000001</v>
      </c>
      <c r="H924" s="7">
        <f t="shared" si="255"/>
        <v>1308.5999999999999</v>
      </c>
      <c r="I924" s="7">
        <f t="shared" si="255"/>
        <v>1308.5999999999999</v>
      </c>
    </row>
    <row r="925" spans="1:9" ht="47.25" x14ac:dyDescent="0.25">
      <c r="A925" s="97" t="s">
        <v>956</v>
      </c>
      <c r="B925" s="98"/>
      <c r="C925" s="4" t="s">
        <v>102</v>
      </c>
      <c r="D925" s="4" t="s">
        <v>28</v>
      </c>
      <c r="E925" s="48" t="s">
        <v>452</v>
      </c>
      <c r="F925" s="4"/>
      <c r="G925" s="7">
        <f>G926+G927</f>
        <v>1417.6000000000001</v>
      </c>
      <c r="H925" s="7">
        <f>H926+H927</f>
        <v>1308.5999999999999</v>
      </c>
      <c r="I925" s="7">
        <f>I926+I927</f>
        <v>1308.5999999999999</v>
      </c>
    </row>
    <row r="926" spans="1:9" ht="47.25" x14ac:dyDescent="0.25">
      <c r="A926" s="97" t="s">
        <v>42</v>
      </c>
      <c r="B926" s="98"/>
      <c r="C926" s="4" t="s">
        <v>102</v>
      </c>
      <c r="D926" s="4" t="s">
        <v>28</v>
      </c>
      <c r="E926" s="48" t="s">
        <v>452</v>
      </c>
      <c r="F926" s="98" t="s">
        <v>78</v>
      </c>
      <c r="G926" s="7">
        <v>1330.9</v>
      </c>
      <c r="H926" s="7">
        <v>1308.5999999999999</v>
      </c>
      <c r="I926" s="7">
        <v>1308.5999999999999</v>
      </c>
    </row>
    <row r="927" spans="1:9" ht="31.5" x14ac:dyDescent="0.25">
      <c r="A927" s="97" t="s">
        <v>110</v>
      </c>
      <c r="B927" s="4"/>
      <c r="C927" s="4" t="s">
        <v>102</v>
      </c>
      <c r="D927" s="4" t="s">
        <v>28</v>
      </c>
      <c r="E927" s="48" t="s">
        <v>452</v>
      </c>
      <c r="F927" s="4" t="s">
        <v>111</v>
      </c>
      <c r="G927" s="7">
        <v>86.7</v>
      </c>
      <c r="H927" s="7">
        <v>0</v>
      </c>
      <c r="I927" s="7">
        <v>0</v>
      </c>
    </row>
    <row r="928" spans="1:9" ht="32.25" customHeight="1" x14ac:dyDescent="0.25">
      <c r="A928" s="97" t="s">
        <v>521</v>
      </c>
      <c r="B928" s="4"/>
      <c r="C928" s="4" t="s">
        <v>102</v>
      </c>
      <c r="D928" s="4" t="s">
        <v>28</v>
      </c>
      <c r="E928" s="31" t="s">
        <v>290</v>
      </c>
      <c r="F928" s="4"/>
      <c r="G928" s="7">
        <f>SUM(G929+G975)</f>
        <v>1252725.2000000002</v>
      </c>
      <c r="H928" s="7">
        <f>SUM(H929+H975)</f>
        <v>1088794.2</v>
      </c>
      <c r="I928" s="7">
        <f>SUM(I929+I975)</f>
        <v>1102490.8</v>
      </c>
    </row>
    <row r="929" spans="1:9" ht="32.25" customHeight="1" x14ac:dyDescent="0.25">
      <c r="A929" s="97" t="s">
        <v>657</v>
      </c>
      <c r="B929" s="4"/>
      <c r="C929" s="4" t="s">
        <v>102</v>
      </c>
      <c r="D929" s="4" t="s">
        <v>28</v>
      </c>
      <c r="E929" s="31" t="s">
        <v>576</v>
      </c>
      <c r="F929" s="4"/>
      <c r="G929" s="7">
        <f>SUM(G930+G942+G950)+G947</f>
        <v>1199794.6000000001</v>
      </c>
      <c r="H929" s="7">
        <f>SUM(H930+H942+H950)+H947</f>
        <v>1086794.2</v>
      </c>
      <c r="I929" s="7">
        <f>SUM(I930+I942+I950)+I947</f>
        <v>1096890.8</v>
      </c>
    </row>
    <row r="930" spans="1:9" x14ac:dyDescent="0.25">
      <c r="A930" s="97" t="s">
        <v>29</v>
      </c>
      <c r="B930" s="4"/>
      <c r="C930" s="4" t="s">
        <v>102</v>
      </c>
      <c r="D930" s="4" t="s">
        <v>28</v>
      </c>
      <c r="E930" s="31" t="s">
        <v>577</v>
      </c>
      <c r="F930" s="4"/>
      <c r="G930" s="7">
        <f>SUM(G933)+G937+G939+G931</f>
        <v>2980.1</v>
      </c>
      <c r="H930" s="7">
        <f t="shared" ref="H930:I930" si="256">SUM(H933)+H937+H939+H931</f>
        <v>932.6</v>
      </c>
      <c r="I930" s="7">
        <f t="shared" si="256"/>
        <v>737.6</v>
      </c>
    </row>
    <row r="931" spans="1:9" ht="63" x14ac:dyDescent="0.25">
      <c r="A931" s="108" t="s">
        <v>1047</v>
      </c>
      <c r="B931" s="4"/>
      <c r="C931" s="4" t="s">
        <v>102</v>
      </c>
      <c r="D931" s="4" t="s">
        <v>28</v>
      </c>
      <c r="E931" s="31" t="s">
        <v>1048</v>
      </c>
      <c r="F931" s="4"/>
      <c r="G931" s="7">
        <f>SUM(G932)</f>
        <v>330</v>
      </c>
      <c r="H931" s="7">
        <f t="shared" ref="H931:I931" si="257">SUM(H932)</f>
        <v>0</v>
      </c>
      <c r="I931" s="7">
        <f t="shared" si="257"/>
        <v>0</v>
      </c>
    </row>
    <row r="932" spans="1:9" ht="31.5" x14ac:dyDescent="0.25">
      <c r="A932" s="108" t="s">
        <v>110</v>
      </c>
      <c r="B932" s="4"/>
      <c r="C932" s="4" t="s">
        <v>102</v>
      </c>
      <c r="D932" s="4" t="s">
        <v>28</v>
      </c>
      <c r="E932" s="31" t="s">
        <v>1048</v>
      </c>
      <c r="F932" s="4" t="s">
        <v>111</v>
      </c>
      <c r="G932" s="7">
        <v>330</v>
      </c>
      <c r="H932" s="7"/>
      <c r="I932" s="7"/>
    </row>
    <row r="933" spans="1:9" x14ac:dyDescent="0.25">
      <c r="A933" s="97" t="s">
        <v>293</v>
      </c>
      <c r="B933" s="4"/>
      <c r="C933" s="4" t="s">
        <v>102</v>
      </c>
      <c r="D933" s="4" t="s">
        <v>28</v>
      </c>
      <c r="E933" s="31" t="s">
        <v>578</v>
      </c>
      <c r="F933" s="4"/>
      <c r="G933" s="7">
        <f>SUM(G934:G936)</f>
        <v>1912.5</v>
      </c>
      <c r="H933" s="7">
        <f>SUM(H934:H936)</f>
        <v>0</v>
      </c>
      <c r="I933" s="7">
        <f>SUM(I934:I936)</f>
        <v>0</v>
      </c>
    </row>
    <row r="934" spans="1:9" ht="31.5" x14ac:dyDescent="0.25">
      <c r="A934" s="97" t="s">
        <v>43</v>
      </c>
      <c r="B934" s="4"/>
      <c r="C934" s="4" t="s">
        <v>102</v>
      </c>
      <c r="D934" s="4" t="s">
        <v>28</v>
      </c>
      <c r="E934" s="31" t="s">
        <v>578</v>
      </c>
      <c r="F934" s="4" t="s">
        <v>80</v>
      </c>
      <c r="G934" s="7">
        <v>235.3</v>
      </c>
      <c r="H934" s="7"/>
      <c r="I934" s="7"/>
    </row>
    <row r="935" spans="1:9" hidden="1" x14ac:dyDescent="0.25">
      <c r="A935" s="97" t="s">
        <v>34</v>
      </c>
      <c r="B935" s="4"/>
      <c r="C935" s="4" t="s">
        <v>102</v>
      </c>
      <c r="D935" s="4" t="s">
        <v>28</v>
      </c>
      <c r="E935" s="31" t="s">
        <v>578</v>
      </c>
      <c r="F935" s="4" t="s">
        <v>88</v>
      </c>
      <c r="G935" s="7"/>
      <c r="H935" s="7"/>
      <c r="I935" s="7"/>
    </row>
    <row r="936" spans="1:9" ht="31.5" x14ac:dyDescent="0.25">
      <c r="A936" s="97" t="s">
        <v>207</v>
      </c>
      <c r="B936" s="4"/>
      <c r="C936" s="4" t="s">
        <v>102</v>
      </c>
      <c r="D936" s="4" t="s">
        <v>28</v>
      </c>
      <c r="E936" s="31" t="s">
        <v>578</v>
      </c>
      <c r="F936" s="4" t="s">
        <v>111</v>
      </c>
      <c r="G936" s="7">
        <v>1677.2</v>
      </c>
      <c r="H936" s="7"/>
      <c r="I936" s="7"/>
    </row>
    <row r="937" spans="1:9" ht="78.75" x14ac:dyDescent="0.25">
      <c r="A937" s="97" t="s">
        <v>404</v>
      </c>
      <c r="B937" s="4"/>
      <c r="C937" s="4" t="s">
        <v>102</v>
      </c>
      <c r="D937" s="4" t="s">
        <v>28</v>
      </c>
      <c r="E937" s="48" t="s">
        <v>774</v>
      </c>
      <c r="F937" s="4"/>
      <c r="G937" s="7">
        <f>SUM(G938)</f>
        <v>0</v>
      </c>
      <c r="H937" s="7">
        <f t="shared" ref="H937:I937" si="258">SUM(H938)</f>
        <v>195</v>
      </c>
      <c r="I937" s="7">
        <f t="shared" si="258"/>
        <v>0</v>
      </c>
    </row>
    <row r="938" spans="1:9" ht="31.5" x14ac:dyDescent="0.25">
      <c r="A938" s="97" t="s">
        <v>207</v>
      </c>
      <c r="B938" s="4"/>
      <c r="C938" s="4" t="s">
        <v>102</v>
      </c>
      <c r="D938" s="4" t="s">
        <v>28</v>
      </c>
      <c r="E938" s="48" t="s">
        <v>774</v>
      </c>
      <c r="F938" s="4" t="s">
        <v>111</v>
      </c>
      <c r="G938" s="7"/>
      <c r="H938" s="7">
        <v>195</v>
      </c>
      <c r="I938" s="7"/>
    </row>
    <row r="939" spans="1:9" ht="47.25" x14ac:dyDescent="0.25">
      <c r="A939" s="71" t="s">
        <v>920</v>
      </c>
      <c r="B939" s="92"/>
      <c r="C939" s="92" t="s">
        <v>102</v>
      </c>
      <c r="D939" s="92" t="s">
        <v>28</v>
      </c>
      <c r="E939" s="93" t="s">
        <v>921</v>
      </c>
      <c r="F939" s="92"/>
      <c r="G939" s="72">
        <f>G940+G941</f>
        <v>737.6</v>
      </c>
      <c r="H939" s="72">
        <f>H940+H941</f>
        <v>737.6</v>
      </c>
      <c r="I939" s="72">
        <f>I940+I941</f>
        <v>737.6</v>
      </c>
    </row>
    <row r="940" spans="1:9" ht="31.5" hidden="1" x14ac:dyDescent="0.25">
      <c r="A940" s="71" t="s">
        <v>43</v>
      </c>
      <c r="B940" s="92"/>
      <c r="C940" s="92" t="s">
        <v>102</v>
      </c>
      <c r="D940" s="92" t="s">
        <v>28</v>
      </c>
      <c r="E940" s="93" t="s">
        <v>921</v>
      </c>
      <c r="F940" s="92" t="s">
        <v>80</v>
      </c>
      <c r="G940" s="72"/>
      <c r="H940" s="72"/>
      <c r="I940" s="72">
        <v>0</v>
      </c>
    </row>
    <row r="941" spans="1:9" ht="31.5" x14ac:dyDescent="0.25">
      <c r="A941" s="71" t="s">
        <v>207</v>
      </c>
      <c r="B941" s="92"/>
      <c r="C941" s="92" t="s">
        <v>102</v>
      </c>
      <c r="D941" s="92" t="s">
        <v>28</v>
      </c>
      <c r="E941" s="93" t="s">
        <v>921</v>
      </c>
      <c r="F941" s="92" t="s">
        <v>111</v>
      </c>
      <c r="G941" s="72">
        <v>737.6</v>
      </c>
      <c r="H941" s="72">
        <v>737.6</v>
      </c>
      <c r="I941" s="72">
        <v>737.6</v>
      </c>
    </row>
    <row r="942" spans="1:9" ht="47.25" x14ac:dyDescent="0.25">
      <c r="A942" s="97" t="s">
        <v>23</v>
      </c>
      <c r="B942" s="4"/>
      <c r="C942" s="4" t="s">
        <v>102</v>
      </c>
      <c r="D942" s="4" t="s">
        <v>28</v>
      </c>
      <c r="E942" s="6" t="s">
        <v>579</v>
      </c>
      <c r="F942" s="22"/>
      <c r="G942" s="7">
        <f>SUM(G943)+G945</f>
        <v>1115924.7</v>
      </c>
      <c r="H942" s="7">
        <f>SUM(H943)+H945</f>
        <v>1015615</v>
      </c>
      <c r="I942" s="7">
        <f>SUM(I943)+I945</f>
        <v>1021460.6</v>
      </c>
    </row>
    <row r="943" spans="1:9" ht="47.25" x14ac:dyDescent="0.25">
      <c r="A943" s="97" t="s">
        <v>349</v>
      </c>
      <c r="B943" s="4"/>
      <c r="C943" s="4" t="s">
        <v>102</v>
      </c>
      <c r="D943" s="4" t="s">
        <v>28</v>
      </c>
      <c r="E943" s="6" t="s">
        <v>580</v>
      </c>
      <c r="F943" s="22"/>
      <c r="G943" s="7">
        <f>SUM(G944)</f>
        <v>662191.1</v>
      </c>
      <c r="H943" s="7">
        <f>SUM(H944)</f>
        <v>624962.5</v>
      </c>
      <c r="I943" s="7">
        <f>SUM(I944)</f>
        <v>624962.5</v>
      </c>
    </row>
    <row r="944" spans="1:9" ht="31.5" x14ac:dyDescent="0.25">
      <c r="A944" s="97" t="s">
        <v>207</v>
      </c>
      <c r="B944" s="4"/>
      <c r="C944" s="4" t="s">
        <v>102</v>
      </c>
      <c r="D944" s="4" t="s">
        <v>28</v>
      </c>
      <c r="E944" s="6" t="s">
        <v>580</v>
      </c>
      <c r="F944" s="4" t="s">
        <v>111</v>
      </c>
      <c r="G944" s="7">
        <v>662191.1</v>
      </c>
      <c r="H944" s="7">
        <v>624962.5</v>
      </c>
      <c r="I944" s="7">
        <v>624962.5</v>
      </c>
    </row>
    <row r="945" spans="1:9" x14ac:dyDescent="0.25">
      <c r="A945" s="97" t="s">
        <v>293</v>
      </c>
      <c r="B945" s="4"/>
      <c r="C945" s="4" t="s">
        <v>102</v>
      </c>
      <c r="D945" s="4" t="s">
        <v>28</v>
      </c>
      <c r="E945" s="31" t="s">
        <v>581</v>
      </c>
      <c r="F945" s="4"/>
      <c r="G945" s="7">
        <f>G946</f>
        <v>453733.6</v>
      </c>
      <c r="H945" s="7">
        <f>H946</f>
        <v>390652.5</v>
      </c>
      <c r="I945" s="7">
        <f>I946</f>
        <v>396498.1</v>
      </c>
    </row>
    <row r="946" spans="1:9" ht="31.5" x14ac:dyDescent="0.25">
      <c r="A946" s="97" t="s">
        <v>207</v>
      </c>
      <c r="B946" s="4"/>
      <c r="C946" s="4" t="s">
        <v>102</v>
      </c>
      <c r="D946" s="4" t="s">
        <v>28</v>
      </c>
      <c r="E946" s="31" t="s">
        <v>581</v>
      </c>
      <c r="F946" s="4" t="s">
        <v>111</v>
      </c>
      <c r="G946" s="7">
        <v>453733.6</v>
      </c>
      <c r="H946" s="7">
        <v>390652.5</v>
      </c>
      <c r="I946" s="7">
        <v>396498.1</v>
      </c>
    </row>
    <row r="947" spans="1:9" x14ac:dyDescent="0.25">
      <c r="A947" s="97" t="s">
        <v>296</v>
      </c>
      <c r="B947" s="4"/>
      <c r="C947" s="4" t="s">
        <v>102</v>
      </c>
      <c r="D947" s="4" t="s">
        <v>28</v>
      </c>
      <c r="E947" s="31" t="s">
        <v>680</v>
      </c>
      <c r="F947" s="4"/>
      <c r="G947" s="7">
        <f>SUM(G948)</f>
        <v>11540.7</v>
      </c>
      <c r="H947" s="7">
        <f t="shared" ref="H947:I947" si="259">SUM(H948)</f>
        <v>0</v>
      </c>
      <c r="I947" s="7">
        <f t="shared" si="259"/>
        <v>3000</v>
      </c>
    </row>
    <row r="948" spans="1:9" x14ac:dyDescent="0.25">
      <c r="A948" s="97" t="s">
        <v>293</v>
      </c>
      <c r="B948" s="4"/>
      <c r="C948" s="4" t="s">
        <v>102</v>
      </c>
      <c r="D948" s="4" t="s">
        <v>28</v>
      </c>
      <c r="E948" s="31" t="s">
        <v>582</v>
      </c>
      <c r="F948" s="4"/>
      <c r="G948" s="7">
        <f t="shared" ref="G948:I948" si="260">SUM(G949)</f>
        <v>11540.7</v>
      </c>
      <c r="H948" s="7">
        <f t="shared" si="260"/>
        <v>0</v>
      </c>
      <c r="I948" s="7">
        <f t="shared" si="260"/>
        <v>3000</v>
      </c>
    </row>
    <row r="949" spans="1:9" ht="31.5" x14ac:dyDescent="0.25">
      <c r="A949" s="97" t="s">
        <v>207</v>
      </c>
      <c r="B949" s="4"/>
      <c r="C949" s="4" t="s">
        <v>102</v>
      </c>
      <c r="D949" s="4" t="s">
        <v>28</v>
      </c>
      <c r="E949" s="31" t="s">
        <v>582</v>
      </c>
      <c r="F949" s="4" t="s">
        <v>111</v>
      </c>
      <c r="G949" s="7">
        <v>11540.7</v>
      </c>
      <c r="H949" s="7"/>
      <c r="I949" s="7">
        <v>3000</v>
      </c>
    </row>
    <row r="950" spans="1:9" ht="31.5" x14ac:dyDescent="0.25">
      <c r="A950" s="97" t="s">
        <v>36</v>
      </c>
      <c r="B950" s="4"/>
      <c r="C950" s="4" t="s">
        <v>102</v>
      </c>
      <c r="D950" s="4" t="s">
        <v>28</v>
      </c>
      <c r="E950" s="6" t="s">
        <v>583</v>
      </c>
      <c r="F950" s="4"/>
      <c r="G950" s="7">
        <f>SUM(G951+G955)</f>
        <v>69349.100000000006</v>
      </c>
      <c r="H950" s="7">
        <f>SUM(H951+H955)</f>
        <v>70246.600000000006</v>
      </c>
      <c r="I950" s="7">
        <f>SUM(I951+I955)</f>
        <v>71692.599999999991</v>
      </c>
    </row>
    <row r="951" spans="1:9" ht="47.25" x14ac:dyDescent="0.25">
      <c r="A951" s="97" t="s">
        <v>349</v>
      </c>
      <c r="B951" s="4"/>
      <c r="C951" s="4" t="s">
        <v>102</v>
      </c>
      <c r="D951" s="4" t="s">
        <v>28</v>
      </c>
      <c r="E951" s="6" t="s">
        <v>584</v>
      </c>
      <c r="F951" s="4"/>
      <c r="G951" s="7">
        <f>SUM(G952:G954)</f>
        <v>33948.399999999994</v>
      </c>
      <c r="H951" s="7">
        <f t="shared" ref="H951:I951" si="261">SUM(H952:H954)</f>
        <v>45468.6</v>
      </c>
      <c r="I951" s="7">
        <f t="shared" si="261"/>
        <v>46095.899999999994</v>
      </c>
    </row>
    <row r="952" spans="1:9" ht="47.25" x14ac:dyDescent="0.25">
      <c r="A952" s="97" t="s">
        <v>42</v>
      </c>
      <c r="B952" s="4"/>
      <c r="C952" s="4" t="s">
        <v>102</v>
      </c>
      <c r="D952" s="4" t="s">
        <v>28</v>
      </c>
      <c r="E952" s="6" t="s">
        <v>584</v>
      </c>
      <c r="F952" s="4" t="s">
        <v>78</v>
      </c>
      <c r="G952" s="7">
        <v>33385.699999999997</v>
      </c>
      <c r="H952" s="7">
        <v>45097.9</v>
      </c>
      <c r="I952" s="7">
        <v>45725.2</v>
      </c>
    </row>
    <row r="953" spans="1:9" ht="32.25" customHeight="1" x14ac:dyDescent="0.25">
      <c r="A953" s="97" t="s">
        <v>43</v>
      </c>
      <c r="B953" s="4"/>
      <c r="C953" s="4" t="s">
        <v>102</v>
      </c>
      <c r="D953" s="4" t="s">
        <v>28</v>
      </c>
      <c r="E953" s="6" t="s">
        <v>584</v>
      </c>
      <c r="F953" s="4" t="s">
        <v>80</v>
      </c>
      <c r="G953" s="7">
        <v>501.7</v>
      </c>
      <c r="H953" s="7">
        <v>370.7</v>
      </c>
      <c r="I953" s="7">
        <v>370.7</v>
      </c>
    </row>
    <row r="954" spans="1:9" x14ac:dyDescent="0.25">
      <c r="A954" s="97" t="s">
        <v>34</v>
      </c>
      <c r="B954" s="4"/>
      <c r="C954" s="4" t="s">
        <v>102</v>
      </c>
      <c r="D954" s="4" t="s">
        <v>28</v>
      </c>
      <c r="E954" s="6" t="s">
        <v>584</v>
      </c>
      <c r="F954" s="4" t="s">
        <v>88</v>
      </c>
      <c r="G954" s="7">
        <v>61</v>
      </c>
      <c r="H954" s="7"/>
      <c r="I954" s="7"/>
    </row>
    <row r="955" spans="1:9" x14ac:dyDescent="0.25">
      <c r="A955" s="97" t="s">
        <v>293</v>
      </c>
      <c r="B955" s="31"/>
      <c r="C955" s="4" t="s">
        <v>102</v>
      </c>
      <c r="D955" s="4" t="s">
        <v>28</v>
      </c>
      <c r="E955" s="31" t="s">
        <v>585</v>
      </c>
      <c r="F955" s="4"/>
      <c r="G955" s="7">
        <f>SUM(G956:G959)</f>
        <v>35400.700000000004</v>
      </c>
      <c r="H955" s="7">
        <f t="shared" ref="H955:I955" si="262">SUM(H956:H959)</f>
        <v>24778</v>
      </c>
      <c r="I955" s="7">
        <f t="shared" si="262"/>
        <v>25596.699999999997</v>
      </c>
    </row>
    <row r="956" spans="1:9" ht="47.25" x14ac:dyDescent="0.25">
      <c r="A956" s="2" t="s">
        <v>42</v>
      </c>
      <c r="B956" s="4"/>
      <c r="C956" s="4" t="s">
        <v>102</v>
      </c>
      <c r="D956" s="4" t="s">
        <v>28</v>
      </c>
      <c r="E956" s="31" t="s">
        <v>585</v>
      </c>
      <c r="F956" s="4" t="s">
        <v>78</v>
      </c>
      <c r="G956" s="7">
        <v>17173.2</v>
      </c>
      <c r="H956" s="7">
        <v>12972.8</v>
      </c>
      <c r="I956" s="7">
        <v>12972.8</v>
      </c>
    </row>
    <row r="957" spans="1:9" ht="31.5" x14ac:dyDescent="0.25">
      <c r="A957" s="97" t="s">
        <v>43</v>
      </c>
      <c r="B957" s="4"/>
      <c r="C957" s="4" t="s">
        <v>102</v>
      </c>
      <c r="D957" s="4" t="s">
        <v>28</v>
      </c>
      <c r="E957" s="31" t="s">
        <v>585</v>
      </c>
      <c r="F957" s="4" t="s">
        <v>80</v>
      </c>
      <c r="G957" s="7">
        <v>17503.7</v>
      </c>
      <c r="H957" s="7">
        <v>11483.6</v>
      </c>
      <c r="I957" s="7">
        <v>12302.3</v>
      </c>
    </row>
    <row r="958" spans="1:9" x14ac:dyDescent="0.25">
      <c r="A958" s="108" t="s">
        <v>34</v>
      </c>
      <c r="B958" s="4"/>
      <c r="C958" s="4" t="s">
        <v>102</v>
      </c>
      <c r="D958" s="4" t="s">
        <v>28</v>
      </c>
      <c r="E958" s="31" t="s">
        <v>585</v>
      </c>
      <c r="F958" s="4" t="s">
        <v>88</v>
      </c>
      <c r="G958" s="7">
        <v>191.8</v>
      </c>
      <c r="H958" s="7"/>
      <c r="I958" s="7"/>
    </row>
    <row r="959" spans="1:9" x14ac:dyDescent="0.25">
      <c r="A959" s="97" t="s">
        <v>20</v>
      </c>
      <c r="B959" s="4"/>
      <c r="C959" s="4" t="s">
        <v>102</v>
      </c>
      <c r="D959" s="4" t="s">
        <v>28</v>
      </c>
      <c r="E959" s="31" t="s">
        <v>585</v>
      </c>
      <c r="F959" s="4" t="s">
        <v>85</v>
      </c>
      <c r="G959" s="7">
        <v>532</v>
      </c>
      <c r="H959" s="7">
        <v>321.60000000000002</v>
      </c>
      <c r="I959" s="7">
        <v>321.60000000000002</v>
      </c>
    </row>
    <row r="960" spans="1:9" ht="78.75" hidden="1" x14ac:dyDescent="0.25">
      <c r="A960" s="97" t="s">
        <v>886</v>
      </c>
      <c r="B960" s="4"/>
      <c r="C960" s="4" t="s">
        <v>102</v>
      </c>
      <c r="D960" s="4" t="s">
        <v>28</v>
      </c>
      <c r="E960" s="6" t="s">
        <v>406</v>
      </c>
      <c r="F960" s="4"/>
      <c r="G960" s="7">
        <f>G962+G961</f>
        <v>0</v>
      </c>
      <c r="H960" s="7">
        <f>H962+H961</f>
        <v>0</v>
      </c>
      <c r="I960" s="7">
        <f>I962+I961</f>
        <v>0</v>
      </c>
    </row>
    <row r="961" spans="1:9" ht="31.5" hidden="1" x14ac:dyDescent="0.25">
      <c r="A961" s="97" t="s">
        <v>43</v>
      </c>
      <c r="B961" s="4"/>
      <c r="C961" s="4" t="s">
        <v>102</v>
      </c>
      <c r="D961" s="4" t="s">
        <v>28</v>
      </c>
      <c r="E961" s="6" t="s">
        <v>406</v>
      </c>
      <c r="F961" s="4" t="s">
        <v>80</v>
      </c>
      <c r="G961" s="7"/>
      <c r="H961" s="7"/>
      <c r="I961" s="7"/>
    </row>
    <row r="962" spans="1:9" ht="31.5" hidden="1" x14ac:dyDescent="0.25">
      <c r="A962" s="97" t="s">
        <v>61</v>
      </c>
      <c r="B962" s="4"/>
      <c r="C962" s="4" t="s">
        <v>102</v>
      </c>
      <c r="D962" s="4" t="s">
        <v>28</v>
      </c>
      <c r="E962" s="6" t="s">
        <v>406</v>
      </c>
      <c r="F962" s="4" t="s">
        <v>111</v>
      </c>
      <c r="G962" s="7"/>
      <c r="H962" s="7"/>
      <c r="I962" s="7"/>
    </row>
    <row r="963" spans="1:9" ht="31.5" hidden="1" x14ac:dyDescent="0.25">
      <c r="A963" s="97" t="s">
        <v>887</v>
      </c>
      <c r="B963" s="4"/>
      <c r="C963" s="4" t="s">
        <v>102</v>
      </c>
      <c r="D963" s="4" t="s">
        <v>28</v>
      </c>
      <c r="E963" s="31" t="s">
        <v>291</v>
      </c>
      <c r="F963" s="4"/>
      <c r="G963" s="7">
        <f>G964</f>
        <v>0</v>
      </c>
      <c r="H963" s="7">
        <f>H964</f>
        <v>0</v>
      </c>
      <c r="I963" s="7">
        <f>I964</f>
        <v>0</v>
      </c>
    </row>
    <row r="964" spans="1:9" hidden="1" x14ac:dyDescent="0.25">
      <c r="A964" s="97" t="s">
        <v>34</v>
      </c>
      <c r="B964" s="4"/>
      <c r="C964" s="4" t="s">
        <v>102</v>
      </c>
      <c r="D964" s="4" t="s">
        <v>28</v>
      </c>
      <c r="E964" s="31" t="s">
        <v>291</v>
      </c>
      <c r="F964" s="4" t="s">
        <v>88</v>
      </c>
      <c r="G964" s="7"/>
      <c r="H964" s="7"/>
      <c r="I964" s="7"/>
    </row>
    <row r="965" spans="1:9" ht="94.5" hidden="1" x14ac:dyDescent="0.25">
      <c r="A965" s="97" t="s">
        <v>888</v>
      </c>
      <c r="B965" s="4"/>
      <c r="C965" s="4" t="s">
        <v>102</v>
      </c>
      <c r="D965" s="4" t="s">
        <v>28</v>
      </c>
      <c r="E965" s="22" t="s">
        <v>292</v>
      </c>
      <c r="F965" s="4"/>
      <c r="G965" s="7">
        <f>G966</f>
        <v>0</v>
      </c>
      <c r="H965" s="7">
        <f>H966</f>
        <v>0</v>
      </c>
      <c r="I965" s="7">
        <f>I966</f>
        <v>0</v>
      </c>
    </row>
    <row r="966" spans="1:9" ht="31.5" hidden="1" x14ac:dyDescent="0.25">
      <c r="A966" s="97" t="s">
        <v>61</v>
      </c>
      <c r="B966" s="4"/>
      <c r="C966" s="4" t="s">
        <v>102</v>
      </c>
      <c r="D966" s="4" t="s">
        <v>28</v>
      </c>
      <c r="E966" s="22" t="s">
        <v>292</v>
      </c>
      <c r="F966" s="4" t="s">
        <v>111</v>
      </c>
      <c r="G966" s="7"/>
      <c r="H966" s="7"/>
      <c r="I966" s="7"/>
    </row>
    <row r="967" spans="1:9" hidden="1" x14ac:dyDescent="0.25">
      <c r="A967" s="97" t="s">
        <v>135</v>
      </c>
      <c r="B967" s="4"/>
      <c r="C967" s="4" t="s">
        <v>102</v>
      </c>
      <c r="D967" s="4" t="s">
        <v>28</v>
      </c>
      <c r="E967" s="31" t="s">
        <v>315</v>
      </c>
      <c r="F967" s="4"/>
      <c r="G967" s="7">
        <f>SUM(G968)</f>
        <v>0</v>
      </c>
      <c r="H967" s="7">
        <f>SUM(H968)</f>
        <v>0</v>
      </c>
      <c r="I967" s="7">
        <f>SUM(I968)</f>
        <v>0</v>
      </c>
    </row>
    <row r="968" spans="1:9" hidden="1" x14ac:dyDescent="0.25">
      <c r="A968" s="97" t="s">
        <v>293</v>
      </c>
      <c r="B968" s="4"/>
      <c r="C968" s="4" t="s">
        <v>102</v>
      </c>
      <c r="D968" s="4" t="s">
        <v>28</v>
      </c>
      <c r="E968" s="31" t="s">
        <v>380</v>
      </c>
      <c r="F968" s="4"/>
      <c r="G968" s="7">
        <f>SUM(G969+G971+G973)</f>
        <v>0</v>
      </c>
      <c r="H968" s="7">
        <f>SUM(H969+H971+H973)</f>
        <v>0</v>
      </c>
      <c r="I968" s="7">
        <f>SUM(I969+I971+I973)</f>
        <v>0</v>
      </c>
    </row>
    <row r="969" spans="1:9" ht="31.5" hidden="1" x14ac:dyDescent="0.25">
      <c r="A969" s="97" t="s">
        <v>889</v>
      </c>
      <c r="B969" s="4"/>
      <c r="C969" s="4" t="s">
        <v>102</v>
      </c>
      <c r="D969" s="4" t="s">
        <v>28</v>
      </c>
      <c r="E969" s="31" t="s">
        <v>294</v>
      </c>
      <c r="F969" s="4"/>
      <c r="G969" s="7">
        <f>G970</f>
        <v>0</v>
      </c>
      <c r="H969" s="7">
        <f>H970</f>
        <v>0</v>
      </c>
      <c r="I969" s="7">
        <f>I970</f>
        <v>0</v>
      </c>
    </row>
    <row r="970" spans="1:9" ht="31.5" hidden="1" x14ac:dyDescent="0.25">
      <c r="A970" s="97" t="s">
        <v>61</v>
      </c>
      <c r="B970" s="4"/>
      <c r="C970" s="4" t="s">
        <v>102</v>
      </c>
      <c r="D970" s="4" t="s">
        <v>28</v>
      </c>
      <c r="E970" s="31" t="s">
        <v>294</v>
      </c>
      <c r="F970" s="4" t="s">
        <v>111</v>
      </c>
      <c r="G970" s="7"/>
      <c r="H970" s="7"/>
      <c r="I970" s="7"/>
    </row>
    <row r="971" spans="1:9" ht="31.5" hidden="1" x14ac:dyDescent="0.25">
      <c r="A971" s="97" t="s">
        <v>890</v>
      </c>
      <c r="B971" s="4"/>
      <c r="C971" s="4" t="s">
        <v>102</v>
      </c>
      <c r="D971" s="4" t="s">
        <v>28</v>
      </c>
      <c r="E971" s="31" t="s">
        <v>295</v>
      </c>
      <c r="F971" s="4"/>
      <c r="G971" s="7">
        <f>G972</f>
        <v>0</v>
      </c>
      <c r="H971" s="7">
        <f>H972</f>
        <v>0</v>
      </c>
      <c r="I971" s="7">
        <f>I972</f>
        <v>0</v>
      </c>
    </row>
    <row r="972" spans="1:9" ht="31.5" hidden="1" x14ac:dyDescent="0.25">
      <c r="A972" s="97" t="s">
        <v>61</v>
      </c>
      <c r="B972" s="4"/>
      <c r="C972" s="4" t="s">
        <v>102</v>
      </c>
      <c r="D972" s="4" t="s">
        <v>28</v>
      </c>
      <c r="E972" s="31" t="s">
        <v>295</v>
      </c>
      <c r="F972" s="4" t="s">
        <v>111</v>
      </c>
      <c r="G972" s="7"/>
      <c r="H972" s="7"/>
      <c r="I972" s="7"/>
    </row>
    <row r="973" spans="1:9" hidden="1" x14ac:dyDescent="0.25">
      <c r="A973" s="97" t="s">
        <v>296</v>
      </c>
      <c r="B973" s="4"/>
      <c r="C973" s="4" t="s">
        <v>102</v>
      </c>
      <c r="D973" s="4" t="s">
        <v>28</v>
      </c>
      <c r="E973" s="31" t="s">
        <v>297</v>
      </c>
      <c r="F973" s="4"/>
      <c r="G973" s="7">
        <f>G974</f>
        <v>0</v>
      </c>
      <c r="H973" s="7">
        <f>H974</f>
        <v>0</v>
      </c>
      <c r="I973" s="7">
        <f>I974</f>
        <v>0</v>
      </c>
    </row>
    <row r="974" spans="1:9" ht="31.5" hidden="1" x14ac:dyDescent="0.25">
      <c r="A974" s="97" t="s">
        <v>61</v>
      </c>
      <c r="B974" s="4"/>
      <c r="C974" s="4" t="s">
        <v>102</v>
      </c>
      <c r="D974" s="4" t="s">
        <v>28</v>
      </c>
      <c r="E974" s="31" t="s">
        <v>297</v>
      </c>
      <c r="F974" s="4" t="s">
        <v>111</v>
      </c>
      <c r="G974" s="7"/>
      <c r="H974" s="7"/>
      <c r="I974" s="7"/>
    </row>
    <row r="975" spans="1:9" ht="47.25" x14ac:dyDescent="0.25">
      <c r="A975" s="97" t="s">
        <v>523</v>
      </c>
      <c r="B975" s="4"/>
      <c r="C975" s="4" t="s">
        <v>102</v>
      </c>
      <c r="D975" s="4" t="s">
        <v>28</v>
      </c>
      <c r="E975" s="31" t="s">
        <v>298</v>
      </c>
      <c r="F975" s="4"/>
      <c r="G975" s="7">
        <f>G976+G981</f>
        <v>52930.6</v>
      </c>
      <c r="H975" s="7">
        <f t="shared" ref="H975:I975" si="263">H976+H981</f>
        <v>2000</v>
      </c>
      <c r="I975" s="7">
        <f t="shared" si="263"/>
        <v>5600</v>
      </c>
    </row>
    <row r="976" spans="1:9" x14ac:dyDescent="0.25">
      <c r="A976" s="97" t="s">
        <v>29</v>
      </c>
      <c r="B976" s="4"/>
      <c r="C976" s="4" t="s">
        <v>102</v>
      </c>
      <c r="D976" s="4" t="s">
        <v>28</v>
      </c>
      <c r="E976" s="31" t="s">
        <v>299</v>
      </c>
      <c r="F976" s="4"/>
      <c r="G976" s="7">
        <f>SUM(G977:G979)</f>
        <v>50463.799999999996</v>
      </c>
      <c r="H976" s="7">
        <f t="shared" ref="H976:I976" si="264">SUM(H977:H979)</f>
        <v>2000</v>
      </c>
      <c r="I976" s="7">
        <f t="shared" si="264"/>
        <v>5600</v>
      </c>
    </row>
    <row r="977" spans="1:9" ht="31.5" x14ac:dyDescent="0.25">
      <c r="A977" s="97" t="s">
        <v>43</v>
      </c>
      <c r="B977" s="4"/>
      <c r="C977" s="4" t="s">
        <v>102</v>
      </c>
      <c r="D977" s="4" t="s">
        <v>28</v>
      </c>
      <c r="E977" s="31" t="s">
        <v>299</v>
      </c>
      <c r="F977" s="4" t="s">
        <v>80</v>
      </c>
      <c r="G977" s="7">
        <v>2537.1</v>
      </c>
      <c r="H977" s="7"/>
      <c r="I977" s="7"/>
    </row>
    <row r="978" spans="1:9" ht="31.5" x14ac:dyDescent="0.25">
      <c r="A978" s="97" t="s">
        <v>61</v>
      </c>
      <c r="B978" s="4"/>
      <c r="C978" s="4" t="s">
        <v>102</v>
      </c>
      <c r="D978" s="4" t="s">
        <v>28</v>
      </c>
      <c r="E978" s="31" t="s">
        <v>299</v>
      </c>
      <c r="F978" s="4" t="s">
        <v>111</v>
      </c>
      <c r="G978" s="7">
        <v>47926.7</v>
      </c>
      <c r="H978" s="7">
        <v>2000</v>
      </c>
      <c r="I978" s="7">
        <v>5600</v>
      </c>
    </row>
    <row r="979" spans="1:9" ht="31.5" hidden="1" x14ac:dyDescent="0.25">
      <c r="A979" s="97" t="s">
        <v>594</v>
      </c>
      <c r="B979" s="4"/>
      <c r="C979" s="4" t="s">
        <v>102</v>
      </c>
      <c r="D979" s="4" t="s">
        <v>28</v>
      </c>
      <c r="E979" s="31" t="s">
        <v>596</v>
      </c>
      <c r="F979" s="4"/>
      <c r="G979" s="7">
        <f>G980</f>
        <v>0</v>
      </c>
      <c r="H979" s="7">
        <f>H980</f>
        <v>0</v>
      </c>
      <c r="I979" s="7">
        <f>I980</f>
        <v>0</v>
      </c>
    </row>
    <row r="980" spans="1:9" ht="31.5" hidden="1" x14ac:dyDescent="0.25">
      <c r="A980" s="97" t="s">
        <v>43</v>
      </c>
      <c r="B980" s="4"/>
      <c r="C980" s="4" t="s">
        <v>102</v>
      </c>
      <c r="D980" s="4" t="s">
        <v>28</v>
      </c>
      <c r="E980" s="31" t="s">
        <v>596</v>
      </c>
      <c r="F980" s="4" t="s">
        <v>80</v>
      </c>
      <c r="G980" s="7"/>
      <c r="H980" s="7"/>
      <c r="I980" s="7"/>
    </row>
    <row r="981" spans="1:9" ht="31.5" x14ac:dyDescent="0.25">
      <c r="A981" s="97" t="s">
        <v>891</v>
      </c>
      <c r="B981" s="4"/>
      <c r="C981" s="4" t="s">
        <v>102</v>
      </c>
      <c r="D981" s="4" t="s">
        <v>28</v>
      </c>
      <c r="E981" s="31" t="s">
        <v>614</v>
      </c>
      <c r="F981" s="4"/>
      <c r="G981" s="7">
        <f>SUM(G982+G983)</f>
        <v>2466.8000000000002</v>
      </c>
      <c r="H981" s="7">
        <f>SUM(H982+H983)</f>
        <v>0</v>
      </c>
      <c r="I981" s="7">
        <f>SUM(I982+I983)</f>
        <v>0</v>
      </c>
    </row>
    <row r="982" spans="1:9" ht="31.5" x14ac:dyDescent="0.25">
      <c r="A982" s="97" t="s">
        <v>207</v>
      </c>
      <c r="B982" s="4"/>
      <c r="C982" s="4" t="s">
        <v>102</v>
      </c>
      <c r="D982" s="4" t="s">
        <v>28</v>
      </c>
      <c r="E982" s="31" t="s">
        <v>614</v>
      </c>
      <c r="F982" s="4" t="s">
        <v>111</v>
      </c>
      <c r="G982" s="7">
        <v>2466.8000000000002</v>
      </c>
      <c r="H982" s="7"/>
      <c r="I982" s="7"/>
    </row>
    <row r="983" spans="1:9" ht="31.5" hidden="1" x14ac:dyDescent="0.25">
      <c r="A983" s="97" t="s">
        <v>594</v>
      </c>
      <c r="B983" s="4"/>
      <c r="C983" s="4" t="s">
        <v>102</v>
      </c>
      <c r="D983" s="4" t="s">
        <v>28</v>
      </c>
      <c r="E983" s="31" t="s">
        <v>595</v>
      </c>
      <c r="F983" s="4"/>
      <c r="G983" s="7">
        <f>G984</f>
        <v>0</v>
      </c>
      <c r="H983" s="7">
        <f t="shared" ref="H983:I983" si="265">H984</f>
        <v>0</v>
      </c>
      <c r="I983" s="7">
        <f t="shared" si="265"/>
        <v>0</v>
      </c>
    </row>
    <row r="984" spans="1:9" ht="31.5" hidden="1" x14ac:dyDescent="0.25">
      <c r="A984" s="97" t="s">
        <v>207</v>
      </c>
      <c r="B984" s="4"/>
      <c r="C984" s="4" t="s">
        <v>102</v>
      </c>
      <c r="D984" s="4" t="s">
        <v>28</v>
      </c>
      <c r="E984" s="31" t="s">
        <v>595</v>
      </c>
      <c r="F984" s="4" t="s">
        <v>111</v>
      </c>
      <c r="G984" s="7"/>
      <c r="H984" s="7"/>
      <c r="I984" s="7"/>
    </row>
    <row r="985" spans="1:9" ht="31.5" hidden="1" x14ac:dyDescent="0.25">
      <c r="A985" s="97" t="s">
        <v>519</v>
      </c>
      <c r="B985" s="4"/>
      <c r="C985" s="4" t="s">
        <v>102</v>
      </c>
      <c r="D985" s="4" t="s">
        <v>28</v>
      </c>
      <c r="E985" s="31" t="s">
        <v>14</v>
      </c>
      <c r="F985" s="4"/>
      <c r="G985" s="7">
        <f>G986</f>
        <v>0</v>
      </c>
      <c r="H985" s="7">
        <f t="shared" ref="H985:I988" si="266">H986</f>
        <v>0</v>
      </c>
      <c r="I985" s="7">
        <f t="shared" si="266"/>
        <v>0</v>
      </c>
    </row>
    <row r="986" spans="1:9" hidden="1" x14ac:dyDescent="0.25">
      <c r="A986" s="97" t="s">
        <v>892</v>
      </c>
      <c r="B986" s="4"/>
      <c r="C986" s="4" t="s">
        <v>102</v>
      </c>
      <c r="D986" s="4" t="s">
        <v>28</v>
      </c>
      <c r="E986" s="31" t="s">
        <v>57</v>
      </c>
      <c r="F986" s="4"/>
      <c r="G986" s="7">
        <f>G987</f>
        <v>0</v>
      </c>
      <c r="H986" s="7">
        <f t="shared" si="266"/>
        <v>0</v>
      </c>
      <c r="I986" s="7">
        <f t="shared" si="266"/>
        <v>0</v>
      </c>
    </row>
    <row r="987" spans="1:9" hidden="1" x14ac:dyDescent="0.25">
      <c r="A987" s="97" t="s">
        <v>29</v>
      </c>
      <c r="B987" s="4"/>
      <c r="C987" s="4" t="s">
        <v>102</v>
      </c>
      <c r="D987" s="4" t="s">
        <v>28</v>
      </c>
      <c r="E987" s="22" t="s">
        <v>369</v>
      </c>
      <c r="F987" s="22"/>
      <c r="G987" s="7">
        <f>G988</f>
        <v>0</v>
      </c>
      <c r="H987" s="7">
        <f t="shared" si="266"/>
        <v>0</v>
      </c>
      <c r="I987" s="7">
        <f t="shared" si="266"/>
        <v>0</v>
      </c>
    </row>
    <row r="988" spans="1:9" hidden="1" x14ac:dyDescent="0.25">
      <c r="A988" s="97" t="s">
        <v>31</v>
      </c>
      <c r="B988" s="4"/>
      <c r="C988" s="4" t="s">
        <v>102</v>
      </c>
      <c r="D988" s="4" t="s">
        <v>28</v>
      </c>
      <c r="E988" s="31" t="s">
        <v>370</v>
      </c>
      <c r="F988" s="4"/>
      <c r="G988" s="7">
        <f>G989</f>
        <v>0</v>
      </c>
      <c r="H988" s="7">
        <f t="shared" si="266"/>
        <v>0</v>
      </c>
      <c r="I988" s="7">
        <f t="shared" si="266"/>
        <v>0</v>
      </c>
    </row>
    <row r="989" spans="1:9" ht="31.5" hidden="1" x14ac:dyDescent="0.25">
      <c r="A989" s="97" t="s">
        <v>207</v>
      </c>
      <c r="B989" s="4"/>
      <c r="C989" s="4" t="s">
        <v>102</v>
      </c>
      <c r="D989" s="4" t="s">
        <v>28</v>
      </c>
      <c r="E989" s="31" t="s">
        <v>370</v>
      </c>
      <c r="F989" s="4" t="s">
        <v>111</v>
      </c>
      <c r="G989" s="7"/>
      <c r="H989" s="7"/>
      <c r="I989" s="7"/>
    </row>
    <row r="990" spans="1:9" x14ac:dyDescent="0.25">
      <c r="A990" s="97" t="s">
        <v>163</v>
      </c>
      <c r="B990" s="4"/>
      <c r="C990" s="4" t="s">
        <v>102</v>
      </c>
      <c r="D990" s="4" t="s">
        <v>35</v>
      </c>
      <c r="E990" s="22"/>
      <c r="F990" s="4"/>
      <c r="G990" s="7">
        <f>SUM(G996+G1002)+G1105+G1099+G991</f>
        <v>2082656.5000000002</v>
      </c>
      <c r="H990" s="7">
        <f>SUM(H996+H1002)+H1105+H1099+H991</f>
        <v>1715474.4</v>
      </c>
      <c r="I990" s="7">
        <f>SUM(I996+I1002)+I1105+I1099+I991</f>
        <v>1730821.6</v>
      </c>
    </row>
    <row r="991" spans="1:9" ht="31.5" x14ac:dyDescent="0.25">
      <c r="A991" s="97" t="s">
        <v>410</v>
      </c>
      <c r="B991" s="98"/>
      <c r="C991" s="4" t="s">
        <v>102</v>
      </c>
      <c r="D991" s="4" t="s">
        <v>35</v>
      </c>
      <c r="E991" s="48" t="s">
        <v>321</v>
      </c>
      <c r="F991" s="4"/>
      <c r="G991" s="7">
        <f t="shared" ref="G991:I992" si="267">G992</f>
        <v>4558</v>
      </c>
      <c r="H991" s="7">
        <f t="shared" si="267"/>
        <v>4667</v>
      </c>
      <c r="I991" s="7">
        <f t="shared" si="267"/>
        <v>4667</v>
      </c>
    </row>
    <row r="992" spans="1:9" ht="31.5" x14ac:dyDescent="0.25">
      <c r="A992" s="97" t="s">
        <v>329</v>
      </c>
      <c r="B992" s="98"/>
      <c r="C992" s="4" t="s">
        <v>102</v>
      </c>
      <c r="D992" s="4" t="s">
        <v>35</v>
      </c>
      <c r="E992" s="48" t="s">
        <v>330</v>
      </c>
      <c r="F992" s="4"/>
      <c r="G992" s="7">
        <f t="shared" si="267"/>
        <v>4558</v>
      </c>
      <c r="H992" s="7">
        <f t="shared" si="267"/>
        <v>4667</v>
      </c>
      <c r="I992" s="7">
        <f t="shared" si="267"/>
        <v>4667</v>
      </c>
    </row>
    <row r="993" spans="1:9" ht="47.25" x14ac:dyDescent="0.25">
      <c r="A993" s="97" t="s">
        <v>956</v>
      </c>
      <c r="B993" s="98"/>
      <c r="C993" s="4" t="s">
        <v>102</v>
      </c>
      <c r="D993" s="4" t="s">
        <v>35</v>
      </c>
      <c r="E993" s="48" t="s">
        <v>452</v>
      </c>
      <c r="F993" s="4"/>
      <c r="G993" s="7">
        <f>G994+G995</f>
        <v>4558</v>
      </c>
      <c r="H993" s="7">
        <f>H994+H995</f>
        <v>4667</v>
      </c>
      <c r="I993" s="7">
        <f>I994+I995</f>
        <v>4667</v>
      </c>
    </row>
    <row r="994" spans="1:9" ht="47.25" x14ac:dyDescent="0.25">
      <c r="A994" s="2" t="s">
        <v>42</v>
      </c>
      <c r="B994" s="98"/>
      <c r="C994" s="4" t="s">
        <v>102</v>
      </c>
      <c r="D994" s="4" t="s">
        <v>35</v>
      </c>
      <c r="E994" s="48" t="s">
        <v>452</v>
      </c>
      <c r="F994" s="98" t="s">
        <v>78</v>
      </c>
      <c r="G994" s="7">
        <v>4175.3</v>
      </c>
      <c r="H994" s="7">
        <v>4217</v>
      </c>
      <c r="I994" s="7">
        <v>4217</v>
      </c>
    </row>
    <row r="995" spans="1:9" ht="31.5" x14ac:dyDescent="0.25">
      <c r="A995" s="97" t="s">
        <v>110</v>
      </c>
      <c r="B995" s="4"/>
      <c r="C995" s="4" t="s">
        <v>102</v>
      </c>
      <c r="D995" s="4" t="s">
        <v>35</v>
      </c>
      <c r="E995" s="48" t="s">
        <v>452</v>
      </c>
      <c r="F995" s="4" t="s">
        <v>111</v>
      </c>
      <c r="G995" s="7">
        <v>382.7</v>
      </c>
      <c r="H995" s="7">
        <v>450</v>
      </c>
      <c r="I995" s="7">
        <v>450</v>
      </c>
    </row>
    <row r="996" spans="1:9" ht="47.25" hidden="1" x14ac:dyDescent="0.25">
      <c r="A996" s="32" t="s">
        <v>524</v>
      </c>
      <c r="B996" s="49"/>
      <c r="C996" s="49" t="s">
        <v>102</v>
      </c>
      <c r="D996" s="49" t="s">
        <v>35</v>
      </c>
      <c r="E996" s="50" t="s">
        <v>400</v>
      </c>
      <c r="F996" s="49"/>
      <c r="G996" s="51">
        <f>G997</f>
        <v>0</v>
      </c>
      <c r="H996" s="51">
        <f t="shared" ref="H996:I996" si="268">H997</f>
        <v>0</v>
      </c>
      <c r="I996" s="51">
        <f t="shared" si="268"/>
        <v>0</v>
      </c>
    </row>
    <row r="997" spans="1:9" hidden="1" x14ac:dyDescent="0.25">
      <c r="A997" s="97" t="s">
        <v>29</v>
      </c>
      <c r="B997" s="49"/>
      <c r="C997" s="49" t="s">
        <v>102</v>
      </c>
      <c r="D997" s="49" t="s">
        <v>35</v>
      </c>
      <c r="E997" s="50" t="s">
        <v>471</v>
      </c>
      <c r="F997" s="49"/>
      <c r="G997" s="51">
        <f>G1000+G998</f>
        <v>0</v>
      </c>
      <c r="H997" s="51">
        <f t="shared" ref="H997:I997" si="269">H1000+H998</f>
        <v>0</v>
      </c>
      <c r="I997" s="51">
        <f t="shared" si="269"/>
        <v>0</v>
      </c>
    </row>
    <row r="998" spans="1:9" hidden="1" x14ac:dyDescent="0.25">
      <c r="A998" s="97" t="s">
        <v>300</v>
      </c>
      <c r="B998" s="49"/>
      <c r="C998" s="49" t="s">
        <v>102</v>
      </c>
      <c r="D998" s="49" t="s">
        <v>35</v>
      </c>
      <c r="E998" s="50" t="s">
        <v>681</v>
      </c>
      <c r="F998" s="49"/>
      <c r="G998" s="51">
        <f>SUM(G999)</f>
        <v>0</v>
      </c>
      <c r="H998" s="51">
        <f t="shared" ref="H998:I998" si="270">SUM(H999)</f>
        <v>0</v>
      </c>
      <c r="I998" s="51">
        <f t="shared" si="270"/>
        <v>0</v>
      </c>
    </row>
    <row r="999" spans="1:9" ht="31.5" hidden="1" x14ac:dyDescent="0.25">
      <c r="A999" s="97" t="s">
        <v>43</v>
      </c>
      <c r="B999" s="49"/>
      <c r="C999" s="49" t="s">
        <v>102</v>
      </c>
      <c r="D999" s="49" t="s">
        <v>35</v>
      </c>
      <c r="E999" s="50" t="s">
        <v>681</v>
      </c>
      <c r="F999" s="49" t="s">
        <v>80</v>
      </c>
      <c r="G999" s="51"/>
      <c r="H999" s="51"/>
      <c r="I999" s="51"/>
    </row>
    <row r="1000" spans="1:9" hidden="1" x14ac:dyDescent="0.25">
      <c r="A1000" s="32" t="s">
        <v>300</v>
      </c>
      <c r="B1000" s="49"/>
      <c r="C1000" s="49" t="s">
        <v>102</v>
      </c>
      <c r="D1000" s="49" t="s">
        <v>35</v>
      </c>
      <c r="E1000" s="50" t="s">
        <v>681</v>
      </c>
      <c r="F1000" s="49"/>
      <c r="G1000" s="51">
        <f t="shared" ref="G1000:I1000" si="271">G1001</f>
        <v>0</v>
      </c>
      <c r="H1000" s="51">
        <f t="shared" si="271"/>
        <v>0</v>
      </c>
      <c r="I1000" s="51">
        <f t="shared" si="271"/>
        <v>0</v>
      </c>
    </row>
    <row r="1001" spans="1:9" ht="31.5" hidden="1" x14ac:dyDescent="0.25">
      <c r="A1001" s="97" t="s">
        <v>43</v>
      </c>
      <c r="B1001" s="49"/>
      <c r="C1001" s="49" t="s">
        <v>102</v>
      </c>
      <c r="D1001" s="49" t="s">
        <v>35</v>
      </c>
      <c r="E1001" s="50" t="s">
        <v>681</v>
      </c>
      <c r="F1001" s="49" t="s">
        <v>80</v>
      </c>
      <c r="G1001" s="51"/>
      <c r="H1001" s="51"/>
      <c r="I1001" s="51"/>
    </row>
    <row r="1002" spans="1:9" ht="31.5" customHeight="1" x14ac:dyDescent="0.25">
      <c r="A1002" s="97" t="s">
        <v>521</v>
      </c>
      <c r="B1002" s="4"/>
      <c r="C1002" s="4" t="s">
        <v>102</v>
      </c>
      <c r="D1002" s="4" t="s">
        <v>35</v>
      </c>
      <c r="E1002" s="31" t="s">
        <v>290</v>
      </c>
      <c r="F1002" s="4"/>
      <c r="G1002" s="7">
        <f>SUM(G1003+G1079)</f>
        <v>2078068.5000000002</v>
      </c>
      <c r="H1002" s="7">
        <f>SUM(H1003+H1079)</f>
        <v>1710777.4</v>
      </c>
      <c r="I1002" s="7">
        <f>SUM(I1003+I1079)</f>
        <v>1726124.6</v>
      </c>
    </row>
    <row r="1003" spans="1:9" ht="31.5" customHeight="1" x14ac:dyDescent="0.25">
      <c r="A1003" s="97" t="s">
        <v>657</v>
      </c>
      <c r="B1003" s="4"/>
      <c r="C1003" s="4" t="s">
        <v>102</v>
      </c>
      <c r="D1003" s="4" t="s">
        <v>35</v>
      </c>
      <c r="E1003" s="31" t="s">
        <v>576</v>
      </c>
      <c r="F1003" s="4"/>
      <c r="G1003" s="7">
        <f>SUM(G1004)+G1043+G1051+G1066+G1048+G1075</f>
        <v>1859682.2000000002</v>
      </c>
      <c r="H1003" s="7">
        <f>SUM(H1004)+H1043+H1051+H1066+H1048+H1075</f>
        <v>1691666.5</v>
      </c>
      <c r="I1003" s="7">
        <f>SUM(I1004)+I1043+I1051+I1066+I1048+I1075</f>
        <v>1698553.8</v>
      </c>
    </row>
    <row r="1004" spans="1:9" ht="18.75" customHeight="1" x14ac:dyDescent="0.25">
      <c r="A1004" s="97" t="s">
        <v>29</v>
      </c>
      <c r="B1004" s="4"/>
      <c r="C1004" s="4" t="s">
        <v>102</v>
      </c>
      <c r="D1004" s="4" t="s">
        <v>35</v>
      </c>
      <c r="E1004" s="22" t="s">
        <v>577</v>
      </c>
      <c r="F1004" s="22"/>
      <c r="G1004" s="7">
        <f>SUM(G1008+G1012+G1026+G1031)+G1023+G1029+G1020+G1018+G1015+G1034+G1036+G1038+G1005</f>
        <v>234783.2</v>
      </c>
      <c r="H1004" s="7">
        <f t="shared" ref="H1004:I1004" si="272">SUM(H1008+H1012+H1026+H1031)+H1023+H1029+H1020+H1018+H1015+H1034+H1036+H1038+H1005</f>
        <v>232058.7</v>
      </c>
      <c r="I1004" s="7">
        <f t="shared" si="272"/>
        <v>220878.5</v>
      </c>
    </row>
    <row r="1005" spans="1:9" ht="126" x14ac:dyDescent="0.25">
      <c r="A1005" s="97" t="s">
        <v>1034</v>
      </c>
      <c r="B1005" s="4"/>
      <c r="C1005" s="4" t="s">
        <v>102</v>
      </c>
      <c r="D1005" s="4" t="s">
        <v>35</v>
      </c>
      <c r="E1005" s="22" t="s">
        <v>997</v>
      </c>
      <c r="F1005" s="22"/>
      <c r="G1005" s="7">
        <f>SUM(G1006:G1007)</f>
        <v>2027.9</v>
      </c>
      <c r="H1005" s="7">
        <f t="shared" ref="H1005:I1005" si="273">SUM(H1006:H1007)</f>
        <v>0</v>
      </c>
      <c r="I1005" s="7">
        <f t="shared" si="273"/>
        <v>0</v>
      </c>
    </row>
    <row r="1006" spans="1:9" ht="31.5" x14ac:dyDescent="0.25">
      <c r="A1006" s="97" t="s">
        <v>43</v>
      </c>
      <c r="B1006" s="4"/>
      <c r="C1006" s="4" t="s">
        <v>102</v>
      </c>
      <c r="D1006" s="4" t="s">
        <v>35</v>
      </c>
      <c r="E1006" s="22" t="s">
        <v>997</v>
      </c>
      <c r="F1006" s="22">
        <v>200</v>
      </c>
      <c r="G1006" s="7">
        <v>768.7</v>
      </c>
      <c r="H1006" s="7"/>
      <c r="I1006" s="7"/>
    </row>
    <row r="1007" spans="1:9" ht="31.5" x14ac:dyDescent="0.25">
      <c r="A1007" s="97" t="s">
        <v>207</v>
      </c>
      <c r="B1007" s="4"/>
      <c r="C1007" s="4" t="s">
        <v>102</v>
      </c>
      <c r="D1007" s="4" t="s">
        <v>35</v>
      </c>
      <c r="E1007" s="22" t="s">
        <v>997</v>
      </c>
      <c r="F1007" s="22">
        <v>600</v>
      </c>
      <c r="G1007" s="7">
        <v>1259.2</v>
      </c>
      <c r="H1007" s="7"/>
      <c r="I1007" s="7"/>
    </row>
    <row r="1008" spans="1:9" ht="14.25" customHeight="1" x14ac:dyDescent="0.25">
      <c r="A1008" s="97" t="s">
        <v>300</v>
      </c>
      <c r="B1008" s="4"/>
      <c r="C1008" s="4" t="s">
        <v>102</v>
      </c>
      <c r="D1008" s="4" t="s">
        <v>35</v>
      </c>
      <c r="E1008" s="6" t="s">
        <v>590</v>
      </c>
      <c r="F1008" s="22"/>
      <c r="G1008" s="7">
        <f>SUM(G1009:G1011)</f>
        <v>2480.1</v>
      </c>
      <c r="H1008" s="7">
        <f>SUM(H1009:H1011)</f>
        <v>5990</v>
      </c>
      <c r="I1008" s="7">
        <f>SUM(I1009:I1011)</f>
        <v>0</v>
      </c>
    </row>
    <row r="1009" spans="1:9" ht="31.5" x14ac:dyDescent="0.25">
      <c r="A1009" s="97" t="s">
        <v>43</v>
      </c>
      <c r="B1009" s="4"/>
      <c r="C1009" s="4" t="s">
        <v>102</v>
      </c>
      <c r="D1009" s="4" t="s">
        <v>35</v>
      </c>
      <c r="E1009" s="6" t="s">
        <v>590</v>
      </c>
      <c r="F1009" s="22">
        <v>200</v>
      </c>
      <c r="G1009" s="7">
        <v>1368</v>
      </c>
      <c r="H1009" s="7"/>
      <c r="I1009" s="7"/>
    </row>
    <row r="1010" spans="1:9" hidden="1" x14ac:dyDescent="0.25">
      <c r="A1010" s="97" t="s">
        <v>34</v>
      </c>
      <c r="B1010" s="4"/>
      <c r="C1010" s="4" t="s">
        <v>102</v>
      </c>
      <c r="D1010" s="4" t="s">
        <v>35</v>
      </c>
      <c r="E1010" s="6" t="s">
        <v>590</v>
      </c>
      <c r="F1010" s="22">
        <v>300</v>
      </c>
      <c r="G1010" s="7"/>
      <c r="H1010" s="7"/>
      <c r="I1010" s="7"/>
    </row>
    <row r="1011" spans="1:9" ht="31.5" x14ac:dyDescent="0.25">
      <c r="A1011" s="97" t="s">
        <v>207</v>
      </c>
      <c r="B1011" s="4"/>
      <c r="C1011" s="4" t="s">
        <v>102</v>
      </c>
      <c r="D1011" s="4" t="s">
        <v>35</v>
      </c>
      <c r="E1011" s="6" t="s">
        <v>590</v>
      </c>
      <c r="F1011" s="22">
        <v>600</v>
      </c>
      <c r="G1011" s="7">
        <v>1112.0999999999999</v>
      </c>
      <c r="H1011" s="7">
        <v>5990</v>
      </c>
      <c r="I1011" s="7"/>
    </row>
    <row r="1012" spans="1:9" ht="47.25" x14ac:dyDescent="0.25">
      <c r="A1012" s="97" t="s">
        <v>599</v>
      </c>
      <c r="B1012" s="4"/>
      <c r="C1012" s="4" t="s">
        <v>102</v>
      </c>
      <c r="D1012" s="4" t="s">
        <v>35</v>
      </c>
      <c r="E1012" s="22" t="s">
        <v>600</v>
      </c>
      <c r="F1012" s="4"/>
      <c r="G1012" s="7">
        <f>SUM(G1013:G1014)</f>
        <v>6766.7000000000007</v>
      </c>
      <c r="H1012" s="7">
        <f t="shared" ref="H1012:I1012" si="274">SUM(H1013:H1014)</f>
        <v>7985.3</v>
      </c>
      <c r="I1012" s="7">
        <f t="shared" si="274"/>
        <v>7986.1</v>
      </c>
    </row>
    <row r="1013" spans="1:9" ht="31.5" x14ac:dyDescent="0.25">
      <c r="A1013" s="97" t="s">
        <v>43</v>
      </c>
      <c r="B1013" s="4"/>
      <c r="C1013" s="4" t="s">
        <v>102</v>
      </c>
      <c r="D1013" s="4" t="s">
        <v>35</v>
      </c>
      <c r="E1013" s="22" t="s">
        <v>600</v>
      </c>
      <c r="F1013" s="4" t="s">
        <v>80</v>
      </c>
      <c r="G1013" s="7">
        <v>2501.1</v>
      </c>
      <c r="H1013" s="7">
        <v>3176.3</v>
      </c>
      <c r="I1013" s="7">
        <v>3177.1</v>
      </c>
    </row>
    <row r="1014" spans="1:9" ht="31.5" x14ac:dyDescent="0.25">
      <c r="A1014" s="97" t="s">
        <v>207</v>
      </c>
      <c r="B1014" s="4"/>
      <c r="C1014" s="4" t="s">
        <v>102</v>
      </c>
      <c r="D1014" s="4" t="s">
        <v>35</v>
      </c>
      <c r="E1014" s="22" t="s">
        <v>600</v>
      </c>
      <c r="F1014" s="4" t="s">
        <v>111</v>
      </c>
      <c r="G1014" s="7">
        <v>4265.6000000000004</v>
      </c>
      <c r="H1014" s="7">
        <v>4809</v>
      </c>
      <c r="I1014" s="7">
        <v>4809</v>
      </c>
    </row>
    <row r="1015" spans="1:9" x14ac:dyDescent="0.25">
      <c r="A1015" s="97" t="s">
        <v>748</v>
      </c>
      <c r="B1015" s="4"/>
      <c r="C1015" s="4" t="s">
        <v>102</v>
      </c>
      <c r="D1015" s="4" t="s">
        <v>35</v>
      </c>
      <c r="E1015" s="22" t="s">
        <v>747</v>
      </c>
      <c r="F1015" s="4"/>
      <c r="G1015" s="7">
        <f>SUM(G1016:G1017)</f>
        <v>1331.5</v>
      </c>
      <c r="H1015" s="7">
        <f t="shared" ref="H1015:I1015" si="275">SUM(H1016:H1017)</f>
        <v>1509.8</v>
      </c>
      <c r="I1015" s="7">
        <f t="shared" si="275"/>
        <v>1509.8</v>
      </c>
    </row>
    <row r="1016" spans="1:9" ht="31.5" x14ac:dyDescent="0.25">
      <c r="A1016" s="97" t="s">
        <v>43</v>
      </c>
      <c r="B1016" s="4"/>
      <c r="C1016" s="4" t="s">
        <v>102</v>
      </c>
      <c r="D1016" s="4" t="s">
        <v>35</v>
      </c>
      <c r="E1016" s="22" t="s">
        <v>747</v>
      </c>
      <c r="F1016" s="4" t="s">
        <v>80</v>
      </c>
      <c r="G1016" s="7">
        <v>878</v>
      </c>
      <c r="H1016" s="7">
        <v>976.4</v>
      </c>
      <c r="I1016" s="7">
        <v>976.4</v>
      </c>
    </row>
    <row r="1017" spans="1:9" ht="31.5" x14ac:dyDescent="0.25">
      <c r="A1017" s="97" t="s">
        <v>207</v>
      </c>
      <c r="B1017" s="4"/>
      <c r="C1017" s="4" t="s">
        <v>102</v>
      </c>
      <c r="D1017" s="4" t="s">
        <v>35</v>
      </c>
      <c r="E1017" s="22" t="s">
        <v>747</v>
      </c>
      <c r="F1017" s="4" t="s">
        <v>111</v>
      </c>
      <c r="G1017" s="7">
        <v>453.5</v>
      </c>
      <c r="H1017" s="7">
        <v>533.4</v>
      </c>
      <c r="I1017" s="7">
        <v>533.4</v>
      </c>
    </row>
    <row r="1018" spans="1:9" ht="31.5" x14ac:dyDescent="0.25">
      <c r="A1018" s="97" t="s">
        <v>489</v>
      </c>
      <c r="B1018" s="4"/>
      <c r="C1018" s="4" t="s">
        <v>102</v>
      </c>
      <c r="D1018" s="4" t="s">
        <v>35</v>
      </c>
      <c r="E1018" s="22" t="s">
        <v>690</v>
      </c>
      <c r="F1018" s="4"/>
      <c r="G1018" s="7">
        <f>SUM(G1019)</f>
        <v>350</v>
      </c>
      <c r="H1018" s="7">
        <f t="shared" ref="H1018:I1018" si="276">SUM(H1019)</f>
        <v>0</v>
      </c>
      <c r="I1018" s="7">
        <f t="shared" si="276"/>
        <v>0</v>
      </c>
    </row>
    <row r="1019" spans="1:9" ht="31.5" x14ac:dyDescent="0.25">
      <c r="A1019" s="97" t="s">
        <v>43</v>
      </c>
      <c r="B1019" s="4"/>
      <c r="C1019" s="4" t="s">
        <v>102</v>
      </c>
      <c r="D1019" s="4" t="s">
        <v>35</v>
      </c>
      <c r="E1019" s="22" t="s">
        <v>690</v>
      </c>
      <c r="F1019" s="4" t="s">
        <v>80</v>
      </c>
      <c r="G1019" s="7">
        <v>350</v>
      </c>
      <c r="H1019" s="7"/>
      <c r="I1019" s="7"/>
    </row>
    <row r="1020" spans="1:9" ht="47.25" x14ac:dyDescent="0.25">
      <c r="A1020" s="97" t="s">
        <v>922</v>
      </c>
      <c r="B1020" s="4"/>
      <c r="C1020" s="4" t="s">
        <v>102</v>
      </c>
      <c r="D1020" s="4" t="s">
        <v>35</v>
      </c>
      <c r="E1020" s="22" t="s">
        <v>688</v>
      </c>
      <c r="F1020" s="4"/>
      <c r="G1020" s="7">
        <f>SUM(G1021:G1022)</f>
        <v>82189.399999999994</v>
      </c>
      <c r="H1020" s="7">
        <f t="shared" ref="H1020:I1020" si="277">SUM(H1021:H1022)</f>
        <v>80133.5</v>
      </c>
      <c r="I1020" s="7">
        <f t="shared" si="277"/>
        <v>80133.5</v>
      </c>
    </row>
    <row r="1021" spans="1:9" ht="47.25" x14ac:dyDescent="0.25">
      <c r="A1021" s="2" t="s">
        <v>42</v>
      </c>
      <c r="B1021" s="4"/>
      <c r="C1021" s="4" t="s">
        <v>102</v>
      </c>
      <c r="D1021" s="4" t="s">
        <v>35</v>
      </c>
      <c r="E1021" s="22" t="s">
        <v>688</v>
      </c>
      <c r="F1021" s="4" t="s">
        <v>78</v>
      </c>
      <c r="G1021" s="7">
        <v>30395.1</v>
      </c>
      <c r="H1021" s="7">
        <v>29962.1</v>
      </c>
      <c r="I1021" s="7">
        <v>29962.1</v>
      </c>
    </row>
    <row r="1022" spans="1:9" ht="31.5" x14ac:dyDescent="0.25">
      <c r="A1022" s="97" t="s">
        <v>207</v>
      </c>
      <c r="B1022" s="4"/>
      <c r="C1022" s="4" t="s">
        <v>102</v>
      </c>
      <c r="D1022" s="4" t="s">
        <v>35</v>
      </c>
      <c r="E1022" s="22" t="s">
        <v>688</v>
      </c>
      <c r="F1022" s="4" t="s">
        <v>111</v>
      </c>
      <c r="G1022" s="7">
        <v>51794.3</v>
      </c>
      <c r="H1022" s="7">
        <v>50171.4</v>
      </c>
      <c r="I1022" s="7">
        <v>50171.4</v>
      </c>
    </row>
    <row r="1023" spans="1:9" ht="47.25" x14ac:dyDescent="0.25">
      <c r="A1023" s="71" t="s">
        <v>951</v>
      </c>
      <c r="B1023" s="4"/>
      <c r="C1023" s="4" t="s">
        <v>102</v>
      </c>
      <c r="D1023" s="4" t="s">
        <v>35</v>
      </c>
      <c r="E1023" s="22" t="s">
        <v>718</v>
      </c>
      <c r="F1023" s="4"/>
      <c r="G1023" s="7">
        <f>SUM(G1024:G1025)</f>
        <v>108236.4</v>
      </c>
      <c r="H1023" s="7">
        <f t="shared" ref="H1023:I1023" si="278">SUM(H1024:H1025)</f>
        <v>108236.4</v>
      </c>
      <c r="I1023" s="7">
        <f t="shared" si="278"/>
        <v>103045.40000000001</v>
      </c>
    </row>
    <row r="1024" spans="1:9" ht="31.5" x14ac:dyDescent="0.25">
      <c r="A1024" s="97" t="s">
        <v>43</v>
      </c>
      <c r="B1024" s="4"/>
      <c r="C1024" s="4" t="s">
        <v>102</v>
      </c>
      <c r="D1024" s="4" t="s">
        <v>35</v>
      </c>
      <c r="E1024" s="22" t="s">
        <v>718</v>
      </c>
      <c r="F1024" s="4" t="s">
        <v>80</v>
      </c>
      <c r="G1024" s="7">
        <v>33789.800000000003</v>
      </c>
      <c r="H1024" s="7">
        <v>33789.800000000003</v>
      </c>
      <c r="I1024" s="7">
        <v>32145.300000000003</v>
      </c>
    </row>
    <row r="1025" spans="1:9" ht="31.5" x14ac:dyDescent="0.25">
      <c r="A1025" s="97" t="s">
        <v>207</v>
      </c>
      <c r="B1025" s="4"/>
      <c r="C1025" s="4" t="s">
        <v>102</v>
      </c>
      <c r="D1025" s="4" t="s">
        <v>35</v>
      </c>
      <c r="E1025" s="22" t="s">
        <v>718</v>
      </c>
      <c r="F1025" s="4" t="s">
        <v>111</v>
      </c>
      <c r="G1025" s="7">
        <v>74446.599999999991</v>
      </c>
      <c r="H1025" s="7">
        <v>74446.599999999991</v>
      </c>
      <c r="I1025" s="7">
        <v>70900.100000000006</v>
      </c>
    </row>
    <row r="1026" spans="1:9" ht="47.25" x14ac:dyDescent="0.25">
      <c r="A1026" s="97" t="s">
        <v>599</v>
      </c>
      <c r="B1026" s="4"/>
      <c r="C1026" s="4" t="s">
        <v>102</v>
      </c>
      <c r="D1026" s="4" t="s">
        <v>35</v>
      </c>
      <c r="E1026" s="6" t="s">
        <v>601</v>
      </c>
      <c r="F1026" s="22"/>
      <c r="G1026" s="7">
        <f>SUM(G1027:G1028)</f>
        <v>9740.7000000000007</v>
      </c>
      <c r="H1026" s="7">
        <f>SUM(H1027:H1028)</f>
        <v>11739.2</v>
      </c>
      <c r="I1026" s="7">
        <f>SUM(I1027:I1028)</f>
        <v>11739.2</v>
      </c>
    </row>
    <row r="1027" spans="1:9" ht="31.5" x14ac:dyDescent="0.25">
      <c r="A1027" s="97" t="s">
        <v>43</v>
      </c>
      <c r="B1027" s="4"/>
      <c r="C1027" s="4" t="s">
        <v>102</v>
      </c>
      <c r="D1027" s="4" t="s">
        <v>35</v>
      </c>
      <c r="E1027" s="6" t="s">
        <v>601</v>
      </c>
      <c r="F1027" s="4" t="s">
        <v>80</v>
      </c>
      <c r="G1027" s="72">
        <v>3507.1</v>
      </c>
      <c r="H1027" s="72">
        <v>4760.3999999999996</v>
      </c>
      <c r="I1027" s="72">
        <v>4760.3999999999996</v>
      </c>
    </row>
    <row r="1028" spans="1:9" ht="31.5" x14ac:dyDescent="0.25">
      <c r="A1028" s="97" t="s">
        <v>207</v>
      </c>
      <c r="B1028" s="4"/>
      <c r="C1028" s="4" t="s">
        <v>102</v>
      </c>
      <c r="D1028" s="4" t="s">
        <v>35</v>
      </c>
      <c r="E1028" s="6" t="s">
        <v>601</v>
      </c>
      <c r="F1028" s="4" t="s">
        <v>111</v>
      </c>
      <c r="G1028" s="72">
        <v>6233.6</v>
      </c>
      <c r="H1028" s="72">
        <v>6978.8</v>
      </c>
      <c r="I1028" s="72">
        <v>6978.8</v>
      </c>
    </row>
    <row r="1029" spans="1:9" ht="47.25" hidden="1" x14ac:dyDescent="0.25">
      <c r="A1029" s="97" t="s">
        <v>683</v>
      </c>
      <c r="B1029" s="4"/>
      <c r="C1029" s="4" t="s">
        <v>102</v>
      </c>
      <c r="D1029" s="4" t="s">
        <v>35</v>
      </c>
      <c r="E1029" s="6" t="s">
        <v>682</v>
      </c>
      <c r="F1029" s="4"/>
      <c r="G1029" s="7">
        <f>SUM(G1030)</f>
        <v>0</v>
      </c>
      <c r="H1029" s="7">
        <f t="shared" ref="H1029:I1029" si="279">SUM(H1030)</f>
        <v>0</v>
      </c>
      <c r="I1029" s="7">
        <f t="shared" si="279"/>
        <v>0</v>
      </c>
    </row>
    <row r="1030" spans="1:9" ht="31.5" hidden="1" x14ac:dyDescent="0.25">
      <c r="A1030" s="97" t="s">
        <v>43</v>
      </c>
      <c r="B1030" s="4"/>
      <c r="C1030" s="4" t="s">
        <v>102</v>
      </c>
      <c r="D1030" s="4" t="s">
        <v>35</v>
      </c>
      <c r="E1030" s="6" t="s">
        <v>682</v>
      </c>
      <c r="F1030" s="4" t="s">
        <v>80</v>
      </c>
      <c r="G1030" s="7"/>
      <c r="H1030" s="7"/>
      <c r="I1030" s="7"/>
    </row>
    <row r="1031" spans="1:9" ht="47.25" x14ac:dyDescent="0.25">
      <c r="A1031" s="97" t="s">
        <v>729</v>
      </c>
      <c r="B1031" s="4"/>
      <c r="C1031" s="4" t="s">
        <v>102</v>
      </c>
      <c r="D1031" s="4" t="s">
        <v>35</v>
      </c>
      <c r="E1031" s="22" t="s">
        <v>602</v>
      </c>
      <c r="F1031" s="4"/>
      <c r="G1031" s="7">
        <f>G1033+G1032</f>
        <v>17680.099999999999</v>
      </c>
      <c r="H1031" s="7">
        <f>H1033+H1032</f>
        <v>15630.800000000001</v>
      </c>
      <c r="I1031" s="7">
        <f>I1033+I1032</f>
        <v>15630.800000000001</v>
      </c>
    </row>
    <row r="1032" spans="1:9" ht="31.5" x14ac:dyDescent="0.25">
      <c r="A1032" s="97" t="s">
        <v>43</v>
      </c>
      <c r="B1032" s="4"/>
      <c r="C1032" s="4" t="s">
        <v>102</v>
      </c>
      <c r="D1032" s="4" t="s">
        <v>35</v>
      </c>
      <c r="E1032" s="22" t="s">
        <v>602</v>
      </c>
      <c r="F1032" s="4" t="s">
        <v>80</v>
      </c>
      <c r="G1032" s="72">
        <v>6240.8</v>
      </c>
      <c r="H1032" s="72">
        <v>4871.7000000000007</v>
      </c>
      <c r="I1032" s="72">
        <v>4871.7000000000007</v>
      </c>
    </row>
    <row r="1033" spans="1:9" ht="31.5" x14ac:dyDescent="0.25">
      <c r="A1033" s="97" t="s">
        <v>207</v>
      </c>
      <c r="B1033" s="4"/>
      <c r="C1033" s="4" t="s">
        <v>102</v>
      </c>
      <c r="D1033" s="4" t="s">
        <v>35</v>
      </c>
      <c r="E1033" s="22" t="s">
        <v>602</v>
      </c>
      <c r="F1033" s="4" t="s">
        <v>111</v>
      </c>
      <c r="G1033" s="72">
        <v>11439.3</v>
      </c>
      <c r="H1033" s="72">
        <v>10759.1</v>
      </c>
      <c r="I1033" s="72">
        <v>10759.1</v>
      </c>
    </row>
    <row r="1034" spans="1:9" ht="78.75" hidden="1" x14ac:dyDescent="0.25">
      <c r="A1034" s="97" t="s">
        <v>404</v>
      </c>
      <c r="B1034" s="4"/>
      <c r="C1034" s="4" t="s">
        <v>102</v>
      </c>
      <c r="D1034" s="4" t="s">
        <v>35</v>
      </c>
      <c r="E1034" s="22" t="s">
        <v>774</v>
      </c>
      <c r="F1034" s="4"/>
      <c r="G1034" s="72">
        <f>SUM(G1035)</f>
        <v>0</v>
      </c>
      <c r="H1034" s="72">
        <f t="shared" ref="H1034:I1034" si="280">SUM(H1035)</f>
        <v>0</v>
      </c>
      <c r="I1034" s="72">
        <f t="shared" si="280"/>
        <v>0</v>
      </c>
    </row>
    <row r="1035" spans="1:9" ht="31.5" hidden="1" x14ac:dyDescent="0.25">
      <c r="A1035" s="97" t="s">
        <v>207</v>
      </c>
      <c r="B1035" s="4"/>
      <c r="C1035" s="4" t="s">
        <v>102</v>
      </c>
      <c r="D1035" s="4" t="s">
        <v>35</v>
      </c>
      <c r="E1035" s="22" t="s">
        <v>774</v>
      </c>
      <c r="F1035" s="4" t="s">
        <v>111</v>
      </c>
      <c r="G1035" s="72"/>
      <c r="H1035" s="72"/>
      <c r="I1035" s="72"/>
    </row>
    <row r="1036" spans="1:9" ht="31.5" x14ac:dyDescent="0.25">
      <c r="A1036" s="97" t="s">
        <v>959</v>
      </c>
      <c r="B1036" s="4"/>
      <c r="C1036" s="4" t="s">
        <v>102</v>
      </c>
      <c r="D1036" s="4" t="s">
        <v>35</v>
      </c>
      <c r="E1036" s="22" t="s">
        <v>960</v>
      </c>
      <c r="F1036" s="4"/>
      <c r="G1036" s="72">
        <f>SUM(G1037)</f>
        <v>833.7</v>
      </c>
      <c r="H1036" s="72">
        <f t="shared" ref="H1036:I1036" si="281">SUM(H1037)</f>
        <v>833.7</v>
      </c>
      <c r="I1036" s="72">
        <f t="shared" si="281"/>
        <v>833.7</v>
      </c>
    </row>
    <row r="1037" spans="1:9" ht="31.5" x14ac:dyDescent="0.25">
      <c r="A1037" s="97" t="s">
        <v>207</v>
      </c>
      <c r="B1037" s="4"/>
      <c r="C1037" s="4" t="s">
        <v>102</v>
      </c>
      <c r="D1037" s="4" t="s">
        <v>35</v>
      </c>
      <c r="E1037" s="22" t="s">
        <v>960</v>
      </c>
      <c r="F1037" s="4" t="s">
        <v>111</v>
      </c>
      <c r="G1037" s="72">
        <v>833.7</v>
      </c>
      <c r="H1037" s="72">
        <v>833.7</v>
      </c>
      <c r="I1037" s="72">
        <v>833.7</v>
      </c>
    </row>
    <row r="1038" spans="1:9" x14ac:dyDescent="0.25">
      <c r="A1038" s="97" t="s">
        <v>803</v>
      </c>
      <c r="B1038" s="4"/>
      <c r="C1038" s="4" t="s">
        <v>102</v>
      </c>
      <c r="D1038" s="4" t="s">
        <v>35</v>
      </c>
      <c r="E1038" s="22" t="s">
        <v>843</v>
      </c>
      <c r="F1038" s="4"/>
      <c r="G1038" s="72">
        <f>SUM(G1039+G1041)</f>
        <v>3146.7</v>
      </c>
      <c r="H1038" s="72"/>
      <c r="I1038" s="72"/>
    </row>
    <row r="1039" spans="1:9" ht="31.5" x14ac:dyDescent="0.25">
      <c r="A1039" s="97" t="s">
        <v>996</v>
      </c>
      <c r="B1039" s="4"/>
      <c r="C1039" s="4" t="s">
        <v>102</v>
      </c>
      <c r="D1039" s="4" t="s">
        <v>35</v>
      </c>
      <c r="E1039" s="22" t="s">
        <v>992</v>
      </c>
      <c r="F1039" s="4"/>
      <c r="G1039" s="72">
        <f>SUM(G1040)</f>
        <v>3146.7</v>
      </c>
      <c r="H1039" s="72"/>
      <c r="I1039" s="72"/>
    </row>
    <row r="1040" spans="1:9" ht="31.5" x14ac:dyDescent="0.25">
      <c r="A1040" s="97" t="s">
        <v>207</v>
      </c>
      <c r="B1040" s="4"/>
      <c r="C1040" s="4" t="s">
        <v>102</v>
      </c>
      <c r="D1040" s="4" t="s">
        <v>35</v>
      </c>
      <c r="E1040" s="22" t="s">
        <v>992</v>
      </c>
      <c r="F1040" s="4" t="s">
        <v>111</v>
      </c>
      <c r="G1040" s="72">
        <v>3146.7</v>
      </c>
      <c r="H1040" s="72"/>
      <c r="I1040" s="72"/>
    </row>
    <row r="1041" spans="1:9" hidden="1" x14ac:dyDescent="0.25">
      <c r="A1041" s="97"/>
      <c r="B1041" s="4"/>
      <c r="C1041" s="4" t="s">
        <v>102</v>
      </c>
      <c r="D1041" s="4" t="s">
        <v>35</v>
      </c>
      <c r="E1041" s="22" t="s">
        <v>993</v>
      </c>
      <c r="F1041" s="4"/>
      <c r="G1041" s="72">
        <f>SUM(G1042)</f>
        <v>0</v>
      </c>
      <c r="H1041" s="72"/>
      <c r="I1041" s="72"/>
    </row>
    <row r="1042" spans="1:9" ht="31.5" hidden="1" x14ac:dyDescent="0.25">
      <c r="A1042" s="97" t="s">
        <v>43</v>
      </c>
      <c r="B1042" s="4"/>
      <c r="C1042" s="4" t="s">
        <v>102</v>
      </c>
      <c r="D1042" s="4" t="s">
        <v>35</v>
      </c>
      <c r="E1042" s="22" t="s">
        <v>993</v>
      </c>
      <c r="F1042" s="4" t="s">
        <v>80</v>
      </c>
      <c r="G1042" s="72"/>
      <c r="H1042" s="72"/>
      <c r="I1042" s="72"/>
    </row>
    <row r="1043" spans="1:9" ht="47.25" x14ac:dyDescent="0.25">
      <c r="A1043" s="97" t="s">
        <v>23</v>
      </c>
      <c r="B1043" s="4"/>
      <c r="C1043" s="4" t="s">
        <v>102</v>
      </c>
      <c r="D1043" s="4" t="s">
        <v>35</v>
      </c>
      <c r="E1043" s="6" t="s">
        <v>586</v>
      </c>
      <c r="F1043" s="4"/>
      <c r="G1043" s="7">
        <f>G1044+G1046</f>
        <v>1000687.6</v>
      </c>
      <c r="H1043" s="7">
        <f>H1044+H1046</f>
        <v>863795.9</v>
      </c>
      <c r="I1043" s="7">
        <f>I1044+I1046</f>
        <v>916198.60000000009</v>
      </c>
    </row>
    <row r="1044" spans="1:9" ht="63" x14ac:dyDescent="0.25">
      <c r="A1044" s="97" t="s">
        <v>351</v>
      </c>
      <c r="B1044" s="4"/>
      <c r="C1044" s="4" t="s">
        <v>102</v>
      </c>
      <c r="D1044" s="4" t="s">
        <v>35</v>
      </c>
      <c r="E1044" s="48" t="s">
        <v>587</v>
      </c>
      <c r="F1044" s="4"/>
      <c r="G1044" s="7">
        <f>G1045</f>
        <v>711192.6</v>
      </c>
      <c r="H1044" s="7">
        <f>H1045</f>
        <v>609657.4</v>
      </c>
      <c r="I1044" s="7">
        <f>I1045</f>
        <v>655282.70000000007</v>
      </c>
    </row>
    <row r="1045" spans="1:9" ht="31.5" x14ac:dyDescent="0.25">
      <c r="A1045" s="97" t="s">
        <v>110</v>
      </c>
      <c r="B1045" s="4"/>
      <c r="C1045" s="4" t="s">
        <v>102</v>
      </c>
      <c r="D1045" s="4" t="s">
        <v>35</v>
      </c>
      <c r="E1045" s="48" t="s">
        <v>587</v>
      </c>
      <c r="F1045" s="4" t="s">
        <v>111</v>
      </c>
      <c r="G1045" s="72">
        <v>711192.6</v>
      </c>
      <c r="H1045" s="72">
        <v>609657.4</v>
      </c>
      <c r="I1045" s="72">
        <v>655282.70000000007</v>
      </c>
    </row>
    <row r="1046" spans="1:9" x14ac:dyDescent="0.25">
      <c r="A1046" s="97" t="s">
        <v>300</v>
      </c>
      <c r="B1046" s="4"/>
      <c r="C1046" s="4" t="s">
        <v>102</v>
      </c>
      <c r="D1046" s="4" t="s">
        <v>35</v>
      </c>
      <c r="E1046" s="22" t="s">
        <v>588</v>
      </c>
      <c r="F1046" s="4"/>
      <c r="G1046" s="7">
        <f>G1047</f>
        <v>289495</v>
      </c>
      <c r="H1046" s="7">
        <f>H1047</f>
        <v>254138.5</v>
      </c>
      <c r="I1046" s="7">
        <f>I1047</f>
        <v>260915.9</v>
      </c>
    </row>
    <row r="1047" spans="1:9" ht="31.5" x14ac:dyDescent="0.25">
      <c r="A1047" s="97" t="s">
        <v>207</v>
      </c>
      <c r="B1047" s="4"/>
      <c r="C1047" s="4" t="s">
        <v>102</v>
      </c>
      <c r="D1047" s="4" t="s">
        <v>35</v>
      </c>
      <c r="E1047" s="22" t="s">
        <v>588</v>
      </c>
      <c r="F1047" s="4" t="s">
        <v>111</v>
      </c>
      <c r="G1047" s="72">
        <v>289495</v>
      </c>
      <c r="H1047" s="72">
        <v>254138.5</v>
      </c>
      <c r="I1047" s="72">
        <v>260915.9</v>
      </c>
    </row>
    <row r="1048" spans="1:9" x14ac:dyDescent="0.25">
      <c r="A1048" s="97" t="s">
        <v>296</v>
      </c>
      <c r="B1048" s="4"/>
      <c r="C1048" s="4" t="s">
        <v>102</v>
      </c>
      <c r="D1048" s="4" t="s">
        <v>35</v>
      </c>
      <c r="E1048" s="22" t="s">
        <v>680</v>
      </c>
      <c r="F1048" s="4"/>
      <c r="G1048" s="7">
        <f>SUM(G1049)</f>
        <v>4830.7</v>
      </c>
      <c r="H1048" s="7">
        <f>SUM(H1049)</f>
        <v>0</v>
      </c>
      <c r="I1048" s="7">
        <f>SUM(I1049)</f>
        <v>400</v>
      </c>
    </row>
    <row r="1049" spans="1:9" x14ac:dyDescent="0.25">
      <c r="A1049" s="97" t="s">
        <v>300</v>
      </c>
      <c r="B1049" s="4"/>
      <c r="C1049" s="4" t="s">
        <v>102</v>
      </c>
      <c r="D1049" s="4" t="s">
        <v>35</v>
      </c>
      <c r="E1049" s="22" t="s">
        <v>609</v>
      </c>
      <c r="F1049" s="4"/>
      <c r="G1049" s="7">
        <f t="shared" ref="G1049:I1049" si="282">SUM(G1050)</f>
        <v>4830.7</v>
      </c>
      <c r="H1049" s="7">
        <f t="shared" si="282"/>
        <v>0</v>
      </c>
      <c r="I1049" s="7">
        <f t="shared" si="282"/>
        <v>400</v>
      </c>
    </row>
    <row r="1050" spans="1:9" ht="31.5" x14ac:dyDescent="0.25">
      <c r="A1050" s="97" t="s">
        <v>207</v>
      </c>
      <c r="B1050" s="4"/>
      <c r="C1050" s="4" t="s">
        <v>102</v>
      </c>
      <c r="D1050" s="4" t="s">
        <v>35</v>
      </c>
      <c r="E1050" s="22" t="s">
        <v>609</v>
      </c>
      <c r="F1050" s="4" t="s">
        <v>111</v>
      </c>
      <c r="G1050" s="72">
        <v>4830.7</v>
      </c>
      <c r="H1050" s="72"/>
      <c r="I1050" s="72">
        <v>400</v>
      </c>
    </row>
    <row r="1051" spans="1:9" ht="31.5" x14ac:dyDescent="0.25">
      <c r="A1051" s="97" t="s">
        <v>36</v>
      </c>
      <c r="B1051" s="4"/>
      <c r="C1051" s="4" t="s">
        <v>102</v>
      </c>
      <c r="D1051" s="4" t="s">
        <v>35</v>
      </c>
      <c r="E1051" s="6" t="s">
        <v>583</v>
      </c>
      <c r="F1051" s="4"/>
      <c r="G1051" s="7">
        <f>G1052+G1055+G1058+G1062</f>
        <v>609303.10000000009</v>
      </c>
      <c r="H1051" s="7">
        <f>H1052+H1055+H1058+H1062</f>
        <v>544667.4</v>
      </c>
      <c r="I1051" s="7">
        <f>I1052+I1055+I1058+I1062</f>
        <v>552535.69999999995</v>
      </c>
    </row>
    <row r="1052" spans="1:9" ht="78.75" x14ac:dyDescent="0.25">
      <c r="A1052" s="97" t="s">
        <v>350</v>
      </c>
      <c r="B1052" s="4"/>
      <c r="C1052" s="4" t="s">
        <v>102</v>
      </c>
      <c r="D1052" s="4" t="s">
        <v>35</v>
      </c>
      <c r="E1052" s="48" t="s">
        <v>603</v>
      </c>
      <c r="F1052" s="4"/>
      <c r="G1052" s="7">
        <f>G1053+G1054</f>
        <v>61217.2</v>
      </c>
      <c r="H1052" s="7">
        <f>H1053+H1054</f>
        <v>60995.199999999997</v>
      </c>
      <c r="I1052" s="7">
        <f>I1053+I1054</f>
        <v>61000.299999999996</v>
      </c>
    </row>
    <row r="1053" spans="1:9" ht="47.25" x14ac:dyDescent="0.25">
      <c r="A1053" s="2" t="s">
        <v>42</v>
      </c>
      <c r="B1053" s="4"/>
      <c r="C1053" s="4" t="s">
        <v>102</v>
      </c>
      <c r="D1053" s="4" t="s">
        <v>35</v>
      </c>
      <c r="E1053" s="48" t="s">
        <v>603</v>
      </c>
      <c r="F1053" s="4" t="s">
        <v>78</v>
      </c>
      <c r="G1053" s="72">
        <v>57886.5</v>
      </c>
      <c r="H1053" s="72">
        <v>57729.299999999996</v>
      </c>
      <c r="I1053" s="72">
        <v>57729.299999999996</v>
      </c>
    </row>
    <row r="1054" spans="1:9" ht="31.5" x14ac:dyDescent="0.25">
      <c r="A1054" s="97" t="s">
        <v>43</v>
      </c>
      <c r="B1054" s="4"/>
      <c r="C1054" s="4" t="s">
        <v>102</v>
      </c>
      <c r="D1054" s="4" t="s">
        <v>35</v>
      </c>
      <c r="E1054" s="48" t="s">
        <v>603</v>
      </c>
      <c r="F1054" s="4" t="s">
        <v>80</v>
      </c>
      <c r="G1054" s="72">
        <v>3330.7</v>
      </c>
      <c r="H1054" s="72">
        <v>3265.9</v>
      </c>
      <c r="I1054" s="72">
        <v>3271</v>
      </c>
    </row>
    <row r="1055" spans="1:9" ht="63" x14ac:dyDescent="0.25">
      <c r="A1055" s="97" t="s">
        <v>351</v>
      </c>
      <c r="B1055" s="4"/>
      <c r="C1055" s="4" t="s">
        <v>102</v>
      </c>
      <c r="D1055" s="4" t="s">
        <v>35</v>
      </c>
      <c r="E1055" s="48" t="s">
        <v>604</v>
      </c>
      <c r="F1055" s="4"/>
      <c r="G1055" s="7">
        <f>G1056+G1057</f>
        <v>359772.6</v>
      </c>
      <c r="H1055" s="7">
        <f>H1056+H1057</f>
        <v>323537.59999999998</v>
      </c>
      <c r="I1055" s="7">
        <f>I1056+I1057</f>
        <v>324366.5</v>
      </c>
    </row>
    <row r="1056" spans="1:9" ht="47.25" x14ac:dyDescent="0.25">
      <c r="A1056" s="97" t="s">
        <v>42</v>
      </c>
      <c r="B1056" s="4"/>
      <c r="C1056" s="4" t="s">
        <v>102</v>
      </c>
      <c r="D1056" s="4" t="s">
        <v>35</v>
      </c>
      <c r="E1056" s="48" t="s">
        <v>604</v>
      </c>
      <c r="F1056" s="4" t="s">
        <v>78</v>
      </c>
      <c r="G1056" s="7">
        <v>352106.5</v>
      </c>
      <c r="H1056" s="7">
        <v>307928.09999999998</v>
      </c>
      <c r="I1056" s="7">
        <v>308757</v>
      </c>
    </row>
    <row r="1057" spans="1:9" ht="31.5" x14ac:dyDescent="0.25">
      <c r="A1057" s="97" t="s">
        <v>43</v>
      </c>
      <c r="B1057" s="4"/>
      <c r="C1057" s="4" t="s">
        <v>102</v>
      </c>
      <c r="D1057" s="4" t="s">
        <v>35</v>
      </c>
      <c r="E1057" s="48" t="s">
        <v>604</v>
      </c>
      <c r="F1057" s="4" t="s">
        <v>80</v>
      </c>
      <c r="G1057" s="7">
        <v>7666.1</v>
      </c>
      <c r="H1057" s="7">
        <v>15609.5</v>
      </c>
      <c r="I1057" s="7">
        <v>15609.5</v>
      </c>
    </row>
    <row r="1058" spans="1:9" x14ac:dyDescent="0.25">
      <c r="A1058" s="97" t="s">
        <v>300</v>
      </c>
      <c r="B1058" s="4"/>
      <c r="C1058" s="4" t="s">
        <v>102</v>
      </c>
      <c r="D1058" s="4" t="s">
        <v>35</v>
      </c>
      <c r="E1058" s="31" t="s">
        <v>605</v>
      </c>
      <c r="F1058" s="31"/>
      <c r="G1058" s="7">
        <f>G1059+G1060+G1061</f>
        <v>168596.5</v>
      </c>
      <c r="H1058" s="7">
        <f>H1059+H1060+H1061</f>
        <v>142871.80000000002</v>
      </c>
      <c r="I1058" s="7">
        <f>I1059+I1060+I1061</f>
        <v>149396.70000000001</v>
      </c>
    </row>
    <row r="1059" spans="1:9" ht="47.25" x14ac:dyDescent="0.25">
      <c r="A1059" s="2" t="s">
        <v>42</v>
      </c>
      <c r="B1059" s="4"/>
      <c r="C1059" s="4" t="s">
        <v>102</v>
      </c>
      <c r="D1059" s="4" t="s">
        <v>35</v>
      </c>
      <c r="E1059" s="31" t="s">
        <v>605</v>
      </c>
      <c r="F1059" s="4" t="s">
        <v>78</v>
      </c>
      <c r="G1059" s="7">
        <v>92653.5</v>
      </c>
      <c r="H1059" s="7">
        <v>84934.1</v>
      </c>
      <c r="I1059" s="7">
        <v>84934.1</v>
      </c>
    </row>
    <row r="1060" spans="1:9" ht="31.5" x14ac:dyDescent="0.25">
      <c r="A1060" s="97" t="s">
        <v>43</v>
      </c>
      <c r="B1060" s="4"/>
      <c r="C1060" s="4" t="s">
        <v>102</v>
      </c>
      <c r="D1060" s="4" t="s">
        <v>35</v>
      </c>
      <c r="E1060" s="31" t="s">
        <v>605</v>
      </c>
      <c r="F1060" s="4" t="s">
        <v>80</v>
      </c>
      <c r="G1060" s="7">
        <v>69294.399999999994</v>
      </c>
      <c r="H1060" s="7">
        <v>53065.1</v>
      </c>
      <c r="I1060" s="7">
        <v>59590</v>
      </c>
    </row>
    <row r="1061" spans="1:9" x14ac:dyDescent="0.25">
      <c r="A1061" s="97" t="s">
        <v>20</v>
      </c>
      <c r="B1061" s="4"/>
      <c r="C1061" s="4" t="s">
        <v>102</v>
      </c>
      <c r="D1061" s="4" t="s">
        <v>35</v>
      </c>
      <c r="E1061" s="31" t="s">
        <v>605</v>
      </c>
      <c r="F1061" s="4" t="s">
        <v>85</v>
      </c>
      <c r="G1061" s="7">
        <v>6648.6</v>
      </c>
      <c r="H1061" s="7">
        <v>4872.6000000000004</v>
      </c>
      <c r="I1061" s="7">
        <v>4872.6000000000004</v>
      </c>
    </row>
    <row r="1062" spans="1:9" ht="31.5" x14ac:dyDescent="0.25">
      <c r="A1062" s="97" t="s">
        <v>489</v>
      </c>
      <c r="B1062" s="4"/>
      <c r="C1062" s="4" t="s">
        <v>102</v>
      </c>
      <c r="D1062" s="4" t="s">
        <v>35</v>
      </c>
      <c r="E1062" s="22" t="s">
        <v>606</v>
      </c>
      <c r="F1062" s="22"/>
      <c r="G1062" s="7">
        <f>G1063+G1064+G1065</f>
        <v>19716.800000000003</v>
      </c>
      <c r="H1062" s="7">
        <f>H1063+H1064+H1065</f>
        <v>17262.8</v>
      </c>
      <c r="I1062" s="7">
        <f>I1063+I1064+I1065</f>
        <v>17772.2</v>
      </c>
    </row>
    <row r="1063" spans="1:9" ht="47.25" x14ac:dyDescent="0.25">
      <c r="A1063" s="2" t="s">
        <v>42</v>
      </c>
      <c r="B1063" s="4"/>
      <c r="C1063" s="4" t="s">
        <v>102</v>
      </c>
      <c r="D1063" s="4" t="s">
        <v>35</v>
      </c>
      <c r="E1063" s="22" t="s">
        <v>606</v>
      </c>
      <c r="F1063" s="22">
        <v>100</v>
      </c>
      <c r="G1063" s="72">
        <v>11157.7</v>
      </c>
      <c r="H1063" s="72">
        <v>10245</v>
      </c>
      <c r="I1063" s="72">
        <v>10245</v>
      </c>
    </row>
    <row r="1064" spans="1:9" ht="31.5" x14ac:dyDescent="0.25">
      <c r="A1064" s="97" t="s">
        <v>43</v>
      </c>
      <c r="B1064" s="4"/>
      <c r="C1064" s="4" t="s">
        <v>102</v>
      </c>
      <c r="D1064" s="4" t="s">
        <v>35</v>
      </c>
      <c r="E1064" s="22" t="s">
        <v>606</v>
      </c>
      <c r="F1064" s="22">
        <v>200</v>
      </c>
      <c r="G1064" s="72">
        <v>7476.7</v>
      </c>
      <c r="H1064" s="72">
        <v>6239.8</v>
      </c>
      <c r="I1064" s="72">
        <v>6749.2</v>
      </c>
    </row>
    <row r="1065" spans="1:9" x14ac:dyDescent="0.25">
      <c r="A1065" s="97" t="s">
        <v>20</v>
      </c>
      <c r="B1065" s="4"/>
      <c r="C1065" s="4" t="s">
        <v>102</v>
      </c>
      <c r="D1065" s="4" t="s">
        <v>35</v>
      </c>
      <c r="E1065" s="22" t="s">
        <v>606</v>
      </c>
      <c r="F1065" s="22">
        <v>800</v>
      </c>
      <c r="G1065" s="72">
        <v>1082.4000000000001</v>
      </c>
      <c r="H1065" s="72">
        <v>778</v>
      </c>
      <c r="I1065" s="72">
        <v>778</v>
      </c>
    </row>
    <row r="1066" spans="1:9" x14ac:dyDescent="0.25">
      <c r="A1066" s="52" t="s">
        <v>838</v>
      </c>
      <c r="B1066" s="4"/>
      <c r="C1066" s="4" t="s">
        <v>102</v>
      </c>
      <c r="D1066" s="4" t="s">
        <v>35</v>
      </c>
      <c r="E1066" s="6" t="s">
        <v>607</v>
      </c>
      <c r="F1066" s="4"/>
      <c r="G1066" s="7">
        <f>G1073+G1067+G1071+G1069</f>
        <v>1413.5</v>
      </c>
      <c r="H1066" s="7">
        <f>H1073+H1067+H1071+H1069</f>
        <v>42603.5</v>
      </c>
      <c r="I1066" s="7">
        <f>I1073+I1067+I1071+I1069</f>
        <v>0</v>
      </c>
    </row>
    <row r="1067" spans="1:9" ht="47.25" x14ac:dyDescent="0.25">
      <c r="A1067" s="97" t="s">
        <v>727</v>
      </c>
      <c r="B1067" s="4"/>
      <c r="C1067" s="4" t="s">
        <v>102</v>
      </c>
      <c r="D1067" s="4" t="s">
        <v>35</v>
      </c>
      <c r="E1067" s="6" t="s">
        <v>952</v>
      </c>
      <c r="F1067" s="4"/>
      <c r="G1067" s="7">
        <f>SUM(G1068)</f>
        <v>0</v>
      </c>
      <c r="H1067" s="7">
        <f t="shared" ref="H1067:I1067" si="283">SUM(H1068)</f>
        <v>2219.9</v>
      </c>
      <c r="I1067" s="7">
        <f t="shared" si="283"/>
        <v>0</v>
      </c>
    </row>
    <row r="1068" spans="1:9" ht="31.5" x14ac:dyDescent="0.25">
      <c r="A1068" s="97" t="s">
        <v>43</v>
      </c>
      <c r="B1068" s="4"/>
      <c r="C1068" s="4" t="s">
        <v>102</v>
      </c>
      <c r="D1068" s="4" t="s">
        <v>35</v>
      </c>
      <c r="E1068" s="6" t="s">
        <v>952</v>
      </c>
      <c r="F1068" s="4" t="s">
        <v>80</v>
      </c>
      <c r="G1068" s="72"/>
      <c r="H1068" s="72">
        <v>2219.9</v>
      </c>
      <c r="I1068" s="72"/>
    </row>
    <row r="1069" spans="1:9" x14ac:dyDescent="0.25">
      <c r="A1069" s="71" t="s">
        <v>929</v>
      </c>
      <c r="B1069" s="92"/>
      <c r="C1069" s="92" t="s">
        <v>102</v>
      </c>
      <c r="D1069" s="92" t="s">
        <v>35</v>
      </c>
      <c r="E1069" s="6" t="s">
        <v>954</v>
      </c>
      <c r="F1069" s="92"/>
      <c r="G1069" s="72">
        <f>G1070</f>
        <v>0</v>
      </c>
      <c r="H1069" s="72">
        <f>H1070</f>
        <v>21130.400000000001</v>
      </c>
      <c r="I1069" s="72">
        <f>I1070</f>
        <v>0</v>
      </c>
    </row>
    <row r="1070" spans="1:9" ht="31.5" x14ac:dyDescent="0.25">
      <c r="A1070" s="71" t="s">
        <v>207</v>
      </c>
      <c r="B1070" s="92"/>
      <c r="C1070" s="92" t="s">
        <v>102</v>
      </c>
      <c r="D1070" s="92" t="s">
        <v>35</v>
      </c>
      <c r="E1070" s="6" t="s">
        <v>954</v>
      </c>
      <c r="F1070" s="92" t="s">
        <v>111</v>
      </c>
      <c r="G1070" s="72">
        <v>0</v>
      </c>
      <c r="H1070" s="72">
        <v>21130.400000000001</v>
      </c>
      <c r="I1070" s="72">
        <v>0</v>
      </c>
    </row>
    <row r="1071" spans="1:9" ht="47.25" x14ac:dyDescent="0.25">
      <c r="A1071" s="97" t="s">
        <v>777</v>
      </c>
      <c r="B1071" s="4"/>
      <c r="C1071" s="4" t="s">
        <v>102</v>
      </c>
      <c r="D1071" s="4" t="s">
        <v>35</v>
      </c>
      <c r="E1071" s="6" t="s">
        <v>953</v>
      </c>
      <c r="F1071" s="4"/>
      <c r="G1071" s="72">
        <f>SUM(G1072)</f>
        <v>0</v>
      </c>
      <c r="H1071" s="72">
        <f t="shared" ref="H1071:I1071" si="284">SUM(H1072)</f>
        <v>17839.7</v>
      </c>
      <c r="I1071" s="72">
        <f t="shared" si="284"/>
        <v>0</v>
      </c>
    </row>
    <row r="1072" spans="1:9" ht="31.5" x14ac:dyDescent="0.25">
      <c r="A1072" s="97" t="s">
        <v>43</v>
      </c>
      <c r="B1072" s="4"/>
      <c r="C1072" s="4" t="s">
        <v>102</v>
      </c>
      <c r="D1072" s="4" t="s">
        <v>35</v>
      </c>
      <c r="E1072" s="6" t="s">
        <v>953</v>
      </c>
      <c r="F1072" s="4" t="s">
        <v>80</v>
      </c>
      <c r="G1072" s="72"/>
      <c r="H1072" s="72">
        <v>17839.7</v>
      </c>
      <c r="I1072" s="72"/>
    </row>
    <row r="1073" spans="1:9" ht="31.5" x14ac:dyDescent="0.25">
      <c r="A1073" s="97" t="s">
        <v>409</v>
      </c>
      <c r="B1073" s="4"/>
      <c r="C1073" s="4" t="s">
        <v>102</v>
      </c>
      <c r="D1073" s="4" t="s">
        <v>35</v>
      </c>
      <c r="E1073" s="6" t="s">
        <v>608</v>
      </c>
      <c r="F1073" s="4"/>
      <c r="G1073" s="7">
        <f t="shared" ref="G1073:I1073" si="285">G1074</f>
        <v>1413.5</v>
      </c>
      <c r="H1073" s="7">
        <f t="shared" si="285"/>
        <v>1413.5</v>
      </c>
      <c r="I1073" s="7">
        <f t="shared" si="285"/>
        <v>0</v>
      </c>
    </row>
    <row r="1074" spans="1:9" ht="31.5" x14ac:dyDescent="0.25">
      <c r="A1074" s="97" t="s">
        <v>207</v>
      </c>
      <c r="B1074" s="4"/>
      <c r="C1074" s="4" t="s">
        <v>102</v>
      </c>
      <c r="D1074" s="4" t="s">
        <v>35</v>
      </c>
      <c r="E1074" s="6" t="s">
        <v>608</v>
      </c>
      <c r="F1074" s="4" t="s">
        <v>111</v>
      </c>
      <c r="G1074" s="72">
        <v>1413.5</v>
      </c>
      <c r="H1074" s="72">
        <v>1413.5</v>
      </c>
      <c r="I1074" s="72"/>
    </row>
    <row r="1075" spans="1:9" ht="31.5" x14ac:dyDescent="0.25">
      <c r="A1075" s="95" t="s">
        <v>946</v>
      </c>
      <c r="B1075" s="4"/>
      <c r="C1075" s="4" t="s">
        <v>102</v>
      </c>
      <c r="D1075" s="4" t="s">
        <v>35</v>
      </c>
      <c r="E1075" s="6" t="s">
        <v>947</v>
      </c>
      <c r="F1075" s="4"/>
      <c r="G1075" s="7">
        <f>SUM(G1076)</f>
        <v>8664.1</v>
      </c>
      <c r="H1075" s="7">
        <f t="shared" ref="H1075:I1075" si="286">SUM(H1076)</f>
        <v>8541</v>
      </c>
      <c r="I1075" s="7">
        <f t="shared" si="286"/>
        <v>8541</v>
      </c>
    </row>
    <row r="1076" spans="1:9" ht="47.25" x14ac:dyDescent="0.25">
      <c r="A1076" s="97" t="s">
        <v>948</v>
      </c>
      <c r="B1076" s="4"/>
      <c r="C1076" s="4" t="s">
        <v>102</v>
      </c>
      <c r="D1076" s="4" t="s">
        <v>35</v>
      </c>
      <c r="E1076" s="6" t="s">
        <v>958</v>
      </c>
      <c r="F1076" s="4"/>
      <c r="G1076" s="7">
        <f>SUM(G1077:G1078)</f>
        <v>8664.1</v>
      </c>
      <c r="H1076" s="7">
        <f t="shared" ref="H1076:I1076" si="287">SUM(H1077:H1078)</f>
        <v>8541</v>
      </c>
      <c r="I1076" s="7">
        <f t="shared" si="287"/>
        <v>8541</v>
      </c>
    </row>
    <row r="1077" spans="1:9" ht="47.25" x14ac:dyDescent="0.25">
      <c r="A1077" s="2" t="s">
        <v>42</v>
      </c>
      <c r="B1077" s="4"/>
      <c r="C1077" s="4" t="s">
        <v>102</v>
      </c>
      <c r="D1077" s="4" t="s">
        <v>35</v>
      </c>
      <c r="E1077" s="6" t="s">
        <v>958</v>
      </c>
      <c r="F1077" s="4" t="s">
        <v>78</v>
      </c>
      <c r="G1077" s="72">
        <v>3377.5</v>
      </c>
      <c r="H1077" s="72">
        <v>3316</v>
      </c>
      <c r="I1077" s="72">
        <v>3316</v>
      </c>
    </row>
    <row r="1078" spans="1:9" ht="31.5" x14ac:dyDescent="0.25">
      <c r="A1078" s="97" t="s">
        <v>207</v>
      </c>
      <c r="B1078" s="4"/>
      <c r="C1078" s="4" t="s">
        <v>102</v>
      </c>
      <c r="D1078" s="4" t="s">
        <v>35</v>
      </c>
      <c r="E1078" s="6" t="s">
        <v>958</v>
      </c>
      <c r="F1078" s="4" t="s">
        <v>111</v>
      </c>
      <c r="G1078" s="72">
        <v>5286.6</v>
      </c>
      <c r="H1078" s="72">
        <v>5225</v>
      </c>
      <c r="I1078" s="72">
        <v>5225</v>
      </c>
    </row>
    <row r="1079" spans="1:9" ht="47.25" x14ac:dyDescent="0.25">
      <c r="A1079" s="97" t="s">
        <v>523</v>
      </c>
      <c r="B1079" s="4"/>
      <c r="C1079" s="4" t="s">
        <v>102</v>
      </c>
      <c r="D1079" s="4" t="s">
        <v>35</v>
      </c>
      <c r="E1079" s="31" t="s">
        <v>298</v>
      </c>
      <c r="F1079" s="4"/>
      <c r="G1079" s="7">
        <f>G1080+G1096</f>
        <v>218386.3</v>
      </c>
      <c r="H1079" s="7">
        <f>H1080+H1096</f>
        <v>19110.900000000001</v>
      </c>
      <c r="I1079" s="7">
        <f>I1080+I1096</f>
        <v>27570.800000000003</v>
      </c>
    </row>
    <row r="1080" spans="1:9" x14ac:dyDescent="0.25">
      <c r="A1080" s="97" t="s">
        <v>29</v>
      </c>
      <c r="B1080" s="4"/>
      <c r="C1080" s="4" t="s">
        <v>102</v>
      </c>
      <c r="D1080" s="4" t="s">
        <v>35</v>
      </c>
      <c r="E1080" s="31" t="s">
        <v>299</v>
      </c>
      <c r="F1080" s="4"/>
      <c r="G1080" s="7">
        <f>SUM(G1081+G1082+G1083+G1086+G1088+G1091)+G1093</f>
        <v>218386.3</v>
      </c>
      <c r="H1080" s="7">
        <f t="shared" ref="H1080:I1080" si="288">SUM(H1081+H1082+H1083+H1086+H1088+H1091)+H1093</f>
        <v>18881.2</v>
      </c>
      <c r="I1080" s="7">
        <f t="shared" si="288"/>
        <v>26592.9</v>
      </c>
    </row>
    <row r="1081" spans="1:9" ht="31.5" x14ac:dyDescent="0.25">
      <c r="A1081" s="97" t="s">
        <v>43</v>
      </c>
      <c r="B1081" s="4"/>
      <c r="C1081" s="4" t="s">
        <v>102</v>
      </c>
      <c r="D1081" s="4" t="s">
        <v>35</v>
      </c>
      <c r="E1081" s="31" t="s">
        <v>299</v>
      </c>
      <c r="F1081" s="4" t="s">
        <v>80</v>
      </c>
      <c r="G1081" s="72">
        <v>32724.3</v>
      </c>
      <c r="H1081" s="72">
        <v>3493.7</v>
      </c>
      <c r="I1081" s="72">
        <v>6177.4</v>
      </c>
    </row>
    <row r="1082" spans="1:9" ht="31.5" x14ac:dyDescent="0.25">
      <c r="A1082" s="97" t="s">
        <v>207</v>
      </c>
      <c r="B1082" s="4"/>
      <c r="C1082" s="4" t="s">
        <v>102</v>
      </c>
      <c r="D1082" s="4" t="s">
        <v>35</v>
      </c>
      <c r="E1082" s="31" t="s">
        <v>299</v>
      </c>
      <c r="F1082" s="4" t="s">
        <v>111</v>
      </c>
      <c r="G1082" s="72">
        <v>53519.5</v>
      </c>
      <c r="H1082" s="72">
        <v>1500</v>
      </c>
      <c r="I1082" s="72">
        <v>7200</v>
      </c>
    </row>
    <row r="1083" spans="1:9" x14ac:dyDescent="0.25">
      <c r="A1083" s="97" t="s">
        <v>923</v>
      </c>
      <c r="B1083" s="4"/>
      <c r="C1083" s="4" t="s">
        <v>102</v>
      </c>
      <c r="D1083" s="4" t="s">
        <v>35</v>
      </c>
      <c r="E1083" s="31" t="s">
        <v>924</v>
      </c>
      <c r="F1083" s="4"/>
      <c r="G1083" s="72">
        <f>G1084+G1085</f>
        <v>122882</v>
      </c>
      <c r="H1083" s="72">
        <f>H1084+H1085</f>
        <v>0</v>
      </c>
      <c r="I1083" s="72">
        <f>I1084+I1085</f>
        <v>0</v>
      </c>
    </row>
    <row r="1084" spans="1:9" ht="31.5" x14ac:dyDescent="0.25">
      <c r="A1084" s="97" t="s">
        <v>43</v>
      </c>
      <c r="B1084" s="4"/>
      <c r="C1084" s="4" t="s">
        <v>102</v>
      </c>
      <c r="D1084" s="4" t="s">
        <v>35</v>
      </c>
      <c r="E1084" s="31" t="s">
        <v>924</v>
      </c>
      <c r="F1084" s="4" t="s">
        <v>80</v>
      </c>
      <c r="G1084" s="7">
        <v>74634</v>
      </c>
      <c r="H1084" s="72">
        <v>0</v>
      </c>
      <c r="I1084" s="72">
        <v>0</v>
      </c>
    </row>
    <row r="1085" spans="1:9" ht="31.5" x14ac:dyDescent="0.25">
      <c r="A1085" s="97" t="s">
        <v>207</v>
      </c>
      <c r="B1085" s="4"/>
      <c r="C1085" s="4" t="s">
        <v>102</v>
      </c>
      <c r="D1085" s="4" t="s">
        <v>35</v>
      </c>
      <c r="E1085" s="31" t="s">
        <v>924</v>
      </c>
      <c r="F1085" s="4" t="s">
        <v>111</v>
      </c>
      <c r="G1085" s="72">
        <v>48248</v>
      </c>
      <c r="H1085" s="72">
        <v>0</v>
      </c>
      <c r="I1085" s="72">
        <v>0</v>
      </c>
    </row>
    <row r="1086" spans="1:9" ht="31.5" x14ac:dyDescent="0.25">
      <c r="A1086" s="97" t="s">
        <v>611</v>
      </c>
      <c r="B1086" s="4"/>
      <c r="C1086" s="4" t="s">
        <v>102</v>
      </c>
      <c r="D1086" s="4" t="s">
        <v>35</v>
      </c>
      <c r="E1086" s="31" t="s">
        <v>612</v>
      </c>
      <c r="F1086" s="4"/>
      <c r="G1086" s="7">
        <f>G1087</f>
        <v>1020.5</v>
      </c>
      <c r="H1086" s="7">
        <f>H1087</f>
        <v>914</v>
      </c>
      <c r="I1086" s="7">
        <f>I1087</f>
        <v>242</v>
      </c>
    </row>
    <row r="1087" spans="1:9" ht="31.5" x14ac:dyDescent="0.25">
      <c r="A1087" s="97" t="s">
        <v>43</v>
      </c>
      <c r="B1087" s="4"/>
      <c r="C1087" s="4" t="s">
        <v>102</v>
      </c>
      <c r="D1087" s="4" t="s">
        <v>35</v>
      </c>
      <c r="E1087" s="31" t="s">
        <v>612</v>
      </c>
      <c r="F1087" s="4" t="s">
        <v>80</v>
      </c>
      <c r="G1087" s="72">
        <v>1020.5</v>
      </c>
      <c r="H1087" s="72">
        <v>914</v>
      </c>
      <c r="I1087" s="72">
        <v>242</v>
      </c>
    </row>
    <row r="1088" spans="1:9" ht="47.25" x14ac:dyDescent="0.25">
      <c r="A1088" s="71" t="s">
        <v>925</v>
      </c>
      <c r="B1088" s="92"/>
      <c r="C1088" s="92" t="s">
        <v>102</v>
      </c>
      <c r="D1088" s="92" t="s">
        <v>35</v>
      </c>
      <c r="E1088" s="93" t="s">
        <v>926</v>
      </c>
      <c r="F1088" s="92"/>
      <c r="G1088" s="72">
        <f>G1089+G1090</f>
        <v>3616.8</v>
      </c>
      <c r="H1088" s="72">
        <f>H1089+H1090</f>
        <v>3616.8</v>
      </c>
      <c r="I1088" s="72">
        <f>I1089+I1090</f>
        <v>3616.8</v>
      </c>
    </row>
    <row r="1089" spans="1:9" ht="31.5" x14ac:dyDescent="0.25">
      <c r="A1089" s="71" t="s">
        <v>43</v>
      </c>
      <c r="B1089" s="92"/>
      <c r="C1089" s="92" t="s">
        <v>102</v>
      </c>
      <c r="D1089" s="92" t="s">
        <v>35</v>
      </c>
      <c r="E1089" s="93" t="s">
        <v>926</v>
      </c>
      <c r="F1089" s="92" t="s">
        <v>80</v>
      </c>
      <c r="G1089" s="72">
        <v>2700.6</v>
      </c>
      <c r="H1089" s="72">
        <v>2712.6</v>
      </c>
      <c r="I1089" s="72">
        <v>1205.5</v>
      </c>
    </row>
    <row r="1090" spans="1:9" ht="31.5" x14ac:dyDescent="0.25">
      <c r="A1090" s="71" t="s">
        <v>207</v>
      </c>
      <c r="B1090" s="92"/>
      <c r="C1090" s="92" t="s">
        <v>102</v>
      </c>
      <c r="D1090" s="92" t="s">
        <v>35</v>
      </c>
      <c r="E1090" s="93" t="s">
        <v>926</v>
      </c>
      <c r="F1090" s="92" t="s">
        <v>111</v>
      </c>
      <c r="G1090" s="72">
        <v>916.2</v>
      </c>
      <c r="H1090" s="72">
        <v>904.2</v>
      </c>
      <c r="I1090" s="72">
        <v>2411.3000000000002</v>
      </c>
    </row>
    <row r="1091" spans="1:9" ht="31.5" x14ac:dyDescent="0.25">
      <c r="A1091" s="94" t="s">
        <v>927</v>
      </c>
      <c r="B1091" s="92"/>
      <c r="C1091" s="92" t="s">
        <v>102</v>
      </c>
      <c r="D1091" s="92" t="s">
        <v>35</v>
      </c>
      <c r="E1091" s="93" t="s">
        <v>928</v>
      </c>
      <c r="F1091" s="92"/>
      <c r="G1091" s="72">
        <f>G1092</f>
        <v>0</v>
      </c>
      <c r="H1091" s="72">
        <f>H1092</f>
        <v>9356.7000000000007</v>
      </c>
      <c r="I1091" s="72">
        <f>I1092</f>
        <v>9356.7000000000007</v>
      </c>
    </row>
    <row r="1092" spans="1:9" ht="31.5" x14ac:dyDescent="0.25">
      <c r="A1092" s="71" t="s">
        <v>43</v>
      </c>
      <c r="B1092" s="92"/>
      <c r="C1092" s="92" t="s">
        <v>102</v>
      </c>
      <c r="D1092" s="92" t="s">
        <v>35</v>
      </c>
      <c r="E1092" s="93" t="s">
        <v>928</v>
      </c>
      <c r="F1092" s="92" t="s">
        <v>80</v>
      </c>
      <c r="G1092" s="72">
        <v>0</v>
      </c>
      <c r="H1092" s="72">
        <v>9356.7000000000007</v>
      </c>
      <c r="I1092" s="72">
        <v>9356.7000000000007</v>
      </c>
    </row>
    <row r="1093" spans="1:9" x14ac:dyDescent="0.25">
      <c r="A1093" s="97" t="s">
        <v>803</v>
      </c>
      <c r="B1093" s="4"/>
      <c r="C1093" s="4" t="s">
        <v>102</v>
      </c>
      <c r="D1093" s="4" t="s">
        <v>35</v>
      </c>
      <c r="E1093" s="31" t="s">
        <v>844</v>
      </c>
      <c r="F1093" s="4"/>
      <c r="G1093" s="72">
        <f>SUM(G1094)</f>
        <v>4623.2</v>
      </c>
      <c r="H1093" s="72"/>
      <c r="I1093" s="72"/>
    </row>
    <row r="1094" spans="1:9" ht="31.5" x14ac:dyDescent="0.25">
      <c r="A1094" s="97" t="s">
        <v>994</v>
      </c>
      <c r="B1094" s="4"/>
      <c r="C1094" s="4" t="s">
        <v>102</v>
      </c>
      <c r="D1094" s="4" t="s">
        <v>35</v>
      </c>
      <c r="E1094" s="31" t="s">
        <v>995</v>
      </c>
      <c r="F1094" s="4"/>
      <c r="G1094" s="72">
        <f>SUM(G1095)</f>
        <v>4623.2</v>
      </c>
      <c r="H1094" s="72"/>
      <c r="I1094" s="72"/>
    </row>
    <row r="1095" spans="1:9" ht="31.5" x14ac:dyDescent="0.25">
      <c r="A1095" s="97" t="s">
        <v>43</v>
      </c>
      <c r="B1095" s="4"/>
      <c r="C1095" s="4" t="s">
        <v>102</v>
      </c>
      <c r="D1095" s="4" t="s">
        <v>35</v>
      </c>
      <c r="E1095" s="31" t="s">
        <v>995</v>
      </c>
      <c r="F1095" s="4" t="s">
        <v>80</v>
      </c>
      <c r="G1095" s="72">
        <v>4623.2</v>
      </c>
      <c r="H1095" s="72"/>
      <c r="I1095" s="72"/>
    </row>
    <row r="1096" spans="1:9" x14ac:dyDescent="0.25">
      <c r="A1096" s="97" t="s">
        <v>235</v>
      </c>
      <c r="B1096" s="4"/>
      <c r="C1096" s="4" t="s">
        <v>102</v>
      </c>
      <c r="D1096" s="4" t="s">
        <v>35</v>
      </c>
      <c r="E1096" s="31" t="s">
        <v>615</v>
      </c>
      <c r="F1096" s="4"/>
      <c r="G1096" s="7">
        <f>SUM(G1097)</f>
        <v>0</v>
      </c>
      <c r="H1096" s="7">
        <f t="shared" ref="H1096:I1097" si="289">SUM(H1097)</f>
        <v>229.7</v>
      </c>
      <c r="I1096" s="7">
        <f t="shared" si="289"/>
        <v>977.9</v>
      </c>
    </row>
    <row r="1097" spans="1:9" ht="31.5" customHeight="1" x14ac:dyDescent="0.25">
      <c r="A1097" s="97" t="s">
        <v>611</v>
      </c>
      <c r="B1097" s="4"/>
      <c r="C1097" s="4" t="s">
        <v>102</v>
      </c>
      <c r="D1097" s="4" t="s">
        <v>35</v>
      </c>
      <c r="E1097" s="31" t="s">
        <v>613</v>
      </c>
      <c r="F1097" s="4"/>
      <c r="G1097" s="7">
        <f>SUM(G1098)</f>
        <v>0</v>
      </c>
      <c r="H1097" s="7">
        <f t="shared" si="289"/>
        <v>229.7</v>
      </c>
      <c r="I1097" s="7">
        <f t="shared" si="289"/>
        <v>977.9</v>
      </c>
    </row>
    <row r="1098" spans="1:9" ht="31.5" customHeight="1" x14ac:dyDescent="0.25">
      <c r="A1098" s="97" t="s">
        <v>207</v>
      </c>
      <c r="B1098" s="4"/>
      <c r="C1098" s="4" t="s">
        <v>102</v>
      </c>
      <c r="D1098" s="4" t="s">
        <v>35</v>
      </c>
      <c r="E1098" s="31" t="s">
        <v>613</v>
      </c>
      <c r="F1098" s="4" t="s">
        <v>111</v>
      </c>
      <c r="G1098" s="72"/>
      <c r="H1098" s="72">
        <v>229.7</v>
      </c>
      <c r="I1098" s="72">
        <v>977.9</v>
      </c>
    </row>
    <row r="1099" spans="1:9" ht="31.5" x14ac:dyDescent="0.25">
      <c r="A1099" s="97" t="s">
        <v>519</v>
      </c>
      <c r="B1099" s="4"/>
      <c r="C1099" s="4" t="s">
        <v>102</v>
      </c>
      <c r="D1099" s="4" t="s">
        <v>35</v>
      </c>
      <c r="E1099" s="31" t="s">
        <v>14</v>
      </c>
      <c r="F1099" s="4"/>
      <c r="G1099" s="7">
        <f>G1100</f>
        <v>30</v>
      </c>
      <c r="H1099" s="7">
        <f t="shared" ref="H1099:I1101" si="290">H1100</f>
        <v>30</v>
      </c>
      <c r="I1099" s="7">
        <f t="shared" si="290"/>
        <v>30</v>
      </c>
    </row>
    <row r="1100" spans="1:9" x14ac:dyDescent="0.25">
      <c r="A1100" s="97" t="s">
        <v>892</v>
      </c>
      <c r="B1100" s="4"/>
      <c r="C1100" s="4" t="s">
        <v>102</v>
      </c>
      <c r="D1100" s="4" t="s">
        <v>35</v>
      </c>
      <c r="E1100" s="31" t="s">
        <v>57</v>
      </c>
      <c r="F1100" s="4"/>
      <c r="G1100" s="7">
        <f>G1101</f>
        <v>30</v>
      </c>
      <c r="H1100" s="7">
        <f t="shared" si="290"/>
        <v>30</v>
      </c>
      <c r="I1100" s="7">
        <f t="shared" si="290"/>
        <v>30</v>
      </c>
    </row>
    <row r="1101" spans="1:9" x14ac:dyDescent="0.25">
      <c r="A1101" s="97" t="s">
        <v>29</v>
      </c>
      <c r="B1101" s="4"/>
      <c r="C1101" s="4" t="s">
        <v>102</v>
      </c>
      <c r="D1101" s="4" t="s">
        <v>35</v>
      </c>
      <c r="E1101" s="22" t="s">
        <v>369</v>
      </c>
      <c r="F1101" s="22"/>
      <c r="G1101" s="7">
        <f>G1102</f>
        <v>30</v>
      </c>
      <c r="H1101" s="7">
        <f t="shared" si="290"/>
        <v>30</v>
      </c>
      <c r="I1101" s="7">
        <f t="shared" si="290"/>
        <v>30</v>
      </c>
    </row>
    <row r="1102" spans="1:9" x14ac:dyDescent="0.25">
      <c r="A1102" s="97" t="s">
        <v>31</v>
      </c>
      <c r="B1102" s="4"/>
      <c r="C1102" s="4" t="s">
        <v>102</v>
      </c>
      <c r="D1102" s="4" t="s">
        <v>35</v>
      </c>
      <c r="E1102" s="31" t="s">
        <v>370</v>
      </c>
      <c r="F1102" s="4"/>
      <c r="G1102" s="7">
        <f>G1104+G1103</f>
        <v>30</v>
      </c>
      <c r="H1102" s="7">
        <f>H1104+H1103</f>
        <v>30</v>
      </c>
      <c r="I1102" s="7">
        <f>I1104+I1103</f>
        <v>30</v>
      </c>
    </row>
    <row r="1103" spans="1:9" ht="31.5" x14ac:dyDescent="0.25">
      <c r="A1103" s="97" t="s">
        <v>43</v>
      </c>
      <c r="B1103" s="4"/>
      <c r="C1103" s="4" t="s">
        <v>102</v>
      </c>
      <c r="D1103" s="4" t="s">
        <v>35</v>
      </c>
      <c r="E1103" s="31" t="s">
        <v>370</v>
      </c>
      <c r="F1103" s="4" t="s">
        <v>80</v>
      </c>
      <c r="G1103" s="7">
        <v>16.8</v>
      </c>
      <c r="H1103" s="7">
        <v>30</v>
      </c>
      <c r="I1103" s="7">
        <v>30</v>
      </c>
    </row>
    <row r="1104" spans="1:9" ht="31.5" x14ac:dyDescent="0.25">
      <c r="A1104" s="97" t="s">
        <v>207</v>
      </c>
      <c r="B1104" s="4"/>
      <c r="C1104" s="4" t="s">
        <v>102</v>
      </c>
      <c r="D1104" s="4" t="s">
        <v>35</v>
      </c>
      <c r="E1104" s="31" t="s">
        <v>370</v>
      </c>
      <c r="F1104" s="4" t="s">
        <v>111</v>
      </c>
      <c r="G1104" s="7">
        <v>13.2</v>
      </c>
      <c r="H1104" s="7">
        <v>0</v>
      </c>
      <c r="I1104" s="7">
        <v>0</v>
      </c>
    </row>
    <row r="1105" spans="1:9" ht="31.5" hidden="1" x14ac:dyDescent="0.25">
      <c r="A1105" s="97" t="s">
        <v>839</v>
      </c>
      <c r="B1105" s="4"/>
      <c r="C1105" s="4" t="s">
        <v>102</v>
      </c>
      <c r="D1105" s="4" t="s">
        <v>35</v>
      </c>
      <c r="E1105" s="31" t="s">
        <v>719</v>
      </c>
      <c r="F1105" s="4"/>
      <c r="G1105" s="7">
        <f t="shared" ref="G1105:I1106" si="291">G1106</f>
        <v>0</v>
      </c>
      <c r="H1105" s="7">
        <f t="shared" si="291"/>
        <v>0</v>
      </c>
      <c r="I1105" s="7">
        <f t="shared" si="291"/>
        <v>0</v>
      </c>
    </row>
    <row r="1106" spans="1:9" hidden="1" x14ac:dyDescent="0.25">
      <c r="A1106" s="97" t="s">
        <v>29</v>
      </c>
      <c r="B1106" s="4"/>
      <c r="C1106" s="4" t="s">
        <v>102</v>
      </c>
      <c r="D1106" s="4" t="s">
        <v>35</v>
      </c>
      <c r="E1106" s="31" t="s">
        <v>720</v>
      </c>
      <c r="F1106" s="4"/>
      <c r="G1106" s="7">
        <f t="shared" si="291"/>
        <v>0</v>
      </c>
      <c r="H1106" s="7">
        <f t="shared" si="291"/>
        <v>0</v>
      </c>
      <c r="I1106" s="7">
        <f t="shared" si="291"/>
        <v>0</v>
      </c>
    </row>
    <row r="1107" spans="1:9" ht="31.5" hidden="1" x14ac:dyDescent="0.25">
      <c r="A1107" s="97" t="s">
        <v>43</v>
      </c>
      <c r="B1107" s="4"/>
      <c r="C1107" s="4" t="s">
        <v>102</v>
      </c>
      <c r="D1107" s="4" t="s">
        <v>35</v>
      </c>
      <c r="E1107" s="31" t="s">
        <v>720</v>
      </c>
      <c r="F1107" s="4" t="s">
        <v>80</v>
      </c>
      <c r="G1107" s="72"/>
      <c r="H1107" s="72"/>
      <c r="I1107" s="72"/>
    </row>
    <row r="1108" spans="1:9" x14ac:dyDescent="0.25">
      <c r="A1108" s="97" t="s">
        <v>103</v>
      </c>
      <c r="B1108" s="4"/>
      <c r="C1108" s="4" t="s">
        <v>102</v>
      </c>
      <c r="D1108" s="4" t="s">
        <v>45</v>
      </c>
      <c r="E1108" s="4"/>
      <c r="F1108" s="4"/>
      <c r="G1108" s="7">
        <f>G1109</f>
        <v>194308.2</v>
      </c>
      <c r="H1108" s="7">
        <f>H1109</f>
        <v>167919.3</v>
      </c>
      <c r="I1108" s="7">
        <f>I1109</f>
        <v>120479</v>
      </c>
    </row>
    <row r="1109" spans="1:9" ht="31.5" x14ac:dyDescent="0.25">
      <c r="A1109" s="97" t="s">
        <v>521</v>
      </c>
      <c r="B1109" s="4"/>
      <c r="C1109" s="4" t="s">
        <v>102</v>
      </c>
      <c r="D1109" s="4" t="s">
        <v>45</v>
      </c>
      <c r="E1109" s="48" t="s">
        <v>290</v>
      </c>
      <c r="F1109" s="4"/>
      <c r="G1109" s="7">
        <f>SUM(G1110)+G1131</f>
        <v>194308.2</v>
      </c>
      <c r="H1109" s="7">
        <f>SUM(H1110)+H1131</f>
        <v>167919.3</v>
      </c>
      <c r="I1109" s="7">
        <f>SUM(I1110)+I1131</f>
        <v>120479</v>
      </c>
    </row>
    <row r="1110" spans="1:9" ht="31.5" x14ac:dyDescent="0.25">
      <c r="A1110" s="97" t="s">
        <v>657</v>
      </c>
      <c r="B1110" s="4"/>
      <c r="C1110" s="4" t="s">
        <v>102</v>
      </c>
      <c r="D1110" s="4" t="s">
        <v>45</v>
      </c>
      <c r="E1110" s="31" t="s">
        <v>576</v>
      </c>
      <c r="F1110" s="4"/>
      <c r="G1110" s="7">
        <f>SUM(G1111+G1114)+G1125+G1128</f>
        <v>159787.1</v>
      </c>
      <c r="H1110" s="7">
        <f t="shared" ref="H1110:I1110" si="292">SUM(H1111+H1114)+H1125+H1128</f>
        <v>167919.3</v>
      </c>
      <c r="I1110" s="7">
        <f t="shared" si="292"/>
        <v>118479</v>
      </c>
    </row>
    <row r="1111" spans="1:9" x14ac:dyDescent="0.25">
      <c r="A1111" s="97" t="s">
        <v>29</v>
      </c>
      <c r="B1111" s="4"/>
      <c r="C1111" s="4" t="s">
        <v>102</v>
      </c>
      <c r="D1111" s="4" t="s">
        <v>45</v>
      </c>
      <c r="E1111" s="6" t="s">
        <v>577</v>
      </c>
      <c r="F1111" s="4"/>
      <c r="G1111" s="7">
        <f t="shared" ref="G1111:I1112" si="293">G1112</f>
        <v>22819.200000000001</v>
      </c>
      <c r="H1111" s="7">
        <f t="shared" si="293"/>
        <v>0</v>
      </c>
      <c r="I1111" s="7">
        <f t="shared" si="293"/>
        <v>0</v>
      </c>
    </row>
    <row r="1112" spans="1:9" x14ac:dyDescent="0.25">
      <c r="A1112" s="97" t="s">
        <v>108</v>
      </c>
      <c r="B1112" s="4"/>
      <c r="C1112" s="4" t="s">
        <v>102</v>
      </c>
      <c r="D1112" s="4" t="s">
        <v>45</v>
      </c>
      <c r="E1112" s="48" t="s">
        <v>591</v>
      </c>
      <c r="F1112" s="4"/>
      <c r="G1112" s="7">
        <f t="shared" si="293"/>
        <v>22819.200000000001</v>
      </c>
      <c r="H1112" s="7">
        <f t="shared" si="293"/>
        <v>0</v>
      </c>
      <c r="I1112" s="7">
        <f t="shared" si="293"/>
        <v>0</v>
      </c>
    </row>
    <row r="1113" spans="1:9" ht="31.5" x14ac:dyDescent="0.25">
      <c r="A1113" s="97" t="s">
        <v>207</v>
      </c>
      <c r="B1113" s="4"/>
      <c r="C1113" s="4" t="s">
        <v>102</v>
      </c>
      <c r="D1113" s="4" t="s">
        <v>45</v>
      </c>
      <c r="E1113" s="48" t="s">
        <v>591</v>
      </c>
      <c r="F1113" s="4" t="s">
        <v>111</v>
      </c>
      <c r="G1113" s="7">
        <v>22819.200000000001</v>
      </c>
      <c r="H1113" s="7"/>
      <c r="I1113" s="7"/>
    </row>
    <row r="1114" spans="1:9" ht="47.25" x14ac:dyDescent="0.25">
      <c r="A1114" s="97" t="s">
        <v>23</v>
      </c>
      <c r="B1114" s="4"/>
      <c r="C1114" s="4" t="s">
        <v>102</v>
      </c>
      <c r="D1114" s="4" t="s">
        <v>45</v>
      </c>
      <c r="E1114" s="6" t="s">
        <v>586</v>
      </c>
      <c r="F1114" s="4"/>
      <c r="G1114" s="7">
        <f>SUM(G1123)+G1115+G1117+G1121+G1119</f>
        <v>134770.9</v>
      </c>
      <c r="H1114" s="7">
        <f t="shared" ref="H1114:I1114" si="294">SUM(H1123)+H1115+H1117+H1121+H1119</f>
        <v>165722.29999999999</v>
      </c>
      <c r="I1114" s="7">
        <f t="shared" si="294"/>
        <v>118479</v>
      </c>
    </row>
    <row r="1115" spans="1:9" ht="63" x14ac:dyDescent="0.25">
      <c r="A1115" s="108" t="s">
        <v>351</v>
      </c>
      <c r="B1115" s="4"/>
      <c r="C1115" s="4" t="s">
        <v>102</v>
      </c>
      <c r="D1115" s="4" t="s">
        <v>45</v>
      </c>
      <c r="E1115" s="48" t="s">
        <v>587</v>
      </c>
      <c r="F1115" s="4"/>
      <c r="G1115" s="7">
        <f>G1116</f>
        <v>3685.6</v>
      </c>
      <c r="H1115" s="7">
        <f t="shared" ref="H1115:I1115" si="295">H1116</f>
        <v>31151</v>
      </c>
      <c r="I1115" s="7">
        <f t="shared" si="295"/>
        <v>0</v>
      </c>
    </row>
    <row r="1116" spans="1:9" ht="31.5" x14ac:dyDescent="0.25">
      <c r="A1116" s="108" t="s">
        <v>110</v>
      </c>
      <c r="B1116" s="4"/>
      <c r="C1116" s="4" t="s">
        <v>102</v>
      </c>
      <c r="D1116" s="4" t="s">
        <v>45</v>
      </c>
      <c r="E1116" s="48" t="s">
        <v>587</v>
      </c>
      <c r="F1116" s="4" t="s">
        <v>111</v>
      </c>
      <c r="G1116" s="72">
        <v>3685.6</v>
      </c>
      <c r="H1116" s="7">
        <v>31151</v>
      </c>
      <c r="I1116" s="7"/>
    </row>
    <row r="1117" spans="1:9" ht="94.5" x14ac:dyDescent="0.25">
      <c r="A1117" s="108" t="s">
        <v>1049</v>
      </c>
      <c r="B1117" s="4"/>
      <c r="C1117" s="4" t="s">
        <v>102</v>
      </c>
      <c r="D1117" s="4" t="s">
        <v>45</v>
      </c>
      <c r="E1117" s="48" t="s">
        <v>1050</v>
      </c>
      <c r="F1117" s="4"/>
      <c r="G1117" s="7">
        <f>SUM(G1118)</f>
        <v>1672.2</v>
      </c>
      <c r="H1117" s="7">
        <f t="shared" ref="H1117:I1117" si="296">SUM(H1118)</f>
        <v>14474.3</v>
      </c>
      <c r="I1117" s="7">
        <f t="shared" si="296"/>
        <v>0</v>
      </c>
    </row>
    <row r="1118" spans="1:9" ht="31.5" x14ac:dyDescent="0.25">
      <c r="A1118" s="108" t="s">
        <v>110</v>
      </c>
      <c r="B1118" s="4"/>
      <c r="C1118" s="4" t="s">
        <v>102</v>
      </c>
      <c r="D1118" s="4" t="s">
        <v>45</v>
      </c>
      <c r="E1118" s="48" t="s">
        <v>1050</v>
      </c>
      <c r="F1118" s="4" t="s">
        <v>111</v>
      </c>
      <c r="G1118" s="7">
        <v>1672.2</v>
      </c>
      <c r="H1118" s="7">
        <v>14474.3</v>
      </c>
      <c r="I1118" s="7"/>
    </row>
    <row r="1119" spans="1:9" ht="63" x14ac:dyDescent="0.25">
      <c r="A1119" s="115" t="s">
        <v>1054</v>
      </c>
      <c r="B1119" s="4"/>
      <c r="C1119" s="4" t="s">
        <v>102</v>
      </c>
      <c r="D1119" s="4" t="s">
        <v>45</v>
      </c>
      <c r="E1119" s="48" t="s">
        <v>1053</v>
      </c>
      <c r="F1119" s="4"/>
      <c r="G1119" s="7">
        <f>SUM(G1120)</f>
        <v>8796.2999999999993</v>
      </c>
      <c r="H1119" s="7">
        <f t="shared" ref="H1119:I1119" si="297">SUM(H1120)</f>
        <v>38296.699999999997</v>
      </c>
      <c r="I1119" s="7">
        <f t="shared" si="297"/>
        <v>0</v>
      </c>
    </row>
    <row r="1120" spans="1:9" ht="31.5" x14ac:dyDescent="0.25">
      <c r="A1120" s="115" t="s">
        <v>110</v>
      </c>
      <c r="B1120" s="4"/>
      <c r="C1120" s="4" t="s">
        <v>102</v>
      </c>
      <c r="D1120" s="4" t="s">
        <v>45</v>
      </c>
      <c r="E1120" s="48" t="s">
        <v>1053</v>
      </c>
      <c r="F1120" s="4" t="s">
        <v>111</v>
      </c>
      <c r="G1120" s="7">
        <v>8796.2999999999993</v>
      </c>
      <c r="H1120" s="7">
        <f>38228.6+68.1</f>
        <v>38296.699999999997</v>
      </c>
      <c r="I1120" s="7"/>
    </row>
    <row r="1121" spans="1:9" x14ac:dyDescent="0.25">
      <c r="A1121" s="108" t="s">
        <v>300</v>
      </c>
      <c r="B1121" s="4"/>
      <c r="C1121" s="4" t="s">
        <v>102</v>
      </c>
      <c r="D1121" s="4" t="s">
        <v>45</v>
      </c>
      <c r="E1121" s="22" t="s">
        <v>588</v>
      </c>
      <c r="F1121" s="4"/>
      <c r="G1121" s="7">
        <f>G1122</f>
        <v>604.5</v>
      </c>
      <c r="H1121" s="7">
        <f t="shared" ref="H1121:I1121" si="298">H1122</f>
        <v>1360.4</v>
      </c>
      <c r="I1121" s="7">
        <f t="shared" si="298"/>
        <v>0</v>
      </c>
    </row>
    <row r="1122" spans="1:9" ht="31.5" x14ac:dyDescent="0.25">
      <c r="A1122" s="108" t="s">
        <v>207</v>
      </c>
      <c r="B1122" s="4"/>
      <c r="C1122" s="4" t="s">
        <v>102</v>
      </c>
      <c r="D1122" s="4" t="s">
        <v>45</v>
      </c>
      <c r="E1122" s="22" t="s">
        <v>588</v>
      </c>
      <c r="F1122" s="4" t="s">
        <v>111</v>
      </c>
      <c r="G1122" s="72">
        <f>634.8-30.3</f>
        <v>604.5</v>
      </c>
      <c r="H1122" s="7">
        <f>1428.5-68.1</f>
        <v>1360.4</v>
      </c>
      <c r="I1122" s="7"/>
    </row>
    <row r="1123" spans="1:9" x14ac:dyDescent="0.25">
      <c r="A1123" s="97" t="s">
        <v>108</v>
      </c>
      <c r="B1123" s="4"/>
      <c r="C1123" s="4" t="s">
        <v>102</v>
      </c>
      <c r="D1123" s="4" t="s">
        <v>45</v>
      </c>
      <c r="E1123" s="6" t="s">
        <v>589</v>
      </c>
      <c r="F1123" s="4"/>
      <c r="G1123" s="7">
        <f>G1124</f>
        <v>120012.3</v>
      </c>
      <c r="H1123" s="7">
        <f>H1124</f>
        <v>80439.899999999994</v>
      </c>
      <c r="I1123" s="7">
        <f>I1124</f>
        <v>118479</v>
      </c>
    </row>
    <row r="1124" spans="1:9" ht="31.5" x14ac:dyDescent="0.25">
      <c r="A1124" s="97" t="s">
        <v>207</v>
      </c>
      <c r="B1124" s="4"/>
      <c r="C1124" s="4" t="s">
        <v>102</v>
      </c>
      <c r="D1124" s="4" t="s">
        <v>45</v>
      </c>
      <c r="E1124" s="6" t="s">
        <v>589</v>
      </c>
      <c r="F1124" s="4" t="s">
        <v>111</v>
      </c>
      <c r="G1124" s="7">
        <v>120012.3</v>
      </c>
      <c r="H1124" s="7">
        <v>80439.899999999994</v>
      </c>
      <c r="I1124" s="7">
        <v>118479</v>
      </c>
    </row>
    <row r="1125" spans="1:9" hidden="1" x14ac:dyDescent="0.25">
      <c r="A1125" s="97" t="s">
        <v>296</v>
      </c>
      <c r="B1125" s="4"/>
      <c r="C1125" s="4" t="s">
        <v>102</v>
      </c>
      <c r="D1125" s="4" t="s">
        <v>45</v>
      </c>
      <c r="E1125" s="22" t="s">
        <v>680</v>
      </c>
      <c r="F1125" s="4"/>
      <c r="G1125" s="7">
        <f>SUM(G1126)</f>
        <v>0</v>
      </c>
      <c r="H1125" s="7">
        <f t="shared" ref="H1125:I1126" si="299">SUM(H1126)</f>
        <v>0</v>
      </c>
      <c r="I1125" s="7">
        <f t="shared" si="299"/>
        <v>0</v>
      </c>
    </row>
    <row r="1126" spans="1:9" hidden="1" x14ac:dyDescent="0.25">
      <c r="A1126" s="97" t="s">
        <v>301</v>
      </c>
      <c r="B1126" s="4"/>
      <c r="C1126" s="4" t="s">
        <v>102</v>
      </c>
      <c r="D1126" s="4" t="s">
        <v>45</v>
      </c>
      <c r="E1126" s="22" t="s">
        <v>691</v>
      </c>
      <c r="F1126" s="4"/>
      <c r="G1126" s="7">
        <f>SUM(G1127)</f>
        <v>0</v>
      </c>
      <c r="H1126" s="7">
        <f t="shared" si="299"/>
        <v>0</v>
      </c>
      <c r="I1126" s="7">
        <f t="shared" si="299"/>
        <v>0</v>
      </c>
    </row>
    <row r="1127" spans="1:9" ht="31.5" hidden="1" x14ac:dyDescent="0.25">
      <c r="A1127" s="97" t="s">
        <v>207</v>
      </c>
      <c r="B1127" s="4"/>
      <c r="C1127" s="4" t="s">
        <v>102</v>
      </c>
      <c r="D1127" s="4" t="s">
        <v>45</v>
      </c>
      <c r="E1127" s="22" t="s">
        <v>691</v>
      </c>
      <c r="F1127" s="4" t="s">
        <v>111</v>
      </c>
      <c r="G1127" s="7"/>
      <c r="H1127" s="7"/>
      <c r="I1127" s="7"/>
    </row>
    <row r="1128" spans="1:9" x14ac:dyDescent="0.25">
      <c r="A1128" s="71" t="s">
        <v>930</v>
      </c>
      <c r="B1128" s="92"/>
      <c r="C1128" s="92" t="s">
        <v>102</v>
      </c>
      <c r="D1128" s="92" t="s">
        <v>45</v>
      </c>
      <c r="E1128" s="93" t="s">
        <v>931</v>
      </c>
      <c r="F1128" s="92"/>
      <c r="G1128" s="72">
        <f>G1129</f>
        <v>2197</v>
      </c>
      <c r="H1128" s="72">
        <f>H1129</f>
        <v>2197</v>
      </c>
      <c r="I1128" s="72">
        <f>I1129</f>
        <v>0</v>
      </c>
    </row>
    <row r="1129" spans="1:9" ht="47.25" x14ac:dyDescent="0.25">
      <c r="A1129" s="71" t="s">
        <v>932</v>
      </c>
      <c r="B1129" s="92"/>
      <c r="C1129" s="92" t="s">
        <v>102</v>
      </c>
      <c r="D1129" s="92" t="s">
        <v>45</v>
      </c>
      <c r="E1129" s="93" t="s">
        <v>933</v>
      </c>
      <c r="F1129" s="92"/>
      <c r="G1129" s="72">
        <f>SUM(G1130)</f>
        <v>2197</v>
      </c>
      <c r="H1129" s="72">
        <f>SUM(H1130)</f>
        <v>2197</v>
      </c>
      <c r="I1129" s="72">
        <f>SUM(I1130)</f>
        <v>0</v>
      </c>
    </row>
    <row r="1130" spans="1:9" ht="31.5" x14ac:dyDescent="0.25">
      <c r="A1130" s="71" t="s">
        <v>207</v>
      </c>
      <c r="B1130" s="92"/>
      <c r="C1130" s="92" t="s">
        <v>102</v>
      </c>
      <c r="D1130" s="92" t="s">
        <v>45</v>
      </c>
      <c r="E1130" s="93" t="s">
        <v>933</v>
      </c>
      <c r="F1130" s="92" t="s">
        <v>111</v>
      </c>
      <c r="G1130" s="72">
        <f>2187+10</f>
        <v>2197</v>
      </c>
      <c r="H1130" s="72">
        <f>2187+10</f>
        <v>2197</v>
      </c>
      <c r="I1130" s="72">
        <v>0</v>
      </c>
    </row>
    <row r="1131" spans="1:9" ht="47.25" x14ac:dyDescent="0.25">
      <c r="A1131" s="97" t="s">
        <v>523</v>
      </c>
      <c r="B1131" s="4"/>
      <c r="C1131" s="4" t="s">
        <v>102</v>
      </c>
      <c r="D1131" s="4" t="s">
        <v>45</v>
      </c>
      <c r="E1131" s="31" t="s">
        <v>298</v>
      </c>
      <c r="F1131" s="4"/>
      <c r="G1131" s="7">
        <f>SUM(G1132)+G1134</f>
        <v>34521.1</v>
      </c>
      <c r="H1131" s="7">
        <f t="shared" ref="H1131:I1131" si="300">SUM(H1132)+H1134</f>
        <v>0</v>
      </c>
      <c r="I1131" s="7">
        <f t="shared" si="300"/>
        <v>2000</v>
      </c>
    </row>
    <row r="1132" spans="1:9" x14ac:dyDescent="0.25">
      <c r="A1132" s="97" t="s">
        <v>29</v>
      </c>
      <c r="B1132" s="4"/>
      <c r="C1132" s="4" t="s">
        <v>102</v>
      </c>
      <c r="D1132" s="4" t="s">
        <v>45</v>
      </c>
      <c r="E1132" s="31" t="s">
        <v>299</v>
      </c>
      <c r="F1132" s="4"/>
      <c r="G1132" s="7">
        <f t="shared" ref="G1132:I1132" si="301">SUM(G1133)</f>
        <v>34521.1</v>
      </c>
      <c r="H1132" s="7">
        <f t="shared" si="301"/>
        <v>0</v>
      </c>
      <c r="I1132" s="7">
        <f t="shared" si="301"/>
        <v>2000</v>
      </c>
    </row>
    <row r="1133" spans="1:9" ht="31.5" x14ac:dyDescent="0.25">
      <c r="A1133" s="97" t="s">
        <v>207</v>
      </c>
      <c r="B1133" s="4"/>
      <c r="C1133" s="4" t="s">
        <v>102</v>
      </c>
      <c r="D1133" s="4" t="s">
        <v>45</v>
      </c>
      <c r="E1133" s="31" t="s">
        <v>299</v>
      </c>
      <c r="F1133" s="4" t="s">
        <v>111</v>
      </c>
      <c r="G1133" s="7">
        <v>34521.1</v>
      </c>
      <c r="H1133" s="7"/>
      <c r="I1133" s="7">
        <v>2000</v>
      </c>
    </row>
    <row r="1134" spans="1:9" ht="31.5" hidden="1" x14ac:dyDescent="0.25">
      <c r="A1134" s="97" t="s">
        <v>891</v>
      </c>
      <c r="B1134" s="4"/>
      <c r="C1134" s="4" t="s">
        <v>102</v>
      </c>
      <c r="D1134" s="4" t="s">
        <v>45</v>
      </c>
      <c r="E1134" s="31" t="s">
        <v>614</v>
      </c>
      <c r="F1134" s="22"/>
      <c r="G1134" s="7">
        <f>SUM(G1136)+G1135</f>
        <v>0</v>
      </c>
      <c r="H1134" s="7">
        <f t="shared" ref="H1134" si="302">SUM(H1136)+H1135</f>
        <v>0</v>
      </c>
      <c r="I1134" s="7"/>
    </row>
    <row r="1135" spans="1:9" ht="31.5" hidden="1" x14ac:dyDescent="0.25">
      <c r="A1135" s="71" t="s">
        <v>207</v>
      </c>
      <c r="B1135" s="92"/>
      <c r="C1135" s="92" t="s">
        <v>102</v>
      </c>
      <c r="D1135" s="92" t="s">
        <v>45</v>
      </c>
      <c r="E1135" s="93" t="s">
        <v>614</v>
      </c>
      <c r="F1135" s="92">
        <v>600</v>
      </c>
      <c r="G1135" s="72"/>
      <c r="H1135" s="7"/>
      <c r="I1135" s="7"/>
    </row>
    <row r="1136" spans="1:9" ht="31.5" hidden="1" x14ac:dyDescent="0.25">
      <c r="A1136" s="32" t="s">
        <v>616</v>
      </c>
      <c r="B1136" s="4"/>
      <c r="C1136" s="4" t="s">
        <v>102</v>
      </c>
      <c r="D1136" s="4" t="s">
        <v>45</v>
      </c>
      <c r="E1136" s="31" t="s">
        <v>617</v>
      </c>
      <c r="F1136" s="49"/>
      <c r="G1136" s="51">
        <f>SUM(G1137)</f>
        <v>0</v>
      </c>
      <c r="H1136" s="51">
        <f t="shared" ref="H1136:I1136" si="303">SUM(H1137)</f>
        <v>0</v>
      </c>
      <c r="I1136" s="51">
        <f t="shared" si="303"/>
        <v>0</v>
      </c>
    </row>
    <row r="1137" spans="1:9" ht="31.5" hidden="1" x14ac:dyDescent="0.25">
      <c r="A1137" s="97" t="s">
        <v>207</v>
      </c>
      <c r="B1137" s="4"/>
      <c r="C1137" s="4" t="s">
        <v>102</v>
      </c>
      <c r="D1137" s="4" t="s">
        <v>45</v>
      </c>
      <c r="E1137" s="31" t="s">
        <v>617</v>
      </c>
      <c r="F1137" s="49" t="s">
        <v>111</v>
      </c>
      <c r="G1137" s="51"/>
      <c r="H1137" s="51"/>
      <c r="I1137" s="9"/>
    </row>
    <row r="1138" spans="1:9" hidden="1" x14ac:dyDescent="0.25">
      <c r="A1138" s="2" t="s">
        <v>675</v>
      </c>
      <c r="B1138" s="4"/>
      <c r="C1138" s="4" t="s">
        <v>102</v>
      </c>
      <c r="D1138" s="4" t="s">
        <v>152</v>
      </c>
      <c r="E1138" s="31"/>
      <c r="F1138" s="49"/>
      <c r="G1138" s="51">
        <f>SUM(G1139)</f>
        <v>0</v>
      </c>
      <c r="H1138" s="51">
        <f t="shared" ref="H1138:I1141" si="304">SUM(H1139)</f>
        <v>0</v>
      </c>
      <c r="I1138" s="51">
        <f t="shared" si="304"/>
        <v>0</v>
      </c>
    </row>
    <row r="1139" spans="1:9" ht="31.5" hidden="1" x14ac:dyDescent="0.25">
      <c r="A1139" s="97" t="s">
        <v>521</v>
      </c>
      <c r="B1139" s="4"/>
      <c r="C1139" s="4" t="s">
        <v>102</v>
      </c>
      <c r="D1139" s="4" t="s">
        <v>152</v>
      </c>
      <c r="E1139" s="31" t="s">
        <v>290</v>
      </c>
      <c r="F1139" s="49"/>
      <c r="G1139" s="51">
        <f>SUM(G1140)</f>
        <v>0</v>
      </c>
      <c r="H1139" s="51">
        <f t="shared" si="304"/>
        <v>0</v>
      </c>
      <c r="I1139" s="51">
        <f t="shared" si="304"/>
        <v>0</v>
      </c>
    </row>
    <row r="1140" spans="1:9" ht="47.25" hidden="1" x14ac:dyDescent="0.25">
      <c r="A1140" s="97" t="s">
        <v>840</v>
      </c>
      <c r="B1140" s="4"/>
      <c r="C1140" s="4" t="s">
        <v>102</v>
      </c>
      <c r="D1140" s="4" t="s">
        <v>152</v>
      </c>
      <c r="E1140" s="31" t="s">
        <v>312</v>
      </c>
      <c r="F1140" s="49"/>
      <c r="G1140" s="51">
        <f>SUM(G1141)+G1143</f>
        <v>0</v>
      </c>
      <c r="H1140" s="51">
        <f t="shared" ref="H1140:I1140" si="305">SUM(H1141)+H1143</f>
        <v>0</v>
      </c>
      <c r="I1140" s="51">
        <f t="shared" si="305"/>
        <v>0</v>
      </c>
    </row>
    <row r="1141" spans="1:9" ht="31.5" hidden="1" x14ac:dyDescent="0.25">
      <c r="A1141" s="32" t="s">
        <v>427</v>
      </c>
      <c r="B1141" s="4"/>
      <c r="C1141" s="4" t="s">
        <v>102</v>
      </c>
      <c r="D1141" s="4" t="s">
        <v>152</v>
      </c>
      <c r="E1141" s="31" t="s">
        <v>428</v>
      </c>
      <c r="F1141" s="49"/>
      <c r="G1141" s="51">
        <f>SUM(G1142)</f>
        <v>0</v>
      </c>
      <c r="H1141" s="51">
        <f t="shared" si="304"/>
        <v>0</v>
      </c>
      <c r="I1141" s="51">
        <f t="shared" si="304"/>
        <v>0</v>
      </c>
    </row>
    <row r="1142" spans="1:9" ht="31.5" hidden="1" x14ac:dyDescent="0.25">
      <c r="A1142" s="97" t="s">
        <v>43</v>
      </c>
      <c r="B1142" s="4"/>
      <c r="C1142" s="4" t="s">
        <v>102</v>
      </c>
      <c r="D1142" s="4" t="s">
        <v>152</v>
      </c>
      <c r="E1142" s="31" t="s">
        <v>428</v>
      </c>
      <c r="F1142" s="49" t="s">
        <v>80</v>
      </c>
      <c r="G1142" s="51"/>
      <c r="H1142" s="51"/>
      <c r="I1142" s="9"/>
    </row>
    <row r="1143" spans="1:9" ht="31.5" hidden="1" x14ac:dyDescent="0.25">
      <c r="A1143" s="53" t="s">
        <v>36</v>
      </c>
      <c r="B1143" s="4"/>
      <c r="C1143" s="4" t="s">
        <v>102</v>
      </c>
      <c r="D1143" s="4" t="s">
        <v>152</v>
      </c>
      <c r="E1143" s="31" t="s">
        <v>313</v>
      </c>
      <c r="F1143" s="49"/>
      <c r="G1143" s="51">
        <f>SUM(G1144)</f>
        <v>0</v>
      </c>
      <c r="H1143" s="51">
        <f>SUM(H1144)</f>
        <v>0</v>
      </c>
      <c r="I1143" s="51">
        <f>SUM(I1144)</f>
        <v>0</v>
      </c>
    </row>
    <row r="1144" spans="1:9" hidden="1" x14ac:dyDescent="0.25">
      <c r="A1144" s="33" t="s">
        <v>841</v>
      </c>
      <c r="B1144" s="4"/>
      <c r="C1144" s="4" t="s">
        <v>102</v>
      </c>
      <c r="D1144" s="4" t="s">
        <v>152</v>
      </c>
      <c r="E1144" s="31" t="s">
        <v>314</v>
      </c>
      <c r="F1144" s="49"/>
      <c r="G1144" s="51">
        <f>SUM(G1145)</f>
        <v>0</v>
      </c>
      <c r="H1144" s="51">
        <f t="shared" ref="H1144:I1144" si="306">SUM(H1145)</f>
        <v>0</v>
      </c>
      <c r="I1144" s="51">
        <f t="shared" si="306"/>
        <v>0</v>
      </c>
    </row>
    <row r="1145" spans="1:9" ht="31.5" hidden="1" x14ac:dyDescent="0.25">
      <c r="A1145" s="97" t="s">
        <v>43</v>
      </c>
      <c r="B1145" s="4"/>
      <c r="C1145" s="4" t="s">
        <v>102</v>
      </c>
      <c r="D1145" s="4" t="s">
        <v>152</v>
      </c>
      <c r="E1145" s="31" t="s">
        <v>314</v>
      </c>
      <c r="F1145" s="49" t="s">
        <v>80</v>
      </c>
      <c r="G1145" s="51"/>
      <c r="H1145" s="51"/>
      <c r="I1145" s="9"/>
    </row>
    <row r="1146" spans="1:9" x14ac:dyDescent="0.25">
      <c r="A1146" s="97" t="s">
        <v>878</v>
      </c>
      <c r="B1146" s="4"/>
      <c r="C1146" s="4" t="s">
        <v>102</v>
      </c>
      <c r="D1146" s="4" t="s">
        <v>102</v>
      </c>
      <c r="E1146" s="4"/>
      <c r="F1146" s="4"/>
      <c r="G1146" s="7">
        <f>G1147+G1154+G1157</f>
        <v>5496.2999999999993</v>
      </c>
      <c r="H1146" s="7">
        <f>H1147+H1154+H1157</f>
        <v>1424.5</v>
      </c>
      <c r="I1146" s="7">
        <f>I1147+I1154+I1157</f>
        <v>1051.5</v>
      </c>
    </row>
    <row r="1147" spans="1:9" ht="31.5" x14ac:dyDescent="0.25">
      <c r="A1147" s="97" t="s">
        <v>516</v>
      </c>
      <c r="B1147" s="98"/>
      <c r="C1147" s="98" t="s">
        <v>102</v>
      </c>
      <c r="D1147" s="98" t="s">
        <v>102</v>
      </c>
      <c r="E1147" s="98" t="s">
        <v>202</v>
      </c>
      <c r="F1147" s="98"/>
      <c r="G1147" s="9">
        <f>SUM(G1148+G1151)</f>
        <v>178</v>
      </c>
      <c r="H1147" s="9">
        <f t="shared" ref="H1147:I1147" si="307">SUM(H1148+H1151)</f>
        <v>178</v>
      </c>
      <c r="I1147" s="9">
        <f t="shared" si="307"/>
        <v>178</v>
      </c>
    </row>
    <row r="1148" spans="1:9" ht="31.5" x14ac:dyDescent="0.25">
      <c r="A1148" s="97" t="s">
        <v>740</v>
      </c>
      <c r="B1148" s="98"/>
      <c r="C1148" s="98" t="s">
        <v>102</v>
      </c>
      <c r="D1148" s="98" t="s">
        <v>102</v>
      </c>
      <c r="E1148" s="98" t="s">
        <v>738</v>
      </c>
      <c r="F1148" s="98"/>
      <c r="G1148" s="9">
        <f>SUM(G1149)</f>
        <v>67</v>
      </c>
      <c r="H1148" s="9">
        <f t="shared" ref="H1148:I1149" si="308">SUM(H1149)</f>
        <v>67</v>
      </c>
      <c r="I1148" s="9">
        <f t="shared" si="308"/>
        <v>67</v>
      </c>
    </row>
    <row r="1149" spans="1:9" x14ac:dyDescent="0.25">
      <c r="A1149" s="97" t="s">
        <v>29</v>
      </c>
      <c r="B1149" s="98"/>
      <c r="C1149" s="98" t="s">
        <v>102</v>
      </c>
      <c r="D1149" s="98" t="s">
        <v>102</v>
      </c>
      <c r="E1149" s="98" t="s">
        <v>739</v>
      </c>
      <c r="F1149" s="98"/>
      <c r="G1149" s="9">
        <f>SUM(G1150)</f>
        <v>67</v>
      </c>
      <c r="H1149" s="9">
        <f t="shared" si="308"/>
        <v>67</v>
      </c>
      <c r="I1149" s="9">
        <f t="shared" si="308"/>
        <v>67</v>
      </c>
    </row>
    <row r="1150" spans="1:9" ht="31.5" x14ac:dyDescent="0.25">
      <c r="A1150" s="97" t="s">
        <v>43</v>
      </c>
      <c r="B1150" s="98"/>
      <c r="C1150" s="98" t="s">
        <v>102</v>
      </c>
      <c r="D1150" s="98" t="s">
        <v>102</v>
      </c>
      <c r="E1150" s="98" t="s">
        <v>739</v>
      </c>
      <c r="F1150" s="98" t="s">
        <v>80</v>
      </c>
      <c r="G1150" s="9">
        <v>67</v>
      </c>
      <c r="H1150" s="9">
        <v>67</v>
      </c>
      <c r="I1150" s="9">
        <v>67</v>
      </c>
    </row>
    <row r="1151" spans="1:9" ht="31.5" x14ac:dyDescent="0.25">
      <c r="A1151" s="97" t="s">
        <v>743</v>
      </c>
      <c r="B1151" s="98"/>
      <c r="C1151" s="98" t="s">
        <v>102</v>
      </c>
      <c r="D1151" s="98" t="s">
        <v>102</v>
      </c>
      <c r="E1151" s="98" t="s">
        <v>741</v>
      </c>
      <c r="F1151" s="98"/>
      <c r="G1151" s="9">
        <f>SUM(G1152)</f>
        <v>111</v>
      </c>
      <c r="H1151" s="9">
        <f>SUM(H1152)</f>
        <v>111</v>
      </c>
      <c r="I1151" s="9">
        <f>SUM(I1152)</f>
        <v>111</v>
      </c>
    </row>
    <row r="1152" spans="1:9" x14ac:dyDescent="0.25">
      <c r="A1152" s="97" t="s">
        <v>29</v>
      </c>
      <c r="B1152" s="98"/>
      <c r="C1152" s="98" t="s">
        <v>102</v>
      </c>
      <c r="D1152" s="98" t="s">
        <v>102</v>
      </c>
      <c r="E1152" s="98" t="s">
        <v>742</v>
      </c>
      <c r="F1152" s="98"/>
      <c r="G1152" s="9">
        <f>SUM(G1153)</f>
        <v>111</v>
      </c>
      <c r="H1152" s="9">
        <f t="shared" ref="H1152:I1152" si="309">SUM(H1153)</f>
        <v>111</v>
      </c>
      <c r="I1152" s="9">
        <f t="shared" si="309"/>
        <v>111</v>
      </c>
    </row>
    <row r="1153" spans="1:9" ht="31.5" x14ac:dyDescent="0.25">
      <c r="A1153" s="97" t="s">
        <v>43</v>
      </c>
      <c r="B1153" s="98"/>
      <c r="C1153" s="98" t="s">
        <v>102</v>
      </c>
      <c r="D1153" s="98" t="s">
        <v>102</v>
      </c>
      <c r="E1153" s="98" t="s">
        <v>742</v>
      </c>
      <c r="F1153" s="98" t="s">
        <v>80</v>
      </c>
      <c r="G1153" s="9">
        <v>111</v>
      </c>
      <c r="H1153" s="9">
        <v>111</v>
      </c>
      <c r="I1153" s="9">
        <v>111</v>
      </c>
    </row>
    <row r="1154" spans="1:9" ht="47.25" x14ac:dyDescent="0.25">
      <c r="A1154" s="97" t="s">
        <v>517</v>
      </c>
      <c r="B1154" s="98"/>
      <c r="C1154" s="98" t="s">
        <v>102</v>
      </c>
      <c r="D1154" s="98" t="s">
        <v>102</v>
      </c>
      <c r="E1154" s="98" t="s">
        <v>302</v>
      </c>
      <c r="F1154" s="98"/>
      <c r="G1154" s="9">
        <f>G1155</f>
        <v>178.5</v>
      </c>
      <c r="H1154" s="9">
        <f>H1155</f>
        <v>178.5</v>
      </c>
      <c r="I1154" s="9">
        <f>I1155</f>
        <v>178.5</v>
      </c>
    </row>
    <row r="1155" spans="1:9" x14ac:dyDescent="0.25">
      <c r="A1155" s="97" t="s">
        <v>29</v>
      </c>
      <c r="B1155" s="98"/>
      <c r="C1155" s="98" t="s">
        <v>102</v>
      </c>
      <c r="D1155" s="98" t="s">
        <v>102</v>
      </c>
      <c r="E1155" s="98" t="s">
        <v>303</v>
      </c>
      <c r="F1155" s="98"/>
      <c r="G1155" s="9">
        <f>SUM(G1156)</f>
        <v>178.5</v>
      </c>
      <c r="H1155" s="9">
        <f>SUM(H1156)</f>
        <v>178.5</v>
      </c>
      <c r="I1155" s="9">
        <f>SUM(I1156)</f>
        <v>178.5</v>
      </c>
    </row>
    <row r="1156" spans="1:9" ht="31.5" x14ac:dyDescent="0.25">
      <c r="A1156" s="97" t="s">
        <v>43</v>
      </c>
      <c r="B1156" s="98"/>
      <c r="C1156" s="98" t="s">
        <v>102</v>
      </c>
      <c r="D1156" s="98" t="s">
        <v>102</v>
      </c>
      <c r="E1156" s="98" t="s">
        <v>303</v>
      </c>
      <c r="F1156" s="98" t="s">
        <v>80</v>
      </c>
      <c r="G1156" s="9">
        <v>178.5</v>
      </c>
      <c r="H1156" s="9">
        <v>178.5</v>
      </c>
      <c r="I1156" s="9">
        <v>178.5</v>
      </c>
    </row>
    <row r="1157" spans="1:9" ht="31.5" x14ac:dyDescent="0.25">
      <c r="A1157" s="97" t="s">
        <v>521</v>
      </c>
      <c r="B1157" s="98"/>
      <c r="C1157" s="98" t="s">
        <v>102</v>
      </c>
      <c r="D1157" s="98" t="s">
        <v>102</v>
      </c>
      <c r="E1157" s="31" t="s">
        <v>290</v>
      </c>
      <c r="F1157" s="98"/>
      <c r="G1157" s="9">
        <f>SUM(G1158)</f>
        <v>5139.7999999999993</v>
      </c>
      <c r="H1157" s="9">
        <f t="shared" ref="H1157:I1157" si="310">SUM(H1158)</f>
        <v>1068</v>
      </c>
      <c r="I1157" s="9">
        <f t="shared" si="310"/>
        <v>695</v>
      </c>
    </row>
    <row r="1158" spans="1:9" ht="31.5" x14ac:dyDescent="0.25">
      <c r="A1158" s="97" t="s">
        <v>424</v>
      </c>
      <c r="B1158" s="4"/>
      <c r="C1158" s="4" t="s">
        <v>102</v>
      </c>
      <c r="D1158" s="4" t="s">
        <v>102</v>
      </c>
      <c r="E1158" s="4" t="s">
        <v>305</v>
      </c>
      <c r="F1158" s="4"/>
      <c r="G1158" s="7">
        <f>G1159+G1169+G1172</f>
        <v>5139.7999999999993</v>
      </c>
      <c r="H1158" s="7">
        <f>H1159+H1169+H1172</f>
        <v>1068</v>
      </c>
      <c r="I1158" s="7">
        <f>I1159+I1169+I1172</f>
        <v>695</v>
      </c>
    </row>
    <row r="1159" spans="1:9" x14ac:dyDescent="0.25">
      <c r="A1159" s="97" t="s">
        <v>29</v>
      </c>
      <c r="B1159" s="4"/>
      <c r="C1159" s="4" t="s">
        <v>102</v>
      </c>
      <c r="D1159" s="4" t="s">
        <v>102</v>
      </c>
      <c r="E1159" s="4" t="s">
        <v>306</v>
      </c>
      <c r="F1159" s="4"/>
      <c r="G1159" s="7">
        <f>G1165+G1160</f>
        <v>4766.7999999999993</v>
      </c>
      <c r="H1159" s="7">
        <f>H1165+H1160</f>
        <v>695</v>
      </c>
      <c r="I1159" s="7">
        <f>I1165+I1160</f>
        <v>695</v>
      </c>
    </row>
    <row r="1160" spans="1:9" x14ac:dyDescent="0.25">
      <c r="A1160" s="97" t="s">
        <v>407</v>
      </c>
      <c r="B1160" s="4"/>
      <c r="C1160" s="4" t="s">
        <v>102</v>
      </c>
      <c r="D1160" s="4" t="s">
        <v>102</v>
      </c>
      <c r="E1160" s="6" t="s">
        <v>408</v>
      </c>
      <c r="F1160" s="4"/>
      <c r="G1160" s="7">
        <f>G1162+G1163+G1161+G1164</f>
        <v>931.5</v>
      </c>
      <c r="H1160" s="7">
        <f>H1162+H1163+H1161+H1164</f>
        <v>0</v>
      </c>
      <c r="I1160" s="7">
        <f>I1162+I1163+I1161+I1164</f>
        <v>0</v>
      </c>
    </row>
    <row r="1161" spans="1:9" ht="47.25" hidden="1" x14ac:dyDescent="0.25">
      <c r="A1161" s="2" t="s">
        <v>42</v>
      </c>
      <c r="B1161" s="4"/>
      <c r="C1161" s="4" t="s">
        <v>102</v>
      </c>
      <c r="D1161" s="4" t="s">
        <v>102</v>
      </c>
      <c r="E1161" s="6" t="s">
        <v>408</v>
      </c>
      <c r="F1161" s="4" t="s">
        <v>78</v>
      </c>
      <c r="G1161" s="7"/>
      <c r="H1161" s="7"/>
      <c r="I1161" s="7"/>
    </row>
    <row r="1162" spans="1:9" ht="31.5" x14ac:dyDescent="0.25">
      <c r="A1162" s="97" t="s">
        <v>43</v>
      </c>
      <c r="B1162" s="4"/>
      <c r="C1162" s="4" t="s">
        <v>102</v>
      </c>
      <c r="D1162" s="4" t="s">
        <v>102</v>
      </c>
      <c r="E1162" s="6" t="s">
        <v>408</v>
      </c>
      <c r="F1162" s="4" t="s">
        <v>80</v>
      </c>
      <c r="G1162" s="7">
        <v>911.5</v>
      </c>
      <c r="H1162" s="7"/>
      <c r="I1162" s="7"/>
    </row>
    <row r="1163" spans="1:9" x14ac:dyDescent="0.25">
      <c r="A1163" s="97" t="s">
        <v>34</v>
      </c>
      <c r="B1163" s="4"/>
      <c r="C1163" s="4" t="s">
        <v>102</v>
      </c>
      <c r="D1163" s="4" t="s">
        <v>102</v>
      </c>
      <c r="E1163" s="6" t="s">
        <v>408</v>
      </c>
      <c r="F1163" s="4" t="s">
        <v>88</v>
      </c>
      <c r="G1163" s="7">
        <v>20</v>
      </c>
      <c r="H1163" s="7"/>
      <c r="I1163" s="7"/>
    </row>
    <row r="1164" spans="1:9" ht="31.5" hidden="1" x14ac:dyDescent="0.25">
      <c r="A1164" s="97" t="s">
        <v>207</v>
      </c>
      <c r="B1164" s="4"/>
      <c r="C1164" s="4" t="s">
        <v>102</v>
      </c>
      <c r="D1164" s="4" t="s">
        <v>102</v>
      </c>
      <c r="E1164" s="6" t="s">
        <v>408</v>
      </c>
      <c r="F1164" s="4" t="s">
        <v>111</v>
      </c>
      <c r="G1164" s="7">
        <v>0</v>
      </c>
      <c r="H1164" s="7">
        <v>0</v>
      </c>
      <c r="I1164" s="7">
        <v>0</v>
      </c>
    </row>
    <row r="1165" spans="1:9" ht="31.5" x14ac:dyDescent="0.25">
      <c r="A1165" s="97" t="s">
        <v>307</v>
      </c>
      <c r="B1165" s="31"/>
      <c r="C1165" s="4" t="s">
        <v>102</v>
      </c>
      <c r="D1165" s="4" t="s">
        <v>102</v>
      </c>
      <c r="E1165" s="4" t="s">
        <v>308</v>
      </c>
      <c r="F1165" s="4"/>
      <c r="G1165" s="7">
        <f>SUM(G1166:G1168)</f>
        <v>3835.2999999999997</v>
      </c>
      <c r="H1165" s="7">
        <f>SUM(H1166:H1168)</f>
        <v>695</v>
      </c>
      <c r="I1165" s="7">
        <f>SUM(I1166:I1168)</f>
        <v>695</v>
      </c>
    </row>
    <row r="1166" spans="1:9" ht="47.25" x14ac:dyDescent="0.25">
      <c r="A1166" s="2" t="s">
        <v>42</v>
      </c>
      <c r="B1166" s="31"/>
      <c r="C1166" s="4" t="s">
        <v>102</v>
      </c>
      <c r="D1166" s="4" t="s">
        <v>102</v>
      </c>
      <c r="E1166" s="4" t="s">
        <v>308</v>
      </c>
      <c r="F1166" s="4" t="s">
        <v>78</v>
      </c>
      <c r="G1166" s="7">
        <v>851.2</v>
      </c>
      <c r="H1166" s="7">
        <v>695</v>
      </c>
      <c r="I1166" s="7">
        <v>695</v>
      </c>
    </row>
    <row r="1167" spans="1:9" ht="31.5" x14ac:dyDescent="0.25">
      <c r="A1167" s="97" t="s">
        <v>43</v>
      </c>
      <c r="B1167" s="31"/>
      <c r="C1167" s="4" t="s">
        <v>102</v>
      </c>
      <c r="D1167" s="4" t="s">
        <v>102</v>
      </c>
      <c r="E1167" s="4" t="s">
        <v>308</v>
      </c>
      <c r="F1167" s="4" t="s">
        <v>80</v>
      </c>
      <c r="G1167" s="7">
        <v>407.9</v>
      </c>
      <c r="H1167" s="7"/>
      <c r="I1167" s="7"/>
    </row>
    <row r="1168" spans="1:9" ht="31.5" x14ac:dyDescent="0.25">
      <c r="A1168" s="97" t="s">
        <v>207</v>
      </c>
      <c r="B1168" s="31"/>
      <c r="C1168" s="4" t="s">
        <v>102</v>
      </c>
      <c r="D1168" s="4" t="s">
        <v>102</v>
      </c>
      <c r="E1168" s="4" t="s">
        <v>308</v>
      </c>
      <c r="F1168" s="4" t="s">
        <v>111</v>
      </c>
      <c r="G1168" s="7">
        <v>2576.1999999999998</v>
      </c>
      <c r="H1168" s="7"/>
      <c r="I1168" s="7"/>
    </row>
    <row r="1169" spans="1:9" ht="31.5" hidden="1" x14ac:dyDescent="0.25">
      <c r="A1169" s="97" t="s">
        <v>36</v>
      </c>
      <c r="B1169" s="4"/>
      <c r="C1169" s="4" t="s">
        <v>102</v>
      </c>
      <c r="D1169" s="4" t="s">
        <v>102</v>
      </c>
      <c r="E1169" s="31" t="s">
        <v>309</v>
      </c>
      <c r="F1169" s="4"/>
      <c r="G1169" s="7">
        <f>SUM(G1170)</f>
        <v>0</v>
      </c>
      <c r="H1169" s="7">
        <f>SUM(H1170)</f>
        <v>0</v>
      </c>
      <c r="I1169" s="7">
        <f>SUM(I1170)</f>
        <v>0</v>
      </c>
    </row>
    <row r="1170" spans="1:9" hidden="1" x14ac:dyDescent="0.25">
      <c r="A1170" s="97" t="s">
        <v>310</v>
      </c>
      <c r="B1170" s="4"/>
      <c r="C1170" s="4" t="s">
        <v>102</v>
      </c>
      <c r="D1170" s="4" t="s">
        <v>102</v>
      </c>
      <c r="E1170" s="31" t="s">
        <v>311</v>
      </c>
      <c r="F1170" s="4"/>
      <c r="G1170" s="7">
        <f>G1171</f>
        <v>0</v>
      </c>
      <c r="H1170" s="7">
        <f>H1171</f>
        <v>0</v>
      </c>
      <c r="I1170" s="7">
        <f>I1171</f>
        <v>0</v>
      </c>
    </row>
    <row r="1171" spans="1:9" ht="47.25" hidden="1" x14ac:dyDescent="0.25">
      <c r="A1171" s="2" t="s">
        <v>42</v>
      </c>
      <c r="B1171" s="4"/>
      <c r="C1171" s="4" t="s">
        <v>102</v>
      </c>
      <c r="D1171" s="4" t="s">
        <v>102</v>
      </c>
      <c r="E1171" s="31" t="s">
        <v>311</v>
      </c>
      <c r="F1171" s="4" t="s">
        <v>78</v>
      </c>
      <c r="G1171" s="7"/>
      <c r="H1171" s="7"/>
      <c r="I1171" s="7"/>
    </row>
    <row r="1172" spans="1:9" x14ac:dyDescent="0.25">
      <c r="A1172" s="97" t="s">
        <v>665</v>
      </c>
      <c r="B1172" s="4"/>
      <c r="C1172" s="4" t="s">
        <v>102</v>
      </c>
      <c r="D1172" s="4" t="s">
        <v>102</v>
      </c>
      <c r="E1172" s="4" t="s">
        <v>663</v>
      </c>
      <c r="F1172" s="4"/>
      <c r="G1172" s="7">
        <f>G1173</f>
        <v>373</v>
      </c>
      <c r="H1172" s="7">
        <f>H1173</f>
        <v>373</v>
      </c>
      <c r="I1172" s="7">
        <f>I1173</f>
        <v>0</v>
      </c>
    </row>
    <row r="1173" spans="1:9" x14ac:dyDescent="0.25">
      <c r="A1173" s="97" t="s">
        <v>407</v>
      </c>
      <c r="B1173" s="4"/>
      <c r="C1173" s="4" t="s">
        <v>102</v>
      </c>
      <c r="D1173" s="4" t="s">
        <v>102</v>
      </c>
      <c r="E1173" s="4" t="s">
        <v>731</v>
      </c>
      <c r="F1173" s="4"/>
      <c r="G1173" s="7">
        <f>G1174+G1175+G1176</f>
        <v>373</v>
      </c>
      <c r="H1173" s="7">
        <f>H1174+H1175+H1176</f>
        <v>373</v>
      </c>
      <c r="I1173" s="7">
        <f>I1174+I1175+I1176</f>
        <v>0</v>
      </c>
    </row>
    <row r="1174" spans="1:9" ht="47.25" hidden="1" x14ac:dyDescent="0.25">
      <c r="A1174" s="2" t="s">
        <v>42</v>
      </c>
      <c r="B1174" s="4"/>
      <c r="C1174" s="4" t="s">
        <v>102</v>
      </c>
      <c r="D1174" s="4" t="s">
        <v>102</v>
      </c>
      <c r="E1174" s="4" t="s">
        <v>472</v>
      </c>
      <c r="F1174" s="4" t="s">
        <v>78</v>
      </c>
      <c r="G1174" s="7"/>
      <c r="H1174" s="7"/>
      <c r="I1174" s="7"/>
    </row>
    <row r="1175" spans="1:9" ht="31.5" x14ac:dyDescent="0.25">
      <c r="A1175" s="97" t="s">
        <v>43</v>
      </c>
      <c r="B1175" s="4"/>
      <c r="C1175" s="4" t="s">
        <v>102</v>
      </c>
      <c r="D1175" s="4" t="s">
        <v>102</v>
      </c>
      <c r="E1175" s="4" t="s">
        <v>664</v>
      </c>
      <c r="F1175" s="4" t="s">
        <v>80</v>
      </c>
      <c r="G1175" s="7">
        <v>273</v>
      </c>
      <c r="H1175" s="7">
        <v>373</v>
      </c>
      <c r="I1175" s="7"/>
    </row>
    <row r="1176" spans="1:9" x14ac:dyDescent="0.25">
      <c r="A1176" s="97" t="s">
        <v>34</v>
      </c>
      <c r="B1176" s="4"/>
      <c r="C1176" s="4" t="s">
        <v>102</v>
      </c>
      <c r="D1176" s="4" t="s">
        <v>102</v>
      </c>
      <c r="E1176" s="4" t="s">
        <v>664</v>
      </c>
      <c r="F1176" s="4" t="s">
        <v>88</v>
      </c>
      <c r="G1176" s="7">
        <v>100</v>
      </c>
      <c r="H1176" s="7"/>
      <c r="I1176" s="7"/>
    </row>
    <row r="1177" spans="1:9" x14ac:dyDescent="0.25">
      <c r="A1177" s="97" t="s">
        <v>165</v>
      </c>
      <c r="B1177" s="31"/>
      <c r="C1177" s="4" t="s">
        <v>102</v>
      </c>
      <c r="D1177" s="4" t="s">
        <v>155</v>
      </c>
      <c r="E1177" s="31"/>
      <c r="F1177" s="31"/>
      <c r="G1177" s="9">
        <f>G1178+G1231</f>
        <v>119074.40000000001</v>
      </c>
      <c r="H1177" s="9">
        <f t="shared" ref="H1177:I1177" si="311">H1178+H1231</f>
        <v>105888.4</v>
      </c>
      <c r="I1177" s="9">
        <f t="shared" si="311"/>
        <v>106226.3</v>
      </c>
    </row>
    <row r="1178" spans="1:9" ht="31.5" x14ac:dyDescent="0.25">
      <c r="A1178" s="97" t="s">
        <v>521</v>
      </c>
      <c r="B1178" s="98"/>
      <c r="C1178" s="98" t="s">
        <v>102</v>
      </c>
      <c r="D1178" s="98" t="s">
        <v>155</v>
      </c>
      <c r="E1178" s="31" t="s">
        <v>290</v>
      </c>
      <c r="F1178" s="31"/>
      <c r="G1178" s="9">
        <f>SUM(G1179)+G1205+G1208</f>
        <v>119004.40000000001</v>
      </c>
      <c r="H1178" s="9">
        <f t="shared" ref="H1178:I1178" si="312">SUM(H1179)+H1205+H1208</f>
        <v>105818.4</v>
      </c>
      <c r="I1178" s="9">
        <f t="shared" si="312"/>
        <v>106156.3</v>
      </c>
    </row>
    <row r="1179" spans="1:9" ht="31.5" x14ac:dyDescent="0.25">
      <c r="A1179" s="97" t="s">
        <v>657</v>
      </c>
      <c r="B1179" s="98"/>
      <c r="C1179" s="98" t="s">
        <v>102</v>
      </c>
      <c r="D1179" s="98" t="s">
        <v>155</v>
      </c>
      <c r="E1179" s="31" t="s">
        <v>576</v>
      </c>
      <c r="F1179" s="31"/>
      <c r="G1179" s="9">
        <f>SUM(G1180)+G1198</f>
        <v>41470.800000000003</v>
      </c>
      <c r="H1179" s="9">
        <f t="shared" ref="H1179:I1179" si="313">SUM(H1180)+H1198</f>
        <v>40835.700000000004</v>
      </c>
      <c r="I1179" s="9">
        <f t="shared" si="313"/>
        <v>40855.300000000003</v>
      </c>
    </row>
    <row r="1180" spans="1:9" x14ac:dyDescent="0.25">
      <c r="A1180" s="97" t="s">
        <v>29</v>
      </c>
      <c r="B1180" s="4"/>
      <c r="C1180" s="4" t="s">
        <v>102</v>
      </c>
      <c r="D1180" s="4" t="s">
        <v>155</v>
      </c>
      <c r="E1180" s="6" t="s">
        <v>577</v>
      </c>
      <c r="F1180" s="22"/>
      <c r="G1180" s="7">
        <f>G1190+G1184+G1187+G1181+G1192+G1196</f>
        <v>29926.6</v>
      </c>
      <c r="H1180" s="7">
        <f t="shared" ref="H1180:I1180" si="314">H1190+H1184+H1187+H1181+H1192+H1196</f>
        <v>30183.300000000003</v>
      </c>
      <c r="I1180" s="7">
        <f t="shared" si="314"/>
        <v>30183.300000000003</v>
      </c>
    </row>
    <row r="1181" spans="1:9" x14ac:dyDescent="0.25">
      <c r="A1181" s="33" t="s">
        <v>808</v>
      </c>
      <c r="B1181" s="4"/>
      <c r="C1181" s="4" t="s">
        <v>102</v>
      </c>
      <c r="D1181" s="98" t="s">
        <v>155</v>
      </c>
      <c r="E1181" s="4" t="s">
        <v>619</v>
      </c>
      <c r="F1181" s="98"/>
      <c r="G1181" s="9">
        <f>SUM(G1182:G1183)</f>
        <v>2877.3</v>
      </c>
      <c r="H1181" s="9">
        <f>SUM(H1182:H1183)</f>
        <v>2877.3</v>
      </c>
      <c r="I1181" s="9">
        <f>SUM(I1182:I1183)</f>
        <v>2877.3</v>
      </c>
    </row>
    <row r="1182" spans="1:9" ht="31.5" x14ac:dyDescent="0.25">
      <c r="A1182" s="97" t="s">
        <v>43</v>
      </c>
      <c r="B1182" s="98"/>
      <c r="C1182" s="98" t="s">
        <v>102</v>
      </c>
      <c r="D1182" s="98" t="s">
        <v>155</v>
      </c>
      <c r="E1182" s="4" t="s">
        <v>619</v>
      </c>
      <c r="F1182" s="98" t="s">
        <v>80</v>
      </c>
      <c r="G1182" s="72">
        <v>764.5</v>
      </c>
      <c r="H1182" s="72">
        <f>6000-3122.7</f>
        <v>2877.3</v>
      </c>
      <c r="I1182" s="72">
        <f>6000-3122.7</f>
        <v>2877.3</v>
      </c>
    </row>
    <row r="1183" spans="1:9" ht="31.5" x14ac:dyDescent="0.25">
      <c r="A1183" s="97" t="s">
        <v>207</v>
      </c>
      <c r="B1183" s="98"/>
      <c r="C1183" s="4" t="s">
        <v>102</v>
      </c>
      <c r="D1183" s="98" t="s">
        <v>155</v>
      </c>
      <c r="E1183" s="4" t="s">
        <v>619</v>
      </c>
      <c r="F1183" s="98" t="s">
        <v>111</v>
      </c>
      <c r="G1183" s="9">
        <v>2112.8000000000002</v>
      </c>
      <c r="H1183" s="9"/>
      <c r="I1183" s="9"/>
    </row>
    <row r="1184" spans="1:9" x14ac:dyDescent="0.25">
      <c r="A1184" s="97" t="s">
        <v>293</v>
      </c>
      <c r="B1184" s="4"/>
      <c r="C1184" s="4" t="s">
        <v>102</v>
      </c>
      <c r="D1184" s="4" t="s">
        <v>155</v>
      </c>
      <c r="E1184" s="6" t="s">
        <v>578</v>
      </c>
      <c r="F1184" s="22"/>
      <c r="G1184" s="7">
        <f>SUM(G1185:G1186)</f>
        <v>90</v>
      </c>
      <c r="H1184" s="7">
        <f t="shared" ref="H1184:I1184" si="315">SUM(H1185:H1186)</f>
        <v>0</v>
      </c>
      <c r="I1184" s="7">
        <f t="shared" si="315"/>
        <v>0</v>
      </c>
    </row>
    <row r="1185" spans="1:9" ht="31.5" x14ac:dyDescent="0.25">
      <c r="A1185" s="97" t="s">
        <v>43</v>
      </c>
      <c r="B1185" s="4"/>
      <c r="C1185" s="4" t="s">
        <v>102</v>
      </c>
      <c r="D1185" s="4" t="s">
        <v>155</v>
      </c>
      <c r="E1185" s="6" t="s">
        <v>578</v>
      </c>
      <c r="F1185" s="22">
        <v>200</v>
      </c>
      <c r="G1185" s="7">
        <v>54.4</v>
      </c>
      <c r="H1185" s="7"/>
      <c r="I1185" s="7"/>
    </row>
    <row r="1186" spans="1:9" x14ac:dyDescent="0.25">
      <c r="A1186" s="97" t="s">
        <v>34</v>
      </c>
      <c r="B1186" s="4"/>
      <c r="C1186" s="4" t="s">
        <v>102</v>
      </c>
      <c r="D1186" s="4" t="s">
        <v>155</v>
      </c>
      <c r="E1186" s="6" t="s">
        <v>578</v>
      </c>
      <c r="F1186" s="22">
        <v>300</v>
      </c>
      <c r="G1186" s="7">
        <v>35.6</v>
      </c>
      <c r="H1186" s="7"/>
      <c r="I1186" s="7"/>
    </row>
    <row r="1187" spans="1:9" x14ac:dyDescent="0.25">
      <c r="A1187" s="97" t="s">
        <v>300</v>
      </c>
      <c r="B1187" s="4"/>
      <c r="C1187" s="4" t="s">
        <v>102</v>
      </c>
      <c r="D1187" s="4" t="s">
        <v>155</v>
      </c>
      <c r="E1187" s="6" t="s">
        <v>590</v>
      </c>
      <c r="F1187" s="22"/>
      <c r="G1187" s="7">
        <f>SUM(G1188:G1189)</f>
        <v>1153.3</v>
      </c>
      <c r="H1187" s="7">
        <f t="shared" ref="H1187:I1187" si="316">SUM(H1188:H1189)</f>
        <v>1500</v>
      </c>
      <c r="I1187" s="7">
        <f t="shared" si="316"/>
        <v>1500</v>
      </c>
    </row>
    <row r="1188" spans="1:9" ht="31.5" x14ac:dyDescent="0.25">
      <c r="A1188" s="97" t="s">
        <v>43</v>
      </c>
      <c r="B1188" s="4"/>
      <c r="C1188" s="4" t="s">
        <v>102</v>
      </c>
      <c r="D1188" s="4" t="s">
        <v>155</v>
      </c>
      <c r="E1188" s="6" t="s">
        <v>590</v>
      </c>
      <c r="F1188" s="22">
        <v>200</v>
      </c>
      <c r="G1188" s="7">
        <v>1023</v>
      </c>
      <c r="H1188" s="7">
        <v>1500</v>
      </c>
      <c r="I1188" s="7">
        <v>1500</v>
      </c>
    </row>
    <row r="1189" spans="1:9" x14ac:dyDescent="0.25">
      <c r="A1189" s="97" t="s">
        <v>34</v>
      </c>
      <c r="B1189" s="4"/>
      <c r="C1189" s="4" t="s">
        <v>102</v>
      </c>
      <c r="D1189" s="4" t="s">
        <v>155</v>
      </c>
      <c r="E1189" s="6" t="s">
        <v>590</v>
      </c>
      <c r="F1189" s="22">
        <v>300</v>
      </c>
      <c r="G1189" s="7">
        <v>130.30000000000001</v>
      </c>
      <c r="H1189" s="7"/>
      <c r="I1189" s="7"/>
    </row>
    <row r="1190" spans="1:9" hidden="1" x14ac:dyDescent="0.25">
      <c r="A1190" s="53" t="s">
        <v>473</v>
      </c>
      <c r="B1190" s="98"/>
      <c r="C1190" s="98" t="s">
        <v>102</v>
      </c>
      <c r="D1190" s="98" t="s">
        <v>155</v>
      </c>
      <c r="E1190" s="54" t="s">
        <v>721</v>
      </c>
      <c r="F1190" s="98"/>
      <c r="G1190" s="9">
        <f>SUM(G1191)</f>
        <v>0</v>
      </c>
      <c r="H1190" s="9">
        <f t="shared" ref="H1190:I1190" si="317">SUM(H1191)</f>
        <v>0</v>
      </c>
      <c r="I1190" s="9">
        <f t="shared" si="317"/>
        <v>0</v>
      </c>
    </row>
    <row r="1191" spans="1:9" ht="31.5" hidden="1" x14ac:dyDescent="0.25">
      <c r="A1191" s="97" t="s">
        <v>43</v>
      </c>
      <c r="B1191" s="98"/>
      <c r="C1191" s="98" t="s">
        <v>102</v>
      </c>
      <c r="D1191" s="98" t="s">
        <v>155</v>
      </c>
      <c r="E1191" s="54" t="s">
        <v>721</v>
      </c>
      <c r="F1191" s="98" t="s">
        <v>80</v>
      </c>
      <c r="G1191" s="9"/>
      <c r="H1191" s="9"/>
      <c r="I1191" s="9"/>
    </row>
    <row r="1192" spans="1:9" x14ac:dyDescent="0.25">
      <c r="A1192" s="97" t="s">
        <v>387</v>
      </c>
      <c r="B1192" s="4"/>
      <c r="C1192" s="4" t="s">
        <v>102</v>
      </c>
      <c r="D1192" s="98" t="s">
        <v>155</v>
      </c>
      <c r="E1192" s="4" t="s">
        <v>620</v>
      </c>
      <c r="F1192" s="4"/>
      <c r="G1192" s="7">
        <f>SUM(G1193)+G1194+G1195</f>
        <v>24767</v>
      </c>
      <c r="H1192" s="7">
        <f>SUM(H1193)+H1194+H1195</f>
        <v>24767.000000000004</v>
      </c>
      <c r="I1192" s="7">
        <f>SUM(I1193)+I1194+I1195</f>
        <v>24767.000000000004</v>
      </c>
    </row>
    <row r="1193" spans="1:9" ht="31.5" x14ac:dyDescent="0.25">
      <c r="A1193" s="97" t="s">
        <v>43</v>
      </c>
      <c r="B1193" s="4"/>
      <c r="C1193" s="4" t="s">
        <v>102</v>
      </c>
      <c r="D1193" s="98" t="s">
        <v>155</v>
      </c>
      <c r="E1193" s="4" t="s">
        <v>620</v>
      </c>
      <c r="F1193" s="98" t="s">
        <v>80</v>
      </c>
      <c r="G1193" s="72">
        <v>2217</v>
      </c>
      <c r="H1193" s="72">
        <v>24767.000000000004</v>
      </c>
      <c r="I1193" s="72">
        <v>24767.000000000004</v>
      </c>
    </row>
    <row r="1194" spans="1:9" ht="31.5" x14ac:dyDescent="0.25">
      <c r="A1194" s="97" t="s">
        <v>207</v>
      </c>
      <c r="B1194" s="4"/>
      <c r="C1194" s="4" t="s">
        <v>102</v>
      </c>
      <c r="D1194" s="98" t="s">
        <v>155</v>
      </c>
      <c r="E1194" s="4" t="s">
        <v>620</v>
      </c>
      <c r="F1194" s="98" t="s">
        <v>111</v>
      </c>
      <c r="G1194" s="7">
        <v>6937.9</v>
      </c>
      <c r="H1194" s="7"/>
      <c r="I1194" s="7"/>
    </row>
    <row r="1195" spans="1:9" x14ac:dyDescent="0.25">
      <c r="A1195" s="97" t="s">
        <v>20</v>
      </c>
      <c r="B1195" s="4"/>
      <c r="C1195" s="4" t="s">
        <v>102</v>
      </c>
      <c r="D1195" s="98" t="s">
        <v>155</v>
      </c>
      <c r="E1195" s="4" t="s">
        <v>620</v>
      </c>
      <c r="F1195" s="98" t="s">
        <v>85</v>
      </c>
      <c r="G1195" s="7">
        <v>15612.1</v>
      </c>
      <c r="H1195" s="7"/>
      <c r="I1195" s="7"/>
    </row>
    <row r="1196" spans="1:9" ht="31.5" x14ac:dyDescent="0.25">
      <c r="A1196" s="97" t="s">
        <v>775</v>
      </c>
      <c r="B1196" s="4"/>
      <c r="C1196" s="4" t="s">
        <v>102</v>
      </c>
      <c r="D1196" s="98" t="s">
        <v>155</v>
      </c>
      <c r="E1196" s="4" t="s">
        <v>776</v>
      </c>
      <c r="F1196" s="98"/>
      <c r="G1196" s="7">
        <f>SUM(G1197)</f>
        <v>1039</v>
      </c>
      <c r="H1196" s="7">
        <f>SUM(H1197)</f>
        <v>1039</v>
      </c>
      <c r="I1196" s="7">
        <f>SUM(I1197)</f>
        <v>1039</v>
      </c>
    </row>
    <row r="1197" spans="1:9" x14ac:dyDescent="0.25">
      <c r="A1197" s="97" t="s">
        <v>20</v>
      </c>
      <c r="B1197" s="4"/>
      <c r="C1197" s="4" t="s">
        <v>102</v>
      </c>
      <c r="D1197" s="98" t="s">
        <v>155</v>
      </c>
      <c r="E1197" s="4" t="s">
        <v>776</v>
      </c>
      <c r="F1197" s="98" t="s">
        <v>85</v>
      </c>
      <c r="G1197" s="7">
        <v>1039</v>
      </c>
      <c r="H1197" s="7">
        <v>1039</v>
      </c>
      <c r="I1197" s="7">
        <v>1039</v>
      </c>
    </row>
    <row r="1198" spans="1:9" ht="31.5" x14ac:dyDescent="0.25">
      <c r="A1198" s="53" t="s">
        <v>36</v>
      </c>
      <c r="B1198" s="49"/>
      <c r="C1198" s="49" t="s">
        <v>102</v>
      </c>
      <c r="D1198" s="49" t="s">
        <v>155</v>
      </c>
      <c r="E1198" s="54" t="s">
        <v>583</v>
      </c>
      <c r="F1198" s="49"/>
      <c r="G1198" s="51">
        <f>G1199+G1202</f>
        <v>11544.2</v>
      </c>
      <c r="H1198" s="51">
        <f>H1199+H1202</f>
        <v>10652.4</v>
      </c>
      <c r="I1198" s="51">
        <f>I1199+I1202</f>
        <v>10672</v>
      </c>
    </row>
    <row r="1199" spans="1:9" ht="63" x14ac:dyDescent="0.25">
      <c r="A1199" s="97" t="s">
        <v>352</v>
      </c>
      <c r="B1199" s="4"/>
      <c r="C1199" s="4" t="s">
        <v>102</v>
      </c>
      <c r="D1199" s="4" t="s">
        <v>155</v>
      </c>
      <c r="E1199" s="6" t="s">
        <v>610</v>
      </c>
      <c r="F1199" s="4"/>
      <c r="G1199" s="9">
        <f>G1200+G1201</f>
        <v>4876.2</v>
      </c>
      <c r="H1199" s="9">
        <f>H1200+H1201</f>
        <v>4814.0999999999995</v>
      </c>
      <c r="I1199" s="9">
        <f>I1200+I1201</f>
        <v>4828.7</v>
      </c>
    </row>
    <row r="1200" spans="1:9" ht="47.25" x14ac:dyDescent="0.25">
      <c r="A1200" s="97" t="s">
        <v>42</v>
      </c>
      <c r="B1200" s="4"/>
      <c r="C1200" s="4" t="s">
        <v>102</v>
      </c>
      <c r="D1200" s="4" t="s">
        <v>155</v>
      </c>
      <c r="E1200" s="6" t="s">
        <v>610</v>
      </c>
      <c r="F1200" s="4" t="s">
        <v>78</v>
      </c>
      <c r="G1200" s="9">
        <v>4558.8999999999996</v>
      </c>
      <c r="H1200" s="9">
        <v>4482.8999999999996</v>
      </c>
      <c r="I1200" s="9">
        <v>4482.8999999999996</v>
      </c>
    </row>
    <row r="1201" spans="1:9" ht="31.5" x14ac:dyDescent="0.25">
      <c r="A1201" s="97" t="s">
        <v>43</v>
      </c>
      <c r="B1201" s="4"/>
      <c r="C1201" s="4" t="s">
        <v>102</v>
      </c>
      <c r="D1201" s="4" t="s">
        <v>155</v>
      </c>
      <c r="E1201" s="6" t="s">
        <v>610</v>
      </c>
      <c r="F1201" s="4" t="s">
        <v>80</v>
      </c>
      <c r="G1201" s="9">
        <v>317.3</v>
      </c>
      <c r="H1201" s="9">
        <v>331.2</v>
      </c>
      <c r="I1201" s="9">
        <v>345.8</v>
      </c>
    </row>
    <row r="1202" spans="1:9" x14ac:dyDescent="0.25">
      <c r="A1202" s="53" t="s">
        <v>473</v>
      </c>
      <c r="B1202" s="49"/>
      <c r="C1202" s="49" t="s">
        <v>102</v>
      </c>
      <c r="D1202" s="49" t="s">
        <v>155</v>
      </c>
      <c r="E1202" s="54" t="s">
        <v>618</v>
      </c>
      <c r="F1202" s="49"/>
      <c r="G1202" s="51">
        <f>G1203+G1204</f>
        <v>6668</v>
      </c>
      <c r="H1202" s="51">
        <f>H1203+H1204</f>
        <v>5838.3</v>
      </c>
      <c r="I1202" s="51">
        <f>I1203+I1204</f>
        <v>5843.3</v>
      </c>
    </row>
    <row r="1203" spans="1:9" ht="47.25" x14ac:dyDescent="0.25">
      <c r="A1203" s="53" t="s">
        <v>42</v>
      </c>
      <c r="B1203" s="49"/>
      <c r="C1203" s="49" t="s">
        <v>102</v>
      </c>
      <c r="D1203" s="49" t="s">
        <v>155</v>
      </c>
      <c r="E1203" s="54" t="s">
        <v>618</v>
      </c>
      <c r="F1203" s="49" t="s">
        <v>78</v>
      </c>
      <c r="G1203" s="51">
        <v>6284.2</v>
      </c>
      <c r="H1203" s="51">
        <v>5713.3</v>
      </c>
      <c r="I1203" s="51">
        <v>5713.3</v>
      </c>
    </row>
    <row r="1204" spans="1:9" ht="31.5" x14ac:dyDescent="0.25">
      <c r="A1204" s="32" t="s">
        <v>43</v>
      </c>
      <c r="B1204" s="49"/>
      <c r="C1204" s="49" t="s">
        <v>102</v>
      </c>
      <c r="D1204" s="49" t="s">
        <v>155</v>
      </c>
      <c r="E1204" s="54" t="s">
        <v>618</v>
      </c>
      <c r="F1204" s="49" t="s">
        <v>80</v>
      </c>
      <c r="G1204" s="51">
        <v>383.8</v>
      </c>
      <c r="H1204" s="51">
        <v>125</v>
      </c>
      <c r="I1204" s="51">
        <v>130</v>
      </c>
    </row>
    <row r="1205" spans="1:9" ht="47.25" x14ac:dyDescent="0.25">
      <c r="A1205" s="97" t="s">
        <v>523</v>
      </c>
      <c r="B1205" s="4"/>
      <c r="C1205" s="4" t="s">
        <v>102</v>
      </c>
      <c r="D1205" s="4" t="s">
        <v>155</v>
      </c>
      <c r="E1205" s="31" t="s">
        <v>298</v>
      </c>
      <c r="F1205" s="22"/>
      <c r="G1205" s="7">
        <f t="shared" ref="G1205:I1206" si="318">SUM(G1206)</f>
        <v>205</v>
      </c>
      <c r="H1205" s="7">
        <f t="shared" si="318"/>
        <v>0</v>
      </c>
      <c r="I1205" s="7">
        <f t="shared" si="318"/>
        <v>0</v>
      </c>
    </row>
    <row r="1206" spans="1:9" x14ac:dyDescent="0.25">
      <c r="A1206" s="97" t="s">
        <v>29</v>
      </c>
      <c r="B1206" s="4"/>
      <c r="C1206" s="4" t="s">
        <v>102</v>
      </c>
      <c r="D1206" s="4" t="s">
        <v>155</v>
      </c>
      <c r="E1206" s="31" t="s">
        <v>299</v>
      </c>
      <c r="F1206" s="22"/>
      <c r="G1206" s="7">
        <f t="shared" si="318"/>
        <v>205</v>
      </c>
      <c r="H1206" s="7">
        <f t="shared" si="318"/>
        <v>0</v>
      </c>
      <c r="I1206" s="7">
        <f t="shared" si="318"/>
        <v>0</v>
      </c>
    </row>
    <row r="1207" spans="1:9" ht="31.5" x14ac:dyDescent="0.25">
      <c r="A1207" s="97" t="s">
        <v>43</v>
      </c>
      <c r="B1207" s="4"/>
      <c r="C1207" s="4" t="s">
        <v>102</v>
      </c>
      <c r="D1207" s="4" t="s">
        <v>155</v>
      </c>
      <c r="E1207" s="31" t="s">
        <v>299</v>
      </c>
      <c r="F1207" s="22">
        <v>200</v>
      </c>
      <c r="G1207" s="7">
        <v>205</v>
      </c>
      <c r="H1207" s="7"/>
      <c r="I1207" s="7"/>
    </row>
    <row r="1208" spans="1:9" ht="47.25" x14ac:dyDescent="0.25">
      <c r="A1208" s="97" t="s">
        <v>840</v>
      </c>
      <c r="B1208" s="4"/>
      <c r="C1208" s="4" t="s">
        <v>102</v>
      </c>
      <c r="D1208" s="4" t="s">
        <v>155</v>
      </c>
      <c r="E1208" s="48" t="s">
        <v>312</v>
      </c>
      <c r="F1208" s="4"/>
      <c r="G1208" s="7">
        <f>SUM(G1209+G1212+G1215+G1217)+G1225+G1220</f>
        <v>77328.600000000006</v>
      </c>
      <c r="H1208" s="7">
        <f t="shared" ref="H1208:I1208" si="319">SUM(H1209+H1212+H1215+H1217)+H1225+H1220</f>
        <v>64982.7</v>
      </c>
      <c r="I1208" s="7">
        <f t="shared" si="319"/>
        <v>65301</v>
      </c>
    </row>
    <row r="1209" spans="1:9" x14ac:dyDescent="0.25">
      <c r="A1209" s="32" t="s">
        <v>69</v>
      </c>
      <c r="B1209" s="49"/>
      <c r="C1209" s="49" t="s">
        <v>102</v>
      </c>
      <c r="D1209" s="49" t="s">
        <v>155</v>
      </c>
      <c r="E1209" s="55" t="s">
        <v>422</v>
      </c>
      <c r="F1209" s="49"/>
      <c r="G1209" s="51">
        <f>+G1210+G1211</f>
        <v>20912.3</v>
      </c>
      <c r="H1209" s="51">
        <f>+H1210+H1211</f>
        <v>17537.599999999999</v>
      </c>
      <c r="I1209" s="51">
        <f>+I1210+I1211</f>
        <v>17537.599999999999</v>
      </c>
    </row>
    <row r="1210" spans="1:9" ht="47.25" x14ac:dyDescent="0.25">
      <c r="A1210" s="32" t="s">
        <v>42</v>
      </c>
      <c r="B1210" s="49"/>
      <c r="C1210" s="49" t="s">
        <v>102</v>
      </c>
      <c r="D1210" s="49" t="s">
        <v>155</v>
      </c>
      <c r="E1210" s="55" t="s">
        <v>422</v>
      </c>
      <c r="F1210" s="49" t="s">
        <v>78</v>
      </c>
      <c r="G1210" s="7">
        <v>20911.8</v>
      </c>
      <c r="H1210" s="7">
        <v>17537.099999999999</v>
      </c>
      <c r="I1210" s="7">
        <v>17537.099999999999</v>
      </c>
    </row>
    <row r="1211" spans="1:9" ht="31.5" x14ac:dyDescent="0.25">
      <c r="A1211" s="32" t="s">
        <v>43</v>
      </c>
      <c r="B1211" s="49"/>
      <c r="C1211" s="49" t="s">
        <v>102</v>
      </c>
      <c r="D1211" s="49" t="s">
        <v>155</v>
      </c>
      <c r="E1211" s="55" t="s">
        <v>422</v>
      </c>
      <c r="F1211" s="49" t="s">
        <v>80</v>
      </c>
      <c r="G1211" s="7">
        <v>0.5</v>
      </c>
      <c r="H1211" s="7">
        <v>0.5</v>
      </c>
      <c r="I1211" s="7">
        <v>0.5</v>
      </c>
    </row>
    <row r="1212" spans="1:9" x14ac:dyDescent="0.25">
      <c r="A1212" s="32" t="s">
        <v>84</v>
      </c>
      <c r="B1212" s="49"/>
      <c r="C1212" s="49" t="s">
        <v>102</v>
      </c>
      <c r="D1212" s="49" t="s">
        <v>155</v>
      </c>
      <c r="E1212" s="55" t="s">
        <v>621</v>
      </c>
      <c r="F1212" s="49"/>
      <c r="G1212" s="7">
        <f>SUM(G1213+G1214)</f>
        <v>421.5</v>
      </c>
      <c r="H1212" s="7">
        <f>SUM(H1213+H1214)</f>
        <v>421.5</v>
      </c>
      <c r="I1212" s="7">
        <f>SUM(I1213+I1214)</f>
        <v>421.5</v>
      </c>
    </row>
    <row r="1213" spans="1:9" ht="31.5" x14ac:dyDescent="0.25">
      <c r="A1213" s="32" t="s">
        <v>43</v>
      </c>
      <c r="B1213" s="49"/>
      <c r="C1213" s="49" t="s">
        <v>102</v>
      </c>
      <c r="D1213" s="49" t="s">
        <v>155</v>
      </c>
      <c r="E1213" s="55" t="s">
        <v>621</v>
      </c>
      <c r="F1213" s="49" t="s">
        <v>80</v>
      </c>
      <c r="G1213" s="7">
        <v>420</v>
      </c>
      <c r="H1213" s="7">
        <v>420</v>
      </c>
      <c r="I1213" s="7">
        <v>420</v>
      </c>
    </row>
    <row r="1214" spans="1:9" x14ac:dyDescent="0.25">
      <c r="A1214" s="97" t="s">
        <v>20</v>
      </c>
      <c r="B1214" s="49"/>
      <c r="C1214" s="49" t="s">
        <v>102</v>
      </c>
      <c r="D1214" s="49" t="s">
        <v>155</v>
      </c>
      <c r="E1214" s="55" t="s">
        <v>621</v>
      </c>
      <c r="F1214" s="49" t="s">
        <v>85</v>
      </c>
      <c r="G1214" s="7">
        <v>1.5</v>
      </c>
      <c r="H1214" s="7">
        <v>1.5</v>
      </c>
      <c r="I1214" s="7">
        <v>1.5</v>
      </c>
    </row>
    <row r="1215" spans="1:9" ht="31.5" x14ac:dyDescent="0.25">
      <c r="A1215" s="32" t="s">
        <v>86</v>
      </c>
      <c r="B1215" s="49"/>
      <c r="C1215" s="49" t="s">
        <v>102</v>
      </c>
      <c r="D1215" s="49" t="s">
        <v>155</v>
      </c>
      <c r="E1215" s="55" t="s">
        <v>483</v>
      </c>
      <c r="F1215" s="49"/>
      <c r="G1215" s="51">
        <f>SUM(G1216)</f>
        <v>1180</v>
      </c>
      <c r="H1215" s="51">
        <f>SUM(H1216)</f>
        <v>1062.0999999999999</v>
      </c>
      <c r="I1215" s="51">
        <f>SUM(I1216)</f>
        <v>1125.5</v>
      </c>
    </row>
    <row r="1216" spans="1:9" ht="31.5" x14ac:dyDescent="0.25">
      <c r="A1216" s="32" t="s">
        <v>43</v>
      </c>
      <c r="B1216" s="49"/>
      <c r="C1216" s="49" t="s">
        <v>102</v>
      </c>
      <c r="D1216" s="49" t="s">
        <v>155</v>
      </c>
      <c r="E1216" s="55" t="s">
        <v>483</v>
      </c>
      <c r="F1216" s="49" t="s">
        <v>80</v>
      </c>
      <c r="G1216" s="7">
        <v>1180</v>
      </c>
      <c r="H1216" s="7">
        <v>1062.0999999999999</v>
      </c>
      <c r="I1216" s="7">
        <v>1125.5</v>
      </c>
    </row>
    <row r="1217" spans="1:9" ht="31.5" x14ac:dyDescent="0.25">
      <c r="A1217" s="32" t="s">
        <v>427</v>
      </c>
      <c r="B1217" s="49"/>
      <c r="C1217" s="49" t="s">
        <v>102</v>
      </c>
      <c r="D1217" s="49" t="s">
        <v>155</v>
      </c>
      <c r="E1217" s="55" t="s">
        <v>428</v>
      </c>
      <c r="F1217" s="49"/>
      <c r="G1217" s="51">
        <f>SUM(G1218:G1219)</f>
        <v>825.2</v>
      </c>
      <c r="H1217" s="51">
        <f>SUM(H1218:H1219)</f>
        <v>249.1</v>
      </c>
      <c r="I1217" s="51">
        <f>SUM(I1218:I1219)</f>
        <v>374</v>
      </c>
    </row>
    <row r="1218" spans="1:9" ht="31.5" x14ac:dyDescent="0.25">
      <c r="A1218" s="32" t="s">
        <v>43</v>
      </c>
      <c r="B1218" s="49"/>
      <c r="C1218" s="49" t="s">
        <v>102</v>
      </c>
      <c r="D1218" s="49" t="s">
        <v>155</v>
      </c>
      <c r="E1218" s="55" t="s">
        <v>428</v>
      </c>
      <c r="F1218" s="49" t="s">
        <v>80</v>
      </c>
      <c r="G1218" s="7">
        <v>753</v>
      </c>
      <c r="H1218" s="7">
        <v>195</v>
      </c>
      <c r="I1218" s="7">
        <v>319.89999999999998</v>
      </c>
    </row>
    <row r="1219" spans="1:9" x14ac:dyDescent="0.25">
      <c r="A1219" s="97" t="s">
        <v>20</v>
      </c>
      <c r="B1219" s="49"/>
      <c r="C1219" s="49" t="s">
        <v>102</v>
      </c>
      <c r="D1219" s="49" t="s">
        <v>155</v>
      </c>
      <c r="E1219" s="55" t="s">
        <v>428</v>
      </c>
      <c r="F1219" s="49" t="s">
        <v>85</v>
      </c>
      <c r="G1219" s="7">
        <v>72.2</v>
      </c>
      <c r="H1219" s="7">
        <v>54.1</v>
      </c>
      <c r="I1219" s="7">
        <v>54.1</v>
      </c>
    </row>
    <row r="1220" spans="1:9" x14ac:dyDescent="0.25">
      <c r="A1220" s="97" t="s">
        <v>29</v>
      </c>
      <c r="B1220" s="4"/>
      <c r="C1220" s="4" t="s">
        <v>102</v>
      </c>
      <c r="D1220" s="4" t="s">
        <v>155</v>
      </c>
      <c r="E1220" s="22" t="s">
        <v>622</v>
      </c>
      <c r="F1220" s="22"/>
      <c r="G1220" s="7">
        <f>SUM(G1223)+G1221</f>
        <v>0</v>
      </c>
      <c r="H1220" s="7">
        <f t="shared" ref="H1220:I1220" si="320">SUM(H1223)+H1221</f>
        <v>0</v>
      </c>
      <c r="I1220" s="7">
        <f t="shared" si="320"/>
        <v>0</v>
      </c>
    </row>
    <row r="1221" spans="1:9" ht="31.5" hidden="1" x14ac:dyDescent="0.25">
      <c r="A1221" s="32" t="s">
        <v>427</v>
      </c>
      <c r="B1221" s="4"/>
      <c r="C1221" s="4" t="s">
        <v>102</v>
      </c>
      <c r="D1221" s="4" t="s">
        <v>155</v>
      </c>
      <c r="E1221" s="22" t="s">
        <v>722</v>
      </c>
      <c r="F1221" s="22"/>
      <c r="G1221" s="7">
        <f>SUM(G1222)</f>
        <v>0</v>
      </c>
      <c r="H1221" s="7">
        <f t="shared" ref="H1221:I1221" si="321">SUM(H1222)</f>
        <v>0</v>
      </c>
      <c r="I1221" s="7">
        <f t="shared" si="321"/>
        <v>0</v>
      </c>
    </row>
    <row r="1222" spans="1:9" ht="31.5" hidden="1" x14ac:dyDescent="0.25">
      <c r="A1222" s="32" t="s">
        <v>43</v>
      </c>
      <c r="B1222" s="4"/>
      <c r="C1222" s="4" t="s">
        <v>102</v>
      </c>
      <c r="D1222" s="4" t="s">
        <v>155</v>
      </c>
      <c r="E1222" s="22" t="s">
        <v>722</v>
      </c>
      <c r="F1222" s="22">
        <v>200</v>
      </c>
      <c r="G1222" s="7"/>
      <c r="H1222" s="7"/>
      <c r="I1222" s="7"/>
    </row>
    <row r="1223" spans="1:9" hidden="1" x14ac:dyDescent="0.25">
      <c r="A1223" s="33" t="s">
        <v>841</v>
      </c>
      <c r="B1223" s="4"/>
      <c r="C1223" s="4" t="s">
        <v>102</v>
      </c>
      <c r="D1223" s="98" t="s">
        <v>155</v>
      </c>
      <c r="E1223" s="4" t="s">
        <v>592</v>
      </c>
      <c r="F1223" s="98"/>
      <c r="G1223" s="7">
        <f>G1224</f>
        <v>0</v>
      </c>
      <c r="H1223" s="7">
        <f>H1224</f>
        <v>0</v>
      </c>
      <c r="I1223" s="7">
        <f>I1224</f>
        <v>0</v>
      </c>
    </row>
    <row r="1224" spans="1:9" ht="31.5" hidden="1" x14ac:dyDescent="0.25">
      <c r="A1224" s="97" t="s">
        <v>43</v>
      </c>
      <c r="B1224" s="98"/>
      <c r="C1224" s="98" t="s">
        <v>102</v>
      </c>
      <c r="D1224" s="98" t="s">
        <v>155</v>
      </c>
      <c r="E1224" s="4" t="s">
        <v>592</v>
      </c>
      <c r="F1224" s="98" t="s">
        <v>80</v>
      </c>
      <c r="G1224" s="7"/>
      <c r="H1224" s="7"/>
      <c r="I1224" s="7"/>
    </row>
    <row r="1225" spans="1:9" ht="31.5" x14ac:dyDescent="0.25">
      <c r="A1225" s="97" t="s">
        <v>36</v>
      </c>
      <c r="B1225" s="4"/>
      <c r="C1225" s="4" t="s">
        <v>102</v>
      </c>
      <c r="D1225" s="4" t="s">
        <v>155</v>
      </c>
      <c r="E1225" s="22" t="s">
        <v>313</v>
      </c>
      <c r="F1225" s="4"/>
      <c r="G1225" s="7">
        <f>SUM(G1226)</f>
        <v>53989.599999999999</v>
      </c>
      <c r="H1225" s="7">
        <f>SUM(H1226)</f>
        <v>45712.4</v>
      </c>
      <c r="I1225" s="7">
        <f>SUM(I1226)</f>
        <v>45842.400000000001</v>
      </c>
    </row>
    <row r="1226" spans="1:9" x14ac:dyDescent="0.25">
      <c r="A1226" s="33" t="s">
        <v>841</v>
      </c>
      <c r="B1226" s="4"/>
      <c r="C1226" s="4" t="s">
        <v>102</v>
      </c>
      <c r="D1226" s="4" t="s">
        <v>155</v>
      </c>
      <c r="E1226" s="22" t="s">
        <v>314</v>
      </c>
      <c r="F1226" s="4"/>
      <c r="G1226" s="7">
        <f>G1227+G1228+G1230+G1229</f>
        <v>53989.599999999999</v>
      </c>
      <c r="H1226" s="7">
        <f t="shared" ref="H1226:I1226" si="322">H1227+H1228+H1230+H1229</f>
        <v>45712.4</v>
      </c>
      <c r="I1226" s="7">
        <f t="shared" si="322"/>
        <v>45842.400000000001</v>
      </c>
    </row>
    <row r="1227" spans="1:9" ht="47.25" x14ac:dyDescent="0.25">
      <c r="A1227" s="2" t="s">
        <v>42</v>
      </c>
      <c r="B1227" s="4"/>
      <c r="C1227" s="4" t="s">
        <v>102</v>
      </c>
      <c r="D1227" s="4" t="s">
        <v>155</v>
      </c>
      <c r="E1227" s="22" t="s">
        <v>314</v>
      </c>
      <c r="F1227" s="4" t="s">
        <v>78</v>
      </c>
      <c r="G1227" s="7">
        <v>48750.8</v>
      </c>
      <c r="H1227" s="7">
        <v>41210.5</v>
      </c>
      <c r="I1227" s="7">
        <v>41210.5</v>
      </c>
    </row>
    <row r="1228" spans="1:9" ht="31.5" x14ac:dyDescent="0.25">
      <c r="A1228" s="97" t="s">
        <v>43</v>
      </c>
      <c r="B1228" s="4"/>
      <c r="C1228" s="4" t="s">
        <v>102</v>
      </c>
      <c r="D1228" s="4" t="s">
        <v>155</v>
      </c>
      <c r="E1228" s="22" t="s">
        <v>314</v>
      </c>
      <c r="F1228" s="4" t="s">
        <v>80</v>
      </c>
      <c r="G1228" s="7">
        <v>5070.6000000000004</v>
      </c>
      <c r="H1228" s="7">
        <v>4374.8</v>
      </c>
      <c r="I1228" s="7">
        <v>4504.8</v>
      </c>
    </row>
    <row r="1229" spans="1:9" hidden="1" x14ac:dyDescent="0.25">
      <c r="A1229" s="97" t="s">
        <v>34</v>
      </c>
      <c r="B1229" s="4"/>
      <c r="C1229" s="4" t="s">
        <v>102</v>
      </c>
      <c r="D1229" s="4" t="s">
        <v>155</v>
      </c>
      <c r="E1229" s="22" t="s">
        <v>314</v>
      </c>
      <c r="F1229" s="4" t="s">
        <v>88</v>
      </c>
      <c r="G1229" s="7"/>
      <c r="H1229" s="7"/>
      <c r="I1229" s="7"/>
    </row>
    <row r="1230" spans="1:9" x14ac:dyDescent="0.25">
      <c r="A1230" s="97" t="s">
        <v>20</v>
      </c>
      <c r="B1230" s="4"/>
      <c r="C1230" s="4" t="s">
        <v>102</v>
      </c>
      <c r="D1230" s="4" t="s">
        <v>155</v>
      </c>
      <c r="E1230" s="22" t="s">
        <v>314</v>
      </c>
      <c r="F1230" s="4" t="s">
        <v>85</v>
      </c>
      <c r="G1230" s="7">
        <v>168.2</v>
      </c>
      <c r="H1230" s="7">
        <v>127.1</v>
      </c>
      <c r="I1230" s="7">
        <v>127.1</v>
      </c>
    </row>
    <row r="1231" spans="1:9" ht="31.5" x14ac:dyDescent="0.25">
      <c r="A1231" s="97" t="s">
        <v>839</v>
      </c>
      <c r="B1231" s="4"/>
      <c r="C1231" s="4" t="s">
        <v>102</v>
      </c>
      <c r="D1231" s="4" t="s">
        <v>155</v>
      </c>
      <c r="E1231" s="31" t="s">
        <v>719</v>
      </c>
      <c r="F1231" s="4"/>
      <c r="G1231" s="7">
        <f t="shared" ref="G1231:I1232" si="323">G1232</f>
        <v>70</v>
      </c>
      <c r="H1231" s="7">
        <f t="shared" si="323"/>
        <v>70</v>
      </c>
      <c r="I1231" s="7">
        <f t="shared" si="323"/>
        <v>70</v>
      </c>
    </row>
    <row r="1232" spans="1:9" x14ac:dyDescent="0.25">
      <c r="A1232" s="97" t="s">
        <v>29</v>
      </c>
      <c r="B1232" s="4"/>
      <c r="C1232" s="4" t="s">
        <v>102</v>
      </c>
      <c r="D1232" s="4" t="s">
        <v>155</v>
      </c>
      <c r="E1232" s="31" t="s">
        <v>720</v>
      </c>
      <c r="F1232" s="4"/>
      <c r="G1232" s="7">
        <f t="shared" si="323"/>
        <v>70</v>
      </c>
      <c r="H1232" s="7">
        <f t="shared" si="323"/>
        <v>70</v>
      </c>
      <c r="I1232" s="7">
        <f t="shared" si="323"/>
        <v>70</v>
      </c>
    </row>
    <row r="1233" spans="1:9" ht="31.5" x14ac:dyDescent="0.25">
      <c r="A1233" s="97" t="s">
        <v>43</v>
      </c>
      <c r="B1233" s="4"/>
      <c r="C1233" s="4" t="s">
        <v>102</v>
      </c>
      <c r="D1233" s="4" t="s">
        <v>155</v>
      </c>
      <c r="E1233" s="31" t="s">
        <v>720</v>
      </c>
      <c r="F1233" s="4" t="s">
        <v>80</v>
      </c>
      <c r="G1233" s="72">
        <v>70</v>
      </c>
      <c r="H1233" s="72">
        <v>70</v>
      </c>
      <c r="I1233" s="72">
        <v>70</v>
      </c>
    </row>
    <row r="1234" spans="1:9" x14ac:dyDescent="0.25">
      <c r="A1234" s="97" t="s">
        <v>24</v>
      </c>
      <c r="B1234" s="4"/>
      <c r="C1234" s="4" t="s">
        <v>25</v>
      </c>
      <c r="D1234" s="4" t="s">
        <v>26</v>
      </c>
      <c r="E1234" s="6"/>
      <c r="F1234" s="4"/>
      <c r="G1234" s="7">
        <f>SUM(G1235)</f>
        <v>71738.099999999991</v>
      </c>
      <c r="H1234" s="7">
        <f t="shared" ref="H1234:I1234" si="324">SUM(H1235)</f>
        <v>71837.899999999994</v>
      </c>
      <c r="I1234" s="7">
        <f t="shared" si="324"/>
        <v>71837.899999999994</v>
      </c>
    </row>
    <row r="1235" spans="1:9" x14ac:dyDescent="0.25">
      <c r="A1235" s="97" t="s">
        <v>167</v>
      </c>
      <c r="B1235" s="31"/>
      <c r="C1235" s="4" t="s">
        <v>25</v>
      </c>
      <c r="D1235" s="4" t="s">
        <v>11</v>
      </c>
      <c r="E1235" s="48"/>
      <c r="F1235" s="31"/>
      <c r="G1235" s="9">
        <f>SUM(G1236+G1242+G1246)</f>
        <v>71738.099999999991</v>
      </c>
      <c r="H1235" s="9">
        <f t="shared" ref="H1235:I1235" si="325">SUM(H1236+H1242+H1246)</f>
        <v>71837.899999999994</v>
      </c>
      <c r="I1235" s="9">
        <f t="shared" si="325"/>
        <v>71837.899999999994</v>
      </c>
    </row>
    <row r="1236" spans="1:9" ht="31.5" x14ac:dyDescent="0.25">
      <c r="A1236" s="97" t="s">
        <v>425</v>
      </c>
      <c r="B1236" s="4"/>
      <c r="C1236" s="4" t="s">
        <v>25</v>
      </c>
      <c r="D1236" s="4" t="s">
        <v>11</v>
      </c>
      <c r="E1236" s="48" t="s">
        <v>189</v>
      </c>
      <c r="F1236" s="4"/>
      <c r="G1236" s="9">
        <f>G1237</f>
        <v>37597.699999999997</v>
      </c>
      <c r="H1236" s="9">
        <f>H1237</f>
        <v>36368.199999999997</v>
      </c>
      <c r="I1236" s="9">
        <f>I1237</f>
        <v>36368.199999999997</v>
      </c>
    </row>
    <row r="1237" spans="1:9" ht="31.5" x14ac:dyDescent="0.25">
      <c r="A1237" s="97" t="s">
        <v>642</v>
      </c>
      <c r="B1237" s="4"/>
      <c r="C1237" s="4" t="s">
        <v>25</v>
      </c>
      <c r="D1237" s="4" t="s">
        <v>11</v>
      </c>
      <c r="E1237" s="48" t="s">
        <v>640</v>
      </c>
      <c r="F1237" s="4"/>
      <c r="G1237" s="9">
        <f>G1238+G1240</f>
        <v>37597.699999999997</v>
      </c>
      <c r="H1237" s="9">
        <f>H1238+H1240</f>
        <v>36368.199999999997</v>
      </c>
      <c r="I1237" s="9">
        <f>I1238+I1240</f>
        <v>36368.199999999997</v>
      </c>
    </row>
    <row r="1238" spans="1:9" ht="63" x14ac:dyDescent="0.25">
      <c r="A1238" s="97" t="s">
        <v>955</v>
      </c>
      <c r="B1238" s="4"/>
      <c r="C1238" s="4" t="s">
        <v>25</v>
      </c>
      <c r="D1238" s="4" t="s">
        <v>11</v>
      </c>
      <c r="E1238" s="48" t="s">
        <v>641</v>
      </c>
      <c r="F1238" s="4"/>
      <c r="G1238" s="9">
        <f>G1239</f>
        <v>36520.199999999997</v>
      </c>
      <c r="H1238" s="9">
        <f>H1239</f>
        <v>33081</v>
      </c>
      <c r="I1238" s="9">
        <f>I1239</f>
        <v>33081</v>
      </c>
    </row>
    <row r="1239" spans="1:9" x14ac:dyDescent="0.25">
      <c r="A1239" s="97" t="s">
        <v>34</v>
      </c>
      <c r="B1239" s="4"/>
      <c r="C1239" s="4" t="s">
        <v>25</v>
      </c>
      <c r="D1239" s="4" t="s">
        <v>11</v>
      </c>
      <c r="E1239" s="48" t="s">
        <v>641</v>
      </c>
      <c r="F1239" s="4" t="s">
        <v>88</v>
      </c>
      <c r="G1239" s="9">
        <v>36520.199999999997</v>
      </c>
      <c r="H1239" s="9">
        <v>33081</v>
      </c>
      <c r="I1239" s="9">
        <v>33081</v>
      </c>
    </row>
    <row r="1240" spans="1:9" ht="94.5" x14ac:dyDescent="0.25">
      <c r="A1240" s="97" t="s">
        <v>949</v>
      </c>
      <c r="B1240" s="4"/>
      <c r="C1240" s="4" t="s">
        <v>25</v>
      </c>
      <c r="D1240" s="4" t="s">
        <v>11</v>
      </c>
      <c r="E1240" s="48" t="s">
        <v>950</v>
      </c>
      <c r="F1240" s="4"/>
      <c r="G1240" s="9">
        <f>SUM(G1241)</f>
        <v>1077.5</v>
      </c>
      <c r="H1240" s="9">
        <v>3287.2</v>
      </c>
      <c r="I1240" s="9">
        <v>3287.2</v>
      </c>
    </row>
    <row r="1241" spans="1:9" x14ac:dyDescent="0.25">
      <c r="A1241" s="97" t="s">
        <v>34</v>
      </c>
      <c r="B1241" s="4"/>
      <c r="C1241" s="4" t="s">
        <v>25</v>
      </c>
      <c r="D1241" s="4" t="s">
        <v>11</v>
      </c>
      <c r="E1241" s="48" t="s">
        <v>950</v>
      </c>
      <c r="F1241" s="4" t="s">
        <v>88</v>
      </c>
      <c r="G1241" s="9">
        <v>1077.5</v>
      </c>
      <c r="H1241" s="9">
        <v>3287.2</v>
      </c>
      <c r="I1241" s="9">
        <v>3287.2</v>
      </c>
    </row>
    <row r="1242" spans="1:9" ht="31.5" x14ac:dyDescent="0.25">
      <c r="A1242" s="97" t="s">
        <v>893</v>
      </c>
      <c r="B1242" s="4"/>
      <c r="C1242" s="4" t="s">
        <v>25</v>
      </c>
      <c r="D1242" s="4" t="s">
        <v>11</v>
      </c>
      <c r="E1242" s="6" t="s">
        <v>348</v>
      </c>
      <c r="F1242" s="4"/>
      <c r="G1242" s="9">
        <f>SUM(G1243)</f>
        <v>27059.1</v>
      </c>
      <c r="H1242" s="9">
        <f t="shared" ref="H1242:I1243" si="326">SUM(H1243)</f>
        <v>28059.1</v>
      </c>
      <c r="I1242" s="9">
        <f t="shared" si="326"/>
        <v>28059.1</v>
      </c>
    </row>
    <row r="1243" spans="1:9" x14ac:dyDescent="0.25">
      <c r="A1243" s="97" t="s">
        <v>645</v>
      </c>
      <c r="B1243" s="4"/>
      <c r="C1243" s="4" t="s">
        <v>25</v>
      </c>
      <c r="D1243" s="4" t="s">
        <v>11</v>
      </c>
      <c r="E1243" s="6" t="s">
        <v>643</v>
      </c>
      <c r="F1243" s="4"/>
      <c r="G1243" s="9">
        <f>SUM(G1244)</f>
        <v>27059.1</v>
      </c>
      <c r="H1243" s="9">
        <f t="shared" si="326"/>
        <v>28059.1</v>
      </c>
      <c r="I1243" s="9">
        <f t="shared" si="326"/>
        <v>28059.1</v>
      </c>
    </row>
    <row r="1244" spans="1:9" ht="63" x14ac:dyDescent="0.25">
      <c r="A1244" s="97" t="s">
        <v>354</v>
      </c>
      <c r="B1244" s="4"/>
      <c r="C1244" s="4" t="s">
        <v>25</v>
      </c>
      <c r="D1244" s="4" t="s">
        <v>11</v>
      </c>
      <c r="E1244" s="48" t="s">
        <v>644</v>
      </c>
      <c r="F1244" s="4"/>
      <c r="G1244" s="9">
        <f t="shared" ref="G1244:I1244" si="327">G1245</f>
        <v>27059.1</v>
      </c>
      <c r="H1244" s="9">
        <f t="shared" si="327"/>
        <v>28059.1</v>
      </c>
      <c r="I1244" s="9">
        <f t="shared" si="327"/>
        <v>28059.1</v>
      </c>
    </row>
    <row r="1245" spans="1:9" x14ac:dyDescent="0.25">
      <c r="A1245" s="97" t="s">
        <v>34</v>
      </c>
      <c r="B1245" s="98"/>
      <c r="C1245" s="4" t="s">
        <v>25</v>
      </c>
      <c r="D1245" s="4" t="s">
        <v>11</v>
      </c>
      <c r="E1245" s="48" t="s">
        <v>644</v>
      </c>
      <c r="F1245" s="4">
        <v>300</v>
      </c>
      <c r="G1245" s="9">
        <v>27059.1</v>
      </c>
      <c r="H1245" s="9">
        <v>28059.1</v>
      </c>
      <c r="I1245" s="9">
        <v>28059.1</v>
      </c>
    </row>
    <row r="1246" spans="1:9" ht="31.5" x14ac:dyDescent="0.25">
      <c r="A1246" s="97" t="s">
        <v>521</v>
      </c>
      <c r="B1246" s="31"/>
      <c r="C1246" s="4" t="s">
        <v>25</v>
      </c>
      <c r="D1246" s="4" t="s">
        <v>11</v>
      </c>
      <c r="E1246" s="31" t="s">
        <v>290</v>
      </c>
      <c r="F1246" s="31"/>
      <c r="G1246" s="9">
        <f>SUM(G1247)</f>
        <v>7081.3</v>
      </c>
      <c r="H1246" s="9">
        <f t="shared" ref="H1246:I1246" si="328">SUM(H1247)</f>
        <v>7410.6</v>
      </c>
      <c r="I1246" s="9">
        <f t="shared" si="328"/>
        <v>7410.6</v>
      </c>
    </row>
    <row r="1247" spans="1:9" ht="31.5" x14ac:dyDescent="0.25">
      <c r="A1247" s="97" t="s">
        <v>657</v>
      </c>
      <c r="B1247" s="31"/>
      <c r="C1247" s="4" t="s">
        <v>25</v>
      </c>
      <c r="D1247" s="4" t="s">
        <v>11</v>
      </c>
      <c r="E1247" s="31" t="s">
        <v>576</v>
      </c>
      <c r="F1247" s="31"/>
      <c r="G1247" s="9">
        <f>SUM(G1248+G1254)</f>
        <v>7081.3</v>
      </c>
      <c r="H1247" s="9">
        <f t="shared" ref="H1247:I1247" si="329">SUM(H1248+H1254)</f>
        <v>7410.6</v>
      </c>
      <c r="I1247" s="9">
        <f t="shared" si="329"/>
        <v>7410.6</v>
      </c>
    </row>
    <row r="1248" spans="1:9" x14ac:dyDescent="0.25">
      <c r="A1248" s="97" t="s">
        <v>29</v>
      </c>
      <c r="B1248" s="31"/>
      <c r="C1248" s="4" t="s">
        <v>25</v>
      </c>
      <c r="D1248" s="4" t="s">
        <v>11</v>
      </c>
      <c r="E1248" s="31" t="s">
        <v>577</v>
      </c>
      <c r="F1248" s="31"/>
      <c r="G1248" s="9">
        <f>SUM(G1252)+G1249</f>
        <v>6774.8</v>
      </c>
      <c r="H1248" s="9">
        <f t="shared" ref="H1248:I1248" si="330">SUM(H1252)+H1249</f>
        <v>7034.2000000000007</v>
      </c>
      <c r="I1248" s="9">
        <f t="shared" si="330"/>
        <v>7034.2000000000007</v>
      </c>
    </row>
    <row r="1249" spans="1:9" ht="31.5" x14ac:dyDescent="0.25">
      <c r="A1249" s="97" t="s">
        <v>894</v>
      </c>
      <c r="B1249" s="31"/>
      <c r="C1249" s="4" t="s">
        <v>25</v>
      </c>
      <c r="D1249" s="4" t="s">
        <v>11</v>
      </c>
      <c r="E1249" s="31" t="s">
        <v>600</v>
      </c>
      <c r="F1249" s="31"/>
      <c r="G1249" s="9">
        <f>G1250+G1251</f>
        <v>578.20000000000005</v>
      </c>
      <c r="H1249" s="9">
        <f>H1250+H1251</f>
        <v>837.6</v>
      </c>
      <c r="I1249" s="9">
        <f>I1250+I1251</f>
        <v>837.6</v>
      </c>
    </row>
    <row r="1250" spans="1:9" x14ac:dyDescent="0.25">
      <c r="A1250" s="97" t="s">
        <v>34</v>
      </c>
      <c r="B1250" s="31"/>
      <c r="C1250" s="4" t="s">
        <v>25</v>
      </c>
      <c r="D1250" s="4" t="s">
        <v>11</v>
      </c>
      <c r="E1250" s="31" t="s">
        <v>600</v>
      </c>
      <c r="F1250" s="31">
        <v>300</v>
      </c>
      <c r="G1250" s="9">
        <v>293.7</v>
      </c>
      <c r="H1250" s="9">
        <v>463.5</v>
      </c>
      <c r="I1250" s="9">
        <v>463.5</v>
      </c>
    </row>
    <row r="1251" spans="1:9" ht="31.5" x14ac:dyDescent="0.25">
      <c r="A1251" s="97" t="s">
        <v>207</v>
      </c>
      <c r="B1251" s="31"/>
      <c r="C1251" s="4" t="s">
        <v>25</v>
      </c>
      <c r="D1251" s="4" t="s">
        <v>11</v>
      </c>
      <c r="E1251" s="31" t="s">
        <v>600</v>
      </c>
      <c r="F1251" s="31">
        <v>600</v>
      </c>
      <c r="G1251" s="9">
        <v>284.5</v>
      </c>
      <c r="H1251" s="9">
        <v>374.1</v>
      </c>
      <c r="I1251" s="9">
        <v>374.1</v>
      </c>
    </row>
    <row r="1252" spans="1:9" ht="78.75" x14ac:dyDescent="0.25">
      <c r="A1252" s="97" t="s">
        <v>809</v>
      </c>
      <c r="B1252" s="4"/>
      <c r="C1252" s="4" t="s">
        <v>25</v>
      </c>
      <c r="D1252" s="4" t="s">
        <v>11</v>
      </c>
      <c r="E1252" s="31" t="s">
        <v>652</v>
      </c>
      <c r="F1252" s="4"/>
      <c r="G1252" s="7">
        <f t="shared" ref="G1252:I1252" si="331">G1253</f>
        <v>6196.6</v>
      </c>
      <c r="H1252" s="7">
        <f t="shared" si="331"/>
        <v>6196.6</v>
      </c>
      <c r="I1252" s="7">
        <f t="shared" si="331"/>
        <v>6196.6</v>
      </c>
    </row>
    <row r="1253" spans="1:9" x14ac:dyDescent="0.25">
      <c r="A1253" s="97" t="s">
        <v>34</v>
      </c>
      <c r="B1253" s="4"/>
      <c r="C1253" s="4" t="s">
        <v>25</v>
      </c>
      <c r="D1253" s="4" t="s">
        <v>11</v>
      </c>
      <c r="E1253" s="31" t="s">
        <v>652</v>
      </c>
      <c r="F1253" s="4" t="s">
        <v>88</v>
      </c>
      <c r="G1253" s="7">
        <v>6196.6</v>
      </c>
      <c r="H1253" s="7">
        <v>6196.6</v>
      </c>
      <c r="I1253" s="7">
        <v>6196.6</v>
      </c>
    </row>
    <row r="1254" spans="1:9" ht="31.5" x14ac:dyDescent="0.25">
      <c r="A1254" s="97" t="s">
        <v>36</v>
      </c>
      <c r="B1254" s="4"/>
      <c r="C1254" s="4" t="s">
        <v>25</v>
      </c>
      <c r="D1254" s="4" t="s">
        <v>11</v>
      </c>
      <c r="E1254" s="31" t="s">
        <v>583</v>
      </c>
      <c r="F1254" s="4"/>
      <c r="G1254" s="7">
        <f>SUM(G1255)</f>
        <v>306.5</v>
      </c>
      <c r="H1254" s="7">
        <f t="shared" ref="H1254:I1255" si="332">SUM(H1255)</f>
        <v>376.4</v>
      </c>
      <c r="I1254" s="7">
        <f t="shared" si="332"/>
        <v>376.4</v>
      </c>
    </row>
    <row r="1255" spans="1:9" ht="78.75" x14ac:dyDescent="0.25">
      <c r="A1255" s="97" t="s">
        <v>350</v>
      </c>
      <c r="B1255" s="4"/>
      <c r="C1255" s="4" t="s">
        <v>25</v>
      </c>
      <c r="D1255" s="4" t="s">
        <v>11</v>
      </c>
      <c r="E1255" s="31" t="s">
        <v>603</v>
      </c>
      <c r="F1255" s="4"/>
      <c r="G1255" s="7">
        <f>SUM(G1256)</f>
        <v>306.5</v>
      </c>
      <c r="H1255" s="7">
        <f t="shared" si="332"/>
        <v>376.4</v>
      </c>
      <c r="I1255" s="7">
        <f t="shared" si="332"/>
        <v>376.4</v>
      </c>
    </row>
    <row r="1256" spans="1:9" x14ac:dyDescent="0.25">
      <c r="A1256" s="97" t="s">
        <v>34</v>
      </c>
      <c r="B1256" s="4"/>
      <c r="C1256" s="4" t="s">
        <v>25</v>
      </c>
      <c r="D1256" s="4" t="s">
        <v>11</v>
      </c>
      <c r="E1256" s="31" t="s">
        <v>603</v>
      </c>
      <c r="F1256" s="4" t="s">
        <v>88</v>
      </c>
      <c r="G1256" s="7">
        <v>306.5</v>
      </c>
      <c r="H1256" s="7">
        <v>376.4</v>
      </c>
      <c r="I1256" s="7">
        <v>376.4</v>
      </c>
    </row>
    <row r="1257" spans="1:9" hidden="1" x14ac:dyDescent="0.25">
      <c r="A1257" s="97" t="s">
        <v>66</v>
      </c>
      <c r="B1257" s="40"/>
      <c r="C1257" s="98" t="s">
        <v>25</v>
      </c>
      <c r="D1257" s="98" t="s">
        <v>67</v>
      </c>
      <c r="E1257" s="98"/>
      <c r="F1257" s="31"/>
      <c r="G1257" s="9">
        <f t="shared" ref="G1257:I1258" si="333">G1258</f>
        <v>0</v>
      </c>
      <c r="H1257" s="9">
        <f t="shared" si="333"/>
        <v>0</v>
      </c>
      <c r="I1257" s="9">
        <f t="shared" si="333"/>
        <v>0</v>
      </c>
    </row>
    <row r="1258" spans="1:9" ht="31.5" hidden="1" x14ac:dyDescent="0.25">
      <c r="A1258" s="97" t="s">
        <v>895</v>
      </c>
      <c r="B1258" s="40"/>
      <c r="C1258" s="98" t="s">
        <v>25</v>
      </c>
      <c r="D1258" s="98" t="s">
        <v>67</v>
      </c>
      <c r="E1258" s="31" t="s">
        <v>14</v>
      </c>
      <c r="F1258" s="31"/>
      <c r="G1258" s="9">
        <f t="shared" si="333"/>
        <v>0</v>
      </c>
      <c r="H1258" s="9">
        <f t="shared" si="333"/>
        <v>0</v>
      </c>
      <c r="I1258" s="9">
        <f t="shared" si="333"/>
        <v>0</v>
      </c>
    </row>
    <row r="1259" spans="1:9" hidden="1" x14ac:dyDescent="0.25">
      <c r="A1259" s="97" t="s">
        <v>73</v>
      </c>
      <c r="B1259" s="40"/>
      <c r="C1259" s="98" t="s">
        <v>25</v>
      </c>
      <c r="D1259" s="98" t="s">
        <v>67</v>
      </c>
      <c r="E1259" s="31" t="s">
        <v>57</v>
      </c>
      <c r="F1259" s="31"/>
      <c r="G1259" s="9">
        <f>SUM(G1261)</f>
        <v>0</v>
      </c>
      <c r="H1259" s="9">
        <f>SUM(H1261)</f>
        <v>0</v>
      </c>
      <c r="I1259" s="9">
        <f>SUM(I1261)</f>
        <v>0</v>
      </c>
    </row>
    <row r="1260" spans="1:9" hidden="1" x14ac:dyDescent="0.25">
      <c r="A1260" s="97" t="s">
        <v>29</v>
      </c>
      <c r="B1260" s="40"/>
      <c r="C1260" s="98" t="s">
        <v>25</v>
      </c>
      <c r="D1260" s="98" t="s">
        <v>67</v>
      </c>
      <c r="E1260" s="31" t="s">
        <v>369</v>
      </c>
      <c r="F1260" s="31"/>
      <c r="G1260" s="9">
        <f t="shared" ref="G1260:I1261" si="334">G1261</f>
        <v>0</v>
      </c>
      <c r="H1260" s="9">
        <f t="shared" si="334"/>
        <v>0</v>
      </c>
      <c r="I1260" s="9">
        <f t="shared" si="334"/>
        <v>0</v>
      </c>
    </row>
    <row r="1261" spans="1:9" hidden="1" x14ac:dyDescent="0.25">
      <c r="A1261" s="97" t="s">
        <v>31</v>
      </c>
      <c r="B1261" s="40"/>
      <c r="C1261" s="98" t="s">
        <v>25</v>
      </c>
      <c r="D1261" s="98" t="s">
        <v>67</v>
      </c>
      <c r="E1261" s="31" t="s">
        <v>370</v>
      </c>
      <c r="F1261" s="31"/>
      <c r="G1261" s="9">
        <f t="shared" si="334"/>
        <v>0</v>
      </c>
      <c r="H1261" s="9">
        <f t="shared" si="334"/>
        <v>0</v>
      </c>
      <c r="I1261" s="9">
        <f t="shared" si="334"/>
        <v>0</v>
      </c>
    </row>
    <row r="1262" spans="1:9" ht="31.5" hidden="1" x14ac:dyDescent="0.25">
      <c r="A1262" s="97" t="s">
        <v>110</v>
      </c>
      <c r="B1262" s="40"/>
      <c r="C1262" s="98" t="s">
        <v>25</v>
      </c>
      <c r="D1262" s="98" t="s">
        <v>67</v>
      </c>
      <c r="E1262" s="31" t="s">
        <v>370</v>
      </c>
      <c r="F1262" s="31">
        <v>600</v>
      </c>
      <c r="G1262" s="9"/>
      <c r="H1262" s="9"/>
      <c r="I1262" s="9"/>
    </row>
    <row r="1263" spans="1:9" x14ac:dyDescent="0.25">
      <c r="A1263" s="97" t="s">
        <v>230</v>
      </c>
      <c r="B1263" s="40"/>
      <c r="C1263" s="98" t="s">
        <v>153</v>
      </c>
      <c r="D1263" s="98"/>
      <c r="E1263" s="31"/>
      <c r="F1263" s="31"/>
      <c r="G1263" s="9">
        <f t="shared" ref="G1263:I1268" si="335">SUM(G1264)</f>
        <v>3332.8</v>
      </c>
      <c r="H1263" s="9">
        <f t="shared" si="335"/>
        <v>2967.8</v>
      </c>
      <c r="I1263" s="9">
        <f t="shared" si="335"/>
        <v>2967.8</v>
      </c>
    </row>
    <row r="1264" spans="1:9" x14ac:dyDescent="0.25">
      <c r="A1264" s="97" t="s">
        <v>171</v>
      </c>
      <c r="B1264" s="40"/>
      <c r="C1264" s="98" t="s">
        <v>153</v>
      </c>
      <c r="D1264" s="98" t="s">
        <v>152</v>
      </c>
      <c r="E1264" s="31"/>
      <c r="F1264" s="31"/>
      <c r="G1264" s="9">
        <f t="shared" si="335"/>
        <v>3332.8</v>
      </c>
      <c r="H1264" s="9">
        <f t="shared" si="335"/>
        <v>2967.8</v>
      </c>
      <c r="I1264" s="9">
        <f t="shared" si="335"/>
        <v>2967.8</v>
      </c>
    </row>
    <row r="1265" spans="1:9" ht="31.5" x14ac:dyDescent="0.25">
      <c r="A1265" s="97" t="s">
        <v>521</v>
      </c>
      <c r="B1265" s="40"/>
      <c r="C1265" s="98" t="s">
        <v>153</v>
      </c>
      <c r="D1265" s="98" t="s">
        <v>152</v>
      </c>
      <c r="E1265" s="31" t="s">
        <v>290</v>
      </c>
      <c r="F1265" s="31"/>
      <c r="G1265" s="9">
        <f t="shared" si="335"/>
        <v>3332.8</v>
      </c>
      <c r="H1265" s="9">
        <f t="shared" si="335"/>
        <v>2967.8</v>
      </c>
      <c r="I1265" s="9">
        <f t="shared" si="335"/>
        <v>2967.8</v>
      </c>
    </row>
    <row r="1266" spans="1:9" ht="47.25" x14ac:dyDescent="0.25">
      <c r="A1266" s="97" t="s">
        <v>840</v>
      </c>
      <c r="B1266" s="40"/>
      <c r="C1266" s="98" t="s">
        <v>153</v>
      </c>
      <c r="D1266" s="98" t="s">
        <v>152</v>
      </c>
      <c r="E1266" s="31" t="s">
        <v>312</v>
      </c>
      <c r="F1266" s="31"/>
      <c r="G1266" s="9">
        <f t="shared" si="335"/>
        <v>3332.8</v>
      </c>
      <c r="H1266" s="9">
        <f t="shared" si="335"/>
        <v>2967.8</v>
      </c>
      <c r="I1266" s="9">
        <f t="shared" si="335"/>
        <v>2967.8</v>
      </c>
    </row>
    <row r="1267" spans="1:9" ht="31.5" x14ac:dyDescent="0.25">
      <c r="A1267" s="97" t="s">
        <v>36</v>
      </c>
      <c r="B1267" s="40"/>
      <c r="C1267" s="98" t="s">
        <v>153</v>
      </c>
      <c r="D1267" s="98" t="s">
        <v>152</v>
      </c>
      <c r="E1267" s="31" t="s">
        <v>313</v>
      </c>
      <c r="F1267" s="31"/>
      <c r="G1267" s="9">
        <f t="shared" si="335"/>
        <v>3332.8</v>
      </c>
      <c r="H1267" s="9">
        <f t="shared" si="335"/>
        <v>2967.8</v>
      </c>
      <c r="I1267" s="9">
        <f t="shared" si="335"/>
        <v>2967.8</v>
      </c>
    </row>
    <row r="1268" spans="1:9" x14ac:dyDescent="0.25">
      <c r="A1268" s="97" t="s">
        <v>841</v>
      </c>
      <c r="B1268" s="40"/>
      <c r="C1268" s="98" t="s">
        <v>153</v>
      </c>
      <c r="D1268" s="98" t="s">
        <v>152</v>
      </c>
      <c r="E1268" s="31" t="s">
        <v>314</v>
      </c>
      <c r="F1268" s="31"/>
      <c r="G1268" s="9">
        <f t="shared" si="335"/>
        <v>3332.8</v>
      </c>
      <c r="H1268" s="9">
        <f t="shared" si="335"/>
        <v>2967.8</v>
      </c>
      <c r="I1268" s="9">
        <f t="shared" si="335"/>
        <v>2967.8</v>
      </c>
    </row>
    <row r="1269" spans="1:9" ht="47.25" x14ac:dyDescent="0.25">
      <c r="A1269" s="2" t="s">
        <v>42</v>
      </c>
      <c r="B1269" s="40"/>
      <c r="C1269" s="98" t="s">
        <v>153</v>
      </c>
      <c r="D1269" s="98" t="s">
        <v>152</v>
      </c>
      <c r="E1269" s="31" t="s">
        <v>314</v>
      </c>
      <c r="F1269" s="31">
        <v>100</v>
      </c>
      <c r="G1269" s="9">
        <v>3332.8</v>
      </c>
      <c r="H1269" s="9">
        <v>2967.8</v>
      </c>
      <c r="I1269" s="9">
        <v>2967.8</v>
      </c>
    </row>
    <row r="1270" spans="1:9" x14ac:dyDescent="0.25">
      <c r="A1270" s="90" t="s">
        <v>896</v>
      </c>
      <c r="B1270" s="24" t="s">
        <v>100</v>
      </c>
      <c r="C1270" s="24"/>
      <c r="D1270" s="24"/>
      <c r="E1270" s="24"/>
      <c r="F1270" s="24"/>
      <c r="G1270" s="26">
        <f>G1271+G1324</f>
        <v>453031.4</v>
      </c>
      <c r="H1270" s="26">
        <f>H1271+H1324</f>
        <v>319749.40000000002</v>
      </c>
      <c r="I1270" s="26">
        <f>I1271+I1324</f>
        <v>332187.49999999994</v>
      </c>
    </row>
    <row r="1271" spans="1:9" x14ac:dyDescent="0.25">
      <c r="A1271" s="97" t="s">
        <v>101</v>
      </c>
      <c r="B1271" s="4"/>
      <c r="C1271" s="4" t="s">
        <v>102</v>
      </c>
      <c r="D1271" s="4"/>
      <c r="E1271" s="4"/>
      <c r="F1271" s="4"/>
      <c r="G1271" s="7">
        <f>G1272+G1316+G1311</f>
        <v>137544.90000000002</v>
      </c>
      <c r="H1271" s="7">
        <f>H1272+H1316+H1311</f>
        <v>109352.5</v>
      </c>
      <c r="I1271" s="7">
        <f>I1272+I1316+I1311</f>
        <v>113759.7</v>
      </c>
    </row>
    <row r="1272" spans="1:9" x14ac:dyDescent="0.25">
      <c r="A1272" s="97" t="s">
        <v>103</v>
      </c>
      <c r="B1272" s="4"/>
      <c r="C1272" s="4" t="s">
        <v>102</v>
      </c>
      <c r="D1272" s="4" t="s">
        <v>45</v>
      </c>
      <c r="E1272" s="4"/>
      <c r="F1272" s="4"/>
      <c r="G1272" s="7">
        <f>SUM(G1273)+G1306</f>
        <v>137296.70000000001</v>
      </c>
      <c r="H1272" s="7">
        <f t="shared" ref="H1272:I1272" si="336">SUM(H1273)+H1306</f>
        <v>109352.5</v>
      </c>
      <c r="I1272" s="7">
        <f t="shared" si="336"/>
        <v>113759.7</v>
      </c>
    </row>
    <row r="1273" spans="1:9" x14ac:dyDescent="0.25">
      <c r="A1273" s="97" t="s">
        <v>525</v>
      </c>
      <c r="B1273" s="4"/>
      <c r="C1273" s="4" t="s">
        <v>102</v>
      </c>
      <c r="D1273" s="4" t="s">
        <v>45</v>
      </c>
      <c r="E1273" s="4" t="s">
        <v>104</v>
      </c>
      <c r="F1273" s="4"/>
      <c r="G1273" s="7">
        <f>SUM(G1274)+G1282+G1278</f>
        <v>137044.20000000001</v>
      </c>
      <c r="H1273" s="7">
        <f>SUM(H1274)+H1282+H1278</f>
        <v>109352.5</v>
      </c>
      <c r="I1273" s="7">
        <f>SUM(I1274)+I1282+I1278</f>
        <v>113759.7</v>
      </c>
    </row>
    <row r="1274" spans="1:9" x14ac:dyDescent="0.25">
      <c r="A1274" s="97" t="s">
        <v>105</v>
      </c>
      <c r="B1274" s="4"/>
      <c r="C1274" s="4" t="s">
        <v>102</v>
      </c>
      <c r="D1274" s="4" t="s">
        <v>45</v>
      </c>
      <c r="E1274" s="4" t="s">
        <v>106</v>
      </c>
      <c r="F1274" s="4"/>
      <c r="G1274" s="7">
        <f t="shared" ref="G1274:I1276" si="337">G1275</f>
        <v>123698.8</v>
      </c>
      <c r="H1274" s="7">
        <f t="shared" si="337"/>
        <v>107995.8</v>
      </c>
      <c r="I1274" s="7">
        <f t="shared" si="337"/>
        <v>109352.5</v>
      </c>
    </row>
    <row r="1275" spans="1:9" ht="47.25" x14ac:dyDescent="0.25">
      <c r="A1275" s="97" t="s">
        <v>23</v>
      </c>
      <c r="B1275" s="4"/>
      <c r="C1275" s="4" t="s">
        <v>102</v>
      </c>
      <c r="D1275" s="4" t="s">
        <v>45</v>
      </c>
      <c r="E1275" s="4" t="s">
        <v>107</v>
      </c>
      <c r="F1275" s="4"/>
      <c r="G1275" s="7">
        <f>G1276</f>
        <v>123698.8</v>
      </c>
      <c r="H1275" s="7">
        <f>H1276</f>
        <v>107995.8</v>
      </c>
      <c r="I1275" s="7">
        <f>I1276</f>
        <v>109352.5</v>
      </c>
    </row>
    <row r="1276" spans="1:9" x14ac:dyDescent="0.25">
      <c r="A1276" s="97" t="s">
        <v>108</v>
      </c>
      <c r="B1276" s="4"/>
      <c r="C1276" s="4" t="s">
        <v>102</v>
      </c>
      <c r="D1276" s="4" t="s">
        <v>45</v>
      </c>
      <c r="E1276" s="4" t="s">
        <v>109</v>
      </c>
      <c r="F1276" s="4"/>
      <c r="G1276" s="7">
        <f t="shared" si="337"/>
        <v>123698.8</v>
      </c>
      <c r="H1276" s="7">
        <f t="shared" si="337"/>
        <v>107995.8</v>
      </c>
      <c r="I1276" s="7">
        <f t="shared" si="337"/>
        <v>109352.5</v>
      </c>
    </row>
    <row r="1277" spans="1:9" ht="31.5" x14ac:dyDescent="0.25">
      <c r="A1277" s="97" t="s">
        <v>110</v>
      </c>
      <c r="B1277" s="4"/>
      <c r="C1277" s="4" t="s">
        <v>102</v>
      </c>
      <c r="D1277" s="4" t="s">
        <v>45</v>
      </c>
      <c r="E1277" s="4" t="s">
        <v>109</v>
      </c>
      <c r="F1277" s="4" t="s">
        <v>111</v>
      </c>
      <c r="G1277" s="7">
        <v>123698.8</v>
      </c>
      <c r="H1277" s="7">
        <v>107995.8</v>
      </c>
      <c r="I1277" s="7">
        <v>109352.5</v>
      </c>
    </row>
    <row r="1278" spans="1:9" x14ac:dyDescent="0.25">
      <c r="A1278" s="97" t="s">
        <v>138</v>
      </c>
      <c r="B1278" s="4"/>
      <c r="C1278" s="4" t="s">
        <v>102</v>
      </c>
      <c r="D1278" s="4" t="s">
        <v>45</v>
      </c>
      <c r="E1278" s="4" t="s">
        <v>139</v>
      </c>
      <c r="F1278" s="4"/>
      <c r="G1278" s="7">
        <f>SUM(G1279)</f>
        <v>838.6</v>
      </c>
      <c r="H1278" s="7">
        <f t="shared" ref="H1278:I1280" si="338">SUM(H1279)</f>
        <v>0</v>
      </c>
      <c r="I1278" s="7">
        <f t="shared" si="338"/>
        <v>0</v>
      </c>
    </row>
    <row r="1279" spans="1:9" x14ac:dyDescent="0.25">
      <c r="A1279" s="97" t="s">
        <v>29</v>
      </c>
      <c r="B1279" s="4"/>
      <c r="C1279" s="4" t="s">
        <v>102</v>
      </c>
      <c r="D1279" s="4" t="s">
        <v>45</v>
      </c>
      <c r="E1279" s="4" t="s">
        <v>360</v>
      </c>
      <c r="F1279" s="4"/>
      <c r="G1279" s="7">
        <f>SUM(G1280)</f>
        <v>838.6</v>
      </c>
      <c r="H1279" s="7">
        <f t="shared" si="338"/>
        <v>0</v>
      </c>
      <c r="I1279" s="7">
        <f t="shared" si="338"/>
        <v>0</v>
      </c>
    </row>
    <row r="1280" spans="1:9" x14ac:dyDescent="0.25">
      <c r="A1280" s="97" t="s">
        <v>108</v>
      </c>
      <c r="B1280" s="4"/>
      <c r="C1280" s="4" t="s">
        <v>102</v>
      </c>
      <c r="D1280" s="4" t="s">
        <v>45</v>
      </c>
      <c r="E1280" s="4" t="s">
        <v>666</v>
      </c>
      <c r="F1280" s="4"/>
      <c r="G1280" s="7">
        <f>SUM(G1281)</f>
        <v>838.6</v>
      </c>
      <c r="H1280" s="7">
        <f t="shared" si="338"/>
        <v>0</v>
      </c>
      <c r="I1280" s="7">
        <f t="shared" si="338"/>
        <v>0</v>
      </c>
    </row>
    <row r="1281" spans="1:9" ht="31.5" x14ac:dyDescent="0.25">
      <c r="A1281" s="97" t="s">
        <v>110</v>
      </c>
      <c r="B1281" s="4"/>
      <c r="C1281" s="4" t="s">
        <v>102</v>
      </c>
      <c r="D1281" s="4" t="s">
        <v>45</v>
      </c>
      <c r="E1281" s="4" t="s">
        <v>666</v>
      </c>
      <c r="F1281" s="4" t="s">
        <v>111</v>
      </c>
      <c r="G1281" s="7">
        <v>838.6</v>
      </c>
      <c r="H1281" s="7"/>
      <c r="I1281" s="7"/>
    </row>
    <row r="1282" spans="1:9" ht="31.5" x14ac:dyDescent="0.25">
      <c r="A1282" s="97" t="s">
        <v>140</v>
      </c>
      <c r="B1282" s="56"/>
      <c r="C1282" s="4" t="s">
        <v>102</v>
      </c>
      <c r="D1282" s="4" t="s">
        <v>45</v>
      </c>
      <c r="E1282" s="4" t="s">
        <v>141</v>
      </c>
      <c r="F1282" s="57"/>
      <c r="G1282" s="7">
        <f>G1291+G1294+G1297+G1300+G1283+G1303+G1288</f>
        <v>12506.8</v>
      </c>
      <c r="H1282" s="7">
        <f t="shared" ref="H1282:I1282" si="339">H1291+H1294+H1297+H1300+H1283+H1303+H1288</f>
        <v>1356.7</v>
      </c>
      <c r="I1282" s="7">
        <f t="shared" si="339"/>
        <v>4407.2</v>
      </c>
    </row>
    <row r="1283" spans="1:9" x14ac:dyDescent="0.25">
      <c r="A1283" s="97" t="s">
        <v>29</v>
      </c>
      <c r="B1283" s="56"/>
      <c r="C1283" s="4" t="s">
        <v>102</v>
      </c>
      <c r="D1283" s="4" t="s">
        <v>45</v>
      </c>
      <c r="E1283" s="4" t="s">
        <v>361</v>
      </c>
      <c r="F1283" s="57"/>
      <c r="G1283" s="7">
        <f>SUM(G1284)+G1286</f>
        <v>0</v>
      </c>
      <c r="H1283" s="7">
        <f t="shared" ref="H1283:I1283" si="340">SUM(H1284)+H1286</f>
        <v>0</v>
      </c>
      <c r="I1283" s="7">
        <f t="shared" si="340"/>
        <v>4407.2</v>
      </c>
    </row>
    <row r="1284" spans="1:9" ht="31.5" x14ac:dyDescent="0.25">
      <c r="A1284" s="97" t="s">
        <v>915</v>
      </c>
      <c r="B1284" s="56"/>
      <c r="C1284" s="4" t="s">
        <v>102</v>
      </c>
      <c r="D1284" s="4" t="s">
        <v>45</v>
      </c>
      <c r="E1284" s="4" t="s">
        <v>916</v>
      </c>
      <c r="F1284" s="57"/>
      <c r="G1284" s="7">
        <f>SUM(G1285)</f>
        <v>0</v>
      </c>
      <c r="H1284" s="7">
        <f>SUM(H1285)</f>
        <v>0</v>
      </c>
      <c r="I1284" s="7">
        <f>SUM(I1285)</f>
        <v>4407.2</v>
      </c>
    </row>
    <row r="1285" spans="1:9" ht="31.5" x14ac:dyDescent="0.25">
      <c r="A1285" s="97" t="s">
        <v>110</v>
      </c>
      <c r="B1285" s="56"/>
      <c r="C1285" s="4" t="s">
        <v>102</v>
      </c>
      <c r="D1285" s="4" t="s">
        <v>45</v>
      </c>
      <c r="E1285" s="4" t="s">
        <v>916</v>
      </c>
      <c r="F1285" s="4" t="s">
        <v>111</v>
      </c>
      <c r="G1285" s="7"/>
      <c r="H1285" s="7"/>
      <c r="I1285" s="7">
        <v>4407.2</v>
      </c>
    </row>
    <row r="1286" spans="1:9" ht="47.25" hidden="1" x14ac:dyDescent="0.25">
      <c r="A1286" s="97" t="s">
        <v>787</v>
      </c>
      <c r="B1286" s="56"/>
      <c r="C1286" s="4" t="s">
        <v>102</v>
      </c>
      <c r="D1286" s="4" t="s">
        <v>45</v>
      </c>
      <c r="E1286" s="4" t="s">
        <v>788</v>
      </c>
      <c r="F1286" s="4"/>
      <c r="G1286" s="7">
        <f>SUM(G1287)</f>
        <v>0</v>
      </c>
      <c r="H1286" s="7">
        <f t="shared" ref="H1286:I1286" si="341">SUM(H1287)</f>
        <v>0</v>
      </c>
      <c r="I1286" s="7">
        <f t="shared" si="341"/>
        <v>0</v>
      </c>
    </row>
    <row r="1287" spans="1:9" ht="31.5" hidden="1" x14ac:dyDescent="0.25">
      <c r="A1287" s="97" t="s">
        <v>110</v>
      </c>
      <c r="B1287" s="56"/>
      <c r="C1287" s="4" t="s">
        <v>102</v>
      </c>
      <c r="D1287" s="4" t="s">
        <v>45</v>
      </c>
      <c r="E1287" s="4" t="s">
        <v>788</v>
      </c>
      <c r="F1287" s="4" t="s">
        <v>111</v>
      </c>
      <c r="G1287" s="7"/>
      <c r="H1287" s="7"/>
      <c r="I1287" s="7"/>
    </row>
    <row r="1288" spans="1:9" ht="31.5" x14ac:dyDescent="0.25">
      <c r="A1288" s="101" t="s">
        <v>891</v>
      </c>
      <c r="B1288" s="56"/>
      <c r="C1288" s="4" t="s">
        <v>102</v>
      </c>
      <c r="D1288" s="4" t="s">
        <v>45</v>
      </c>
      <c r="E1288" s="4" t="s">
        <v>944</v>
      </c>
      <c r="F1288" s="4"/>
      <c r="G1288" s="7">
        <f>G1289</f>
        <v>8606</v>
      </c>
      <c r="H1288" s="7">
        <f t="shared" ref="H1288:I1289" si="342">H1289</f>
        <v>1356.7</v>
      </c>
      <c r="I1288" s="7">
        <f t="shared" si="342"/>
        <v>0</v>
      </c>
    </row>
    <row r="1289" spans="1:9" x14ac:dyDescent="0.25">
      <c r="A1289" s="101" t="s">
        <v>108</v>
      </c>
      <c r="B1289" s="56"/>
      <c r="C1289" s="4" t="s">
        <v>102</v>
      </c>
      <c r="D1289" s="4" t="s">
        <v>45</v>
      </c>
      <c r="E1289" s="4" t="s">
        <v>1039</v>
      </c>
      <c r="F1289" s="4"/>
      <c r="G1289" s="7">
        <f>G1290</f>
        <v>8606</v>
      </c>
      <c r="H1289" s="7">
        <f t="shared" si="342"/>
        <v>1356.7</v>
      </c>
      <c r="I1289" s="7">
        <f t="shared" si="342"/>
        <v>0</v>
      </c>
    </row>
    <row r="1290" spans="1:9" ht="31.5" x14ac:dyDescent="0.25">
      <c r="A1290" s="101" t="s">
        <v>110</v>
      </c>
      <c r="B1290" s="56"/>
      <c r="C1290" s="4" t="s">
        <v>102</v>
      </c>
      <c r="D1290" s="4" t="s">
        <v>45</v>
      </c>
      <c r="E1290" s="4" t="s">
        <v>1039</v>
      </c>
      <c r="F1290" s="4" t="s">
        <v>111</v>
      </c>
      <c r="G1290" s="7">
        <v>8606</v>
      </c>
      <c r="H1290" s="7">
        <v>1356.7</v>
      </c>
      <c r="I1290" s="7">
        <v>0</v>
      </c>
    </row>
    <row r="1291" spans="1:9" ht="15" customHeight="1" x14ac:dyDescent="0.25">
      <c r="A1291" s="101" t="s">
        <v>364</v>
      </c>
      <c r="B1291" s="56"/>
      <c r="C1291" s="4" t="s">
        <v>102</v>
      </c>
      <c r="D1291" s="4" t="s">
        <v>45</v>
      </c>
      <c r="E1291" s="4" t="s">
        <v>365</v>
      </c>
      <c r="F1291" s="4"/>
      <c r="G1291" s="7">
        <f>G1292</f>
        <v>415.3</v>
      </c>
      <c r="H1291" s="7">
        <f>H1292</f>
        <v>0</v>
      </c>
      <c r="I1291" s="7">
        <f>I1292</f>
        <v>0</v>
      </c>
    </row>
    <row r="1292" spans="1:9" x14ac:dyDescent="0.25">
      <c r="A1292" s="101" t="s">
        <v>108</v>
      </c>
      <c r="B1292" s="56"/>
      <c r="C1292" s="4" t="s">
        <v>102</v>
      </c>
      <c r="D1292" s="4" t="s">
        <v>45</v>
      </c>
      <c r="E1292" s="4" t="s">
        <v>366</v>
      </c>
      <c r="F1292" s="4"/>
      <c r="G1292" s="7">
        <f t="shared" ref="G1292:I1292" si="343">G1293</f>
        <v>415.3</v>
      </c>
      <c r="H1292" s="7">
        <f t="shared" si="343"/>
        <v>0</v>
      </c>
      <c r="I1292" s="7">
        <f t="shared" si="343"/>
        <v>0</v>
      </c>
    </row>
    <row r="1293" spans="1:9" ht="31.5" x14ac:dyDescent="0.25">
      <c r="A1293" s="101" t="s">
        <v>110</v>
      </c>
      <c r="B1293" s="56"/>
      <c r="C1293" s="4" t="s">
        <v>102</v>
      </c>
      <c r="D1293" s="4" t="s">
        <v>45</v>
      </c>
      <c r="E1293" s="4" t="s">
        <v>366</v>
      </c>
      <c r="F1293" s="4" t="s">
        <v>111</v>
      </c>
      <c r="G1293" s="7">
        <v>415.3</v>
      </c>
      <c r="H1293" s="7"/>
      <c r="I1293" s="7"/>
    </row>
    <row r="1294" spans="1:9" ht="31.5" x14ac:dyDescent="0.25">
      <c r="A1294" s="101" t="s">
        <v>236</v>
      </c>
      <c r="B1294" s="56"/>
      <c r="C1294" s="4" t="s">
        <v>102</v>
      </c>
      <c r="D1294" s="4" t="s">
        <v>45</v>
      </c>
      <c r="E1294" s="4" t="s">
        <v>372</v>
      </c>
      <c r="F1294" s="4"/>
      <c r="G1294" s="7">
        <f>SUM(G1295)</f>
        <v>718</v>
      </c>
      <c r="H1294" s="7">
        <f t="shared" ref="H1294:I1294" si="344">SUM(H1295)</f>
        <v>0</v>
      </c>
      <c r="I1294" s="7">
        <f t="shared" si="344"/>
        <v>0</v>
      </c>
    </row>
    <row r="1295" spans="1:9" x14ac:dyDescent="0.25">
      <c r="A1295" s="101" t="s">
        <v>108</v>
      </c>
      <c r="B1295" s="56"/>
      <c r="C1295" s="4" t="s">
        <v>102</v>
      </c>
      <c r="D1295" s="4" t="s">
        <v>45</v>
      </c>
      <c r="E1295" s="4" t="s">
        <v>373</v>
      </c>
      <c r="F1295" s="4"/>
      <c r="G1295" s="7">
        <f>SUM(G1296)</f>
        <v>718</v>
      </c>
      <c r="H1295" s="7">
        <f t="shared" ref="H1295:I1295" si="345">SUM(H1296)</f>
        <v>0</v>
      </c>
      <c r="I1295" s="7">
        <f t="shared" si="345"/>
        <v>0</v>
      </c>
    </row>
    <row r="1296" spans="1:9" ht="31.5" x14ac:dyDescent="0.25">
      <c r="A1296" s="101" t="s">
        <v>110</v>
      </c>
      <c r="B1296" s="56"/>
      <c r="C1296" s="4" t="s">
        <v>102</v>
      </c>
      <c r="D1296" s="4" t="s">
        <v>45</v>
      </c>
      <c r="E1296" s="4" t="s">
        <v>373</v>
      </c>
      <c r="F1296" s="4" t="s">
        <v>111</v>
      </c>
      <c r="G1296" s="7">
        <v>718</v>
      </c>
      <c r="H1296" s="7"/>
      <c r="I1296" s="7"/>
    </row>
    <row r="1297" spans="1:9" x14ac:dyDescent="0.25">
      <c r="A1297" s="101" t="s">
        <v>296</v>
      </c>
      <c r="B1297" s="56"/>
      <c r="C1297" s="4" t="s">
        <v>102</v>
      </c>
      <c r="D1297" s="4" t="s">
        <v>45</v>
      </c>
      <c r="E1297" s="4" t="s">
        <v>367</v>
      </c>
      <c r="F1297" s="4"/>
      <c r="G1297" s="7">
        <f>SUM(G1298)</f>
        <v>267.5</v>
      </c>
      <c r="H1297" s="7">
        <f>SUM(H1298)</f>
        <v>0</v>
      </c>
      <c r="I1297" s="7">
        <f>SUM(I1298)</f>
        <v>0</v>
      </c>
    </row>
    <row r="1298" spans="1:9" x14ac:dyDescent="0.25">
      <c r="A1298" s="101" t="s">
        <v>108</v>
      </c>
      <c r="B1298" s="56"/>
      <c r="C1298" s="4" t="s">
        <v>102</v>
      </c>
      <c r="D1298" s="4" t="s">
        <v>45</v>
      </c>
      <c r="E1298" s="4" t="s">
        <v>368</v>
      </c>
      <c r="F1298" s="4"/>
      <c r="G1298" s="7">
        <f>G1299</f>
        <v>267.5</v>
      </c>
      <c r="H1298" s="7">
        <f>H1299</f>
        <v>0</v>
      </c>
      <c r="I1298" s="7">
        <f>I1299</f>
        <v>0</v>
      </c>
    </row>
    <row r="1299" spans="1:9" ht="31.5" x14ac:dyDescent="0.25">
      <c r="A1299" s="101" t="s">
        <v>110</v>
      </c>
      <c r="B1299" s="56"/>
      <c r="C1299" s="4" t="s">
        <v>102</v>
      </c>
      <c r="D1299" s="4" t="s">
        <v>45</v>
      </c>
      <c r="E1299" s="4" t="s">
        <v>368</v>
      </c>
      <c r="F1299" s="4" t="s">
        <v>111</v>
      </c>
      <c r="G1299" s="7">
        <v>267.5</v>
      </c>
      <c r="H1299" s="7"/>
      <c r="I1299" s="7"/>
    </row>
    <row r="1300" spans="1:9" hidden="1" x14ac:dyDescent="0.25">
      <c r="A1300" s="101" t="s">
        <v>662</v>
      </c>
      <c r="B1300" s="56"/>
      <c r="C1300" s="4" t="s">
        <v>102</v>
      </c>
      <c r="D1300" s="4" t="s">
        <v>45</v>
      </c>
      <c r="E1300" s="4" t="s">
        <v>469</v>
      </c>
      <c r="F1300" s="4"/>
      <c r="G1300" s="7">
        <f t="shared" ref="G1300:I1301" si="346">G1301</f>
        <v>0</v>
      </c>
      <c r="H1300" s="7">
        <f t="shared" si="346"/>
        <v>0</v>
      </c>
      <c r="I1300" s="7">
        <f t="shared" si="346"/>
        <v>0</v>
      </c>
    </row>
    <row r="1301" spans="1:9" ht="31.5" hidden="1" x14ac:dyDescent="0.25">
      <c r="A1301" s="101" t="s">
        <v>806</v>
      </c>
      <c r="B1301" s="56"/>
      <c r="C1301" s="4" t="s">
        <v>102</v>
      </c>
      <c r="D1301" s="4" t="s">
        <v>45</v>
      </c>
      <c r="E1301" s="4" t="s">
        <v>573</v>
      </c>
      <c r="F1301" s="4"/>
      <c r="G1301" s="7">
        <f t="shared" si="346"/>
        <v>0</v>
      </c>
      <c r="H1301" s="7">
        <f t="shared" si="346"/>
        <v>0</v>
      </c>
      <c r="I1301" s="7">
        <f t="shared" si="346"/>
        <v>0</v>
      </c>
    </row>
    <row r="1302" spans="1:9" ht="31.5" hidden="1" x14ac:dyDescent="0.25">
      <c r="A1302" s="101" t="s">
        <v>110</v>
      </c>
      <c r="B1302" s="56"/>
      <c r="C1302" s="4" t="s">
        <v>102</v>
      </c>
      <c r="D1302" s="4" t="s">
        <v>45</v>
      </c>
      <c r="E1302" s="4" t="s">
        <v>573</v>
      </c>
      <c r="F1302" s="4" t="s">
        <v>111</v>
      </c>
      <c r="G1302" s="7"/>
      <c r="H1302" s="7"/>
      <c r="I1302" s="7"/>
    </row>
    <row r="1303" spans="1:9" x14ac:dyDescent="0.25">
      <c r="A1303" s="101" t="s">
        <v>940</v>
      </c>
      <c r="B1303" s="4"/>
      <c r="C1303" s="4" t="s">
        <v>102</v>
      </c>
      <c r="D1303" s="4" t="s">
        <v>45</v>
      </c>
      <c r="E1303" s="4" t="s">
        <v>941</v>
      </c>
      <c r="F1303" s="4"/>
      <c r="G1303" s="7">
        <f>G1304</f>
        <v>2500</v>
      </c>
      <c r="H1303" s="7">
        <f t="shared" ref="H1303:I1303" si="347">H1304</f>
        <v>0</v>
      </c>
      <c r="I1303" s="7">
        <f t="shared" si="347"/>
        <v>0</v>
      </c>
    </row>
    <row r="1304" spans="1:9" x14ac:dyDescent="0.25">
      <c r="A1304" s="101" t="s">
        <v>942</v>
      </c>
      <c r="B1304" s="4"/>
      <c r="C1304" s="4" t="s">
        <v>102</v>
      </c>
      <c r="D1304" s="4" t="s">
        <v>45</v>
      </c>
      <c r="E1304" s="4" t="s">
        <v>943</v>
      </c>
      <c r="F1304" s="4"/>
      <c r="G1304" s="7">
        <f>G1305</f>
        <v>2500</v>
      </c>
      <c r="H1304" s="7">
        <f>H1305</f>
        <v>0</v>
      </c>
      <c r="I1304" s="7">
        <f>I1305</f>
        <v>0</v>
      </c>
    </row>
    <row r="1305" spans="1:9" ht="31.5" x14ac:dyDescent="0.25">
      <c r="A1305" s="101" t="s">
        <v>110</v>
      </c>
      <c r="B1305" s="4"/>
      <c r="C1305" s="4" t="s">
        <v>102</v>
      </c>
      <c r="D1305" s="4" t="s">
        <v>45</v>
      </c>
      <c r="E1305" s="4" t="s">
        <v>943</v>
      </c>
      <c r="F1305" s="4" t="s">
        <v>111</v>
      </c>
      <c r="G1305" s="7">
        <v>2500</v>
      </c>
      <c r="H1305" s="7"/>
      <c r="I1305" s="7"/>
    </row>
    <row r="1306" spans="1:9" ht="31.5" x14ac:dyDescent="0.25">
      <c r="A1306" s="101" t="s">
        <v>519</v>
      </c>
      <c r="B1306" s="4"/>
      <c r="C1306" s="4" t="s">
        <v>102</v>
      </c>
      <c r="D1306" s="4" t="s">
        <v>45</v>
      </c>
      <c r="E1306" s="4" t="s">
        <v>14</v>
      </c>
      <c r="F1306" s="4"/>
      <c r="G1306" s="7">
        <f>G1307</f>
        <v>252.5</v>
      </c>
      <c r="H1306" s="7">
        <f t="shared" ref="H1306:I1306" si="348">H1307</f>
        <v>0</v>
      </c>
      <c r="I1306" s="7">
        <f t="shared" si="348"/>
        <v>0</v>
      </c>
    </row>
    <row r="1307" spans="1:9" x14ac:dyDescent="0.25">
      <c r="A1307" s="101" t="s">
        <v>73</v>
      </c>
      <c r="B1307" s="4"/>
      <c r="C1307" s="4" t="s">
        <v>102</v>
      </c>
      <c r="D1307" s="4" t="s">
        <v>45</v>
      </c>
      <c r="E1307" s="4" t="s">
        <v>57</v>
      </c>
      <c r="F1307" s="4"/>
      <c r="G1307" s="7">
        <f>SUM(G1308)</f>
        <v>252.5</v>
      </c>
      <c r="H1307" s="7">
        <f t="shared" ref="H1307:I1307" si="349">H1309</f>
        <v>0</v>
      </c>
      <c r="I1307" s="7">
        <f t="shared" si="349"/>
        <v>0</v>
      </c>
    </row>
    <row r="1308" spans="1:9" x14ac:dyDescent="0.25">
      <c r="A1308" s="101" t="s">
        <v>29</v>
      </c>
      <c r="B1308" s="4"/>
      <c r="C1308" s="4" t="s">
        <v>102</v>
      </c>
      <c r="D1308" s="4" t="s">
        <v>45</v>
      </c>
      <c r="E1308" s="4" t="s">
        <v>369</v>
      </c>
      <c r="F1308" s="4"/>
      <c r="G1308" s="7">
        <f>SUM(G1309)</f>
        <v>252.5</v>
      </c>
      <c r="H1308" s="7"/>
      <c r="I1308" s="7"/>
    </row>
    <row r="1309" spans="1:9" x14ac:dyDescent="0.25">
      <c r="A1309" s="101" t="s">
        <v>31</v>
      </c>
      <c r="B1309" s="4"/>
      <c r="C1309" s="4" t="s">
        <v>102</v>
      </c>
      <c r="D1309" s="4" t="s">
        <v>45</v>
      </c>
      <c r="E1309" s="4" t="s">
        <v>370</v>
      </c>
      <c r="F1309" s="4"/>
      <c r="G1309" s="7">
        <f>G1310</f>
        <v>252.5</v>
      </c>
      <c r="H1309" s="7">
        <f t="shared" ref="H1309:I1309" si="350">H1310</f>
        <v>0</v>
      </c>
      <c r="I1309" s="7">
        <f t="shared" si="350"/>
        <v>0</v>
      </c>
    </row>
    <row r="1310" spans="1:9" ht="31.5" x14ac:dyDescent="0.25">
      <c r="A1310" s="101" t="s">
        <v>110</v>
      </c>
      <c r="B1310" s="4"/>
      <c r="C1310" s="4" t="s">
        <v>102</v>
      </c>
      <c r="D1310" s="4" t="s">
        <v>45</v>
      </c>
      <c r="E1310" s="4" t="s">
        <v>370</v>
      </c>
      <c r="F1310" s="4" t="s">
        <v>111</v>
      </c>
      <c r="G1310" s="7">
        <v>252.5</v>
      </c>
      <c r="H1310" s="7">
        <v>0</v>
      </c>
      <c r="I1310" s="7">
        <v>0</v>
      </c>
    </row>
    <row r="1311" spans="1:9" hidden="1" x14ac:dyDescent="0.25">
      <c r="A1311" s="2" t="s">
        <v>675</v>
      </c>
      <c r="B1311" s="56"/>
      <c r="C1311" s="4" t="s">
        <v>102</v>
      </c>
      <c r="D1311" s="4" t="s">
        <v>152</v>
      </c>
      <c r="E1311" s="4"/>
      <c r="F1311" s="4"/>
      <c r="G1311" s="7">
        <f>SUM(G1312)</f>
        <v>0</v>
      </c>
      <c r="H1311" s="7">
        <f t="shared" ref="H1311:I1313" si="351">SUM(H1312)</f>
        <v>0</v>
      </c>
      <c r="I1311" s="7">
        <f t="shared" si="351"/>
        <v>0</v>
      </c>
    </row>
    <row r="1312" spans="1:9" hidden="1" x14ac:dyDescent="0.25">
      <c r="A1312" s="101" t="s">
        <v>525</v>
      </c>
      <c r="B1312" s="4"/>
      <c r="C1312" s="4" t="s">
        <v>102</v>
      </c>
      <c r="D1312" s="4" t="s">
        <v>152</v>
      </c>
      <c r="E1312" s="4" t="s">
        <v>104</v>
      </c>
      <c r="F1312" s="4"/>
      <c r="G1312" s="7">
        <f>SUM(G1313)</f>
        <v>0</v>
      </c>
      <c r="H1312" s="7">
        <f>SUM(H1313)</f>
        <v>0</v>
      </c>
      <c r="I1312" s="7">
        <f>SUM(I1313)</f>
        <v>0</v>
      </c>
    </row>
    <row r="1313" spans="1:9" ht="24" hidden="1" customHeight="1" x14ac:dyDescent="0.25">
      <c r="A1313" s="101" t="s">
        <v>474</v>
      </c>
      <c r="B1313" s="56"/>
      <c r="C1313" s="4" t="s">
        <v>102</v>
      </c>
      <c r="D1313" s="4" t="s">
        <v>152</v>
      </c>
      <c r="E1313" s="4" t="s">
        <v>131</v>
      </c>
      <c r="F1313" s="4"/>
      <c r="G1313" s="7">
        <f>SUM(G1314)</f>
        <v>0</v>
      </c>
      <c r="H1313" s="7">
        <f t="shared" si="351"/>
        <v>0</v>
      </c>
      <c r="I1313" s="7">
        <f t="shared" si="351"/>
        <v>0</v>
      </c>
    </row>
    <row r="1314" spans="1:9" ht="31.5" hidden="1" x14ac:dyDescent="0.25">
      <c r="A1314" s="101" t="s">
        <v>87</v>
      </c>
      <c r="B1314" s="56"/>
      <c r="C1314" s="4" t="s">
        <v>102</v>
      </c>
      <c r="D1314" s="4" t="s">
        <v>152</v>
      </c>
      <c r="E1314" s="4" t="s">
        <v>478</v>
      </c>
      <c r="F1314" s="4"/>
      <c r="G1314" s="7">
        <f>SUM(G1315)</f>
        <v>0</v>
      </c>
      <c r="H1314" s="7"/>
      <c r="I1314" s="7"/>
    </row>
    <row r="1315" spans="1:9" ht="31.5" hidden="1" x14ac:dyDescent="0.25">
      <c r="A1315" s="101" t="s">
        <v>43</v>
      </c>
      <c r="B1315" s="56"/>
      <c r="C1315" s="4" t="s">
        <v>102</v>
      </c>
      <c r="D1315" s="4" t="s">
        <v>152</v>
      </c>
      <c r="E1315" s="4" t="s">
        <v>478</v>
      </c>
      <c r="F1315" s="4" t="s">
        <v>80</v>
      </c>
      <c r="G1315" s="7"/>
      <c r="H1315" s="7"/>
      <c r="I1315" s="7"/>
    </row>
    <row r="1316" spans="1:9" x14ac:dyDescent="0.25">
      <c r="A1316" s="101" t="s">
        <v>878</v>
      </c>
      <c r="B1316" s="4"/>
      <c r="C1316" s="4" t="s">
        <v>102</v>
      </c>
      <c r="D1316" s="4" t="s">
        <v>102</v>
      </c>
      <c r="E1316" s="4"/>
      <c r="F1316" s="31"/>
      <c r="G1316" s="7">
        <f t="shared" ref="G1316:I1319" si="352">SUM(G1317)</f>
        <v>248.2</v>
      </c>
      <c r="H1316" s="7">
        <f t="shared" si="352"/>
        <v>0</v>
      </c>
      <c r="I1316" s="7">
        <f t="shared" si="352"/>
        <v>0</v>
      </c>
    </row>
    <row r="1317" spans="1:9" ht="31.5" x14ac:dyDescent="0.25">
      <c r="A1317" s="101" t="s">
        <v>521</v>
      </c>
      <c r="B1317" s="102"/>
      <c r="C1317" s="102" t="s">
        <v>102</v>
      </c>
      <c r="D1317" s="102" t="s">
        <v>102</v>
      </c>
      <c r="E1317" s="31" t="s">
        <v>290</v>
      </c>
      <c r="F1317" s="31"/>
      <c r="G1317" s="7">
        <f t="shared" si="352"/>
        <v>248.2</v>
      </c>
      <c r="H1317" s="7">
        <f t="shared" si="352"/>
        <v>0</v>
      </c>
      <c r="I1317" s="7">
        <f t="shared" si="352"/>
        <v>0</v>
      </c>
    </row>
    <row r="1318" spans="1:9" ht="31.5" x14ac:dyDescent="0.25">
      <c r="A1318" s="97" t="s">
        <v>424</v>
      </c>
      <c r="B1318" s="4"/>
      <c r="C1318" s="4" t="s">
        <v>102</v>
      </c>
      <c r="D1318" s="4" t="s">
        <v>102</v>
      </c>
      <c r="E1318" s="4" t="s">
        <v>305</v>
      </c>
      <c r="F1318" s="4"/>
      <c r="G1318" s="7">
        <f t="shared" si="352"/>
        <v>248.2</v>
      </c>
      <c r="H1318" s="7">
        <f t="shared" si="352"/>
        <v>0</v>
      </c>
      <c r="I1318" s="7">
        <f t="shared" si="352"/>
        <v>0</v>
      </c>
    </row>
    <row r="1319" spans="1:9" x14ac:dyDescent="0.25">
      <c r="A1319" s="97" t="s">
        <v>29</v>
      </c>
      <c r="B1319" s="4"/>
      <c r="C1319" s="4" t="s">
        <v>102</v>
      </c>
      <c r="D1319" s="4" t="s">
        <v>102</v>
      </c>
      <c r="E1319" s="4" t="s">
        <v>306</v>
      </c>
      <c r="F1319" s="4"/>
      <c r="G1319" s="7">
        <f t="shared" si="352"/>
        <v>248.2</v>
      </c>
      <c r="H1319" s="7">
        <f t="shared" si="352"/>
        <v>0</v>
      </c>
      <c r="I1319" s="7">
        <f t="shared" si="352"/>
        <v>0</v>
      </c>
    </row>
    <row r="1320" spans="1:9" ht="31.5" x14ac:dyDescent="0.25">
      <c r="A1320" s="97" t="s">
        <v>307</v>
      </c>
      <c r="B1320" s="31"/>
      <c r="C1320" s="4" t="s">
        <v>102</v>
      </c>
      <c r="D1320" s="4" t="s">
        <v>102</v>
      </c>
      <c r="E1320" s="4" t="s">
        <v>308</v>
      </c>
      <c r="F1320" s="4"/>
      <c r="G1320" s="7">
        <f>SUM(G1321:G1323)</f>
        <v>248.2</v>
      </c>
      <c r="H1320" s="7">
        <f t="shared" ref="H1320:I1320" si="353">SUM(H1321:H1323)</f>
        <v>0</v>
      </c>
      <c r="I1320" s="7">
        <f t="shared" si="353"/>
        <v>0</v>
      </c>
    </row>
    <row r="1321" spans="1:9" ht="47.25" x14ac:dyDescent="0.25">
      <c r="A1321" s="97" t="s">
        <v>42</v>
      </c>
      <c r="B1321" s="31"/>
      <c r="C1321" s="4" t="s">
        <v>102</v>
      </c>
      <c r="D1321" s="4" t="s">
        <v>102</v>
      </c>
      <c r="E1321" s="4" t="s">
        <v>308</v>
      </c>
      <c r="F1321" s="4" t="s">
        <v>78</v>
      </c>
      <c r="G1321" s="7">
        <v>57.9</v>
      </c>
      <c r="H1321" s="7"/>
      <c r="I1321" s="7"/>
    </row>
    <row r="1322" spans="1:9" ht="31.5" x14ac:dyDescent="0.25">
      <c r="A1322" s="97" t="s">
        <v>43</v>
      </c>
      <c r="B1322" s="31"/>
      <c r="C1322" s="4" t="s">
        <v>102</v>
      </c>
      <c r="D1322" s="4" t="s">
        <v>102</v>
      </c>
      <c r="E1322" s="4" t="s">
        <v>308</v>
      </c>
      <c r="F1322" s="4" t="s">
        <v>80</v>
      </c>
      <c r="G1322" s="7">
        <v>24.8</v>
      </c>
      <c r="H1322" s="7"/>
      <c r="I1322" s="7"/>
    </row>
    <row r="1323" spans="1:9" ht="31.5" x14ac:dyDescent="0.25">
      <c r="A1323" s="97" t="s">
        <v>207</v>
      </c>
      <c r="B1323" s="4"/>
      <c r="C1323" s="4" t="s">
        <v>102</v>
      </c>
      <c r="D1323" s="4" t="s">
        <v>102</v>
      </c>
      <c r="E1323" s="4" t="s">
        <v>308</v>
      </c>
      <c r="F1323" s="22">
        <v>600</v>
      </c>
      <c r="G1323" s="7">
        <v>165.5</v>
      </c>
      <c r="H1323" s="7"/>
      <c r="I1323" s="7"/>
    </row>
    <row r="1324" spans="1:9" x14ac:dyDescent="0.25">
      <c r="A1324" s="97" t="s">
        <v>866</v>
      </c>
      <c r="B1324" s="4"/>
      <c r="C1324" s="4" t="s">
        <v>13</v>
      </c>
      <c r="D1324" s="4"/>
      <c r="E1324" s="4"/>
      <c r="F1324" s="4"/>
      <c r="G1324" s="7">
        <f>SUM(G1325+G1422)</f>
        <v>315486.5</v>
      </c>
      <c r="H1324" s="7">
        <f>SUM(H1325+H1422)</f>
        <v>210396.90000000002</v>
      </c>
      <c r="I1324" s="7">
        <f>SUM(I1325+I1422)</f>
        <v>218427.79999999996</v>
      </c>
    </row>
    <row r="1325" spans="1:9" x14ac:dyDescent="0.25">
      <c r="A1325" s="97" t="s">
        <v>897</v>
      </c>
      <c r="B1325" s="4"/>
      <c r="C1325" s="4" t="s">
        <v>13</v>
      </c>
      <c r="D1325" s="4" t="s">
        <v>28</v>
      </c>
      <c r="E1325" s="4"/>
      <c r="F1325" s="4"/>
      <c r="G1325" s="7">
        <f>G1334+G1417+G1348+G1329</f>
        <v>236869.8</v>
      </c>
      <c r="H1325" s="7">
        <f>H1334+H1417+H1348+H1329</f>
        <v>161584.40000000002</v>
      </c>
      <c r="I1325" s="7">
        <f>I1334+I1417+I1348+I1329</f>
        <v>167245.29999999996</v>
      </c>
    </row>
    <row r="1326" spans="1:9" hidden="1" x14ac:dyDescent="0.25">
      <c r="A1326" s="97" t="s">
        <v>898</v>
      </c>
      <c r="B1326" s="4"/>
      <c r="C1326" s="4" t="s">
        <v>13</v>
      </c>
      <c r="D1326" s="4" t="s">
        <v>28</v>
      </c>
      <c r="E1326" s="4" t="s">
        <v>392</v>
      </c>
      <c r="F1326" s="4"/>
      <c r="G1326" s="7">
        <f t="shared" ref="G1326:I1327" si="354">G1327</f>
        <v>0</v>
      </c>
      <c r="H1326" s="7">
        <f t="shared" si="354"/>
        <v>0</v>
      </c>
      <c r="I1326" s="7">
        <f t="shared" si="354"/>
        <v>0</v>
      </c>
    </row>
    <row r="1327" spans="1:9" hidden="1" x14ac:dyDescent="0.25">
      <c r="A1327" s="97" t="s">
        <v>899</v>
      </c>
      <c r="B1327" s="4"/>
      <c r="C1327" s="4" t="s">
        <v>13</v>
      </c>
      <c r="D1327" s="4" t="s">
        <v>28</v>
      </c>
      <c r="E1327" s="4" t="s">
        <v>393</v>
      </c>
      <c r="F1327" s="4"/>
      <c r="G1327" s="7">
        <f t="shared" si="354"/>
        <v>0</v>
      </c>
      <c r="H1327" s="7">
        <f t="shared" si="354"/>
        <v>0</v>
      </c>
      <c r="I1327" s="7">
        <f t="shared" si="354"/>
        <v>0</v>
      </c>
    </row>
    <row r="1328" spans="1:9" ht="47.25" hidden="1" x14ac:dyDescent="0.25">
      <c r="A1328" s="97" t="s">
        <v>42</v>
      </c>
      <c r="B1328" s="4"/>
      <c r="C1328" s="4" t="s">
        <v>13</v>
      </c>
      <c r="D1328" s="4" t="s">
        <v>28</v>
      </c>
      <c r="E1328" s="4" t="s">
        <v>393</v>
      </c>
      <c r="F1328" s="4" t="s">
        <v>78</v>
      </c>
      <c r="G1328" s="7"/>
      <c r="H1328" s="7"/>
      <c r="I1328" s="7"/>
    </row>
    <row r="1329" spans="1:9" ht="31.5" x14ac:dyDescent="0.25">
      <c r="A1329" s="97" t="s">
        <v>903</v>
      </c>
      <c r="B1329" s="40"/>
      <c r="C1329" s="4" t="s">
        <v>13</v>
      </c>
      <c r="D1329" s="4" t="s">
        <v>28</v>
      </c>
      <c r="E1329" s="98" t="s">
        <v>321</v>
      </c>
      <c r="F1329" s="31"/>
      <c r="G1329" s="43">
        <f>G1330</f>
        <v>560.4</v>
      </c>
      <c r="H1329" s="43">
        <f>H1330</f>
        <v>491.1</v>
      </c>
      <c r="I1329" s="43">
        <f>I1330</f>
        <v>491.1</v>
      </c>
    </row>
    <row r="1330" spans="1:9" ht="31.5" x14ac:dyDescent="0.25">
      <c r="A1330" s="97" t="s">
        <v>329</v>
      </c>
      <c r="B1330" s="40"/>
      <c r="C1330" s="4" t="s">
        <v>13</v>
      </c>
      <c r="D1330" s="4" t="s">
        <v>28</v>
      </c>
      <c r="E1330" s="98" t="s">
        <v>330</v>
      </c>
      <c r="F1330" s="31"/>
      <c r="G1330" s="43">
        <f>SUM(G1331)</f>
        <v>560.4</v>
      </c>
      <c r="H1330" s="43">
        <f>SUM(H1331)</f>
        <v>491.1</v>
      </c>
      <c r="I1330" s="43">
        <f>SUM(I1331)</f>
        <v>491.1</v>
      </c>
    </row>
    <row r="1331" spans="1:9" ht="47.25" x14ac:dyDescent="0.25">
      <c r="A1331" s="97" t="s">
        <v>956</v>
      </c>
      <c r="B1331" s="40"/>
      <c r="C1331" s="4" t="s">
        <v>13</v>
      </c>
      <c r="D1331" s="4" t="s">
        <v>28</v>
      </c>
      <c r="E1331" s="98" t="s">
        <v>452</v>
      </c>
      <c r="F1331" s="31"/>
      <c r="G1331" s="43">
        <f>SUM(G1332:G1333)</f>
        <v>560.4</v>
      </c>
      <c r="H1331" s="43">
        <f t="shared" ref="H1331:I1331" si="355">SUM(H1332:H1333)</f>
        <v>491.1</v>
      </c>
      <c r="I1331" s="43">
        <f t="shared" si="355"/>
        <v>491.1</v>
      </c>
    </row>
    <row r="1332" spans="1:9" ht="47.25" x14ac:dyDescent="0.25">
      <c r="A1332" s="97" t="s">
        <v>42</v>
      </c>
      <c r="B1332" s="40"/>
      <c r="C1332" s="4" t="s">
        <v>13</v>
      </c>
      <c r="D1332" s="4" t="s">
        <v>28</v>
      </c>
      <c r="E1332" s="98" t="s">
        <v>452</v>
      </c>
      <c r="F1332" s="31">
        <v>100</v>
      </c>
      <c r="G1332" s="43">
        <v>300.2</v>
      </c>
      <c r="H1332" s="43">
        <v>321.10000000000002</v>
      </c>
      <c r="I1332" s="43">
        <v>321.10000000000002</v>
      </c>
    </row>
    <row r="1333" spans="1:9" ht="31.5" x14ac:dyDescent="0.25">
      <c r="A1333" s="97" t="s">
        <v>110</v>
      </c>
      <c r="B1333" s="40"/>
      <c r="C1333" s="4" t="s">
        <v>13</v>
      </c>
      <c r="D1333" s="4" t="s">
        <v>28</v>
      </c>
      <c r="E1333" s="98" t="s">
        <v>452</v>
      </c>
      <c r="F1333" s="31">
        <v>600</v>
      </c>
      <c r="G1333" s="43">
        <v>260.2</v>
      </c>
      <c r="H1333" s="43">
        <v>170</v>
      </c>
      <c r="I1333" s="43">
        <v>170</v>
      </c>
    </row>
    <row r="1334" spans="1:9" ht="47.25" customHeight="1" x14ac:dyDescent="0.25">
      <c r="A1334" s="97" t="s">
        <v>567</v>
      </c>
      <c r="B1334" s="4"/>
      <c r="C1334" s="4" t="s">
        <v>13</v>
      </c>
      <c r="D1334" s="4" t="s">
        <v>28</v>
      </c>
      <c r="E1334" s="4" t="s">
        <v>566</v>
      </c>
      <c r="F1334" s="4"/>
      <c r="G1334" s="7">
        <f>SUM(G1335)+G1341+G1345</f>
        <v>8446.5</v>
      </c>
      <c r="H1334" s="7">
        <f t="shared" ref="H1334:I1334" si="356">SUM(H1335)+H1341+H1345</f>
        <v>947.1</v>
      </c>
      <c r="I1334" s="7">
        <f t="shared" si="356"/>
        <v>8224.7999999999993</v>
      </c>
    </row>
    <row r="1335" spans="1:9" x14ac:dyDescent="0.25">
      <c r="A1335" s="97" t="s">
        <v>29</v>
      </c>
      <c r="B1335" s="4"/>
      <c r="C1335" s="4" t="s">
        <v>13</v>
      </c>
      <c r="D1335" s="4" t="s">
        <v>28</v>
      </c>
      <c r="E1335" s="4" t="s">
        <v>568</v>
      </c>
      <c r="F1335" s="4"/>
      <c r="G1335" s="7">
        <f>SUM(G1336)+G1338</f>
        <v>8446.5</v>
      </c>
      <c r="H1335" s="7">
        <f t="shared" ref="H1335:I1335" si="357">SUM(H1336)+H1338</f>
        <v>947.1</v>
      </c>
      <c r="I1335" s="7">
        <f t="shared" si="357"/>
        <v>8224.7999999999993</v>
      </c>
    </row>
    <row r="1336" spans="1:9" x14ac:dyDescent="0.25">
      <c r="A1336" s="97" t="s">
        <v>115</v>
      </c>
      <c r="B1336" s="4"/>
      <c r="C1336" s="4" t="s">
        <v>13</v>
      </c>
      <c r="D1336" s="4" t="s">
        <v>28</v>
      </c>
      <c r="E1336" s="4" t="s">
        <v>569</v>
      </c>
      <c r="F1336" s="4"/>
      <c r="G1336" s="7">
        <f t="shared" ref="G1336:I1336" si="358">SUM(G1337)</f>
        <v>7546.5</v>
      </c>
      <c r="H1336" s="7">
        <f t="shared" si="358"/>
        <v>0</v>
      </c>
      <c r="I1336" s="7">
        <f t="shared" si="358"/>
        <v>0</v>
      </c>
    </row>
    <row r="1337" spans="1:9" ht="31.5" x14ac:dyDescent="0.25">
      <c r="A1337" s="97" t="s">
        <v>43</v>
      </c>
      <c r="B1337" s="4"/>
      <c r="C1337" s="4" t="s">
        <v>13</v>
      </c>
      <c r="D1337" s="4" t="s">
        <v>28</v>
      </c>
      <c r="E1337" s="4" t="s">
        <v>569</v>
      </c>
      <c r="F1337" s="4" t="s">
        <v>80</v>
      </c>
      <c r="G1337" s="7">
        <v>7546.5</v>
      </c>
      <c r="H1337" s="7"/>
      <c r="I1337" s="7"/>
    </row>
    <row r="1338" spans="1:9" ht="63" x14ac:dyDescent="0.25">
      <c r="A1338" s="97" t="s">
        <v>725</v>
      </c>
      <c r="B1338" s="4"/>
      <c r="C1338" s="4" t="s">
        <v>13</v>
      </c>
      <c r="D1338" s="4" t="s">
        <v>28</v>
      </c>
      <c r="E1338" s="4" t="s">
        <v>789</v>
      </c>
      <c r="F1338" s="4"/>
      <c r="G1338" s="7">
        <f>SUM(G1339:G1340)</f>
        <v>900</v>
      </c>
      <c r="H1338" s="7">
        <f t="shared" ref="H1338:I1338" si="359">SUM(H1339:H1340)</f>
        <v>947.1</v>
      </c>
      <c r="I1338" s="7">
        <f t="shared" si="359"/>
        <v>8224.7999999999993</v>
      </c>
    </row>
    <row r="1339" spans="1:9" ht="31.5" hidden="1" x14ac:dyDescent="0.25">
      <c r="A1339" s="97" t="s">
        <v>43</v>
      </c>
      <c r="B1339" s="4"/>
      <c r="C1339" s="4" t="s">
        <v>13</v>
      </c>
      <c r="D1339" s="4" t="s">
        <v>28</v>
      </c>
      <c r="E1339" s="4" t="s">
        <v>789</v>
      </c>
      <c r="F1339" s="4" t="s">
        <v>80</v>
      </c>
      <c r="G1339" s="7"/>
      <c r="H1339" s="7"/>
      <c r="I1339" s="7"/>
    </row>
    <row r="1340" spans="1:9" ht="31.5" x14ac:dyDescent="0.25">
      <c r="A1340" s="97" t="s">
        <v>110</v>
      </c>
      <c r="B1340" s="4"/>
      <c r="C1340" s="4" t="s">
        <v>13</v>
      </c>
      <c r="D1340" s="4" t="s">
        <v>28</v>
      </c>
      <c r="E1340" s="4" t="s">
        <v>789</v>
      </c>
      <c r="F1340" s="4" t="s">
        <v>111</v>
      </c>
      <c r="G1340" s="7">
        <v>900</v>
      </c>
      <c r="H1340" s="7">
        <v>947.1</v>
      </c>
      <c r="I1340" s="7">
        <v>8224.7999999999993</v>
      </c>
    </row>
    <row r="1341" spans="1:9" hidden="1" x14ac:dyDescent="0.25">
      <c r="A1341" s="97" t="s">
        <v>135</v>
      </c>
      <c r="B1341" s="4"/>
      <c r="C1341" s="4" t="s">
        <v>13</v>
      </c>
      <c r="D1341" s="4" t="s">
        <v>28</v>
      </c>
      <c r="E1341" s="4" t="s">
        <v>570</v>
      </c>
      <c r="F1341" s="4"/>
      <c r="G1341" s="7">
        <f t="shared" ref="G1341:I1343" si="360">SUM(G1342)</f>
        <v>0</v>
      </c>
      <c r="H1341" s="7">
        <f t="shared" si="360"/>
        <v>0</v>
      </c>
      <c r="I1341" s="7">
        <f t="shared" si="360"/>
        <v>0</v>
      </c>
    </row>
    <row r="1342" spans="1:9" hidden="1" x14ac:dyDescent="0.25">
      <c r="A1342" s="97" t="s">
        <v>235</v>
      </c>
      <c r="B1342" s="4"/>
      <c r="C1342" s="4" t="s">
        <v>13</v>
      </c>
      <c r="D1342" s="4" t="s">
        <v>28</v>
      </c>
      <c r="E1342" s="4" t="s">
        <v>571</v>
      </c>
      <c r="F1342" s="4"/>
      <c r="G1342" s="7">
        <f>SUM(G1343)</f>
        <v>0</v>
      </c>
      <c r="H1342" s="7">
        <f>SUM(H1343)</f>
        <v>0</v>
      </c>
      <c r="I1342" s="7">
        <f>SUM(I1343)</f>
        <v>0</v>
      </c>
    </row>
    <row r="1343" spans="1:9" hidden="1" x14ac:dyDescent="0.25">
      <c r="A1343" s="97" t="s">
        <v>128</v>
      </c>
      <c r="B1343" s="4"/>
      <c r="C1343" s="4" t="s">
        <v>13</v>
      </c>
      <c r="D1343" s="4" t="s">
        <v>28</v>
      </c>
      <c r="E1343" s="4" t="s">
        <v>572</v>
      </c>
      <c r="F1343" s="4"/>
      <c r="G1343" s="7">
        <f t="shared" si="360"/>
        <v>0</v>
      </c>
      <c r="H1343" s="7">
        <f t="shared" si="360"/>
        <v>0</v>
      </c>
      <c r="I1343" s="7">
        <f t="shared" si="360"/>
        <v>0</v>
      </c>
    </row>
    <row r="1344" spans="1:9" ht="31.5" hidden="1" x14ac:dyDescent="0.25">
      <c r="A1344" s="97" t="s">
        <v>110</v>
      </c>
      <c r="B1344" s="4"/>
      <c r="C1344" s="4" t="s">
        <v>13</v>
      </c>
      <c r="D1344" s="4" t="s">
        <v>28</v>
      </c>
      <c r="E1344" s="4" t="s">
        <v>572</v>
      </c>
      <c r="F1344" s="4" t="s">
        <v>111</v>
      </c>
      <c r="G1344" s="7"/>
      <c r="H1344" s="7"/>
      <c r="I1344" s="7"/>
    </row>
    <row r="1345" spans="1:9" hidden="1" x14ac:dyDescent="0.25">
      <c r="A1345" s="97" t="s">
        <v>662</v>
      </c>
      <c r="B1345" s="4"/>
      <c r="C1345" s="4" t="s">
        <v>13</v>
      </c>
      <c r="D1345" s="4" t="s">
        <v>28</v>
      </c>
      <c r="E1345" s="4" t="s">
        <v>791</v>
      </c>
      <c r="F1345" s="4"/>
      <c r="G1345" s="7">
        <f>SUM(G1346)</f>
        <v>0</v>
      </c>
      <c r="H1345" s="7">
        <f t="shared" ref="H1345:I1346" si="361">SUM(H1346)</f>
        <v>0</v>
      </c>
      <c r="I1345" s="7">
        <f t="shared" si="361"/>
        <v>0</v>
      </c>
    </row>
    <row r="1346" spans="1:9" hidden="1" x14ac:dyDescent="0.25">
      <c r="A1346" s="97" t="s">
        <v>790</v>
      </c>
      <c r="B1346" s="4"/>
      <c r="C1346" s="4" t="s">
        <v>13</v>
      </c>
      <c r="D1346" s="4" t="s">
        <v>28</v>
      </c>
      <c r="E1346" s="4" t="s">
        <v>792</v>
      </c>
      <c r="F1346" s="4"/>
      <c r="G1346" s="7">
        <f>SUM(G1347)</f>
        <v>0</v>
      </c>
      <c r="H1346" s="7">
        <f t="shared" si="361"/>
        <v>0</v>
      </c>
      <c r="I1346" s="7">
        <f t="shared" si="361"/>
        <v>0</v>
      </c>
    </row>
    <row r="1347" spans="1:9" ht="31.5" hidden="1" x14ac:dyDescent="0.25">
      <c r="A1347" s="97" t="s">
        <v>110</v>
      </c>
      <c r="B1347" s="4"/>
      <c r="C1347" s="4" t="s">
        <v>13</v>
      </c>
      <c r="D1347" s="4" t="s">
        <v>28</v>
      </c>
      <c r="E1347" s="4" t="s">
        <v>792</v>
      </c>
      <c r="F1347" s="4" t="s">
        <v>111</v>
      </c>
      <c r="G1347" s="7"/>
      <c r="H1347" s="7"/>
      <c r="I1347" s="7"/>
    </row>
    <row r="1348" spans="1:9" x14ac:dyDescent="0.25">
      <c r="A1348" s="97" t="s">
        <v>525</v>
      </c>
      <c r="B1348" s="4"/>
      <c r="C1348" s="4" t="s">
        <v>13</v>
      </c>
      <c r="D1348" s="4" t="s">
        <v>28</v>
      </c>
      <c r="E1348" s="4" t="s">
        <v>104</v>
      </c>
      <c r="F1348" s="4"/>
      <c r="G1348" s="7">
        <f>SUM(G1349+G1362+G1368+G1372)</f>
        <v>227726</v>
      </c>
      <c r="H1348" s="7">
        <f t="shared" ref="H1348:I1348" si="362">SUM(H1349+H1362+H1368+H1372)</f>
        <v>160146.20000000001</v>
      </c>
      <c r="I1348" s="7">
        <f t="shared" si="362"/>
        <v>158529.39999999997</v>
      </c>
    </row>
    <row r="1349" spans="1:9" x14ac:dyDescent="0.25">
      <c r="A1349" s="97" t="s">
        <v>112</v>
      </c>
      <c r="B1349" s="4"/>
      <c r="C1349" s="4" t="s">
        <v>13</v>
      </c>
      <c r="D1349" s="4" t="s">
        <v>28</v>
      </c>
      <c r="E1349" s="4" t="s">
        <v>113</v>
      </c>
      <c r="F1349" s="4"/>
      <c r="G1349" s="7">
        <f>SUM(G1350+G1353+G1357)</f>
        <v>91230.9</v>
      </c>
      <c r="H1349" s="7">
        <f>SUM(H1350+H1353+H1357)</f>
        <v>81881.399999999994</v>
      </c>
      <c r="I1349" s="7">
        <f>SUM(I1350+I1353+I1357)</f>
        <v>83256.5</v>
      </c>
    </row>
    <row r="1350" spans="1:9" ht="47.25" x14ac:dyDescent="0.25">
      <c r="A1350" s="97" t="s">
        <v>23</v>
      </c>
      <c r="B1350" s="4"/>
      <c r="C1350" s="4" t="s">
        <v>13</v>
      </c>
      <c r="D1350" s="4" t="s">
        <v>28</v>
      </c>
      <c r="E1350" s="4" t="s">
        <v>114</v>
      </c>
      <c r="F1350" s="4"/>
      <c r="G1350" s="7">
        <f>G1351</f>
        <v>62652.7</v>
      </c>
      <c r="H1350" s="7">
        <f>H1351</f>
        <v>56979.4</v>
      </c>
      <c r="I1350" s="7">
        <f>I1351</f>
        <v>57209.5</v>
      </c>
    </row>
    <row r="1351" spans="1:9" x14ac:dyDescent="0.25">
      <c r="A1351" s="97" t="s">
        <v>115</v>
      </c>
      <c r="B1351" s="4"/>
      <c r="C1351" s="4" t="s">
        <v>13</v>
      </c>
      <c r="D1351" s="4" t="s">
        <v>28</v>
      </c>
      <c r="E1351" s="4" t="s">
        <v>116</v>
      </c>
      <c r="F1351" s="4"/>
      <c r="G1351" s="7">
        <f t="shared" ref="G1351:I1351" si="363">G1352</f>
        <v>62652.7</v>
      </c>
      <c r="H1351" s="7">
        <f t="shared" si="363"/>
        <v>56979.4</v>
      </c>
      <c r="I1351" s="7">
        <f t="shared" si="363"/>
        <v>57209.5</v>
      </c>
    </row>
    <row r="1352" spans="1:9" ht="31.5" x14ac:dyDescent="0.25">
      <c r="A1352" s="97" t="s">
        <v>110</v>
      </c>
      <c r="B1352" s="4"/>
      <c r="C1352" s="4" t="s">
        <v>13</v>
      </c>
      <c r="D1352" s="4" t="s">
        <v>28</v>
      </c>
      <c r="E1352" s="4" t="s">
        <v>116</v>
      </c>
      <c r="F1352" s="4" t="s">
        <v>111</v>
      </c>
      <c r="G1352" s="7">
        <v>62652.7</v>
      </c>
      <c r="H1352" s="7">
        <v>56979.4</v>
      </c>
      <c r="I1352" s="7">
        <v>57209.5</v>
      </c>
    </row>
    <row r="1353" spans="1:9" hidden="1" x14ac:dyDescent="0.25">
      <c r="A1353" s="97" t="s">
        <v>135</v>
      </c>
      <c r="B1353" s="4"/>
      <c r="C1353" s="4" t="s">
        <v>13</v>
      </c>
      <c r="D1353" s="4" t="s">
        <v>28</v>
      </c>
      <c r="E1353" s="4" t="s">
        <v>475</v>
      </c>
      <c r="F1353" s="4"/>
      <c r="G1353" s="7">
        <f t="shared" ref="G1353:I1355" si="364">SUM(G1354)</f>
        <v>0</v>
      </c>
      <c r="H1353" s="7">
        <f t="shared" si="364"/>
        <v>0</v>
      </c>
      <c r="I1353" s="7">
        <f t="shared" si="364"/>
        <v>0</v>
      </c>
    </row>
    <row r="1354" spans="1:9" hidden="1" x14ac:dyDescent="0.25">
      <c r="A1354" s="97" t="s">
        <v>115</v>
      </c>
      <c r="B1354" s="4"/>
      <c r="C1354" s="4" t="s">
        <v>13</v>
      </c>
      <c r="D1354" s="4" t="s">
        <v>28</v>
      </c>
      <c r="E1354" s="4" t="s">
        <v>476</v>
      </c>
      <c r="F1354" s="4"/>
      <c r="G1354" s="7">
        <f t="shared" si="364"/>
        <v>0</v>
      </c>
      <c r="H1354" s="7">
        <f t="shared" si="364"/>
        <v>0</v>
      </c>
      <c r="I1354" s="7">
        <f t="shared" si="364"/>
        <v>0</v>
      </c>
    </row>
    <row r="1355" spans="1:9" hidden="1" x14ac:dyDescent="0.25">
      <c r="A1355" s="97" t="s">
        <v>296</v>
      </c>
      <c r="B1355" s="4"/>
      <c r="C1355" s="4" t="s">
        <v>13</v>
      </c>
      <c r="D1355" s="4" t="s">
        <v>28</v>
      </c>
      <c r="E1355" s="4" t="s">
        <v>477</v>
      </c>
      <c r="F1355" s="4"/>
      <c r="G1355" s="7">
        <f t="shared" si="364"/>
        <v>0</v>
      </c>
      <c r="H1355" s="7">
        <f t="shared" si="364"/>
        <v>0</v>
      </c>
      <c r="I1355" s="7">
        <f t="shared" si="364"/>
        <v>0</v>
      </c>
    </row>
    <row r="1356" spans="1:9" ht="31.5" hidden="1" x14ac:dyDescent="0.25">
      <c r="A1356" s="97" t="s">
        <v>110</v>
      </c>
      <c r="B1356" s="4"/>
      <c r="C1356" s="4" t="s">
        <v>13</v>
      </c>
      <c r="D1356" s="4" t="s">
        <v>28</v>
      </c>
      <c r="E1356" s="4" t="s">
        <v>477</v>
      </c>
      <c r="F1356" s="4" t="s">
        <v>111</v>
      </c>
      <c r="G1356" s="7"/>
      <c r="H1356" s="7"/>
      <c r="I1356" s="7"/>
    </row>
    <row r="1357" spans="1:9" ht="31.5" x14ac:dyDescent="0.25">
      <c r="A1357" s="97" t="s">
        <v>36</v>
      </c>
      <c r="B1357" s="4"/>
      <c r="C1357" s="4" t="s">
        <v>13</v>
      </c>
      <c r="D1357" s="4" t="s">
        <v>28</v>
      </c>
      <c r="E1357" s="4" t="s">
        <v>117</v>
      </c>
      <c r="F1357" s="4"/>
      <c r="G1357" s="7">
        <f>G1358</f>
        <v>28578.2</v>
      </c>
      <c r="H1357" s="7">
        <f>H1358</f>
        <v>24902</v>
      </c>
      <c r="I1357" s="7">
        <f>I1358</f>
        <v>26047</v>
      </c>
    </row>
    <row r="1358" spans="1:9" x14ac:dyDescent="0.25">
      <c r="A1358" s="97" t="s">
        <v>115</v>
      </c>
      <c r="B1358" s="4"/>
      <c r="C1358" s="4" t="s">
        <v>13</v>
      </c>
      <c r="D1358" s="4" t="s">
        <v>28</v>
      </c>
      <c r="E1358" s="4" t="s">
        <v>118</v>
      </c>
      <c r="F1358" s="4"/>
      <c r="G1358" s="7">
        <f>G1359+G1360+G1361</f>
        <v>28578.2</v>
      </c>
      <c r="H1358" s="7">
        <f>H1359+H1360+H1361</f>
        <v>24902</v>
      </c>
      <c r="I1358" s="7">
        <f>I1359+I1360+I1361</f>
        <v>26047</v>
      </c>
    </row>
    <row r="1359" spans="1:9" ht="47.25" x14ac:dyDescent="0.25">
      <c r="A1359" s="97" t="s">
        <v>42</v>
      </c>
      <c r="B1359" s="4"/>
      <c r="C1359" s="4" t="s">
        <v>13</v>
      </c>
      <c r="D1359" s="4" t="s">
        <v>28</v>
      </c>
      <c r="E1359" s="4" t="s">
        <v>118</v>
      </c>
      <c r="F1359" s="4" t="s">
        <v>78</v>
      </c>
      <c r="G1359" s="7">
        <v>25109.5</v>
      </c>
      <c r="H1359" s="7">
        <v>21400.7</v>
      </c>
      <c r="I1359" s="7">
        <v>21400.7</v>
      </c>
    </row>
    <row r="1360" spans="1:9" ht="31.5" x14ac:dyDescent="0.25">
      <c r="A1360" s="97" t="s">
        <v>43</v>
      </c>
      <c r="B1360" s="4"/>
      <c r="C1360" s="4" t="s">
        <v>13</v>
      </c>
      <c r="D1360" s="4" t="s">
        <v>28</v>
      </c>
      <c r="E1360" s="4" t="s">
        <v>118</v>
      </c>
      <c r="F1360" s="4" t="s">
        <v>80</v>
      </c>
      <c r="G1360" s="9">
        <v>3253.5</v>
      </c>
      <c r="H1360" s="9">
        <v>3330</v>
      </c>
      <c r="I1360" s="9">
        <v>4475</v>
      </c>
    </row>
    <row r="1361" spans="1:9" x14ac:dyDescent="0.25">
      <c r="A1361" s="97" t="s">
        <v>20</v>
      </c>
      <c r="B1361" s="4"/>
      <c r="C1361" s="4" t="s">
        <v>13</v>
      </c>
      <c r="D1361" s="4" t="s">
        <v>28</v>
      </c>
      <c r="E1361" s="4" t="s">
        <v>118</v>
      </c>
      <c r="F1361" s="4" t="s">
        <v>85</v>
      </c>
      <c r="G1361" s="7">
        <v>215.2</v>
      </c>
      <c r="H1361" s="7">
        <v>171.3</v>
      </c>
      <c r="I1361" s="7">
        <v>171.3</v>
      </c>
    </row>
    <row r="1362" spans="1:9" x14ac:dyDescent="0.25">
      <c r="A1362" s="97" t="s">
        <v>120</v>
      </c>
      <c r="B1362" s="4"/>
      <c r="C1362" s="4" t="s">
        <v>13</v>
      </c>
      <c r="D1362" s="4" t="s">
        <v>28</v>
      </c>
      <c r="E1362" s="4" t="s">
        <v>121</v>
      </c>
      <c r="F1362" s="4"/>
      <c r="G1362" s="7">
        <f t="shared" ref="G1362:I1362" si="365">G1363</f>
        <v>68426.700000000012</v>
      </c>
      <c r="H1362" s="7">
        <f t="shared" si="365"/>
        <v>61150.8</v>
      </c>
      <c r="I1362" s="7">
        <f t="shared" si="365"/>
        <v>61150.8</v>
      </c>
    </row>
    <row r="1363" spans="1:9" ht="31.5" x14ac:dyDescent="0.25">
      <c r="A1363" s="97" t="s">
        <v>36</v>
      </c>
      <c r="B1363" s="4"/>
      <c r="C1363" s="4" t="s">
        <v>13</v>
      </c>
      <c r="D1363" s="4" t="s">
        <v>28</v>
      </c>
      <c r="E1363" s="4" t="s">
        <v>122</v>
      </c>
      <c r="F1363" s="4"/>
      <c r="G1363" s="7">
        <f>G1364</f>
        <v>68426.700000000012</v>
      </c>
      <c r="H1363" s="7">
        <f>H1364</f>
        <v>61150.8</v>
      </c>
      <c r="I1363" s="7">
        <f>I1364</f>
        <v>61150.8</v>
      </c>
    </row>
    <row r="1364" spans="1:9" x14ac:dyDescent="0.25">
      <c r="A1364" s="97" t="s">
        <v>123</v>
      </c>
      <c r="B1364" s="4"/>
      <c r="C1364" s="4" t="s">
        <v>13</v>
      </c>
      <c r="D1364" s="4" t="s">
        <v>28</v>
      </c>
      <c r="E1364" s="4" t="s">
        <v>124</v>
      </c>
      <c r="F1364" s="4"/>
      <c r="G1364" s="7">
        <f>G1365+G1366+G1367</f>
        <v>68426.700000000012</v>
      </c>
      <c r="H1364" s="7">
        <f>H1365+H1366+H1367</f>
        <v>61150.8</v>
      </c>
      <c r="I1364" s="7">
        <f>I1365+I1366+I1367</f>
        <v>61150.8</v>
      </c>
    </row>
    <row r="1365" spans="1:9" ht="47.25" x14ac:dyDescent="0.25">
      <c r="A1365" s="97" t="s">
        <v>42</v>
      </c>
      <c r="B1365" s="4"/>
      <c r="C1365" s="4" t="s">
        <v>13</v>
      </c>
      <c r="D1365" s="4" t="s">
        <v>28</v>
      </c>
      <c r="E1365" s="4" t="s">
        <v>124</v>
      </c>
      <c r="F1365" s="4" t="s">
        <v>78</v>
      </c>
      <c r="G1365" s="7">
        <v>61218.8</v>
      </c>
      <c r="H1365" s="7">
        <v>53999.6</v>
      </c>
      <c r="I1365" s="7">
        <v>53999.6</v>
      </c>
    </row>
    <row r="1366" spans="1:9" ht="31.5" x14ac:dyDescent="0.25">
      <c r="A1366" s="97" t="s">
        <v>43</v>
      </c>
      <c r="B1366" s="4"/>
      <c r="C1366" s="4" t="s">
        <v>13</v>
      </c>
      <c r="D1366" s="4" t="s">
        <v>28</v>
      </c>
      <c r="E1366" s="4" t="s">
        <v>124</v>
      </c>
      <c r="F1366" s="4" t="s">
        <v>80</v>
      </c>
      <c r="G1366" s="9">
        <v>6778.1</v>
      </c>
      <c r="H1366" s="9">
        <v>6827.4</v>
      </c>
      <c r="I1366" s="9">
        <v>6827.4</v>
      </c>
    </row>
    <row r="1367" spans="1:9" x14ac:dyDescent="0.25">
      <c r="A1367" s="97" t="s">
        <v>20</v>
      </c>
      <c r="B1367" s="4"/>
      <c r="C1367" s="4" t="s">
        <v>13</v>
      </c>
      <c r="D1367" s="4" t="s">
        <v>28</v>
      </c>
      <c r="E1367" s="4" t="s">
        <v>124</v>
      </c>
      <c r="F1367" s="4" t="s">
        <v>85</v>
      </c>
      <c r="G1367" s="7">
        <v>429.8</v>
      </c>
      <c r="H1367" s="7">
        <v>323.8</v>
      </c>
      <c r="I1367" s="7">
        <v>323.8</v>
      </c>
    </row>
    <row r="1368" spans="1:9" x14ac:dyDescent="0.25">
      <c r="A1368" s="97" t="s">
        <v>125</v>
      </c>
      <c r="B1368" s="4"/>
      <c r="C1368" s="4" t="s">
        <v>13</v>
      </c>
      <c r="D1368" s="4" t="s">
        <v>28</v>
      </c>
      <c r="E1368" s="4" t="s">
        <v>126</v>
      </c>
      <c r="F1368" s="4"/>
      <c r="G1368" s="7">
        <f t="shared" ref="G1368:I1370" si="366">G1369</f>
        <v>14193.4</v>
      </c>
      <c r="H1368" s="7">
        <f t="shared" si="366"/>
        <v>12350.7</v>
      </c>
      <c r="I1368" s="7">
        <f t="shared" si="366"/>
        <v>13297.8</v>
      </c>
    </row>
    <row r="1369" spans="1:9" ht="47.25" x14ac:dyDescent="0.25">
      <c r="A1369" s="97" t="s">
        <v>23</v>
      </c>
      <c r="B1369" s="4"/>
      <c r="C1369" s="4" t="s">
        <v>13</v>
      </c>
      <c r="D1369" s="4" t="s">
        <v>28</v>
      </c>
      <c r="E1369" s="4" t="s">
        <v>127</v>
      </c>
      <c r="F1369" s="4"/>
      <c r="G1369" s="7">
        <f>G1370</f>
        <v>14193.4</v>
      </c>
      <c r="H1369" s="7">
        <f>H1370</f>
        <v>12350.7</v>
      </c>
      <c r="I1369" s="7">
        <f>I1370</f>
        <v>13297.8</v>
      </c>
    </row>
    <row r="1370" spans="1:9" x14ac:dyDescent="0.25">
      <c r="A1370" s="97" t="s">
        <v>128</v>
      </c>
      <c r="B1370" s="4"/>
      <c r="C1370" s="4" t="s">
        <v>13</v>
      </c>
      <c r="D1370" s="4" t="s">
        <v>28</v>
      </c>
      <c r="E1370" s="4" t="s">
        <v>129</v>
      </c>
      <c r="F1370" s="4"/>
      <c r="G1370" s="7">
        <f t="shared" si="366"/>
        <v>14193.4</v>
      </c>
      <c r="H1370" s="7">
        <f t="shared" si="366"/>
        <v>12350.7</v>
      </c>
      <c r="I1370" s="7">
        <f t="shared" si="366"/>
        <v>13297.8</v>
      </c>
    </row>
    <row r="1371" spans="1:9" ht="31.5" x14ac:dyDescent="0.25">
      <c r="A1371" s="97" t="s">
        <v>110</v>
      </c>
      <c r="B1371" s="4"/>
      <c r="C1371" s="4" t="s">
        <v>13</v>
      </c>
      <c r="D1371" s="4" t="s">
        <v>28</v>
      </c>
      <c r="E1371" s="4" t="s">
        <v>129</v>
      </c>
      <c r="F1371" s="4" t="s">
        <v>111</v>
      </c>
      <c r="G1371" s="7">
        <v>14193.4</v>
      </c>
      <c r="H1371" s="7">
        <v>12350.7</v>
      </c>
      <c r="I1371" s="7">
        <v>13297.8</v>
      </c>
    </row>
    <row r="1372" spans="1:9" ht="31.5" x14ac:dyDescent="0.25">
      <c r="A1372" s="97" t="s">
        <v>140</v>
      </c>
      <c r="B1372" s="57"/>
      <c r="C1372" s="4" t="s">
        <v>13</v>
      </c>
      <c r="D1372" s="4" t="s">
        <v>28</v>
      </c>
      <c r="E1372" s="4" t="s">
        <v>141</v>
      </c>
      <c r="F1372" s="4"/>
      <c r="G1372" s="7">
        <f>SUM(G1373+G1400+G1405+G1410)+G1414+G1392+G1395</f>
        <v>53875</v>
      </c>
      <c r="H1372" s="7">
        <f>SUM(H1373+H1400+H1405+H1410)+H1414+H1392+H1395</f>
        <v>4763.3</v>
      </c>
      <c r="I1372" s="7">
        <f>SUM(I1373+I1400+I1405+I1410)+I1414+I1392+I1395</f>
        <v>824.3</v>
      </c>
    </row>
    <row r="1373" spans="1:9" x14ac:dyDescent="0.25">
      <c r="A1373" s="97" t="s">
        <v>29</v>
      </c>
      <c r="B1373" s="57"/>
      <c r="C1373" s="4" t="s">
        <v>13</v>
      </c>
      <c r="D1373" s="4" t="s">
        <v>28</v>
      </c>
      <c r="E1373" s="4" t="s">
        <v>361</v>
      </c>
      <c r="F1373" s="4"/>
      <c r="G1373" s="7">
        <f>SUM(G1374+G1376+G1380)+G1383+G1386+G1388</f>
        <v>18480.600000000002</v>
      </c>
      <c r="H1373" s="7">
        <f t="shared" ref="H1373:I1373" si="367">SUM(H1374+H1376+H1380)+H1383+H1386</f>
        <v>2349.5</v>
      </c>
      <c r="I1373" s="7">
        <f t="shared" si="367"/>
        <v>824.3</v>
      </c>
    </row>
    <row r="1374" spans="1:9" x14ac:dyDescent="0.25">
      <c r="A1374" s="97" t="s">
        <v>115</v>
      </c>
      <c r="B1374" s="56"/>
      <c r="C1374" s="4" t="s">
        <v>13</v>
      </c>
      <c r="D1374" s="4" t="s">
        <v>28</v>
      </c>
      <c r="E1374" s="4" t="s">
        <v>362</v>
      </c>
      <c r="F1374" s="4"/>
      <c r="G1374" s="7">
        <f>G1375</f>
        <v>6035.3</v>
      </c>
      <c r="H1374" s="7">
        <f>H1375</f>
        <v>0</v>
      </c>
      <c r="I1374" s="7">
        <f>I1375</f>
        <v>0</v>
      </c>
    </row>
    <row r="1375" spans="1:9" ht="31.5" x14ac:dyDescent="0.25">
      <c r="A1375" s="97" t="s">
        <v>43</v>
      </c>
      <c r="B1375" s="56"/>
      <c r="C1375" s="4" t="s">
        <v>13</v>
      </c>
      <c r="D1375" s="4" t="s">
        <v>28</v>
      </c>
      <c r="E1375" s="4" t="s">
        <v>362</v>
      </c>
      <c r="F1375" s="4" t="s">
        <v>80</v>
      </c>
      <c r="G1375" s="7">
        <v>6035.3</v>
      </c>
      <c r="H1375" s="7"/>
      <c r="I1375" s="7"/>
    </row>
    <row r="1376" spans="1:9" x14ac:dyDescent="0.25">
      <c r="A1376" s="97" t="s">
        <v>123</v>
      </c>
      <c r="B1376" s="57"/>
      <c r="C1376" s="4" t="s">
        <v>13</v>
      </c>
      <c r="D1376" s="4" t="s">
        <v>28</v>
      </c>
      <c r="E1376" s="4" t="s">
        <v>363</v>
      </c>
      <c r="F1376" s="4"/>
      <c r="G1376" s="7">
        <f>SUM(G1377)</f>
        <v>10747.6</v>
      </c>
      <c r="H1376" s="7">
        <f>SUM(H1377)</f>
        <v>360</v>
      </c>
      <c r="I1376" s="7">
        <f>SUM(I1377)</f>
        <v>0</v>
      </c>
    </row>
    <row r="1377" spans="1:9" ht="31.5" x14ac:dyDescent="0.25">
      <c r="A1377" s="97" t="s">
        <v>43</v>
      </c>
      <c r="B1377" s="57"/>
      <c r="C1377" s="4" t="s">
        <v>13</v>
      </c>
      <c r="D1377" s="4" t="s">
        <v>28</v>
      </c>
      <c r="E1377" s="4" t="s">
        <v>363</v>
      </c>
      <c r="F1377" s="4" t="s">
        <v>80</v>
      </c>
      <c r="G1377" s="7">
        <v>10747.6</v>
      </c>
      <c r="H1377" s="7">
        <v>360</v>
      </c>
      <c r="I1377" s="7"/>
    </row>
    <row r="1378" spans="1:9" hidden="1" x14ac:dyDescent="0.25">
      <c r="A1378" s="97" t="s">
        <v>431</v>
      </c>
      <c r="B1378" s="57"/>
      <c r="C1378" s="4" t="s">
        <v>13</v>
      </c>
      <c r="D1378" s="4" t="s">
        <v>28</v>
      </c>
      <c r="E1378" s="4" t="s">
        <v>735</v>
      </c>
      <c r="F1378" s="4"/>
      <c r="G1378" s="7">
        <f>SUM(G1379)</f>
        <v>0</v>
      </c>
      <c r="H1378" s="7"/>
      <c r="I1378" s="7"/>
    </row>
    <row r="1379" spans="1:9" ht="31.5" hidden="1" x14ac:dyDescent="0.25">
      <c r="A1379" s="97" t="s">
        <v>43</v>
      </c>
      <c r="B1379" s="57"/>
      <c r="C1379" s="4" t="s">
        <v>13</v>
      </c>
      <c r="D1379" s="4" t="s">
        <v>28</v>
      </c>
      <c r="E1379" s="4" t="s">
        <v>735</v>
      </c>
      <c r="F1379" s="4" t="s">
        <v>80</v>
      </c>
      <c r="G1379" s="7"/>
      <c r="H1379" s="7"/>
      <c r="I1379" s="7"/>
    </row>
    <row r="1380" spans="1:9" ht="63" hidden="1" x14ac:dyDescent="0.25">
      <c r="A1380" s="97" t="s">
        <v>725</v>
      </c>
      <c r="B1380" s="57"/>
      <c r="C1380" s="4" t="s">
        <v>13</v>
      </c>
      <c r="D1380" s="4" t="s">
        <v>28</v>
      </c>
      <c r="E1380" s="4" t="s">
        <v>726</v>
      </c>
      <c r="F1380" s="4"/>
      <c r="G1380" s="7">
        <f>SUM(G1381:G1382)</f>
        <v>0</v>
      </c>
      <c r="H1380" s="7">
        <f t="shared" ref="H1380:I1380" si="368">SUM(H1381:H1382)</f>
        <v>0</v>
      </c>
      <c r="I1380" s="7">
        <f t="shared" si="368"/>
        <v>0</v>
      </c>
    </row>
    <row r="1381" spans="1:9" ht="31.5" hidden="1" x14ac:dyDescent="0.25">
      <c r="A1381" s="97" t="s">
        <v>43</v>
      </c>
      <c r="B1381" s="57"/>
      <c r="C1381" s="4" t="s">
        <v>13</v>
      </c>
      <c r="D1381" s="4" t="s">
        <v>28</v>
      </c>
      <c r="E1381" s="4" t="s">
        <v>726</v>
      </c>
      <c r="F1381" s="4" t="s">
        <v>80</v>
      </c>
      <c r="G1381" s="7">
        <v>0</v>
      </c>
      <c r="H1381" s="7"/>
      <c r="I1381" s="7"/>
    </row>
    <row r="1382" spans="1:9" ht="31.5" hidden="1" x14ac:dyDescent="0.25">
      <c r="A1382" s="97" t="s">
        <v>110</v>
      </c>
      <c r="B1382" s="57"/>
      <c r="C1382" s="4" t="s">
        <v>13</v>
      </c>
      <c r="D1382" s="4" t="s">
        <v>28</v>
      </c>
      <c r="E1382" s="4" t="s">
        <v>726</v>
      </c>
      <c r="F1382" s="4" t="s">
        <v>111</v>
      </c>
      <c r="G1382" s="7"/>
      <c r="H1382" s="7"/>
      <c r="I1382" s="7"/>
    </row>
    <row r="1383" spans="1:9" ht="31.5" x14ac:dyDescent="0.25">
      <c r="A1383" s="97" t="s">
        <v>793</v>
      </c>
      <c r="B1383" s="57"/>
      <c r="C1383" s="4" t="s">
        <v>13</v>
      </c>
      <c r="D1383" s="4" t="s">
        <v>28</v>
      </c>
      <c r="E1383" s="4" t="s">
        <v>709</v>
      </c>
      <c r="F1383" s="4"/>
      <c r="G1383" s="7">
        <f>SUM(G1384:G1385)</f>
        <v>874.4</v>
      </c>
      <c r="H1383" s="7">
        <f t="shared" ref="H1383:I1383" si="369">SUM(H1384:H1385)</f>
        <v>1166.2</v>
      </c>
      <c r="I1383" s="7">
        <f t="shared" si="369"/>
        <v>0</v>
      </c>
    </row>
    <row r="1384" spans="1:9" ht="31.5" hidden="1" x14ac:dyDescent="0.25">
      <c r="A1384" s="97" t="s">
        <v>43</v>
      </c>
      <c r="B1384" s="57"/>
      <c r="C1384" s="4" t="s">
        <v>13</v>
      </c>
      <c r="D1384" s="4" t="s">
        <v>28</v>
      </c>
      <c r="E1384" s="4" t="s">
        <v>709</v>
      </c>
      <c r="F1384" s="4" t="s">
        <v>80</v>
      </c>
      <c r="G1384" s="7"/>
      <c r="H1384" s="7"/>
      <c r="I1384" s="7"/>
    </row>
    <row r="1385" spans="1:9" ht="31.5" x14ac:dyDescent="0.25">
      <c r="A1385" s="97" t="s">
        <v>110</v>
      </c>
      <c r="B1385" s="57"/>
      <c r="C1385" s="4" t="s">
        <v>13</v>
      </c>
      <c r="D1385" s="4" t="s">
        <v>28</v>
      </c>
      <c r="E1385" s="4" t="s">
        <v>709</v>
      </c>
      <c r="F1385" s="4" t="s">
        <v>111</v>
      </c>
      <c r="G1385" s="7">
        <v>874.4</v>
      </c>
      <c r="H1385" s="7">
        <v>1166.2</v>
      </c>
      <c r="I1385" s="7"/>
    </row>
    <row r="1386" spans="1:9" ht="31.5" x14ac:dyDescent="0.25">
      <c r="A1386" s="97" t="s">
        <v>827</v>
      </c>
      <c r="B1386" s="57"/>
      <c r="C1386" s="4" t="s">
        <v>13</v>
      </c>
      <c r="D1386" s="4" t="s">
        <v>28</v>
      </c>
      <c r="E1386" s="4" t="s">
        <v>794</v>
      </c>
      <c r="F1386" s="4"/>
      <c r="G1386" s="7">
        <f>SUM(G1387)</f>
        <v>823.3</v>
      </c>
      <c r="H1386" s="7">
        <f t="shared" ref="H1386:I1386" si="370">SUM(H1387)</f>
        <v>823.3</v>
      </c>
      <c r="I1386" s="7">
        <f t="shared" si="370"/>
        <v>824.3</v>
      </c>
    </row>
    <row r="1387" spans="1:9" ht="31.5" x14ac:dyDescent="0.25">
      <c r="A1387" s="97" t="s">
        <v>43</v>
      </c>
      <c r="B1387" s="57"/>
      <c r="C1387" s="4" t="s">
        <v>13</v>
      </c>
      <c r="D1387" s="4" t="s">
        <v>28</v>
      </c>
      <c r="E1387" s="4" t="s">
        <v>794</v>
      </c>
      <c r="F1387" s="4" t="s">
        <v>80</v>
      </c>
      <c r="G1387" s="7">
        <v>823.3</v>
      </c>
      <c r="H1387" s="7">
        <v>823.3</v>
      </c>
      <c r="I1387" s="7">
        <v>824.3</v>
      </c>
    </row>
    <row r="1388" spans="1:9" ht="15.75" hidden="1" customHeight="1" x14ac:dyDescent="0.25">
      <c r="A1388" s="97" t="s">
        <v>803</v>
      </c>
      <c r="B1388" s="57"/>
      <c r="C1388" s="4" t="s">
        <v>13</v>
      </c>
      <c r="D1388" s="4" t="s">
        <v>28</v>
      </c>
      <c r="E1388" s="4" t="s">
        <v>846</v>
      </c>
      <c r="F1388" s="4"/>
      <c r="G1388" s="7">
        <f>SUM(G1389)</f>
        <v>0</v>
      </c>
      <c r="H1388" s="7"/>
      <c r="I1388" s="7"/>
    </row>
    <row r="1389" spans="1:9" ht="31.5" hidden="1" customHeight="1" x14ac:dyDescent="0.25">
      <c r="A1389" s="97" t="s">
        <v>842</v>
      </c>
      <c r="B1389" s="57"/>
      <c r="C1389" s="4" t="s">
        <v>13</v>
      </c>
      <c r="D1389" s="4" t="s">
        <v>28</v>
      </c>
      <c r="E1389" s="4" t="s">
        <v>845</v>
      </c>
      <c r="F1389" s="4"/>
      <c r="G1389" s="7">
        <f>SUM(G1390:G1391)</f>
        <v>0</v>
      </c>
      <c r="H1389" s="7"/>
      <c r="I1389" s="7"/>
    </row>
    <row r="1390" spans="1:9" ht="31.5" hidden="1" customHeight="1" x14ac:dyDescent="0.25">
      <c r="A1390" s="97" t="s">
        <v>43</v>
      </c>
      <c r="B1390" s="57"/>
      <c r="C1390" s="4" t="s">
        <v>13</v>
      </c>
      <c r="D1390" s="4" t="s">
        <v>28</v>
      </c>
      <c r="E1390" s="4" t="s">
        <v>845</v>
      </c>
      <c r="F1390" s="4" t="s">
        <v>80</v>
      </c>
      <c r="G1390" s="7"/>
      <c r="H1390" s="7"/>
      <c r="I1390" s="7"/>
    </row>
    <row r="1391" spans="1:9" ht="31.5" hidden="1" customHeight="1" x14ac:dyDescent="0.25">
      <c r="A1391" s="97" t="s">
        <v>110</v>
      </c>
      <c r="B1391" s="57"/>
      <c r="C1391" s="4" t="s">
        <v>13</v>
      </c>
      <c r="D1391" s="4" t="s">
        <v>28</v>
      </c>
      <c r="E1391" s="4" t="s">
        <v>845</v>
      </c>
      <c r="F1391" s="4" t="s">
        <v>111</v>
      </c>
      <c r="G1391" s="7"/>
      <c r="H1391" s="7"/>
      <c r="I1391" s="7"/>
    </row>
    <row r="1392" spans="1:9" ht="31.5" x14ac:dyDescent="0.25">
      <c r="A1392" s="97" t="s">
        <v>891</v>
      </c>
      <c r="B1392" s="57"/>
      <c r="C1392" s="4" t="s">
        <v>13</v>
      </c>
      <c r="D1392" s="4" t="s">
        <v>28</v>
      </c>
      <c r="E1392" s="4" t="s">
        <v>944</v>
      </c>
      <c r="F1392" s="4"/>
      <c r="G1392" s="7">
        <f>G1393</f>
        <v>29019.8</v>
      </c>
      <c r="H1392" s="7">
        <f t="shared" ref="H1392:I1393" si="371">H1393</f>
        <v>0</v>
      </c>
      <c r="I1392" s="7">
        <f t="shared" si="371"/>
        <v>0</v>
      </c>
    </row>
    <row r="1393" spans="1:9" x14ac:dyDescent="0.25">
      <c r="A1393" s="97" t="s">
        <v>115</v>
      </c>
      <c r="B1393" s="57"/>
      <c r="C1393" s="4" t="s">
        <v>13</v>
      </c>
      <c r="D1393" s="4" t="s">
        <v>28</v>
      </c>
      <c r="E1393" s="4" t="s">
        <v>945</v>
      </c>
      <c r="F1393" s="4"/>
      <c r="G1393" s="7">
        <f>G1394</f>
        <v>29019.8</v>
      </c>
      <c r="H1393" s="7">
        <f t="shared" si="371"/>
        <v>0</v>
      </c>
      <c r="I1393" s="7">
        <f t="shared" si="371"/>
        <v>0</v>
      </c>
    </row>
    <row r="1394" spans="1:9" ht="31.5" x14ac:dyDescent="0.25">
      <c r="A1394" s="97" t="s">
        <v>110</v>
      </c>
      <c r="B1394" s="57"/>
      <c r="C1394" s="4" t="s">
        <v>13</v>
      </c>
      <c r="D1394" s="4" t="s">
        <v>28</v>
      </c>
      <c r="E1394" s="4" t="s">
        <v>945</v>
      </c>
      <c r="F1394" s="4" t="s">
        <v>111</v>
      </c>
      <c r="G1394" s="7">
        <v>29019.8</v>
      </c>
      <c r="H1394" s="7"/>
      <c r="I1394" s="7"/>
    </row>
    <row r="1395" spans="1:9" x14ac:dyDescent="0.25">
      <c r="A1395" s="97" t="s">
        <v>364</v>
      </c>
      <c r="B1395" s="57"/>
      <c r="C1395" s="4" t="s">
        <v>13</v>
      </c>
      <c r="D1395" s="4" t="s">
        <v>28</v>
      </c>
      <c r="E1395" s="4" t="s">
        <v>365</v>
      </c>
      <c r="F1395" s="4"/>
      <c r="G1395" s="7">
        <f>G1396+G1398</f>
        <v>1303.6000000000001</v>
      </c>
      <c r="H1395" s="7">
        <f t="shared" ref="H1395:I1395" si="372">H1396+H1398</f>
        <v>0</v>
      </c>
      <c r="I1395" s="7">
        <f t="shared" si="372"/>
        <v>0</v>
      </c>
    </row>
    <row r="1396" spans="1:9" x14ac:dyDescent="0.25">
      <c r="A1396" s="97" t="s">
        <v>115</v>
      </c>
      <c r="B1396" s="57"/>
      <c r="C1396" s="4" t="s">
        <v>13</v>
      </c>
      <c r="D1396" s="4" t="s">
        <v>28</v>
      </c>
      <c r="E1396" s="4" t="s">
        <v>371</v>
      </c>
      <c r="F1396" s="4"/>
      <c r="G1396" s="7">
        <f t="shared" ref="G1396:I1396" si="373">G1397</f>
        <v>1277.4000000000001</v>
      </c>
      <c r="H1396" s="7">
        <f t="shared" si="373"/>
        <v>0</v>
      </c>
      <c r="I1396" s="7">
        <f t="shared" si="373"/>
        <v>0</v>
      </c>
    </row>
    <row r="1397" spans="1:9" ht="30" customHeight="1" x14ac:dyDescent="0.25">
      <c r="A1397" s="97" t="s">
        <v>110</v>
      </c>
      <c r="B1397" s="57"/>
      <c r="C1397" s="4" t="s">
        <v>13</v>
      </c>
      <c r="D1397" s="4" t="s">
        <v>28</v>
      </c>
      <c r="E1397" s="4" t="s">
        <v>371</v>
      </c>
      <c r="F1397" s="4" t="s">
        <v>111</v>
      </c>
      <c r="G1397" s="7">
        <v>1277.4000000000001</v>
      </c>
      <c r="H1397" s="7"/>
      <c r="I1397" s="7"/>
    </row>
    <row r="1398" spans="1:9" ht="27" customHeight="1" x14ac:dyDescent="0.25">
      <c r="A1398" s="97" t="s">
        <v>128</v>
      </c>
      <c r="B1398" s="57"/>
      <c r="C1398" s="4" t="s">
        <v>13</v>
      </c>
      <c r="D1398" s="4" t="s">
        <v>28</v>
      </c>
      <c r="E1398" s="4" t="s">
        <v>1033</v>
      </c>
      <c r="F1398" s="4"/>
      <c r="G1398" s="7">
        <f>SUM(G1399)</f>
        <v>26.2</v>
      </c>
      <c r="H1398" s="7">
        <f t="shared" ref="H1398:I1398" si="374">SUM(H1399)</f>
        <v>0</v>
      </c>
      <c r="I1398" s="7">
        <f t="shared" si="374"/>
        <v>0</v>
      </c>
    </row>
    <row r="1399" spans="1:9" ht="30" customHeight="1" x14ac:dyDescent="0.25">
      <c r="A1399" s="97" t="s">
        <v>110</v>
      </c>
      <c r="B1399" s="57"/>
      <c r="C1399" s="4" t="s">
        <v>13</v>
      </c>
      <c r="D1399" s="4" t="s">
        <v>28</v>
      </c>
      <c r="E1399" s="4" t="s">
        <v>1033</v>
      </c>
      <c r="F1399" s="4" t="s">
        <v>111</v>
      </c>
      <c r="G1399" s="7">
        <v>26.2</v>
      </c>
      <c r="H1399" s="7"/>
      <c r="I1399" s="7"/>
    </row>
    <row r="1400" spans="1:9" ht="31.5" x14ac:dyDescent="0.25">
      <c r="A1400" s="97" t="s">
        <v>236</v>
      </c>
      <c r="B1400" s="57"/>
      <c r="C1400" s="4" t="s">
        <v>13</v>
      </c>
      <c r="D1400" s="4" t="s">
        <v>28</v>
      </c>
      <c r="E1400" s="4" t="s">
        <v>372</v>
      </c>
      <c r="F1400" s="4"/>
      <c r="G1400" s="7">
        <f>G1401+G1403</f>
        <v>1839.3</v>
      </c>
      <c r="H1400" s="7">
        <f t="shared" ref="G1400:I1401" si="375">H1401</f>
        <v>0</v>
      </c>
      <c r="I1400" s="7">
        <f t="shared" si="375"/>
        <v>0</v>
      </c>
    </row>
    <row r="1401" spans="1:9" x14ac:dyDescent="0.25">
      <c r="A1401" s="97" t="s">
        <v>115</v>
      </c>
      <c r="B1401" s="57"/>
      <c r="C1401" s="4" t="s">
        <v>13</v>
      </c>
      <c r="D1401" s="4" t="s">
        <v>28</v>
      </c>
      <c r="E1401" s="4" t="s">
        <v>374</v>
      </c>
      <c r="F1401" s="4"/>
      <c r="G1401" s="7">
        <f t="shared" si="375"/>
        <v>1839.3</v>
      </c>
      <c r="H1401" s="7">
        <f t="shared" si="375"/>
        <v>0</v>
      </c>
      <c r="I1401" s="7">
        <f t="shared" si="375"/>
        <v>0</v>
      </c>
    </row>
    <row r="1402" spans="1:9" ht="31.5" x14ac:dyDescent="0.25">
      <c r="A1402" s="97" t="s">
        <v>110</v>
      </c>
      <c r="B1402" s="57"/>
      <c r="C1402" s="4" t="s">
        <v>13</v>
      </c>
      <c r="D1402" s="4" t="s">
        <v>28</v>
      </c>
      <c r="E1402" s="4" t="s">
        <v>374</v>
      </c>
      <c r="F1402" s="4" t="s">
        <v>111</v>
      </c>
      <c r="G1402" s="7">
        <v>1839.3</v>
      </c>
      <c r="H1402" s="7"/>
      <c r="I1402" s="7"/>
    </row>
    <row r="1403" spans="1:9" hidden="1" x14ac:dyDescent="0.25">
      <c r="A1403" s="97" t="s">
        <v>481</v>
      </c>
      <c r="B1403" s="57"/>
      <c r="C1403" s="4" t="s">
        <v>13</v>
      </c>
      <c r="D1403" s="4" t="s">
        <v>28</v>
      </c>
      <c r="E1403" s="4" t="s">
        <v>733</v>
      </c>
      <c r="F1403" s="4"/>
      <c r="G1403" s="7">
        <f>SUM(G1404)</f>
        <v>0</v>
      </c>
      <c r="H1403" s="7">
        <f t="shared" ref="H1403:I1403" si="376">SUM(H1404)</f>
        <v>0</v>
      </c>
      <c r="I1403" s="7">
        <f t="shared" si="376"/>
        <v>0</v>
      </c>
    </row>
    <row r="1404" spans="1:9" ht="31.5" hidden="1" x14ac:dyDescent="0.25">
      <c r="A1404" s="97" t="s">
        <v>110</v>
      </c>
      <c r="B1404" s="57"/>
      <c r="C1404" s="4" t="s">
        <v>13</v>
      </c>
      <c r="D1404" s="4" t="s">
        <v>28</v>
      </c>
      <c r="E1404" s="4" t="s">
        <v>733</v>
      </c>
      <c r="F1404" s="4" t="s">
        <v>111</v>
      </c>
      <c r="G1404" s="7"/>
      <c r="H1404" s="7"/>
      <c r="I1404" s="7"/>
    </row>
    <row r="1405" spans="1:9" ht="14.25" customHeight="1" x14ac:dyDescent="0.25">
      <c r="A1405" s="97" t="s">
        <v>296</v>
      </c>
      <c r="B1405" s="57"/>
      <c r="C1405" s="4" t="s">
        <v>13</v>
      </c>
      <c r="D1405" s="4" t="s">
        <v>28</v>
      </c>
      <c r="E1405" s="4" t="s">
        <v>367</v>
      </c>
      <c r="F1405" s="4"/>
      <c r="G1405" s="7">
        <f>G1406+G1408</f>
        <v>3231.7</v>
      </c>
      <c r="H1405" s="7">
        <f>H1406+H1408</f>
        <v>0</v>
      </c>
      <c r="I1405" s="7">
        <f>I1406+I1408</f>
        <v>0</v>
      </c>
    </row>
    <row r="1406" spans="1:9" x14ac:dyDescent="0.25">
      <c r="A1406" s="97" t="s">
        <v>115</v>
      </c>
      <c r="B1406" s="57"/>
      <c r="C1406" s="4" t="s">
        <v>13</v>
      </c>
      <c r="D1406" s="4" t="s">
        <v>28</v>
      </c>
      <c r="E1406" s="4" t="s">
        <v>394</v>
      </c>
      <c r="F1406" s="4"/>
      <c r="G1406" s="7">
        <f>G1407</f>
        <v>2396.1</v>
      </c>
      <c r="H1406" s="7">
        <f>H1407</f>
        <v>0</v>
      </c>
      <c r="I1406" s="7">
        <f>I1407</f>
        <v>0</v>
      </c>
    </row>
    <row r="1407" spans="1:9" ht="31.5" x14ac:dyDescent="0.25">
      <c r="A1407" s="97" t="s">
        <v>110</v>
      </c>
      <c r="B1407" s="57"/>
      <c r="C1407" s="4" t="s">
        <v>13</v>
      </c>
      <c r="D1407" s="4" t="s">
        <v>28</v>
      </c>
      <c r="E1407" s="4" t="s">
        <v>394</v>
      </c>
      <c r="F1407" s="4" t="s">
        <v>111</v>
      </c>
      <c r="G1407" s="7">
        <v>2396.1</v>
      </c>
      <c r="H1407" s="7"/>
      <c r="I1407" s="7"/>
    </row>
    <row r="1408" spans="1:9" x14ac:dyDescent="0.25">
      <c r="A1408" s="97" t="s">
        <v>128</v>
      </c>
      <c r="B1408" s="57"/>
      <c r="C1408" s="4" t="s">
        <v>13</v>
      </c>
      <c r="D1408" s="4" t="s">
        <v>28</v>
      </c>
      <c r="E1408" s="4" t="s">
        <v>488</v>
      </c>
      <c r="F1408" s="4"/>
      <c r="G1408" s="7">
        <f>G1409</f>
        <v>835.6</v>
      </c>
      <c r="H1408" s="7">
        <f>H1409</f>
        <v>0</v>
      </c>
      <c r="I1408" s="7">
        <f>I1409</f>
        <v>0</v>
      </c>
    </row>
    <row r="1409" spans="1:9" ht="31.5" x14ac:dyDescent="0.25">
      <c r="A1409" s="97" t="s">
        <v>110</v>
      </c>
      <c r="B1409" s="57"/>
      <c r="C1409" s="4" t="s">
        <v>13</v>
      </c>
      <c r="D1409" s="4" t="s">
        <v>28</v>
      </c>
      <c r="E1409" s="4" t="s">
        <v>488</v>
      </c>
      <c r="F1409" s="4" t="s">
        <v>111</v>
      </c>
      <c r="G1409" s="7">
        <v>835.6</v>
      </c>
      <c r="H1409" s="7"/>
      <c r="I1409" s="7"/>
    </row>
    <row r="1410" spans="1:9" x14ac:dyDescent="0.25">
      <c r="A1410" s="97" t="s">
        <v>662</v>
      </c>
      <c r="B1410" s="57"/>
      <c r="C1410" s="4" t="s">
        <v>13</v>
      </c>
      <c r="D1410" s="4" t="s">
        <v>28</v>
      </c>
      <c r="E1410" s="4" t="s">
        <v>469</v>
      </c>
      <c r="F1410" s="4"/>
      <c r="G1410" s="7">
        <f>SUM(G1411)</f>
        <v>0</v>
      </c>
      <c r="H1410" s="7">
        <f t="shared" ref="H1410:I1410" si="377">SUM(H1411)</f>
        <v>2413.8000000000002</v>
      </c>
      <c r="I1410" s="7">
        <f t="shared" si="377"/>
        <v>0</v>
      </c>
    </row>
    <row r="1411" spans="1:9" ht="47.25" x14ac:dyDescent="0.25">
      <c r="A1411" s="97" t="s">
        <v>900</v>
      </c>
      <c r="B1411" s="57"/>
      <c r="C1411" s="4" t="s">
        <v>13</v>
      </c>
      <c r="D1411" s="4" t="s">
        <v>28</v>
      </c>
      <c r="E1411" s="4" t="s">
        <v>795</v>
      </c>
      <c r="F1411" s="4"/>
      <c r="G1411" s="7">
        <f>G1412</f>
        <v>0</v>
      </c>
      <c r="H1411" s="7">
        <f>H1412+H1413</f>
        <v>2413.8000000000002</v>
      </c>
      <c r="I1411" s="7">
        <f>I1412+I1413</f>
        <v>0</v>
      </c>
    </row>
    <row r="1412" spans="1:9" ht="31.5" hidden="1" x14ac:dyDescent="0.25">
      <c r="A1412" s="97" t="s">
        <v>43</v>
      </c>
      <c r="B1412" s="57"/>
      <c r="C1412" s="4" t="s">
        <v>13</v>
      </c>
      <c r="D1412" s="4" t="s">
        <v>28</v>
      </c>
      <c r="E1412" s="4" t="s">
        <v>795</v>
      </c>
      <c r="F1412" s="4" t="s">
        <v>80</v>
      </c>
      <c r="G1412" s="7"/>
      <c r="H1412" s="7"/>
      <c r="I1412" s="7"/>
    </row>
    <row r="1413" spans="1:9" ht="31.5" x14ac:dyDescent="0.25">
      <c r="A1413" s="97" t="s">
        <v>110</v>
      </c>
      <c r="B1413" s="57"/>
      <c r="C1413" s="4" t="s">
        <v>13</v>
      </c>
      <c r="D1413" s="4" t="s">
        <v>28</v>
      </c>
      <c r="E1413" s="4" t="s">
        <v>795</v>
      </c>
      <c r="F1413" s="4" t="s">
        <v>111</v>
      </c>
      <c r="G1413" s="7">
        <v>0</v>
      </c>
      <c r="H1413" s="7">
        <v>2413.8000000000002</v>
      </c>
      <c r="I1413" s="7">
        <v>0</v>
      </c>
    </row>
    <row r="1414" spans="1:9" ht="16.5" hidden="1" customHeight="1" x14ac:dyDescent="0.25">
      <c r="A1414" s="97" t="s">
        <v>815</v>
      </c>
      <c r="B1414" s="57"/>
      <c r="C1414" s="4" t="s">
        <v>13</v>
      </c>
      <c r="D1414" s="4" t="s">
        <v>28</v>
      </c>
      <c r="E1414" s="4" t="s">
        <v>814</v>
      </c>
      <c r="F1414" s="4"/>
      <c r="G1414" s="7">
        <f>SUM(G1415)</f>
        <v>0</v>
      </c>
      <c r="H1414" s="7">
        <f t="shared" ref="H1414:I1415" si="378">SUM(H1415)</f>
        <v>0</v>
      </c>
      <c r="I1414" s="7">
        <f t="shared" si="378"/>
        <v>0</v>
      </c>
    </row>
    <row r="1415" spans="1:9" ht="16.5" hidden="1" customHeight="1" x14ac:dyDescent="0.25">
      <c r="A1415" s="97" t="s">
        <v>817</v>
      </c>
      <c r="B1415" s="57"/>
      <c r="C1415" s="4" t="s">
        <v>13</v>
      </c>
      <c r="D1415" s="4" t="s">
        <v>28</v>
      </c>
      <c r="E1415" s="4" t="s">
        <v>816</v>
      </c>
      <c r="F1415" s="4"/>
      <c r="G1415" s="7">
        <f>SUM(G1416)</f>
        <v>0</v>
      </c>
      <c r="H1415" s="7">
        <f t="shared" si="378"/>
        <v>0</v>
      </c>
      <c r="I1415" s="7">
        <f t="shared" si="378"/>
        <v>0</v>
      </c>
    </row>
    <row r="1416" spans="1:9" ht="31.5" hidden="1" customHeight="1" x14ac:dyDescent="0.25">
      <c r="A1416" s="97" t="s">
        <v>110</v>
      </c>
      <c r="B1416" s="57"/>
      <c r="C1416" s="4" t="s">
        <v>13</v>
      </c>
      <c r="D1416" s="4" t="s">
        <v>28</v>
      </c>
      <c r="E1416" s="4" t="s">
        <v>816</v>
      </c>
      <c r="F1416" s="4" t="s">
        <v>111</v>
      </c>
      <c r="G1416" s="7"/>
      <c r="H1416" s="7">
        <v>0</v>
      </c>
      <c r="I1416" s="7">
        <v>0</v>
      </c>
    </row>
    <row r="1417" spans="1:9" ht="31.5" x14ac:dyDescent="0.25">
      <c r="A1417" s="97" t="s">
        <v>895</v>
      </c>
      <c r="B1417" s="39"/>
      <c r="C1417" s="98" t="s">
        <v>13</v>
      </c>
      <c r="D1417" s="98" t="s">
        <v>28</v>
      </c>
      <c r="E1417" s="31" t="s">
        <v>14</v>
      </c>
      <c r="F1417" s="31"/>
      <c r="G1417" s="9">
        <f t="shared" ref="G1417:I1420" si="379">G1418</f>
        <v>136.9</v>
      </c>
      <c r="H1417" s="9">
        <f t="shared" si="379"/>
        <v>0</v>
      </c>
      <c r="I1417" s="9">
        <f t="shared" si="379"/>
        <v>0</v>
      </c>
    </row>
    <row r="1418" spans="1:9" x14ac:dyDescent="0.25">
      <c r="A1418" s="97" t="s">
        <v>73</v>
      </c>
      <c r="B1418" s="39"/>
      <c r="C1418" s="98" t="s">
        <v>13</v>
      </c>
      <c r="D1418" s="98" t="s">
        <v>28</v>
      </c>
      <c r="E1418" s="31" t="s">
        <v>57</v>
      </c>
      <c r="F1418" s="31"/>
      <c r="G1418" s="9">
        <f t="shared" si="379"/>
        <v>136.9</v>
      </c>
      <c r="H1418" s="9">
        <f t="shared" si="379"/>
        <v>0</v>
      </c>
      <c r="I1418" s="9">
        <f t="shared" si="379"/>
        <v>0</v>
      </c>
    </row>
    <row r="1419" spans="1:9" x14ac:dyDescent="0.25">
      <c r="A1419" s="97" t="s">
        <v>29</v>
      </c>
      <c r="B1419" s="39"/>
      <c r="C1419" s="98" t="s">
        <v>13</v>
      </c>
      <c r="D1419" s="98" t="s">
        <v>28</v>
      </c>
      <c r="E1419" s="31" t="s">
        <v>369</v>
      </c>
      <c r="F1419" s="31"/>
      <c r="G1419" s="9">
        <f t="shared" si="379"/>
        <v>136.9</v>
      </c>
      <c r="H1419" s="9">
        <f t="shared" si="379"/>
        <v>0</v>
      </c>
      <c r="I1419" s="9">
        <f t="shared" si="379"/>
        <v>0</v>
      </c>
    </row>
    <row r="1420" spans="1:9" x14ac:dyDescent="0.25">
      <c r="A1420" s="97" t="s">
        <v>31</v>
      </c>
      <c r="B1420" s="39"/>
      <c r="C1420" s="98" t="s">
        <v>13</v>
      </c>
      <c r="D1420" s="98" t="s">
        <v>28</v>
      </c>
      <c r="E1420" s="31" t="s">
        <v>370</v>
      </c>
      <c r="F1420" s="31"/>
      <c r="G1420" s="9">
        <f t="shared" si="379"/>
        <v>136.9</v>
      </c>
      <c r="H1420" s="9">
        <f t="shared" si="379"/>
        <v>0</v>
      </c>
      <c r="I1420" s="9">
        <f t="shared" si="379"/>
        <v>0</v>
      </c>
    </row>
    <row r="1421" spans="1:9" ht="31.5" x14ac:dyDescent="0.25">
      <c r="A1421" s="127" t="s">
        <v>43</v>
      </c>
      <c r="B1421" s="39"/>
      <c r="C1421" s="98" t="s">
        <v>13</v>
      </c>
      <c r="D1421" s="98" t="s">
        <v>28</v>
      </c>
      <c r="E1421" s="31" t="s">
        <v>370</v>
      </c>
      <c r="F1421" s="31">
        <v>200</v>
      </c>
      <c r="G1421" s="9">
        <v>136.9</v>
      </c>
      <c r="H1421" s="9"/>
      <c r="I1421" s="9"/>
    </row>
    <row r="1422" spans="1:9" x14ac:dyDescent="0.25">
      <c r="A1422" s="97" t="s">
        <v>901</v>
      </c>
      <c r="B1422" s="57"/>
      <c r="C1422" s="4" t="s">
        <v>13</v>
      </c>
      <c r="D1422" s="4" t="s">
        <v>11</v>
      </c>
      <c r="E1422" s="4"/>
      <c r="F1422" s="57"/>
      <c r="G1422" s="7">
        <f>G1423</f>
        <v>78616.7</v>
      </c>
      <c r="H1422" s="7">
        <f>H1423</f>
        <v>48812.5</v>
      </c>
      <c r="I1422" s="7">
        <f>I1423</f>
        <v>51182.5</v>
      </c>
    </row>
    <row r="1423" spans="1:9" x14ac:dyDescent="0.25">
      <c r="A1423" s="97" t="s">
        <v>525</v>
      </c>
      <c r="B1423" s="57"/>
      <c r="C1423" s="4" t="s">
        <v>13</v>
      </c>
      <c r="D1423" s="4" t="s">
        <v>11</v>
      </c>
      <c r="E1423" s="4" t="s">
        <v>104</v>
      </c>
      <c r="F1423" s="57"/>
      <c r="G1423" s="7">
        <f>G1424+G1432+G1458+G1471</f>
        <v>78616.7</v>
      </c>
      <c r="H1423" s="7">
        <f>H1424+H1432+H1458+H1471</f>
        <v>48812.5</v>
      </c>
      <c r="I1423" s="7">
        <f>I1424+I1432+I1458+I1471</f>
        <v>51182.5</v>
      </c>
    </row>
    <row r="1424" spans="1:9" ht="31.5" hidden="1" x14ac:dyDescent="0.25">
      <c r="A1424" s="97" t="s">
        <v>902</v>
      </c>
      <c r="B1424" s="57"/>
      <c r="C1424" s="4" t="s">
        <v>13</v>
      </c>
      <c r="D1424" s="4" t="s">
        <v>11</v>
      </c>
      <c r="E1424" s="4" t="s">
        <v>134</v>
      </c>
      <c r="F1424" s="57"/>
      <c r="G1424" s="7">
        <f>G1428+G1425</f>
        <v>0</v>
      </c>
      <c r="H1424" s="7">
        <f>H1428+H1425</f>
        <v>0</v>
      </c>
      <c r="I1424" s="7">
        <f>I1428+I1425</f>
        <v>0</v>
      </c>
    </row>
    <row r="1425" spans="1:9" hidden="1" x14ac:dyDescent="0.25">
      <c r="A1425" s="97" t="s">
        <v>29</v>
      </c>
      <c r="B1425" s="57"/>
      <c r="C1425" s="4" t="s">
        <v>13</v>
      </c>
      <c r="D1425" s="4" t="s">
        <v>11</v>
      </c>
      <c r="E1425" s="4" t="s">
        <v>358</v>
      </c>
      <c r="F1425" s="57"/>
      <c r="G1425" s="7">
        <f t="shared" ref="G1425:I1426" si="380">G1426</f>
        <v>0</v>
      </c>
      <c r="H1425" s="7">
        <f t="shared" si="380"/>
        <v>0</v>
      </c>
      <c r="I1425" s="7">
        <f t="shared" si="380"/>
        <v>0</v>
      </c>
    </row>
    <row r="1426" spans="1:9" hidden="1" x14ac:dyDescent="0.25">
      <c r="A1426" s="97" t="s">
        <v>115</v>
      </c>
      <c r="B1426" s="57"/>
      <c r="C1426" s="4" t="s">
        <v>13</v>
      </c>
      <c r="D1426" s="4" t="s">
        <v>11</v>
      </c>
      <c r="E1426" s="4" t="s">
        <v>359</v>
      </c>
      <c r="F1426" s="57"/>
      <c r="G1426" s="7">
        <f t="shared" si="380"/>
        <v>0</v>
      </c>
      <c r="H1426" s="7">
        <f t="shared" si="380"/>
        <v>0</v>
      </c>
      <c r="I1426" s="7">
        <f t="shared" si="380"/>
        <v>0</v>
      </c>
    </row>
    <row r="1427" spans="1:9" ht="31.5" hidden="1" x14ac:dyDescent="0.25">
      <c r="A1427" s="97" t="s">
        <v>43</v>
      </c>
      <c r="B1427" s="57"/>
      <c r="C1427" s="4" t="s">
        <v>13</v>
      </c>
      <c r="D1427" s="4" t="s">
        <v>11</v>
      </c>
      <c r="E1427" s="4" t="s">
        <v>359</v>
      </c>
      <c r="F1427" s="4" t="s">
        <v>80</v>
      </c>
      <c r="G1427" s="7"/>
      <c r="H1427" s="7"/>
      <c r="I1427" s="7"/>
    </row>
    <row r="1428" spans="1:9" hidden="1" x14ac:dyDescent="0.25">
      <c r="A1428" s="97" t="s">
        <v>135</v>
      </c>
      <c r="B1428" s="57"/>
      <c r="C1428" s="4" t="s">
        <v>13</v>
      </c>
      <c r="D1428" s="4" t="s">
        <v>11</v>
      </c>
      <c r="E1428" s="4" t="s">
        <v>136</v>
      </c>
      <c r="F1428" s="4"/>
      <c r="G1428" s="7">
        <f t="shared" ref="G1428:I1430" si="381">G1429</f>
        <v>0</v>
      </c>
      <c r="H1428" s="7">
        <f t="shared" si="381"/>
        <v>0</v>
      </c>
      <c r="I1428" s="7">
        <f t="shared" si="381"/>
        <v>0</v>
      </c>
    </row>
    <row r="1429" spans="1:9" hidden="1" x14ac:dyDescent="0.25">
      <c r="A1429" s="97" t="s">
        <v>128</v>
      </c>
      <c r="B1429" s="57"/>
      <c r="C1429" s="4" t="s">
        <v>13</v>
      </c>
      <c r="D1429" s="4" t="s">
        <v>11</v>
      </c>
      <c r="E1429" s="4" t="s">
        <v>356</v>
      </c>
      <c r="F1429" s="4"/>
      <c r="G1429" s="7">
        <f t="shared" si="381"/>
        <v>0</v>
      </c>
      <c r="H1429" s="7">
        <f t="shared" si="381"/>
        <v>0</v>
      </c>
      <c r="I1429" s="7">
        <f t="shared" si="381"/>
        <v>0</v>
      </c>
    </row>
    <row r="1430" spans="1:9" hidden="1" x14ac:dyDescent="0.25">
      <c r="A1430" s="97" t="s">
        <v>296</v>
      </c>
      <c r="B1430" s="57"/>
      <c r="C1430" s="4" t="s">
        <v>13</v>
      </c>
      <c r="D1430" s="4" t="s">
        <v>11</v>
      </c>
      <c r="E1430" s="4" t="s">
        <v>357</v>
      </c>
      <c r="F1430" s="4"/>
      <c r="G1430" s="7">
        <f t="shared" si="381"/>
        <v>0</v>
      </c>
      <c r="H1430" s="7">
        <f t="shared" si="381"/>
        <v>0</v>
      </c>
      <c r="I1430" s="7">
        <f t="shared" si="381"/>
        <v>0</v>
      </c>
    </row>
    <row r="1431" spans="1:9" ht="31.5" hidden="1" x14ac:dyDescent="0.25">
      <c r="A1431" s="97" t="s">
        <v>61</v>
      </c>
      <c r="B1431" s="57"/>
      <c r="C1431" s="4" t="s">
        <v>13</v>
      </c>
      <c r="D1431" s="4" t="s">
        <v>11</v>
      </c>
      <c r="E1431" s="4" t="s">
        <v>357</v>
      </c>
      <c r="F1431" s="4" t="s">
        <v>111</v>
      </c>
      <c r="G1431" s="7"/>
      <c r="H1431" s="7"/>
      <c r="I1431" s="7"/>
    </row>
    <row r="1432" spans="1:9" x14ac:dyDescent="0.25">
      <c r="A1432" s="97" t="s">
        <v>138</v>
      </c>
      <c r="B1432" s="57"/>
      <c r="C1432" s="4" t="s">
        <v>13</v>
      </c>
      <c r="D1432" s="4" t="s">
        <v>11</v>
      </c>
      <c r="E1432" s="4" t="s">
        <v>139</v>
      </c>
      <c r="F1432" s="4"/>
      <c r="G1432" s="7">
        <f>G1433+G1445</f>
        <v>23784</v>
      </c>
      <c r="H1432" s="7">
        <f t="shared" ref="H1432:I1432" si="382">H1433+H1445</f>
        <v>500</v>
      </c>
      <c r="I1432" s="7">
        <f t="shared" si="382"/>
        <v>1985</v>
      </c>
    </row>
    <row r="1433" spans="1:9" x14ac:dyDescent="0.25">
      <c r="A1433" s="97" t="s">
        <v>29</v>
      </c>
      <c r="B1433" s="57"/>
      <c r="C1433" s="4" t="s">
        <v>13</v>
      </c>
      <c r="D1433" s="4" t="s">
        <v>11</v>
      </c>
      <c r="E1433" s="4" t="s">
        <v>360</v>
      </c>
      <c r="F1433" s="4"/>
      <c r="G1433" s="7">
        <f>SUM(G1434+G1437+G1441)+G1439</f>
        <v>23710.7</v>
      </c>
      <c r="H1433" s="7">
        <f t="shared" ref="H1433:I1433" si="383">SUM(H1434+H1437+H1441)+H1439</f>
        <v>500</v>
      </c>
      <c r="I1433" s="7">
        <f t="shared" si="383"/>
        <v>1985</v>
      </c>
    </row>
    <row r="1434" spans="1:9" s="58" customFormat="1" ht="14.25" customHeight="1" x14ac:dyDescent="0.25">
      <c r="A1434" s="97" t="s">
        <v>115</v>
      </c>
      <c r="B1434" s="57"/>
      <c r="C1434" s="4" t="s">
        <v>13</v>
      </c>
      <c r="D1434" s="4" t="s">
        <v>11</v>
      </c>
      <c r="E1434" s="4" t="s">
        <v>710</v>
      </c>
      <c r="F1434" s="4"/>
      <c r="G1434" s="7">
        <f>G1435+G1436</f>
        <v>20881.099999999999</v>
      </c>
      <c r="H1434" s="7">
        <f t="shared" ref="H1434:I1434" si="384">H1435+H1436</f>
        <v>500</v>
      </c>
      <c r="I1434" s="7">
        <f t="shared" si="384"/>
        <v>1985</v>
      </c>
    </row>
    <row r="1435" spans="1:9" ht="35.25" customHeight="1" x14ac:dyDescent="0.25">
      <c r="A1435" s="97" t="s">
        <v>43</v>
      </c>
      <c r="B1435" s="57"/>
      <c r="C1435" s="4" t="s">
        <v>13</v>
      </c>
      <c r="D1435" s="4" t="s">
        <v>11</v>
      </c>
      <c r="E1435" s="4" t="s">
        <v>710</v>
      </c>
      <c r="F1435" s="4" t="s">
        <v>80</v>
      </c>
      <c r="G1435" s="7">
        <f>4356.4+550</f>
        <v>4906.3999999999996</v>
      </c>
      <c r="H1435" s="7"/>
      <c r="I1435" s="7"/>
    </row>
    <row r="1436" spans="1:9" ht="30.75" customHeight="1" x14ac:dyDescent="0.25">
      <c r="A1436" s="97" t="s">
        <v>110</v>
      </c>
      <c r="B1436" s="57"/>
      <c r="C1436" s="4" t="s">
        <v>13</v>
      </c>
      <c r="D1436" s="4" t="s">
        <v>11</v>
      </c>
      <c r="E1436" s="4" t="s">
        <v>710</v>
      </c>
      <c r="F1436" s="4" t="s">
        <v>111</v>
      </c>
      <c r="G1436" s="7">
        <f>15974.7</f>
        <v>15974.7</v>
      </c>
      <c r="H1436" s="7">
        <v>500</v>
      </c>
      <c r="I1436" s="7">
        <v>1985</v>
      </c>
    </row>
    <row r="1437" spans="1:9" x14ac:dyDescent="0.25">
      <c r="A1437" s="97" t="s">
        <v>481</v>
      </c>
      <c r="B1437" s="56"/>
      <c r="C1437" s="4" t="s">
        <v>13</v>
      </c>
      <c r="D1437" s="4" t="s">
        <v>11</v>
      </c>
      <c r="E1437" s="4" t="s">
        <v>711</v>
      </c>
      <c r="F1437" s="4"/>
      <c r="G1437" s="7">
        <f>SUM(G1438)</f>
        <v>606.9</v>
      </c>
      <c r="H1437" s="7">
        <f>SUM(H1438)</f>
        <v>0</v>
      </c>
      <c r="I1437" s="7">
        <f t="shared" ref="I1437" si="385">SUM(I1438)</f>
        <v>0</v>
      </c>
    </row>
    <row r="1438" spans="1:9" ht="31.5" x14ac:dyDescent="0.25">
      <c r="A1438" s="97" t="s">
        <v>110</v>
      </c>
      <c r="B1438" s="57"/>
      <c r="C1438" s="4" t="s">
        <v>13</v>
      </c>
      <c r="D1438" s="4" t="s">
        <v>11</v>
      </c>
      <c r="E1438" s="4" t="s">
        <v>711</v>
      </c>
      <c r="F1438" s="4" t="s">
        <v>111</v>
      </c>
      <c r="G1438" s="7">
        <v>606.9</v>
      </c>
      <c r="H1438" s="7"/>
      <c r="I1438" s="7"/>
    </row>
    <row r="1439" spans="1:9" x14ac:dyDescent="0.25">
      <c r="A1439" s="97" t="s">
        <v>123</v>
      </c>
      <c r="B1439" s="57"/>
      <c r="C1439" s="4" t="s">
        <v>13</v>
      </c>
      <c r="D1439" s="4" t="s">
        <v>11</v>
      </c>
      <c r="E1439" s="4" t="s">
        <v>796</v>
      </c>
      <c r="F1439" s="4"/>
      <c r="G1439" s="7">
        <f>G1440</f>
        <v>567.20000000000005</v>
      </c>
      <c r="H1439" s="7">
        <f t="shared" ref="H1439:I1439" si="386">H1440</f>
        <v>0</v>
      </c>
      <c r="I1439" s="7">
        <f t="shared" si="386"/>
        <v>0</v>
      </c>
    </row>
    <row r="1440" spans="1:9" ht="31.5" x14ac:dyDescent="0.25">
      <c r="A1440" s="97" t="s">
        <v>43</v>
      </c>
      <c r="B1440" s="57"/>
      <c r="C1440" s="4" t="s">
        <v>13</v>
      </c>
      <c r="D1440" s="4" t="s">
        <v>11</v>
      </c>
      <c r="E1440" s="4" t="s">
        <v>796</v>
      </c>
      <c r="F1440" s="4" t="s">
        <v>80</v>
      </c>
      <c r="G1440" s="7">
        <v>567.20000000000005</v>
      </c>
      <c r="H1440" s="7"/>
      <c r="I1440" s="7"/>
    </row>
    <row r="1441" spans="1:9" x14ac:dyDescent="0.25">
      <c r="A1441" s="97" t="s">
        <v>431</v>
      </c>
      <c r="B1441" s="56"/>
      <c r="C1441" s="4" t="s">
        <v>13</v>
      </c>
      <c r="D1441" s="4" t="s">
        <v>11</v>
      </c>
      <c r="E1441" s="4" t="s">
        <v>712</v>
      </c>
      <c r="F1441" s="57"/>
      <c r="G1441" s="7">
        <f>SUM(G1442:G1444)</f>
        <v>1655.5</v>
      </c>
      <c r="H1441" s="7">
        <f t="shared" ref="H1441:I1441" si="387">SUM(H1443:H1444)</f>
        <v>0</v>
      </c>
      <c r="I1441" s="7">
        <f t="shared" si="387"/>
        <v>0</v>
      </c>
    </row>
    <row r="1442" spans="1:9" ht="47.25" hidden="1" x14ac:dyDescent="0.25">
      <c r="A1442" s="32" t="s">
        <v>42</v>
      </c>
      <c r="B1442" s="56"/>
      <c r="C1442" s="4" t="s">
        <v>13</v>
      </c>
      <c r="D1442" s="4" t="s">
        <v>11</v>
      </c>
      <c r="E1442" s="4" t="s">
        <v>712</v>
      </c>
      <c r="F1442" s="49" t="s">
        <v>78</v>
      </c>
      <c r="G1442" s="7"/>
      <c r="H1442" s="7"/>
      <c r="I1442" s="7"/>
    </row>
    <row r="1443" spans="1:9" ht="31.5" x14ac:dyDescent="0.25">
      <c r="A1443" s="97" t="s">
        <v>43</v>
      </c>
      <c r="B1443" s="56"/>
      <c r="C1443" s="4" t="s">
        <v>13</v>
      </c>
      <c r="D1443" s="4" t="s">
        <v>11</v>
      </c>
      <c r="E1443" s="4" t="s">
        <v>712</v>
      </c>
      <c r="F1443" s="4" t="s">
        <v>80</v>
      </c>
      <c r="G1443" s="7">
        <v>1371.5</v>
      </c>
      <c r="H1443" s="7"/>
      <c r="I1443" s="7"/>
    </row>
    <row r="1444" spans="1:9" x14ac:dyDescent="0.25">
      <c r="A1444" s="97" t="s">
        <v>34</v>
      </c>
      <c r="B1444" s="57"/>
      <c r="C1444" s="4" t="s">
        <v>13</v>
      </c>
      <c r="D1444" s="4" t="s">
        <v>11</v>
      </c>
      <c r="E1444" s="4" t="s">
        <v>712</v>
      </c>
      <c r="F1444" s="4" t="s">
        <v>88</v>
      </c>
      <c r="G1444" s="7">
        <v>284</v>
      </c>
      <c r="H1444" s="7"/>
      <c r="I1444" s="7"/>
    </row>
    <row r="1445" spans="1:9" x14ac:dyDescent="0.25">
      <c r="A1445" s="97" t="s">
        <v>815</v>
      </c>
      <c r="B1445" s="57"/>
      <c r="C1445" s="4" t="s">
        <v>13</v>
      </c>
      <c r="D1445" s="4" t="s">
        <v>11</v>
      </c>
      <c r="E1445" s="4" t="s">
        <v>917</v>
      </c>
      <c r="F1445" s="4"/>
      <c r="G1445" s="7">
        <f>SUM(G1446)</f>
        <v>73.3</v>
      </c>
      <c r="H1445" s="7"/>
      <c r="I1445" s="7"/>
    </row>
    <row r="1446" spans="1:9" ht="31.5" x14ac:dyDescent="0.25">
      <c r="A1446" s="97" t="s">
        <v>919</v>
      </c>
      <c r="B1446" s="57"/>
      <c r="C1446" s="4" t="s">
        <v>13</v>
      </c>
      <c r="D1446" s="4" t="s">
        <v>11</v>
      </c>
      <c r="E1446" s="4" t="s">
        <v>918</v>
      </c>
      <c r="F1446" s="4"/>
      <c r="G1446" s="7">
        <f>SUM(G1447)</f>
        <v>73.3</v>
      </c>
      <c r="H1446" s="7">
        <f t="shared" ref="H1446:I1446" si="388">SUM(H1447)</f>
        <v>0</v>
      </c>
      <c r="I1446" s="7">
        <f t="shared" si="388"/>
        <v>0</v>
      </c>
    </row>
    <row r="1447" spans="1:9" x14ac:dyDescent="0.25">
      <c r="A1447" s="97" t="s">
        <v>34</v>
      </c>
      <c r="B1447" s="57"/>
      <c r="C1447" s="4" t="s">
        <v>13</v>
      </c>
      <c r="D1447" s="4" t="s">
        <v>11</v>
      </c>
      <c r="E1447" s="4" t="s">
        <v>918</v>
      </c>
      <c r="F1447" s="4" t="s">
        <v>88</v>
      </c>
      <c r="G1447" s="7">
        <v>73.3</v>
      </c>
      <c r="H1447" s="7"/>
      <c r="I1447" s="7"/>
    </row>
    <row r="1448" spans="1:9" ht="31.5" hidden="1" x14ac:dyDescent="0.25">
      <c r="A1448" s="97" t="s">
        <v>236</v>
      </c>
      <c r="B1448" s="56"/>
      <c r="C1448" s="4" t="s">
        <v>13</v>
      </c>
      <c r="D1448" s="4" t="s">
        <v>11</v>
      </c>
      <c r="E1448" s="4" t="s">
        <v>684</v>
      </c>
      <c r="F1448" s="57"/>
      <c r="G1448" s="7">
        <f>SUM(G1449+G1451)</f>
        <v>0</v>
      </c>
      <c r="H1448" s="7">
        <f t="shared" ref="H1448:I1448" si="389">SUM(H1449+H1451)</f>
        <v>0</v>
      </c>
      <c r="I1448" s="7">
        <f t="shared" si="389"/>
        <v>0</v>
      </c>
    </row>
    <row r="1449" spans="1:9" hidden="1" x14ac:dyDescent="0.25">
      <c r="A1449" s="97" t="s">
        <v>115</v>
      </c>
      <c r="B1449" s="56"/>
      <c r="C1449" s="4" t="s">
        <v>13</v>
      </c>
      <c r="D1449" s="4" t="s">
        <v>11</v>
      </c>
      <c r="E1449" s="4" t="s">
        <v>685</v>
      </c>
      <c r="F1449" s="57"/>
      <c r="G1449" s="7">
        <f>SUM(G1450)</f>
        <v>0</v>
      </c>
      <c r="H1449" s="7">
        <f t="shared" ref="H1449:I1449" si="390">SUM(H1450)</f>
        <v>0</v>
      </c>
      <c r="I1449" s="7">
        <f t="shared" si="390"/>
        <v>0</v>
      </c>
    </row>
    <row r="1450" spans="1:9" ht="31.5" hidden="1" x14ac:dyDescent="0.25">
      <c r="A1450" s="97" t="s">
        <v>110</v>
      </c>
      <c r="B1450" s="56"/>
      <c r="C1450" s="4" t="s">
        <v>13</v>
      </c>
      <c r="D1450" s="4" t="s">
        <v>11</v>
      </c>
      <c r="E1450" s="4" t="s">
        <v>685</v>
      </c>
      <c r="F1450" s="4" t="s">
        <v>111</v>
      </c>
      <c r="G1450" s="7"/>
      <c r="H1450" s="7"/>
      <c r="I1450" s="7"/>
    </row>
    <row r="1451" spans="1:9" hidden="1" x14ac:dyDescent="0.25">
      <c r="A1451" s="97" t="s">
        <v>481</v>
      </c>
      <c r="B1451" s="56"/>
      <c r="C1451" s="4" t="s">
        <v>13</v>
      </c>
      <c r="D1451" s="4" t="s">
        <v>11</v>
      </c>
      <c r="E1451" s="4" t="s">
        <v>687</v>
      </c>
      <c r="F1451" s="4"/>
      <c r="G1451" s="7">
        <f>SUM(G1452)</f>
        <v>0</v>
      </c>
      <c r="H1451" s="7">
        <f t="shared" ref="H1451:I1451" si="391">SUM(H1452)</f>
        <v>0</v>
      </c>
      <c r="I1451" s="7">
        <f t="shared" si="391"/>
        <v>0</v>
      </c>
    </row>
    <row r="1452" spans="1:9" ht="31.5" hidden="1" x14ac:dyDescent="0.25">
      <c r="A1452" s="97" t="s">
        <v>110</v>
      </c>
      <c r="B1452" s="56"/>
      <c r="C1452" s="4" t="s">
        <v>13</v>
      </c>
      <c r="D1452" s="4" t="s">
        <v>11</v>
      </c>
      <c r="E1452" s="4" t="s">
        <v>687</v>
      </c>
      <c r="F1452" s="4" t="s">
        <v>111</v>
      </c>
      <c r="G1452" s="7"/>
      <c r="H1452" s="7"/>
      <c r="I1452" s="7"/>
    </row>
    <row r="1453" spans="1:9" hidden="1" x14ac:dyDescent="0.25">
      <c r="A1453" s="97" t="s">
        <v>296</v>
      </c>
      <c r="B1453" s="56"/>
      <c r="C1453" s="4" t="s">
        <v>13</v>
      </c>
      <c r="D1453" s="4" t="s">
        <v>11</v>
      </c>
      <c r="E1453" s="4" t="s">
        <v>686</v>
      </c>
      <c r="F1453" s="4"/>
      <c r="G1453" s="7">
        <f>SUM(G1454)+G1456</f>
        <v>0</v>
      </c>
      <c r="H1453" s="7">
        <f t="shared" ref="H1453:I1453" si="392">SUM(H1454)+H1456</f>
        <v>0</v>
      </c>
      <c r="I1453" s="7">
        <f t="shared" si="392"/>
        <v>0</v>
      </c>
    </row>
    <row r="1454" spans="1:9" hidden="1" x14ac:dyDescent="0.25">
      <c r="A1454" s="97" t="s">
        <v>115</v>
      </c>
      <c r="B1454" s="56"/>
      <c r="C1454" s="4" t="s">
        <v>13</v>
      </c>
      <c r="D1454" s="4" t="s">
        <v>11</v>
      </c>
      <c r="E1454" s="4" t="s">
        <v>430</v>
      </c>
      <c r="F1454" s="57"/>
      <c r="G1454" s="7">
        <f t="shared" ref="G1454:I1454" si="393">G1455</f>
        <v>0</v>
      </c>
      <c r="H1454" s="7">
        <f t="shared" si="393"/>
        <v>0</v>
      </c>
      <c r="I1454" s="7">
        <f t="shared" si="393"/>
        <v>0</v>
      </c>
    </row>
    <row r="1455" spans="1:9" ht="31.5" hidden="1" x14ac:dyDescent="0.25">
      <c r="A1455" s="97" t="s">
        <v>110</v>
      </c>
      <c r="B1455" s="56"/>
      <c r="C1455" s="4" t="s">
        <v>13</v>
      </c>
      <c r="D1455" s="4" t="s">
        <v>11</v>
      </c>
      <c r="E1455" s="4" t="s">
        <v>430</v>
      </c>
      <c r="F1455" s="4" t="s">
        <v>111</v>
      </c>
      <c r="G1455" s="7"/>
      <c r="H1455" s="7"/>
      <c r="I1455" s="7"/>
    </row>
    <row r="1456" spans="1:9" hidden="1" x14ac:dyDescent="0.25">
      <c r="A1456" s="97" t="s">
        <v>481</v>
      </c>
      <c r="B1456" s="56"/>
      <c r="C1456" s="4" t="s">
        <v>13</v>
      </c>
      <c r="D1456" s="4" t="s">
        <v>11</v>
      </c>
      <c r="E1456" s="4" t="s">
        <v>482</v>
      </c>
      <c r="F1456" s="4"/>
      <c r="G1456" s="7">
        <f t="shared" ref="G1456:I1456" si="394">SUM(G1457)</f>
        <v>0</v>
      </c>
      <c r="H1456" s="7">
        <f t="shared" si="394"/>
        <v>0</v>
      </c>
      <c r="I1456" s="7">
        <f t="shared" si="394"/>
        <v>0</v>
      </c>
    </row>
    <row r="1457" spans="1:9" ht="31.5" hidden="1" x14ac:dyDescent="0.25">
      <c r="A1457" s="97" t="s">
        <v>110</v>
      </c>
      <c r="B1457" s="56"/>
      <c r="C1457" s="4" t="s">
        <v>13</v>
      </c>
      <c r="D1457" s="4" t="s">
        <v>11</v>
      </c>
      <c r="E1457" s="4" t="s">
        <v>482</v>
      </c>
      <c r="F1457" s="4" t="s">
        <v>111</v>
      </c>
      <c r="G1457" s="7"/>
      <c r="H1457" s="7"/>
      <c r="I1457" s="7"/>
    </row>
    <row r="1458" spans="1:9" ht="31.5" x14ac:dyDescent="0.25">
      <c r="A1458" s="97" t="s">
        <v>140</v>
      </c>
      <c r="B1458" s="57"/>
      <c r="C1458" s="4" t="s">
        <v>13</v>
      </c>
      <c r="D1458" s="4" t="s">
        <v>11</v>
      </c>
      <c r="E1458" s="4" t="s">
        <v>141</v>
      </c>
      <c r="F1458" s="57"/>
      <c r="G1458" s="7">
        <f>SUM(G1462+G1465+G1468)+G1459</f>
        <v>361.8</v>
      </c>
      <c r="H1458" s="7">
        <f t="shared" ref="H1458:I1458" si="395">SUM(H1462+H1465+H1468)+H1459</f>
        <v>0</v>
      </c>
      <c r="I1458" s="7">
        <f t="shared" si="395"/>
        <v>0</v>
      </c>
    </row>
    <row r="1459" spans="1:9" x14ac:dyDescent="0.25">
      <c r="A1459" s="97" t="s">
        <v>29</v>
      </c>
      <c r="B1459" s="57"/>
      <c r="C1459" s="4" t="s">
        <v>13</v>
      </c>
      <c r="D1459" s="4" t="s">
        <v>11</v>
      </c>
      <c r="E1459" s="4" t="s">
        <v>361</v>
      </c>
      <c r="F1459" s="57"/>
      <c r="G1459" s="7">
        <f>SUM(G1460)</f>
        <v>361.8</v>
      </c>
      <c r="H1459" s="7">
        <f t="shared" ref="H1459:I1459" si="396">SUM(H1460)</f>
        <v>0</v>
      </c>
      <c r="I1459" s="7">
        <f t="shared" si="396"/>
        <v>0</v>
      </c>
    </row>
    <row r="1460" spans="1:9" x14ac:dyDescent="0.25">
      <c r="A1460" s="97" t="s">
        <v>431</v>
      </c>
      <c r="B1460" s="56"/>
      <c r="C1460" s="4" t="s">
        <v>13</v>
      </c>
      <c r="D1460" s="4" t="s">
        <v>11</v>
      </c>
      <c r="E1460" s="4" t="s">
        <v>735</v>
      </c>
      <c r="F1460" s="57"/>
      <c r="G1460" s="7">
        <f>SUM(G1461:G1461)</f>
        <v>361.8</v>
      </c>
      <c r="H1460" s="7">
        <f t="shared" ref="H1460:I1460" si="397">SUM(H1461:H1461)</f>
        <v>0</v>
      </c>
      <c r="I1460" s="7">
        <f t="shared" si="397"/>
        <v>0</v>
      </c>
    </row>
    <row r="1461" spans="1:9" ht="31.5" x14ac:dyDescent="0.25">
      <c r="A1461" s="97" t="s">
        <v>43</v>
      </c>
      <c r="B1461" s="56"/>
      <c r="C1461" s="4" t="s">
        <v>13</v>
      </c>
      <c r="D1461" s="4" t="s">
        <v>11</v>
      </c>
      <c r="E1461" s="4" t="s">
        <v>735</v>
      </c>
      <c r="F1461" s="4" t="s">
        <v>80</v>
      </c>
      <c r="G1461" s="7">
        <v>361.8</v>
      </c>
      <c r="H1461" s="7"/>
      <c r="I1461" s="7"/>
    </row>
    <row r="1462" spans="1:9" hidden="1" x14ac:dyDescent="0.25">
      <c r="A1462" s="97" t="s">
        <v>364</v>
      </c>
      <c r="B1462" s="57"/>
      <c r="C1462" s="4" t="s">
        <v>13</v>
      </c>
      <c r="D1462" s="4" t="s">
        <v>11</v>
      </c>
      <c r="E1462" s="4" t="s">
        <v>365</v>
      </c>
      <c r="F1462" s="4"/>
      <c r="G1462" s="7">
        <f t="shared" ref="G1462:I1463" si="398">G1463</f>
        <v>0</v>
      </c>
      <c r="H1462" s="7">
        <f t="shared" si="398"/>
        <v>0</v>
      </c>
      <c r="I1462" s="7">
        <f t="shared" si="398"/>
        <v>0</v>
      </c>
    </row>
    <row r="1463" spans="1:9" hidden="1" x14ac:dyDescent="0.25">
      <c r="A1463" s="97" t="s">
        <v>108</v>
      </c>
      <c r="B1463" s="57"/>
      <c r="C1463" s="4" t="s">
        <v>13</v>
      </c>
      <c r="D1463" s="4" t="s">
        <v>11</v>
      </c>
      <c r="E1463" s="4" t="s">
        <v>366</v>
      </c>
      <c r="F1463" s="4"/>
      <c r="G1463" s="7">
        <f t="shared" si="398"/>
        <v>0</v>
      </c>
      <c r="H1463" s="7">
        <f t="shared" si="398"/>
        <v>0</v>
      </c>
      <c r="I1463" s="7">
        <f t="shared" si="398"/>
        <v>0</v>
      </c>
    </row>
    <row r="1464" spans="1:9" ht="31.5" hidden="1" x14ac:dyDescent="0.25">
      <c r="A1464" s="97" t="s">
        <v>110</v>
      </c>
      <c r="B1464" s="57"/>
      <c r="C1464" s="4" t="s">
        <v>13</v>
      </c>
      <c r="D1464" s="4" t="s">
        <v>11</v>
      </c>
      <c r="E1464" s="4" t="s">
        <v>366</v>
      </c>
      <c r="F1464" s="4" t="s">
        <v>111</v>
      </c>
      <c r="G1464" s="7"/>
      <c r="H1464" s="7"/>
      <c r="I1464" s="7"/>
    </row>
    <row r="1465" spans="1:9" ht="31.5" hidden="1" x14ac:dyDescent="0.25">
      <c r="A1465" s="97" t="s">
        <v>236</v>
      </c>
      <c r="B1465" s="57"/>
      <c r="C1465" s="4" t="s">
        <v>13</v>
      </c>
      <c r="D1465" s="4" t="s">
        <v>11</v>
      </c>
      <c r="E1465" s="4" t="s">
        <v>372</v>
      </c>
      <c r="F1465" s="4"/>
      <c r="G1465" s="7">
        <f t="shared" ref="G1465:I1466" si="399">G1466</f>
        <v>0</v>
      </c>
      <c r="H1465" s="7">
        <f t="shared" si="399"/>
        <v>0</v>
      </c>
      <c r="I1465" s="7">
        <f t="shared" si="399"/>
        <v>0</v>
      </c>
    </row>
    <row r="1466" spans="1:9" hidden="1" x14ac:dyDescent="0.25">
      <c r="A1466" s="97" t="s">
        <v>108</v>
      </c>
      <c r="B1466" s="57"/>
      <c r="C1466" s="4" t="s">
        <v>13</v>
      </c>
      <c r="D1466" s="4" t="s">
        <v>11</v>
      </c>
      <c r="E1466" s="4" t="s">
        <v>373</v>
      </c>
      <c r="F1466" s="4"/>
      <c r="G1466" s="7">
        <f t="shared" si="399"/>
        <v>0</v>
      </c>
      <c r="H1466" s="7">
        <f t="shared" si="399"/>
        <v>0</v>
      </c>
      <c r="I1466" s="7">
        <f t="shared" si="399"/>
        <v>0</v>
      </c>
    </row>
    <row r="1467" spans="1:9" ht="30.75" hidden="1" customHeight="1" x14ac:dyDescent="0.25">
      <c r="A1467" s="97" t="s">
        <v>110</v>
      </c>
      <c r="B1467" s="57"/>
      <c r="C1467" s="4" t="s">
        <v>13</v>
      </c>
      <c r="D1467" s="4" t="s">
        <v>11</v>
      </c>
      <c r="E1467" s="4" t="s">
        <v>373</v>
      </c>
      <c r="F1467" s="4" t="s">
        <v>111</v>
      </c>
      <c r="G1467" s="7"/>
      <c r="H1467" s="7"/>
      <c r="I1467" s="7"/>
    </row>
    <row r="1468" spans="1:9" ht="30.75" hidden="1" customHeight="1" x14ac:dyDescent="0.25">
      <c r="A1468" s="97" t="s">
        <v>296</v>
      </c>
      <c r="B1468" s="57"/>
      <c r="C1468" s="4" t="s">
        <v>13</v>
      </c>
      <c r="D1468" s="4" t="s">
        <v>11</v>
      </c>
      <c r="E1468" s="4" t="s">
        <v>367</v>
      </c>
      <c r="F1468" s="4"/>
      <c r="G1468" s="7">
        <f t="shared" ref="G1468:I1469" si="400">G1469</f>
        <v>0</v>
      </c>
      <c r="H1468" s="7">
        <f t="shared" si="400"/>
        <v>0</v>
      </c>
      <c r="I1468" s="7">
        <f t="shared" si="400"/>
        <v>0</v>
      </c>
    </row>
    <row r="1469" spans="1:9" ht="30.75" hidden="1" customHeight="1" x14ac:dyDescent="0.25">
      <c r="A1469" s="97" t="s">
        <v>108</v>
      </c>
      <c r="B1469" s="57"/>
      <c r="C1469" s="4" t="s">
        <v>13</v>
      </c>
      <c r="D1469" s="4" t="s">
        <v>11</v>
      </c>
      <c r="E1469" s="4" t="s">
        <v>368</v>
      </c>
      <c r="F1469" s="4"/>
      <c r="G1469" s="7">
        <f t="shared" si="400"/>
        <v>0</v>
      </c>
      <c r="H1469" s="7">
        <f t="shared" si="400"/>
        <v>0</v>
      </c>
      <c r="I1469" s="7">
        <f t="shared" si="400"/>
        <v>0</v>
      </c>
    </row>
    <row r="1470" spans="1:9" ht="31.5" hidden="1" x14ac:dyDescent="0.25">
      <c r="A1470" s="97" t="s">
        <v>110</v>
      </c>
      <c r="B1470" s="57"/>
      <c r="C1470" s="4" t="s">
        <v>13</v>
      </c>
      <c r="D1470" s="4" t="s">
        <v>11</v>
      </c>
      <c r="E1470" s="4" t="s">
        <v>368</v>
      </c>
      <c r="F1470" s="4" t="s">
        <v>111</v>
      </c>
      <c r="G1470" s="7"/>
      <c r="H1470" s="7"/>
      <c r="I1470" s="7"/>
    </row>
    <row r="1471" spans="1:9" ht="31.5" x14ac:dyDescent="0.25">
      <c r="A1471" s="97" t="s">
        <v>474</v>
      </c>
      <c r="B1471" s="57"/>
      <c r="C1471" s="4" t="s">
        <v>13</v>
      </c>
      <c r="D1471" s="4" t="s">
        <v>11</v>
      </c>
      <c r="E1471" s="4" t="s">
        <v>131</v>
      </c>
      <c r="F1471" s="4"/>
      <c r="G1471" s="7">
        <f>G1480+G1472+G1478+G1475</f>
        <v>54470.899999999994</v>
      </c>
      <c r="H1471" s="7">
        <f>H1480+H1472+H1478+H1475</f>
        <v>48312.5</v>
      </c>
      <c r="I1471" s="7">
        <f>I1480+I1472+I1478+I1475</f>
        <v>49197.5</v>
      </c>
    </row>
    <row r="1472" spans="1:9" x14ac:dyDescent="0.25">
      <c r="A1472" s="32" t="s">
        <v>69</v>
      </c>
      <c r="B1472" s="49"/>
      <c r="C1472" s="49" t="s">
        <v>13</v>
      </c>
      <c r="D1472" s="49" t="s">
        <v>11</v>
      </c>
      <c r="E1472" s="55" t="s">
        <v>421</v>
      </c>
      <c r="F1472" s="49"/>
      <c r="G1472" s="51">
        <f>+G1473+G1474</f>
        <v>5302.2</v>
      </c>
      <c r="H1472" s="51">
        <f>+H1473+H1474</f>
        <v>4238.3</v>
      </c>
      <c r="I1472" s="51">
        <f>+I1473+I1474</f>
        <v>4238.3</v>
      </c>
    </row>
    <row r="1473" spans="1:12" ht="47.25" x14ac:dyDescent="0.25">
      <c r="A1473" s="32" t="s">
        <v>42</v>
      </c>
      <c r="B1473" s="49"/>
      <c r="C1473" s="49" t="s">
        <v>13</v>
      </c>
      <c r="D1473" s="49" t="s">
        <v>11</v>
      </c>
      <c r="E1473" s="55" t="s">
        <v>421</v>
      </c>
      <c r="F1473" s="49" t="s">
        <v>78</v>
      </c>
      <c r="G1473" s="51">
        <v>5301.7</v>
      </c>
      <c r="H1473" s="51">
        <v>4237.8</v>
      </c>
      <c r="I1473" s="51">
        <v>4237.8</v>
      </c>
    </row>
    <row r="1474" spans="1:12" ht="31.5" x14ac:dyDescent="0.25">
      <c r="A1474" s="32" t="s">
        <v>43</v>
      </c>
      <c r="B1474" s="49"/>
      <c r="C1474" s="49" t="s">
        <v>13</v>
      </c>
      <c r="D1474" s="49" t="s">
        <v>11</v>
      </c>
      <c r="E1474" s="55" t="s">
        <v>421</v>
      </c>
      <c r="F1474" s="49" t="s">
        <v>80</v>
      </c>
      <c r="G1474" s="51">
        <v>0.5</v>
      </c>
      <c r="H1474" s="51">
        <v>0.5</v>
      </c>
      <c r="I1474" s="51">
        <v>0.5</v>
      </c>
    </row>
    <row r="1475" spans="1:12" x14ac:dyDescent="0.25">
      <c r="A1475" s="32" t="s">
        <v>84</v>
      </c>
      <c r="B1475" s="49"/>
      <c r="C1475" s="49" t="s">
        <v>13</v>
      </c>
      <c r="D1475" s="49" t="s">
        <v>11</v>
      </c>
      <c r="E1475" s="55" t="s">
        <v>818</v>
      </c>
      <c r="F1475" s="49"/>
      <c r="G1475" s="51">
        <f>SUM(G1476:G1477)</f>
        <v>191.29999999999998</v>
      </c>
      <c r="H1475" s="51">
        <f t="shared" ref="H1475:I1475" si="401">SUM(H1476:H1477)</f>
        <v>175.8</v>
      </c>
      <c r="I1475" s="51">
        <f t="shared" si="401"/>
        <v>175.8</v>
      </c>
    </row>
    <row r="1476" spans="1:12" ht="31.5" x14ac:dyDescent="0.25">
      <c r="A1476" s="32" t="s">
        <v>43</v>
      </c>
      <c r="B1476" s="49"/>
      <c r="C1476" s="49" t="s">
        <v>13</v>
      </c>
      <c r="D1476" s="49" t="s">
        <v>11</v>
      </c>
      <c r="E1476" s="55" t="s">
        <v>818</v>
      </c>
      <c r="F1476" s="49" t="s">
        <v>80</v>
      </c>
      <c r="G1476" s="51">
        <v>190.1</v>
      </c>
      <c r="H1476" s="51">
        <v>174.8</v>
      </c>
      <c r="I1476" s="51">
        <v>174.8</v>
      </c>
    </row>
    <row r="1477" spans="1:12" x14ac:dyDescent="0.25">
      <c r="A1477" s="97" t="s">
        <v>20</v>
      </c>
      <c r="B1477" s="49"/>
      <c r="C1477" s="49" t="s">
        <v>13</v>
      </c>
      <c r="D1477" s="49" t="s">
        <v>11</v>
      </c>
      <c r="E1477" s="55" t="s">
        <v>818</v>
      </c>
      <c r="F1477" s="49" t="s">
        <v>85</v>
      </c>
      <c r="G1477" s="51">
        <v>1.2</v>
      </c>
      <c r="H1477" s="51">
        <v>1</v>
      </c>
      <c r="I1477" s="51">
        <v>1</v>
      </c>
    </row>
    <row r="1478" spans="1:12" ht="33.75" customHeight="1" x14ac:dyDescent="0.25">
      <c r="A1478" s="97" t="s">
        <v>87</v>
      </c>
      <c r="B1478" s="49"/>
      <c r="C1478" s="49" t="s">
        <v>13</v>
      </c>
      <c r="D1478" s="49" t="s">
        <v>11</v>
      </c>
      <c r="E1478" s="55" t="s">
        <v>478</v>
      </c>
      <c r="F1478" s="49"/>
      <c r="G1478" s="51">
        <f>SUM(G1479:G1479)</f>
        <v>436.7</v>
      </c>
      <c r="H1478" s="51">
        <f>SUM(H1479)</f>
        <v>54.2</v>
      </c>
      <c r="I1478" s="51">
        <f>SUM(I1479)</f>
        <v>304.2</v>
      </c>
    </row>
    <row r="1479" spans="1:12" ht="31.5" x14ac:dyDescent="0.25">
      <c r="A1479" s="32" t="s">
        <v>43</v>
      </c>
      <c r="B1479" s="49"/>
      <c r="C1479" s="49" t="s">
        <v>13</v>
      </c>
      <c r="D1479" s="49" t="s">
        <v>11</v>
      </c>
      <c r="E1479" s="55" t="s">
        <v>478</v>
      </c>
      <c r="F1479" s="49" t="s">
        <v>80</v>
      </c>
      <c r="G1479" s="51">
        <v>436.7</v>
      </c>
      <c r="H1479" s="51">
        <v>54.2</v>
      </c>
      <c r="I1479" s="51">
        <v>304.2</v>
      </c>
    </row>
    <row r="1480" spans="1:12" ht="31.5" x14ac:dyDescent="0.25">
      <c r="A1480" s="97" t="s">
        <v>36</v>
      </c>
      <c r="B1480" s="56"/>
      <c r="C1480" s="4" t="s">
        <v>13</v>
      </c>
      <c r="D1480" s="4" t="s">
        <v>11</v>
      </c>
      <c r="E1480" s="4" t="s">
        <v>132</v>
      </c>
      <c r="F1480" s="4"/>
      <c r="G1480" s="7">
        <f>G1481</f>
        <v>48540.7</v>
      </c>
      <c r="H1480" s="7">
        <f>H1481</f>
        <v>43844.2</v>
      </c>
      <c r="I1480" s="7">
        <f>I1481</f>
        <v>44479.199999999997</v>
      </c>
    </row>
    <row r="1481" spans="1:12" x14ac:dyDescent="0.25">
      <c r="A1481" s="97" t="s">
        <v>431</v>
      </c>
      <c r="B1481" s="56"/>
      <c r="C1481" s="4" t="s">
        <v>13</v>
      </c>
      <c r="D1481" s="4" t="s">
        <v>11</v>
      </c>
      <c r="E1481" s="4" t="s">
        <v>133</v>
      </c>
      <c r="F1481" s="4"/>
      <c r="G1481" s="7">
        <f>G1482+G1483+G1484</f>
        <v>48540.7</v>
      </c>
      <c r="H1481" s="7">
        <f>H1482+H1483+H1484</f>
        <v>43844.2</v>
      </c>
      <c r="I1481" s="7">
        <f>I1482+I1483+I1484</f>
        <v>44479.199999999997</v>
      </c>
    </row>
    <row r="1482" spans="1:12" ht="47.25" x14ac:dyDescent="0.25">
      <c r="A1482" s="97" t="s">
        <v>42</v>
      </c>
      <c r="B1482" s="57"/>
      <c r="C1482" s="4" t="s">
        <v>13</v>
      </c>
      <c r="D1482" s="4" t="s">
        <v>11</v>
      </c>
      <c r="E1482" s="4" t="s">
        <v>133</v>
      </c>
      <c r="F1482" s="4" t="s">
        <v>78</v>
      </c>
      <c r="G1482" s="7">
        <v>46856.800000000003</v>
      </c>
      <c r="H1482" s="7">
        <v>42504.6</v>
      </c>
      <c r="I1482" s="7">
        <v>42504.6</v>
      </c>
    </row>
    <row r="1483" spans="1:12" s="27" customFormat="1" ht="31.5" x14ac:dyDescent="0.25">
      <c r="A1483" s="97" t="s">
        <v>43</v>
      </c>
      <c r="B1483" s="57"/>
      <c r="C1483" s="4" t="s">
        <v>13</v>
      </c>
      <c r="D1483" s="4" t="s">
        <v>11</v>
      </c>
      <c r="E1483" s="4" t="s">
        <v>133</v>
      </c>
      <c r="F1483" s="4" t="s">
        <v>80</v>
      </c>
      <c r="G1483" s="7">
        <v>1681.2</v>
      </c>
      <c r="H1483" s="7">
        <v>1337</v>
      </c>
      <c r="I1483" s="7">
        <v>1972</v>
      </c>
      <c r="L1483" s="96"/>
    </row>
    <row r="1484" spans="1:12" x14ac:dyDescent="0.25">
      <c r="A1484" s="97" t="s">
        <v>20</v>
      </c>
      <c r="B1484" s="57"/>
      <c r="C1484" s="4" t="s">
        <v>13</v>
      </c>
      <c r="D1484" s="4" t="s">
        <v>11</v>
      </c>
      <c r="E1484" s="4" t="s">
        <v>133</v>
      </c>
      <c r="F1484" s="4" t="s">
        <v>85</v>
      </c>
      <c r="G1484" s="7">
        <v>2.7</v>
      </c>
      <c r="H1484" s="7">
        <v>2.6</v>
      </c>
      <c r="I1484" s="7">
        <v>2.6</v>
      </c>
    </row>
    <row r="1485" spans="1:12" x14ac:dyDescent="0.25">
      <c r="A1485" s="23" t="s">
        <v>623</v>
      </c>
      <c r="B1485" s="40"/>
      <c r="C1485" s="98"/>
      <c r="D1485" s="98"/>
      <c r="E1485" s="98"/>
      <c r="F1485" s="31"/>
      <c r="G1485" s="43"/>
      <c r="H1485" s="10">
        <v>115000</v>
      </c>
      <c r="I1485" s="10">
        <v>185000</v>
      </c>
    </row>
    <row r="1486" spans="1:12" x14ac:dyDescent="0.25">
      <c r="A1486" s="23" t="s">
        <v>172</v>
      </c>
      <c r="B1486" s="38"/>
      <c r="C1486" s="29"/>
      <c r="D1486" s="29"/>
      <c r="E1486" s="29"/>
      <c r="F1486" s="29"/>
      <c r="G1486" s="10">
        <f>SUM(G9+G35+G55+G558+G602+G801+G920+G1270)</f>
        <v>7927735.0000000019</v>
      </c>
      <c r="H1486" s="10">
        <f>SUM(H9+H35+H55+H558+H602+H801+H920+H1270)+H1485</f>
        <v>6619863.6000000006</v>
      </c>
      <c r="I1486" s="10">
        <f>SUM(I9+I35+I55+I558+I602+I801+I920+I1270)+I1485</f>
        <v>6240408.9000000004</v>
      </c>
    </row>
    <row r="1487" spans="1:12" hidden="1" x14ac:dyDescent="0.25">
      <c r="H1487" s="61"/>
      <c r="I1487" s="61"/>
    </row>
    <row r="1488" spans="1:12" ht="19.5" hidden="1" customHeight="1" x14ac:dyDescent="0.25">
      <c r="G1488" s="125">
        <v>7927734.9999999991</v>
      </c>
      <c r="H1488" s="125">
        <f>6465182.7+154680.9</f>
        <v>6619863.6000000006</v>
      </c>
      <c r="I1488" s="125">
        <v>6240408.8999999994</v>
      </c>
    </row>
    <row r="1489" spans="7:9" ht="20.25" hidden="1" customHeight="1" x14ac:dyDescent="0.25">
      <c r="G1489" s="61">
        <f>SUM(G1488-G1486)</f>
        <v>-2.7939677238464355E-9</v>
      </c>
      <c r="H1489" s="61">
        <f t="shared" ref="H1489:I1489" si="402">SUM(H1488-H1486)</f>
        <v>0</v>
      </c>
      <c r="I1489" s="61">
        <f t="shared" si="402"/>
        <v>-9.3132257461547852E-10</v>
      </c>
    </row>
    <row r="1490" spans="7:9" ht="14.25" hidden="1" customHeight="1" x14ac:dyDescent="0.25"/>
    <row r="1491" spans="7:9" hidden="1" outlineLevel="1" x14ac:dyDescent="0.25"/>
    <row r="1492" spans="7:9" hidden="1" x14ac:dyDescent="0.25"/>
  </sheetData>
  <autoFilter ref="F1:F1491"/>
  <mergeCells count="5">
    <mergeCell ref="A7:A8"/>
    <mergeCell ref="B7:F7"/>
    <mergeCell ref="G7:G8"/>
    <mergeCell ref="H7:H8"/>
    <mergeCell ref="I7:I8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2"/>
  <sheetViews>
    <sheetView tabSelected="1" workbookViewId="0">
      <selection activeCell="A6" sqref="A6:F6"/>
    </sheetView>
  </sheetViews>
  <sheetFormatPr defaultRowHeight="15.75" x14ac:dyDescent="0.2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 x14ac:dyDescent="0.25">
      <c r="C1" s="3"/>
      <c r="E1" s="14"/>
      <c r="F1" s="14" t="s">
        <v>981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1056</v>
      </c>
    </row>
    <row r="6" spans="1:6" ht="46.5" customHeight="1" x14ac:dyDescent="0.25">
      <c r="A6" s="135" t="s">
        <v>849</v>
      </c>
      <c r="B6" s="136"/>
      <c r="C6" s="136"/>
      <c r="D6" s="137"/>
      <c r="E6" s="137"/>
      <c r="F6" s="137"/>
    </row>
    <row r="7" spans="1:6" x14ac:dyDescent="0.25">
      <c r="D7" s="75"/>
      <c r="E7" s="75"/>
      <c r="F7" s="75" t="s">
        <v>423</v>
      </c>
    </row>
    <row r="8" spans="1:6" ht="27" customHeight="1" x14ac:dyDescent="0.25">
      <c r="A8" s="76" t="s">
        <v>142</v>
      </c>
      <c r="B8" s="77" t="s">
        <v>146</v>
      </c>
      <c r="C8" s="77" t="s">
        <v>147</v>
      </c>
      <c r="D8" s="22" t="s">
        <v>850</v>
      </c>
      <c r="E8" s="22" t="s">
        <v>851</v>
      </c>
      <c r="F8" s="22" t="s">
        <v>852</v>
      </c>
    </row>
    <row r="9" spans="1:6" s="81" customFormat="1" x14ac:dyDescent="0.25">
      <c r="A9" s="78" t="s">
        <v>76</v>
      </c>
      <c r="B9" s="79" t="s">
        <v>28</v>
      </c>
      <c r="C9" s="79" t="s">
        <v>26</v>
      </c>
      <c r="D9" s="80">
        <f>SUM(D10:D17)</f>
        <v>349446.40000000002</v>
      </c>
      <c r="E9" s="80">
        <f>SUM(E10:E17)</f>
        <v>257396.00000000006</v>
      </c>
      <c r="F9" s="80">
        <f>SUM(F10:F17)</f>
        <v>313566.19999999995</v>
      </c>
    </row>
    <row r="10" spans="1:6" ht="47.25" x14ac:dyDescent="0.25">
      <c r="A10" s="82" t="s">
        <v>148</v>
      </c>
      <c r="B10" s="83" t="s">
        <v>28</v>
      </c>
      <c r="C10" s="83" t="s">
        <v>35</v>
      </c>
      <c r="D10" s="84">
        <f>Ведомственная!G57</f>
        <v>6012.4</v>
      </c>
      <c r="E10" s="84">
        <f>Ведомственная!H57</f>
        <v>3925.5</v>
      </c>
      <c r="F10" s="84">
        <f>Ведомственная!I57</f>
        <v>3925.5</v>
      </c>
    </row>
    <row r="11" spans="1:6" ht="63" x14ac:dyDescent="0.25">
      <c r="A11" s="82" t="s">
        <v>149</v>
      </c>
      <c r="B11" s="83" t="s">
        <v>28</v>
      </c>
      <c r="C11" s="83" t="s">
        <v>45</v>
      </c>
      <c r="D11" s="84">
        <f>Ведомственная!G11</f>
        <v>22027.8</v>
      </c>
      <c r="E11" s="84">
        <f>Ведомственная!H11</f>
        <v>20836.699999999997</v>
      </c>
      <c r="F11" s="84">
        <f>Ведомственная!I11</f>
        <v>20836.699999999997</v>
      </c>
    </row>
    <row r="12" spans="1:6" ht="63" x14ac:dyDescent="0.25">
      <c r="A12" s="82" t="s">
        <v>150</v>
      </c>
      <c r="B12" s="83" t="s">
        <v>28</v>
      </c>
      <c r="C12" s="83" t="s">
        <v>11</v>
      </c>
      <c r="D12" s="84">
        <f>Ведомственная!G61</f>
        <v>192158.90000000002</v>
      </c>
      <c r="E12" s="84">
        <f>Ведомственная!H61</f>
        <v>147234.70000000001</v>
      </c>
      <c r="F12" s="84">
        <f>Ведомственная!I61</f>
        <v>167675.80000000002</v>
      </c>
    </row>
    <row r="13" spans="1:6" x14ac:dyDescent="0.25">
      <c r="A13" s="82" t="s">
        <v>151</v>
      </c>
      <c r="B13" s="83" t="s">
        <v>28</v>
      </c>
      <c r="C13" s="83" t="s">
        <v>152</v>
      </c>
      <c r="D13" s="84">
        <f>Ведомственная!G84</f>
        <v>3</v>
      </c>
      <c r="E13" s="84">
        <f>Ведомственная!H84</f>
        <v>3.1</v>
      </c>
      <c r="F13" s="84">
        <f>Ведомственная!I84</f>
        <v>2.8</v>
      </c>
    </row>
    <row r="14" spans="1:6" ht="47.25" x14ac:dyDescent="0.25">
      <c r="A14" s="82" t="s">
        <v>91</v>
      </c>
      <c r="B14" s="83" t="s">
        <v>28</v>
      </c>
      <c r="C14" s="83" t="s">
        <v>67</v>
      </c>
      <c r="D14" s="84">
        <f>Ведомственная!G37+Ведомственная!G560</f>
        <v>43853.2</v>
      </c>
      <c r="E14" s="84">
        <f>Ведомственная!H37+Ведомственная!H560</f>
        <v>33276.800000000003</v>
      </c>
      <c r="F14" s="84">
        <f>Ведомственная!I37+Ведомственная!I560</f>
        <v>34418.400000000001</v>
      </c>
    </row>
    <row r="15" spans="1:6" hidden="1" x14ac:dyDescent="0.25">
      <c r="A15" s="82" t="s">
        <v>485</v>
      </c>
      <c r="B15" s="83" t="s">
        <v>28</v>
      </c>
      <c r="C15" s="83" t="s">
        <v>102</v>
      </c>
      <c r="D15" s="84">
        <f>SUM(Ведомственная!G88)</f>
        <v>0</v>
      </c>
      <c r="E15" s="84">
        <f>SUM(Ведомственная!H88)</f>
        <v>0</v>
      </c>
      <c r="F15" s="84">
        <f>SUM(Ведомственная!I88)</f>
        <v>0</v>
      </c>
    </row>
    <row r="16" spans="1:6" x14ac:dyDescent="0.25">
      <c r="A16" s="82" t="s">
        <v>130</v>
      </c>
      <c r="B16" s="83" t="s">
        <v>28</v>
      </c>
      <c r="C16" s="83" t="s">
        <v>153</v>
      </c>
      <c r="D16" s="84">
        <f>SUM(Ведомственная!G565)</f>
        <v>1200</v>
      </c>
      <c r="E16" s="84">
        <f>SUM(Ведомственная!H565)</f>
        <v>0</v>
      </c>
      <c r="F16" s="84">
        <f>SUM(Ведомственная!I565)</f>
        <v>9539.4</v>
      </c>
    </row>
    <row r="17" spans="1:6" x14ac:dyDescent="0.25">
      <c r="A17" s="82" t="s">
        <v>82</v>
      </c>
      <c r="B17" s="83" t="s">
        <v>28</v>
      </c>
      <c r="C17" s="83" t="s">
        <v>83</v>
      </c>
      <c r="D17" s="84">
        <f>SUM(Ведомственная!G19+Ведомственная!G45+Ведомственная!G92+Ведомственная!G569)</f>
        <v>84191.099999999991</v>
      </c>
      <c r="E17" s="84">
        <f>SUM(Ведомственная!H19+Ведомственная!H45+Ведомственная!H92+Ведомственная!H569)</f>
        <v>52119.200000000004</v>
      </c>
      <c r="F17" s="84">
        <f>SUM(Ведомственная!I19+Ведомственная!I45+Ведомственная!I92+Ведомственная!I569)</f>
        <v>77167.599999999991</v>
      </c>
    </row>
    <row r="18" spans="1:6" s="81" customFormat="1" ht="31.5" x14ac:dyDescent="0.25">
      <c r="A18" s="78" t="s">
        <v>208</v>
      </c>
      <c r="B18" s="79" t="s">
        <v>45</v>
      </c>
      <c r="C18" s="79" t="s">
        <v>26</v>
      </c>
      <c r="D18" s="80">
        <f>SUM(D19:D21)</f>
        <v>33745.9</v>
      </c>
      <c r="E18" s="80">
        <f t="shared" ref="E18:F18" si="0">SUM(E19:E21)</f>
        <v>27931.1</v>
      </c>
      <c r="F18" s="80">
        <f t="shared" si="0"/>
        <v>28155.8</v>
      </c>
    </row>
    <row r="19" spans="1:6" x14ac:dyDescent="0.25">
      <c r="A19" s="82" t="s">
        <v>154</v>
      </c>
      <c r="B19" s="83" t="s">
        <v>45</v>
      </c>
      <c r="C19" s="83" t="s">
        <v>11</v>
      </c>
      <c r="D19" s="84">
        <f>SUM(Ведомственная!G142)</f>
        <v>5948.5</v>
      </c>
      <c r="E19" s="84">
        <f>SUM(Ведомственная!H142)</f>
        <v>4929</v>
      </c>
      <c r="F19" s="84">
        <f>SUM(Ведомственная!I142)</f>
        <v>5153.7</v>
      </c>
    </row>
    <row r="20" spans="1:6" x14ac:dyDescent="0.25">
      <c r="A20" s="82" t="s">
        <v>707</v>
      </c>
      <c r="B20" s="83" t="s">
        <v>45</v>
      </c>
      <c r="C20" s="83" t="s">
        <v>155</v>
      </c>
      <c r="D20" s="84">
        <f>SUM(Ведомственная!G150)</f>
        <v>23266.800000000003</v>
      </c>
      <c r="E20" s="84">
        <f>SUM(Ведомственная!H150)</f>
        <v>21281.699999999997</v>
      </c>
      <c r="F20" s="84">
        <f>SUM(Ведомственная!I150)</f>
        <v>21281.699999999997</v>
      </c>
    </row>
    <row r="21" spans="1:6" ht="47.25" x14ac:dyDescent="0.25">
      <c r="A21" s="2" t="s">
        <v>708</v>
      </c>
      <c r="B21" s="83" t="s">
        <v>45</v>
      </c>
      <c r="C21" s="83" t="s">
        <v>25</v>
      </c>
      <c r="D21" s="84">
        <f>SUM(Ведомственная!G160)</f>
        <v>4530.6000000000004</v>
      </c>
      <c r="E21" s="84">
        <f>SUM(Ведомственная!H160)</f>
        <v>1720.4</v>
      </c>
      <c r="F21" s="84">
        <f>SUM(Ведомственная!I160)</f>
        <v>1720.4</v>
      </c>
    </row>
    <row r="22" spans="1:6" s="81" customFormat="1" x14ac:dyDescent="0.25">
      <c r="A22" s="78" t="s">
        <v>10</v>
      </c>
      <c r="B22" s="79" t="s">
        <v>11</v>
      </c>
      <c r="C22" s="79" t="s">
        <v>26</v>
      </c>
      <c r="D22" s="80">
        <f>SUM(D23:D25)</f>
        <v>1197944.1000000001</v>
      </c>
      <c r="E22" s="80">
        <f>SUM(E23:E25)</f>
        <v>717214.6</v>
      </c>
      <c r="F22" s="80">
        <f>SUM(F23:F25)</f>
        <v>503261.39999999997</v>
      </c>
    </row>
    <row r="23" spans="1:6" x14ac:dyDescent="0.25">
      <c r="A23" s="82" t="s">
        <v>12</v>
      </c>
      <c r="B23" s="83" t="s">
        <v>11</v>
      </c>
      <c r="C23" s="83" t="s">
        <v>13</v>
      </c>
      <c r="D23" s="84">
        <f>Ведомственная!G183</f>
        <v>469535.7</v>
      </c>
      <c r="E23" s="84">
        <f>Ведомственная!H183</f>
        <v>260368.3</v>
      </c>
      <c r="F23" s="84">
        <f>Ведомственная!I183</f>
        <v>267556.59999999998</v>
      </c>
    </row>
    <row r="24" spans="1:6" x14ac:dyDescent="0.25">
      <c r="A24" s="82" t="s">
        <v>156</v>
      </c>
      <c r="B24" s="83" t="s">
        <v>11</v>
      </c>
      <c r="C24" s="83" t="s">
        <v>155</v>
      </c>
      <c r="D24" s="84">
        <f>SUM(Ведомственная!G212)</f>
        <v>701717.4</v>
      </c>
      <c r="E24" s="84">
        <f>SUM(Ведомственная!H212)</f>
        <v>432012.39999999997</v>
      </c>
      <c r="F24" s="84">
        <f>SUM(Ведомственная!I212)</f>
        <v>219645.5</v>
      </c>
    </row>
    <row r="25" spans="1:6" x14ac:dyDescent="0.25">
      <c r="A25" s="82" t="s">
        <v>21</v>
      </c>
      <c r="B25" s="83" t="s">
        <v>11</v>
      </c>
      <c r="C25" s="83" t="s">
        <v>22</v>
      </c>
      <c r="D25" s="84">
        <f>Ведомственная!G247</f>
        <v>26691.000000000004</v>
      </c>
      <c r="E25" s="84">
        <f>Ведомственная!H247</f>
        <v>24833.899999999998</v>
      </c>
      <c r="F25" s="84">
        <f>Ведомственная!I247</f>
        <v>16059.3</v>
      </c>
    </row>
    <row r="26" spans="1:6" ht="14.25" customHeight="1" x14ac:dyDescent="0.25">
      <c r="A26" s="78" t="s">
        <v>214</v>
      </c>
      <c r="B26" s="79" t="s">
        <v>152</v>
      </c>
      <c r="C26" s="79" t="s">
        <v>26</v>
      </c>
      <c r="D26" s="80">
        <f>SUM(D27:D30)</f>
        <v>690199.29999999993</v>
      </c>
      <c r="E26" s="80">
        <f>SUM(E27:E30)</f>
        <v>586823.4</v>
      </c>
      <c r="F26" s="80">
        <f>SUM(F27:F30)</f>
        <v>263528.09999999998</v>
      </c>
    </row>
    <row r="27" spans="1:6" x14ac:dyDescent="0.25">
      <c r="A27" s="82" t="s">
        <v>157</v>
      </c>
      <c r="B27" s="83" t="s">
        <v>152</v>
      </c>
      <c r="C27" s="83" t="s">
        <v>28</v>
      </c>
      <c r="D27" s="84">
        <f>SUM(Ведомственная!G294)</f>
        <v>42640.700000000004</v>
      </c>
      <c r="E27" s="84">
        <f>SUM(Ведомственная!H294)</f>
        <v>0</v>
      </c>
      <c r="F27" s="84">
        <f>SUM(Ведомственная!I294)</f>
        <v>0</v>
      </c>
    </row>
    <row r="28" spans="1:6" x14ac:dyDescent="0.25">
      <c r="A28" s="82" t="s">
        <v>158</v>
      </c>
      <c r="B28" s="83" t="s">
        <v>152</v>
      </c>
      <c r="C28" s="83" t="s">
        <v>35</v>
      </c>
      <c r="D28" s="84">
        <f>SUM(Ведомственная!G309)</f>
        <v>143557.80000000002</v>
      </c>
      <c r="E28" s="84">
        <f>SUM(Ведомственная!H309)</f>
        <v>217843.1</v>
      </c>
      <c r="F28" s="84">
        <f>SUM(Ведомственная!I309)</f>
        <v>15332.599999999999</v>
      </c>
    </row>
    <row r="29" spans="1:6" x14ac:dyDescent="0.25">
      <c r="A29" s="82" t="s">
        <v>159</v>
      </c>
      <c r="B29" s="83" t="s">
        <v>152</v>
      </c>
      <c r="C29" s="83" t="s">
        <v>45</v>
      </c>
      <c r="D29" s="84">
        <f>SUM(Ведомственная!G356)</f>
        <v>498380.19999999995</v>
      </c>
      <c r="E29" s="84">
        <f>SUM(Ведомственная!H356)</f>
        <v>340204.39999999997</v>
      </c>
      <c r="F29" s="84">
        <f>SUM(Ведомственная!I356)</f>
        <v>231534.19999999998</v>
      </c>
    </row>
    <row r="30" spans="1:6" ht="31.5" x14ac:dyDescent="0.25">
      <c r="A30" s="82" t="s">
        <v>160</v>
      </c>
      <c r="B30" s="83" t="s">
        <v>152</v>
      </c>
      <c r="C30" s="83" t="s">
        <v>152</v>
      </c>
      <c r="D30" s="84">
        <f>SUM(Ведомственная!G431)</f>
        <v>5620.6</v>
      </c>
      <c r="E30" s="84">
        <f>SUM(Ведомственная!H431)</f>
        <v>28775.899999999998</v>
      </c>
      <c r="F30" s="84">
        <f>SUM(Ведомственная!I431)</f>
        <v>16661.3</v>
      </c>
    </row>
    <row r="31" spans="1:6" s="81" customFormat="1" x14ac:dyDescent="0.25">
      <c r="A31" s="78" t="s">
        <v>316</v>
      </c>
      <c r="B31" s="79" t="s">
        <v>67</v>
      </c>
      <c r="C31" s="79" t="s">
        <v>26</v>
      </c>
      <c r="D31" s="80">
        <f>SUM(D32:D33)</f>
        <v>25975.9</v>
      </c>
      <c r="E31" s="80">
        <f>SUM(E32:E33)</f>
        <v>12652.099999999999</v>
      </c>
      <c r="F31" s="80">
        <f>SUM(F32:F33)</f>
        <v>13088</v>
      </c>
    </row>
    <row r="32" spans="1:6" ht="31.5" x14ac:dyDescent="0.25">
      <c r="A32" s="82" t="s">
        <v>218</v>
      </c>
      <c r="B32" s="83" t="s">
        <v>67</v>
      </c>
      <c r="C32" s="83" t="s">
        <v>45</v>
      </c>
      <c r="D32" s="84">
        <f>SUM(Ведомственная!G456)</f>
        <v>9446.7999999999993</v>
      </c>
      <c r="E32" s="84">
        <f>SUM(Ведомственная!H456)</f>
        <v>8058.2</v>
      </c>
      <c r="F32" s="84">
        <f>SUM(Ведомственная!I456)</f>
        <v>8922.4</v>
      </c>
    </row>
    <row r="33" spans="1:6" x14ac:dyDescent="0.25">
      <c r="A33" s="82" t="s">
        <v>161</v>
      </c>
      <c r="B33" s="83" t="s">
        <v>67</v>
      </c>
      <c r="C33" s="83" t="s">
        <v>152</v>
      </c>
      <c r="D33" s="84">
        <f>SUM(Ведомственная!G462)+Ведомственная!G583</f>
        <v>16529.100000000002</v>
      </c>
      <c r="E33" s="84">
        <f>SUM(Ведомственная!H462)+Ведомственная!H583</f>
        <v>4593.8999999999996</v>
      </c>
      <c r="F33" s="84">
        <f>SUM(Ведомственная!I462)+Ведомственная!I583</f>
        <v>4165.6000000000004</v>
      </c>
    </row>
    <row r="34" spans="1:6" s="81" customFormat="1" x14ac:dyDescent="0.25">
      <c r="A34" s="78" t="s">
        <v>101</v>
      </c>
      <c r="B34" s="79" t="s">
        <v>102</v>
      </c>
      <c r="C34" s="79" t="s">
        <v>26</v>
      </c>
      <c r="D34" s="80">
        <f>SUM(D35:D40)</f>
        <v>3796319.600000001</v>
      </c>
      <c r="E34" s="80">
        <f>SUM(E35:E40)</f>
        <v>3190276.8</v>
      </c>
      <c r="F34" s="80">
        <f>SUM(F35:F40)</f>
        <v>3176252.4</v>
      </c>
    </row>
    <row r="35" spans="1:6" x14ac:dyDescent="0.25">
      <c r="A35" s="82" t="s">
        <v>162</v>
      </c>
      <c r="B35" s="83" t="s">
        <v>102</v>
      </c>
      <c r="C35" s="83" t="s">
        <v>28</v>
      </c>
      <c r="D35" s="84">
        <f>SUM(Ведомственная!G922)</f>
        <v>1254142.8000000003</v>
      </c>
      <c r="E35" s="84">
        <f>SUM(Ведомственная!H922)</f>
        <v>1090102.8</v>
      </c>
      <c r="F35" s="84">
        <f>SUM(Ведомственная!I922)</f>
        <v>1103799.4000000001</v>
      </c>
    </row>
    <row r="36" spans="1:6" x14ac:dyDescent="0.25">
      <c r="A36" s="82" t="s">
        <v>163</v>
      </c>
      <c r="B36" s="83" t="s">
        <v>102</v>
      </c>
      <c r="C36" s="83" t="s">
        <v>35</v>
      </c>
      <c r="D36" s="84">
        <f>SUM(Ведомственная!G990)+Ведомственная!G477</f>
        <v>2082656.5000000002</v>
      </c>
      <c r="E36" s="84">
        <f>SUM(Ведомственная!H990)+Ведомственная!H477</f>
        <v>1715474.4</v>
      </c>
      <c r="F36" s="84">
        <f>SUM(Ведомственная!I990)+Ведомственная!I477</f>
        <v>1730821.6</v>
      </c>
    </row>
    <row r="37" spans="1:6" x14ac:dyDescent="0.25">
      <c r="A37" s="82" t="s">
        <v>103</v>
      </c>
      <c r="B37" s="83" t="s">
        <v>102</v>
      </c>
      <c r="C37" s="83" t="s">
        <v>45</v>
      </c>
      <c r="D37" s="84">
        <f>SUM(Ведомственная!G1272+Ведомственная!G1108)</f>
        <v>331604.90000000002</v>
      </c>
      <c r="E37" s="84">
        <f>SUM(Ведомственная!H1272+Ведомственная!H1108)</f>
        <v>277271.8</v>
      </c>
      <c r="F37" s="84">
        <f>SUM(Ведомственная!I1272+Ведомственная!I1108)</f>
        <v>234238.7</v>
      </c>
    </row>
    <row r="38" spans="1:6" ht="31.5" x14ac:dyDescent="0.25">
      <c r="A38" s="2" t="s">
        <v>675</v>
      </c>
      <c r="B38" s="83" t="s">
        <v>102</v>
      </c>
      <c r="C38" s="83" t="s">
        <v>152</v>
      </c>
      <c r="D38" s="85">
        <f>SUM(Ведомственная!G31+Ведомственная!G481+Ведомственная!G588+Ведомственная!G604+Ведомственная!G1138)+Ведомственная!G1311</f>
        <v>198.20000000000002</v>
      </c>
      <c r="E38" s="85">
        <f>SUM(Ведомственная!H31+Ведомственная!H481+Ведомственная!H588+Ведомственная!H604+Ведомственная!H1138)+Ведомственная!H1311</f>
        <v>114.9</v>
      </c>
      <c r="F38" s="85">
        <f>SUM(Ведомственная!I31+Ведомственная!I481+Ведомственная!I588+Ведомственная!I604+Ведомственная!I1138)+Ведомственная!I1311</f>
        <v>114.9</v>
      </c>
    </row>
    <row r="39" spans="1:6" x14ac:dyDescent="0.25">
      <c r="A39" s="82" t="s">
        <v>164</v>
      </c>
      <c r="B39" s="83" t="s">
        <v>102</v>
      </c>
      <c r="C39" s="83" t="s">
        <v>102</v>
      </c>
      <c r="D39" s="84">
        <f>SUM(Ведомственная!G618+Ведомственная!G803+Ведомственная!G1146+Ведомственная!G1316)</f>
        <v>6072.1999999999989</v>
      </c>
      <c r="E39" s="84">
        <f>SUM(Ведомственная!H618+Ведомственная!H803+Ведомственная!H1146+Ведомственная!H1316)</f>
        <v>1424.5</v>
      </c>
      <c r="F39" s="84">
        <f>SUM(Ведомственная!I618+Ведомственная!I803+Ведомственная!I1146+Ведомственная!I1316)</f>
        <v>1051.5</v>
      </c>
    </row>
    <row r="40" spans="1:6" x14ac:dyDescent="0.25">
      <c r="A40" s="82" t="s">
        <v>165</v>
      </c>
      <c r="B40" s="83" t="s">
        <v>102</v>
      </c>
      <c r="C40" s="83" t="s">
        <v>155</v>
      </c>
      <c r="D40" s="84">
        <f>SUM(Ведомственная!G1177)+Ведомственная!G507</f>
        <v>121645.00000000001</v>
      </c>
      <c r="E40" s="84">
        <f>SUM(Ведомственная!H1177)+Ведомственная!H507</f>
        <v>105888.4</v>
      </c>
      <c r="F40" s="84">
        <f>SUM(Ведомственная!I1177)+Ведомственная!I507</f>
        <v>106226.3</v>
      </c>
    </row>
    <row r="41" spans="1:6" s="81" customFormat="1" x14ac:dyDescent="0.25">
      <c r="A41" s="78" t="s">
        <v>317</v>
      </c>
      <c r="B41" s="79" t="s">
        <v>13</v>
      </c>
      <c r="C41" s="79" t="s">
        <v>26</v>
      </c>
      <c r="D41" s="80">
        <f>SUM(D42:D43)</f>
        <v>316474.7</v>
      </c>
      <c r="E41" s="80">
        <f>SUM(E42:E43)</f>
        <v>210396.90000000002</v>
      </c>
      <c r="F41" s="80">
        <f>SUM(F42:F43)</f>
        <v>218427.79999999996</v>
      </c>
    </row>
    <row r="42" spans="1:6" x14ac:dyDescent="0.25">
      <c r="A42" s="82" t="s">
        <v>166</v>
      </c>
      <c r="B42" s="83" t="s">
        <v>13</v>
      </c>
      <c r="C42" s="83" t="s">
        <v>28</v>
      </c>
      <c r="D42" s="84">
        <f>SUM(Ведомственная!G1325)+Ведомственная!G512</f>
        <v>237858</v>
      </c>
      <c r="E42" s="84">
        <f>SUM(Ведомственная!H1325)+Ведомственная!H512</f>
        <v>161584.40000000002</v>
      </c>
      <c r="F42" s="84">
        <f>SUM(Ведомственная!I1325)+Ведомственная!I512</f>
        <v>167245.29999999996</v>
      </c>
    </row>
    <row r="43" spans="1:6" x14ac:dyDescent="0.25">
      <c r="A43" s="82" t="s">
        <v>867</v>
      </c>
      <c r="B43" s="83" t="s">
        <v>13</v>
      </c>
      <c r="C43" s="83" t="s">
        <v>11</v>
      </c>
      <c r="D43" s="84">
        <f>SUM(Ведомственная!G1422)</f>
        <v>78616.7</v>
      </c>
      <c r="E43" s="84">
        <f>SUM(Ведомственная!H1422)</f>
        <v>48812.5</v>
      </c>
      <c r="F43" s="84">
        <f>SUM(Ведомственная!I1422)</f>
        <v>51182.5</v>
      </c>
    </row>
    <row r="44" spans="1:6" s="81" customFormat="1" x14ac:dyDescent="0.25">
      <c r="A44" s="78" t="s">
        <v>24</v>
      </c>
      <c r="B44" s="79" t="s">
        <v>25</v>
      </c>
      <c r="C44" s="79" t="s">
        <v>26</v>
      </c>
      <c r="D44" s="80">
        <f>SUM(D45:D48)</f>
        <v>1035498.6</v>
      </c>
      <c r="E44" s="80">
        <f>SUM(E45:E48)</f>
        <v>1202568.9000000001</v>
      </c>
      <c r="F44" s="80">
        <f>SUM(F45:F48)</f>
        <v>1256131.9000000004</v>
      </c>
    </row>
    <row r="45" spans="1:6" x14ac:dyDescent="0.25">
      <c r="A45" s="82" t="s">
        <v>27</v>
      </c>
      <c r="B45" s="83" t="s">
        <v>25</v>
      </c>
      <c r="C45" s="83" t="s">
        <v>28</v>
      </c>
      <c r="D45" s="84">
        <f>SUM(Ведомственная!G626)</f>
        <v>18576.3</v>
      </c>
      <c r="E45" s="84">
        <f>SUM(Ведомственная!H626)</f>
        <v>16800</v>
      </c>
      <c r="F45" s="84">
        <f>SUM(Ведомственная!I626)</f>
        <v>16800</v>
      </c>
    </row>
    <row r="46" spans="1:6" x14ac:dyDescent="0.25">
      <c r="A46" s="82" t="s">
        <v>44</v>
      </c>
      <c r="B46" s="83" t="s">
        <v>25</v>
      </c>
      <c r="C46" s="83" t="s">
        <v>45</v>
      </c>
      <c r="D46" s="84">
        <f>SUM(Ведомственная!G637)</f>
        <v>688083.8</v>
      </c>
      <c r="E46" s="84">
        <f>SUM(Ведомственная!H637)</f>
        <v>780470.70000000007</v>
      </c>
      <c r="F46" s="84">
        <f>SUM(Ведомственная!I637)</f>
        <v>808473.50000000012</v>
      </c>
    </row>
    <row r="47" spans="1:6" x14ac:dyDescent="0.25">
      <c r="A47" s="82" t="s">
        <v>167</v>
      </c>
      <c r="B47" s="83" t="s">
        <v>25</v>
      </c>
      <c r="C47" s="83" t="s">
        <v>11</v>
      </c>
      <c r="D47" s="84">
        <f>SUM(Ведомственная!G726+Ведомственная!G523+Ведомственная!G1235)</f>
        <v>271363.39999999997</v>
      </c>
      <c r="E47" s="84">
        <f>SUM(Ведомственная!H726+Ведомственная!H523+Ведомственная!H1235)</f>
        <v>317528.09999999998</v>
      </c>
      <c r="F47" s="84">
        <f>SUM(Ведомственная!I726+Ведомственная!I523+Ведомственная!I1235)</f>
        <v>332588.30000000005</v>
      </c>
    </row>
    <row r="48" spans="1:6" x14ac:dyDescent="0.25">
      <c r="A48" s="82" t="s">
        <v>66</v>
      </c>
      <c r="B48" s="83" t="s">
        <v>25</v>
      </c>
      <c r="C48" s="83" t="s">
        <v>67</v>
      </c>
      <c r="D48" s="84">
        <f>SUM(Ведомственная!G534+Ведомственная!G593+Ведомственная!G748+Ведомственная!G810+Ведомственная!G1257)</f>
        <v>57475.100000000006</v>
      </c>
      <c r="E48" s="84">
        <f>SUM(Ведомственная!H534+Ведомственная!H593+Ведомственная!H748+Ведомственная!H810+Ведомственная!H1257)</f>
        <v>87770.1</v>
      </c>
      <c r="F48" s="84">
        <f>SUM(Ведомственная!I534+Ведомственная!I593+Ведомственная!I748+Ведомственная!I810+Ведомственная!I1257)</f>
        <v>98270.1</v>
      </c>
    </row>
    <row r="49" spans="1:6" s="81" customFormat="1" x14ac:dyDescent="0.25">
      <c r="A49" s="78" t="s">
        <v>230</v>
      </c>
      <c r="B49" s="79" t="s">
        <v>153</v>
      </c>
      <c r="C49" s="79" t="s">
        <v>26</v>
      </c>
      <c r="D49" s="80">
        <f>SUM(D50:D53)</f>
        <v>482130.5</v>
      </c>
      <c r="E49" s="80">
        <f>SUM(E50:E53)</f>
        <v>299603.8</v>
      </c>
      <c r="F49" s="80">
        <f>SUM(F50:F53)</f>
        <v>282997.30000000005</v>
      </c>
    </row>
    <row r="50" spans="1:6" x14ac:dyDescent="0.25">
      <c r="A50" s="82" t="s">
        <v>168</v>
      </c>
      <c r="B50" s="83" t="s">
        <v>153</v>
      </c>
      <c r="C50" s="83" t="s">
        <v>28</v>
      </c>
      <c r="D50" s="84">
        <f>SUM(Ведомственная!G816)</f>
        <v>318252.69999999995</v>
      </c>
      <c r="E50" s="84">
        <f>SUM(Ведомственная!H816)</f>
        <v>200963.5</v>
      </c>
      <c r="F50" s="84">
        <f>SUM(Ведомственная!I816)</f>
        <v>207919.2</v>
      </c>
    </row>
    <row r="51" spans="1:6" x14ac:dyDescent="0.25">
      <c r="A51" s="82" t="s">
        <v>169</v>
      </c>
      <c r="B51" s="83" t="s">
        <v>153</v>
      </c>
      <c r="C51" s="83" t="s">
        <v>35</v>
      </c>
      <c r="D51" s="84">
        <f>Ведомственная!G860</f>
        <v>19007.7</v>
      </c>
      <c r="E51" s="84">
        <f>Ведомственная!H860</f>
        <v>6759.8</v>
      </c>
      <c r="F51" s="84">
        <f>Ведомственная!I860</f>
        <v>56559</v>
      </c>
    </row>
    <row r="52" spans="1:6" ht="13.5" customHeight="1" x14ac:dyDescent="0.25">
      <c r="A52" s="82" t="s">
        <v>170</v>
      </c>
      <c r="B52" s="83" t="s">
        <v>153</v>
      </c>
      <c r="C52" s="83" t="s">
        <v>45</v>
      </c>
      <c r="D52" s="84">
        <f>Ведомственная!G891</f>
        <v>14889.7</v>
      </c>
      <c r="E52" s="84">
        <f>Ведомственная!H891</f>
        <v>14265.8</v>
      </c>
      <c r="F52" s="84">
        <f>Ведомственная!I891</f>
        <v>4997.7000000000007</v>
      </c>
    </row>
    <row r="53" spans="1:6" ht="31.5" x14ac:dyDescent="0.25">
      <c r="A53" s="82" t="s">
        <v>171</v>
      </c>
      <c r="B53" s="83" t="s">
        <v>153</v>
      </c>
      <c r="C53" s="83" t="s">
        <v>152</v>
      </c>
      <c r="D53" s="84">
        <f>SUM(Ведомственная!G906)+Ведомственная!G1269+Ведомственная!G544</f>
        <v>129980.40000000002</v>
      </c>
      <c r="E53" s="84">
        <f>SUM(Ведомственная!H906)+Ведомственная!H1269+Ведомственная!H544</f>
        <v>77614.700000000012</v>
      </c>
      <c r="F53" s="84">
        <f>SUM(Ведомственная!I906)+Ведомственная!I1269+Ведомственная!I544</f>
        <v>13521.400000000001</v>
      </c>
    </row>
    <row r="54" spans="1:6" ht="31.5" hidden="1" x14ac:dyDescent="0.25">
      <c r="A54" s="78" t="s">
        <v>694</v>
      </c>
      <c r="B54" s="79" t="s">
        <v>83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 x14ac:dyDescent="0.25">
      <c r="A55" s="82" t="s">
        <v>698</v>
      </c>
      <c r="B55" s="83" t="s">
        <v>83</v>
      </c>
      <c r="C55" s="83" t="s">
        <v>28</v>
      </c>
      <c r="D55" s="84">
        <f>SUM(Ведомственная!G598)</f>
        <v>0</v>
      </c>
      <c r="E55" s="84">
        <f>SUM(Ведомственная!H598)</f>
        <v>0</v>
      </c>
      <c r="F55" s="84">
        <f>SUM(Ведомственная!I598)</f>
        <v>0</v>
      </c>
    </row>
    <row r="56" spans="1:6" x14ac:dyDescent="0.25">
      <c r="A56" s="78" t="s">
        <v>623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 x14ac:dyDescent="0.25">
      <c r="A57" s="78" t="s">
        <v>172</v>
      </c>
      <c r="B57" s="86"/>
      <c r="C57" s="86"/>
      <c r="D57" s="87">
        <f>SUM(D9+D18+D22+D26+D31+D34+D41+D44+D49)+D54+D56</f>
        <v>7927735.0000000009</v>
      </c>
      <c r="E57" s="87">
        <f>SUM(E9+E18+E22+E26+E31+E34+E41+E44+E49)+E54+E56</f>
        <v>6619863.6000000006</v>
      </c>
      <c r="F57" s="87">
        <f>SUM(F9+F18+F22+F26+F31+F34+F41+F44+F49)+F54+F56</f>
        <v>6240408.9000000004</v>
      </c>
    </row>
    <row r="58" spans="1:6" x14ac:dyDescent="0.25">
      <c r="D58" s="88"/>
      <c r="E58" s="88"/>
      <c r="F58" s="88"/>
    </row>
    <row r="59" spans="1:6" hidden="1" x14ac:dyDescent="0.25">
      <c r="D59" s="59">
        <f>SUM(Ведомственная!G1486)</f>
        <v>7927735.0000000019</v>
      </c>
      <c r="E59" s="59">
        <f>SUM(Ведомственная!H1486)</f>
        <v>6619863.6000000006</v>
      </c>
      <c r="F59" s="59">
        <f>SUM(Ведомственная!I1486)</f>
        <v>6240408.9000000004</v>
      </c>
    </row>
    <row r="60" spans="1:6" hidden="1" x14ac:dyDescent="0.25">
      <c r="D60" s="59">
        <f>SUM(D59-D57)</f>
        <v>9.3132257461547852E-10</v>
      </c>
      <c r="E60" s="59">
        <f>SUM(E59-E57)</f>
        <v>0</v>
      </c>
      <c r="F60" s="59">
        <f>SUM(F59-F57)</f>
        <v>0</v>
      </c>
    </row>
    <row r="61" spans="1:6" hidden="1" x14ac:dyDescent="0.25">
      <c r="D61" s="126"/>
      <c r="E61" s="126"/>
      <c r="F61" s="126"/>
    </row>
    <row r="62" spans="1:6" hidden="1" x14ac:dyDescent="0.25"/>
  </sheetData>
  <mergeCells count="1">
    <mergeCell ref="A6:F6"/>
  </mergeCells>
  <conditionalFormatting sqref="E36:F36 E21:F21 E18:F18 E38:F39 E42:F42 D9:D56 E46:F46 E33:F33 E50:F50 E53:F55">
    <cfRule type="cellIs" dxfId="2" priority="16" operator="lessThan">
      <formula>0</formula>
    </cfRule>
  </conditionalFormatting>
  <conditionalFormatting sqref="E9:E17 E37 E40:E41 E22:E32 E19:E20 E56 E47:E49 E43:E45 E34:E35 E51:E52">
    <cfRule type="cellIs" dxfId="1" priority="2" operator="lessThan">
      <formula>0</formula>
    </cfRule>
  </conditionalFormatting>
  <conditionalFormatting sqref="F9:F17 F37 F40:F41 F22:F32 F19:F20 F56 F47:F49 F43:F45 F34:F35 F51:F5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2023-12-20T04:26:21Z</cp:lastPrinted>
  <dcterms:created xsi:type="dcterms:W3CDTF">2016-11-10T06:54:02Z</dcterms:created>
  <dcterms:modified xsi:type="dcterms:W3CDTF">2023-12-20T04:33:27Z</dcterms:modified>
</cp:coreProperties>
</file>