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прилож 5" sheetId="1" r:id="rId1"/>
  </sheets>
  <definedNames>
    <definedName name="_PBuh_">#REF!</definedName>
    <definedName name="_PRuk_">#REF!</definedName>
  </definedNames>
  <calcPr calcId="145621"/>
</workbook>
</file>

<file path=xl/calcChain.xml><?xml version="1.0" encoding="utf-8"?>
<calcChain xmlns="http://schemas.openxmlformats.org/spreadsheetml/2006/main">
  <c r="F36" i="1" l="1"/>
  <c r="D37" i="1" l="1"/>
  <c r="D30" i="1"/>
  <c r="D6" i="1" l="1"/>
  <c r="D50" i="1" l="1"/>
  <c r="D27" i="1"/>
  <c r="F51" i="1"/>
  <c r="D18" i="1"/>
  <c r="D10" i="1" l="1"/>
  <c r="E50" i="1"/>
  <c r="E47" i="1" s="1"/>
  <c r="D17" i="1"/>
  <c r="E17" i="1" s="1"/>
  <c r="E49" i="1"/>
  <c r="E48" i="1"/>
  <c r="F47" i="1"/>
  <c r="D47" i="1"/>
  <c r="C47" i="1"/>
  <c r="E46" i="1"/>
  <c r="E45" i="1"/>
  <c r="E44" i="1"/>
  <c r="E43" i="1"/>
  <c r="E42" i="1"/>
  <c r="E40" i="1"/>
  <c r="F39" i="1"/>
  <c r="D39" i="1"/>
  <c r="E39" i="1" s="1"/>
  <c r="I39" i="1" s="1"/>
  <c r="C39" i="1"/>
  <c r="E38" i="1"/>
  <c r="E37" i="1"/>
  <c r="D36" i="1"/>
  <c r="E36" i="1" s="1"/>
  <c r="I36" i="1" s="1"/>
  <c r="C36" i="1"/>
  <c r="E35" i="1"/>
  <c r="E34" i="1"/>
  <c r="E33" i="1"/>
  <c r="E32" i="1"/>
  <c r="E31" i="1"/>
  <c r="E30" i="1"/>
  <c r="E27" i="1"/>
  <c r="F26" i="1"/>
  <c r="D26" i="1"/>
  <c r="E26" i="1" s="1"/>
  <c r="C26" i="1"/>
  <c r="E25" i="1"/>
  <c r="E22" i="1" s="1"/>
  <c r="I22" i="1" s="1"/>
  <c r="E23" i="1"/>
  <c r="F22" i="1"/>
  <c r="D22" i="1"/>
  <c r="C22" i="1"/>
  <c r="F20" i="1"/>
  <c r="F17" i="1"/>
  <c r="C17" i="1"/>
  <c r="E16" i="1"/>
  <c r="D15" i="1"/>
  <c r="E15" i="1" s="1"/>
  <c r="C15" i="1"/>
  <c r="E14" i="1"/>
  <c r="D13" i="1"/>
  <c r="E13" i="1" s="1"/>
  <c r="C13" i="1"/>
  <c r="E12" i="1"/>
  <c r="E10" i="1"/>
  <c r="E9" i="1"/>
  <c r="E8" i="1"/>
  <c r="E6" i="1"/>
  <c r="F5" i="1" s="1"/>
  <c r="D5" i="1"/>
  <c r="C5" i="1"/>
  <c r="C52" i="1" l="1"/>
  <c r="I26" i="1"/>
  <c r="E5" i="1"/>
  <c r="I47" i="1"/>
  <c r="I17" i="1"/>
  <c r="E18" i="1"/>
  <c r="F15" i="1"/>
  <c r="I15" i="1" s="1"/>
  <c r="F13" i="1"/>
  <c r="D52" i="1"/>
  <c r="E52" i="1" s="1"/>
  <c r="I5" i="1" l="1"/>
  <c r="F52" i="1"/>
  <c r="I52" i="1" s="1"/>
  <c r="I13" i="1"/>
</calcChain>
</file>

<file path=xl/sharedStrings.xml><?xml version="1.0" encoding="utf-8"?>
<sst xmlns="http://schemas.openxmlformats.org/spreadsheetml/2006/main" count="75" uniqueCount="64">
  <si>
    <t>тыс. рублей</t>
  </si>
  <si>
    <t xml:space="preserve"> Раз дел</t>
  </si>
  <si>
    <t>Наименование разделов/ ГРБС</t>
  </si>
  <si>
    <r>
      <t xml:space="preserve">Уточненный бюджет на 2023 год  </t>
    </r>
    <r>
      <rPr>
        <i/>
        <sz val="9"/>
        <rFont val="Times New Roman"/>
        <family val="1"/>
        <charset val="204"/>
      </rPr>
      <t>(согласно РСД МГО от 03.11.2023 № 2)</t>
    </r>
  </si>
  <si>
    <t>Ассигнования на 2023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</si>
  <si>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</si>
  <si>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</si>
  <si>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</si>
  <si>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</si>
  <si>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</si>
  <si>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</si>
  <si>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</si>
  <si>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</si>
  <si>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</si>
  <si>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</si>
  <si>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Уменьшение (перемещение) ассигнований в сумме 9,8 тыс. рублей   между разделами, в соответствии с  бюджетной классификацией,  расходов по повышению квалификации  на раздел 0700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</si>
  <si>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</si>
  <si>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</si>
  <si>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</si>
  <si>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</si>
  <si>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</si>
  <si>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</si>
  <si>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</si>
  <si>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</t>
    </r>
    <r>
      <rPr>
        <i/>
        <sz val="10"/>
        <rFont val="Times New Roman"/>
        <family val="1"/>
        <charset val="204"/>
      </rPr>
      <t>"Комитет по строительству", Управление ЖКХ, энергетики и транспорта (транспорт))</t>
    </r>
  </si>
  <si>
    <t>Уменьшение (перемещение) ассигнований в сумме 357,3 тыс. рублей с госэкспертизы объекта "Реконструкция пересечения ул. Ак. Павлова и ул. Лихачева" на раздел 0100</t>
  </si>
  <si>
    <t>0500</t>
  </si>
  <si>
    <t>Жилищно-коммунальное хоз-во,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</si>
  <si>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</si>
  <si>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в сумме 1450,0 тыс. рублей с госэкспертизы объекта "Строительство подземного газопровода высокого давления "Новоандреевка-Селянкино" на раздел 0100</t>
  </si>
  <si>
    <t xml:space="preserve">в сумме 1116,7 тыс. рублей с проэктно-изыскательских работ объектов "ГТС Миасского городского пруда", "ГТС Поликарповского пруда" 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</si>
  <si>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</si>
  <si>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</si>
  <si>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</si>
  <si>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</si>
  <si>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</si>
  <si>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</si>
  <si>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t>Управление образования Администрации Миасского городского округа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</si>
  <si>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</si>
  <si>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</si>
  <si>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</si>
  <si>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Увеличение (перемещение) ассигнований в сумме 9,8 тыс. рублей   между разделами, в соответствии с  бюджетной классификацией,  расходов по повышению квалификации  с раздела 0100</t>
  </si>
  <si>
    <t>0800</t>
  </si>
  <si>
    <t>Культура,  в том числе</t>
  </si>
  <si>
    <t>Управление культуры Администрации МГО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</si>
  <si>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</si>
  <si>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</si>
  <si>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</si>
  <si>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</si>
  <si>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</si>
  <si>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</si>
  <si>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</si>
  <si>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</si>
  <si>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 xml:space="preserve">Информация об изменении ассигнований бюджета Миасского городского округа в 2023г. (после принятия решения Собранием депутатов МГО от 03.11.2023г. №2 )  по 15.11.2023                         </t>
  </si>
  <si>
    <t>Уменьшение (перемещение) ассигнований в сумме 877,3 тыс. рублей с экономии по смете расходов на раздел 1100</t>
  </si>
  <si>
    <t>Уменьшение (перемещение) ассигнований  в сумме 3454,3 тыс.рублей , в том числе:</t>
  </si>
  <si>
    <t>Уменьшение ассигнований в сумме 170 тыс. рублей с приобретения оборудования на раздел 1100</t>
  </si>
  <si>
    <t>Увеличение (перемещение) ассигнований в сумме 887,6 тыс. рублей в рамках программы "Миасс 250" между ГРБС</t>
  </si>
  <si>
    <t>Уменьшение (перемещение) ассигнований в сумме 887,6 тыс. рублей в рамках программы "Миасс 250" между ГРБС</t>
  </si>
  <si>
    <t>Увеличение ассигнований в сумме 2924,0 тыс. рублей для участия в аукционе по приобретению имущества с разделов 0400,0500</t>
  </si>
  <si>
    <t>Увеличение ассигнований в сумме 1047,3 тыс. рублей на покупку велосипедов СШОР 4,  устройство доп помещений к мед кабинету, тренажеры СШОР Старт с раздела 0100</t>
  </si>
  <si>
    <t>Увеличение (перемещение) ассигнований в сумме 392,5 тыс. рублей, в связи с  передачей 2,33 ставок педагогических работников  в МБУ "СШОР №2" с 01.10.2023 г. с раздела 0700</t>
  </si>
  <si>
    <t>Уменьшение (перемещение) ассигнований в сумме 392,5 тыс. рублей, в связи с передачей 2,33 ставок педагогических работников из МАУ ДО "ДДТ "Юность" в МБУ "СШОР №2" на раздел 1100</t>
  </si>
  <si>
    <t>Уменьшение (перемещение) ассигнований в сумме 156,2 тыс.рублей между учреждениями Управления культуры АМГО на раздел 0800</t>
  </si>
  <si>
    <t>Увеличение (перемещение) ассигнований в сумме 156,2 тыс.рублей между учреждениями Управления культуры АМГО  раздела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</si>
</sst>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4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5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justify" vertical="center"/>
    </xf>
    <xf numFmtId="164" fontId="5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164" fontId="6" fillId="0" borderId="0" xfId="0" applyNumberFormat="1" applyFont="1" applyFill="1" applyBorder="1" applyAlignment="1">
      <alignment horizontal="justify" vertical="center" wrapText="1"/>
    </xf>
    <xf numFmtId="164" fontId="3" fillId="0" borderId="0" xfId="0" applyNumberFormat="1" applyFont="1" applyFill="1"/>
    <xf numFmtId="0" fontId="4" fillId="2" borderId="2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/>
    </xf>
    <xf numFmtId="164" fontId="6" fillId="0" borderId="1" xfId="0" applyNumberFormat="1" applyFont="1" applyFill="1" applyBorder="1" applyAlignment="1">
      <alignment horizontal="justify" vertical="center" wrapText="1"/>
    </xf>
    <xf numFmtId="0" fontId="11" fillId="0" borderId="0" xfId="0" applyFont="1" applyFill="1" applyAlignment="1"/>
    <xf numFmtId="0" fontId="12" fillId="0" borderId="0" xfId="0" applyFont="1" applyFill="1" applyAlignment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4" fillId="0" borderId="0" xfId="0" applyFont="1" applyFill="1"/>
    <xf numFmtId="0" fontId="9" fillId="2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164" fontId="3" fillId="2" borderId="0" xfId="0" applyNumberFormat="1" applyFont="1" applyFill="1"/>
    <xf numFmtId="49" fontId="3" fillId="2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top" wrapText="1"/>
    </xf>
    <xf numFmtId="0" fontId="4" fillId="0" borderId="0" xfId="0" applyFont="1" applyFill="1" applyBorder="1"/>
    <xf numFmtId="49" fontId="6" fillId="0" borderId="0" xfId="0" applyNumberFormat="1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49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justify" vertical="center"/>
    </xf>
    <xf numFmtId="164" fontId="9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justify" vertical="center" wrapText="1"/>
    </xf>
    <xf numFmtId="164" fontId="4" fillId="2" borderId="1" xfId="0" applyNumberFormat="1" applyFont="1" applyFill="1" applyBorder="1"/>
    <xf numFmtId="0" fontId="4" fillId="2" borderId="2" xfId="0" applyFont="1" applyFill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2"/>
  <sheetViews>
    <sheetView tabSelected="1" topLeftCell="A31" workbookViewId="0">
      <selection activeCell="J55" sqref="J55"/>
    </sheetView>
  </sheetViews>
  <sheetFormatPr defaultColWidth="14.42578125" defaultRowHeight="15.75" outlineLevelCol="1" x14ac:dyDescent="0.25"/>
  <cols>
    <col min="1" max="1" width="5.5703125" style="64" customWidth="1"/>
    <col min="2" max="2" width="46.7109375" style="5" customWidth="1"/>
    <col min="3" max="3" width="17.5703125" style="6" customWidth="1"/>
    <col min="4" max="4" width="16.28515625" style="6" customWidth="1"/>
    <col min="5" max="5" width="12.85546875" style="6" customWidth="1"/>
    <col min="6" max="6" width="14.140625" style="7" customWidth="1" outlineLevel="1"/>
    <col min="7" max="7" width="66.7109375" style="65" customWidth="1"/>
    <col min="8" max="8" width="6.140625" style="65" customWidth="1"/>
    <col min="9" max="9" width="15" style="2" hidden="1" customWidth="1"/>
    <col min="10" max="141" width="9.140625" style="3" customWidth="1"/>
    <col min="142" max="142" width="60.42578125" style="3" customWidth="1"/>
    <col min="143" max="143" width="0" style="3" hidden="1" customWidth="1"/>
    <col min="144" max="144" width="14.7109375" style="3" customWidth="1"/>
    <col min="145" max="145" width="14.5703125" style="3" customWidth="1"/>
    <col min="146" max="146" width="0" style="3" hidden="1" customWidth="1"/>
    <col min="147" max="147" width="14.5703125" style="3" customWidth="1"/>
    <col min="148" max="148" width="15" style="3" customWidth="1"/>
    <col min="149" max="150" width="14.5703125" style="3" customWidth="1"/>
    <col min="151" max="16384" width="14.42578125" style="3"/>
  </cols>
  <sheetData>
    <row r="1" spans="1:9" ht="65.25" customHeight="1" x14ac:dyDescent="0.25">
      <c r="A1" s="89" t="s">
        <v>52</v>
      </c>
      <c r="B1" s="89"/>
      <c r="C1" s="89"/>
      <c r="D1" s="89"/>
      <c r="E1" s="89"/>
      <c r="F1" s="89"/>
      <c r="G1" s="90"/>
      <c r="H1" s="1"/>
    </row>
    <row r="2" spans="1:9" x14ac:dyDescent="0.25">
      <c r="A2" s="4"/>
      <c r="G2" s="8" t="s">
        <v>0</v>
      </c>
      <c r="H2" s="8"/>
    </row>
    <row r="3" spans="1:9" s="2" customFormat="1" ht="71.25" x14ac:dyDescent="0.25">
      <c r="A3" s="9" t="s">
        <v>1</v>
      </c>
      <c r="B3" s="10" t="s">
        <v>2</v>
      </c>
      <c r="C3" s="11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5"/>
    </row>
    <row r="4" spans="1:9" x14ac:dyDescent="0.25">
      <c r="A4" s="16" t="s">
        <v>8</v>
      </c>
      <c r="B4" s="17">
        <v>2</v>
      </c>
      <c r="C4" s="18">
        <v>3</v>
      </c>
      <c r="D4" s="18">
        <v>4</v>
      </c>
      <c r="E4" s="18">
        <v>5</v>
      </c>
      <c r="F4" s="19"/>
      <c r="G4" s="14">
        <v>6</v>
      </c>
      <c r="H4" s="15"/>
    </row>
    <row r="5" spans="1:9" ht="31.5" x14ac:dyDescent="0.25">
      <c r="A5" s="20" t="s">
        <v>9</v>
      </c>
      <c r="B5" s="21" t="s">
        <v>10</v>
      </c>
      <c r="C5" s="22">
        <f>SUM(C6:C12)-C12</f>
        <v>320754.09999999998</v>
      </c>
      <c r="D5" s="22">
        <f>SUM(D6:D12)-D12</f>
        <v>322621</v>
      </c>
      <c r="E5" s="22">
        <f t="shared" ref="E5:E17" si="0">D5-C5</f>
        <v>1866.9000000000233</v>
      </c>
      <c r="F5" s="23">
        <f>SUM(F6:F11)</f>
        <v>1866.8999999999999</v>
      </c>
      <c r="G5" s="24"/>
      <c r="H5" s="25"/>
      <c r="I5" s="26">
        <f>SUM(E5-F5)</f>
        <v>2.3419488570652902E-11</v>
      </c>
    </row>
    <row r="6" spans="1:9" ht="30.75" customHeight="1" x14ac:dyDescent="0.25">
      <c r="A6" s="20"/>
      <c r="B6" s="71" t="s">
        <v>11</v>
      </c>
      <c r="C6" s="73">
        <v>239291.8</v>
      </c>
      <c r="D6" s="73">
        <f>242215.7-170+0.1</f>
        <v>242045.80000000002</v>
      </c>
      <c r="E6" s="73">
        <f>D6-C6</f>
        <v>2754.0000000000291</v>
      </c>
      <c r="F6" s="28">
        <v>2924</v>
      </c>
      <c r="G6" s="29" t="s">
        <v>58</v>
      </c>
      <c r="H6" s="25"/>
      <c r="I6" s="26"/>
    </row>
    <row r="7" spans="1:9" ht="30" x14ac:dyDescent="0.25">
      <c r="A7" s="30"/>
      <c r="B7" s="72"/>
      <c r="C7" s="74"/>
      <c r="D7" s="74"/>
      <c r="E7" s="74"/>
      <c r="F7" s="28">
        <v>-170</v>
      </c>
      <c r="G7" s="29" t="s">
        <v>55</v>
      </c>
      <c r="H7" s="25"/>
      <c r="I7" s="26"/>
    </row>
    <row r="8" spans="1:9" x14ac:dyDescent="0.25">
      <c r="A8" s="20"/>
      <c r="B8" s="10" t="s">
        <v>12</v>
      </c>
      <c r="C8" s="57">
        <v>26928</v>
      </c>
      <c r="D8" s="57">
        <v>26928</v>
      </c>
      <c r="E8" s="56">
        <f t="shared" si="0"/>
        <v>0</v>
      </c>
      <c r="F8" s="66"/>
      <c r="G8" s="31"/>
      <c r="H8" s="25"/>
    </row>
    <row r="9" spans="1:9" x14ac:dyDescent="0.25">
      <c r="A9" s="20"/>
      <c r="B9" s="10" t="s">
        <v>13</v>
      </c>
      <c r="C9" s="57">
        <v>3190.8</v>
      </c>
      <c r="D9" s="57">
        <v>3190.8</v>
      </c>
      <c r="E9" s="56">
        <f t="shared" si="0"/>
        <v>0</v>
      </c>
      <c r="F9" s="28"/>
      <c r="G9" s="24"/>
      <c r="H9" s="25"/>
    </row>
    <row r="10" spans="1:9" s="34" customFormat="1" ht="45" x14ac:dyDescent="0.25">
      <c r="A10" s="75"/>
      <c r="B10" s="71" t="s">
        <v>14</v>
      </c>
      <c r="C10" s="73">
        <v>51343.5</v>
      </c>
      <c r="D10" s="73">
        <f>51333.7-877.3</f>
        <v>50456.399999999994</v>
      </c>
      <c r="E10" s="73">
        <f t="shared" si="0"/>
        <v>-887.10000000000582</v>
      </c>
      <c r="F10" s="28">
        <v>-9.8000000000000007</v>
      </c>
      <c r="G10" s="32" t="s">
        <v>15</v>
      </c>
      <c r="H10" s="25"/>
      <c r="I10" s="33"/>
    </row>
    <row r="11" spans="1:9" s="34" customFormat="1" ht="30" x14ac:dyDescent="0.25">
      <c r="A11" s="76"/>
      <c r="B11" s="72"/>
      <c r="C11" s="74"/>
      <c r="D11" s="74"/>
      <c r="E11" s="74"/>
      <c r="F11" s="28">
        <v>-877.3</v>
      </c>
      <c r="G11" s="32" t="s">
        <v>53</v>
      </c>
      <c r="H11" s="25"/>
      <c r="I11" s="33"/>
    </row>
    <row r="12" spans="1:9" s="39" customFormat="1" ht="63.75" x14ac:dyDescent="0.2">
      <c r="A12" s="35" t="s">
        <v>16</v>
      </c>
      <c r="B12" s="36" t="s">
        <v>17</v>
      </c>
      <c r="C12" s="37">
        <v>858.6</v>
      </c>
      <c r="D12" s="37">
        <v>858.6</v>
      </c>
      <c r="E12" s="37">
        <f>D12-C12</f>
        <v>0</v>
      </c>
      <c r="F12" s="37"/>
      <c r="G12" s="24"/>
      <c r="H12" s="38"/>
    </row>
    <row r="13" spans="1:9" s="2" customFormat="1" ht="47.25" x14ac:dyDescent="0.25">
      <c r="A13" s="20" t="s">
        <v>18</v>
      </c>
      <c r="B13" s="21" t="s">
        <v>19</v>
      </c>
      <c r="C13" s="22">
        <f>C14</f>
        <v>33744.9</v>
      </c>
      <c r="D13" s="22">
        <f>D14</f>
        <v>33744.9</v>
      </c>
      <c r="E13" s="22">
        <f t="shared" si="0"/>
        <v>0</v>
      </c>
      <c r="F13" s="23">
        <f>E13</f>
        <v>0</v>
      </c>
      <c r="G13" s="40"/>
      <c r="H13" s="41"/>
      <c r="I13" s="26">
        <f>SUM(E13-F13)</f>
        <v>0</v>
      </c>
    </row>
    <row r="14" spans="1:9" s="2" customFormat="1" ht="31.5" x14ac:dyDescent="0.25">
      <c r="A14" s="20"/>
      <c r="B14" s="10" t="s">
        <v>20</v>
      </c>
      <c r="C14" s="56">
        <v>33744.9</v>
      </c>
      <c r="D14" s="56">
        <v>33744.9</v>
      </c>
      <c r="E14" s="56">
        <f t="shared" si="0"/>
        <v>0</v>
      </c>
      <c r="F14" s="28"/>
      <c r="G14" s="24"/>
      <c r="H14" s="25"/>
    </row>
    <row r="15" spans="1:9" s="2" customFormat="1" x14ac:dyDescent="0.25">
      <c r="A15" s="20" t="s">
        <v>21</v>
      </c>
      <c r="B15" s="21" t="s">
        <v>22</v>
      </c>
      <c r="C15" s="22">
        <f>C16</f>
        <v>1195064.6000000001</v>
      </c>
      <c r="D15" s="22">
        <f>D16</f>
        <v>1194707.3</v>
      </c>
      <c r="E15" s="22">
        <f t="shared" si="0"/>
        <v>-357.30000000004657</v>
      </c>
      <c r="F15" s="23">
        <f>E15</f>
        <v>-357.30000000004657</v>
      </c>
      <c r="G15" s="42"/>
      <c r="H15" s="43"/>
      <c r="I15" s="44">
        <f>SUM(E15-F15)</f>
        <v>0</v>
      </c>
    </row>
    <row r="16" spans="1:9" s="2" customFormat="1" ht="45" x14ac:dyDescent="0.25">
      <c r="A16" s="45"/>
      <c r="B16" s="27" t="s">
        <v>23</v>
      </c>
      <c r="C16" s="48">
        <v>1195064.6000000001</v>
      </c>
      <c r="D16" s="48">
        <v>1194707.3</v>
      </c>
      <c r="E16" s="48">
        <f>D16-C16</f>
        <v>-357.30000000004657</v>
      </c>
      <c r="F16" s="28">
        <v>-357.3</v>
      </c>
      <c r="G16" s="46" t="s">
        <v>24</v>
      </c>
      <c r="H16" s="43"/>
      <c r="I16" s="44"/>
    </row>
    <row r="17" spans="1:9" ht="31.5" x14ac:dyDescent="0.25">
      <c r="A17" s="20" t="s">
        <v>25</v>
      </c>
      <c r="B17" s="21" t="s">
        <v>26</v>
      </c>
      <c r="C17" s="22">
        <f>C18</f>
        <v>704339.5</v>
      </c>
      <c r="D17" s="22">
        <f>D18</f>
        <v>700885.20000000007</v>
      </c>
      <c r="E17" s="22">
        <f t="shared" si="0"/>
        <v>-3454.2999999999302</v>
      </c>
      <c r="F17" s="22">
        <f>SUM(F19:F21)</f>
        <v>-3454.2999999999997</v>
      </c>
      <c r="G17" s="42"/>
      <c r="H17" s="43"/>
      <c r="I17" s="26">
        <f>SUM(E17-F17)</f>
        <v>6.957634468562901E-11</v>
      </c>
    </row>
    <row r="18" spans="1:9" ht="30" x14ac:dyDescent="0.25">
      <c r="A18" s="47"/>
      <c r="B18" s="71" t="s">
        <v>27</v>
      </c>
      <c r="C18" s="73">
        <v>704339.5</v>
      </c>
      <c r="D18" s="73">
        <f>701664.8+108-887.6</f>
        <v>700885.20000000007</v>
      </c>
      <c r="E18" s="85">
        <f>D18-C18</f>
        <v>-3454.2999999999302</v>
      </c>
      <c r="F18" s="22"/>
      <c r="G18" s="49" t="s">
        <v>54</v>
      </c>
      <c r="H18" s="43"/>
      <c r="I18" s="26"/>
    </row>
    <row r="19" spans="1:9" ht="45" x14ac:dyDescent="0.25">
      <c r="A19" s="91"/>
      <c r="B19" s="88"/>
      <c r="C19" s="87"/>
      <c r="D19" s="87"/>
      <c r="E19" s="86"/>
      <c r="F19" s="28">
        <v>-1450</v>
      </c>
      <c r="G19" s="46" t="s">
        <v>28</v>
      </c>
      <c r="H19" s="43"/>
      <c r="I19" s="26"/>
    </row>
    <row r="20" spans="1:9" ht="45" x14ac:dyDescent="0.25">
      <c r="A20" s="91"/>
      <c r="B20" s="88"/>
      <c r="C20" s="87"/>
      <c r="D20" s="87"/>
      <c r="E20" s="86"/>
      <c r="F20" s="28">
        <f>-800-316.7</f>
        <v>-1116.7</v>
      </c>
      <c r="G20" s="46" t="s">
        <v>29</v>
      </c>
      <c r="H20" s="43"/>
      <c r="I20" s="26"/>
    </row>
    <row r="21" spans="1:9" ht="30" x14ac:dyDescent="0.25">
      <c r="A21" s="91"/>
      <c r="B21" s="88"/>
      <c r="C21" s="87"/>
      <c r="D21" s="87"/>
      <c r="E21" s="86"/>
      <c r="F21" s="28">
        <v>-887.6</v>
      </c>
      <c r="G21" s="32" t="s">
        <v>57</v>
      </c>
      <c r="H21" s="43"/>
      <c r="I21" s="26"/>
    </row>
    <row r="22" spans="1:9" x14ac:dyDescent="0.25">
      <c r="A22" s="20" t="s">
        <v>30</v>
      </c>
      <c r="B22" s="21" t="s">
        <v>31</v>
      </c>
      <c r="C22" s="22">
        <f>C23+C25</f>
        <v>26046.7</v>
      </c>
      <c r="D22" s="22">
        <f>D23+D25</f>
        <v>26046.7</v>
      </c>
      <c r="E22" s="22">
        <f>SUM(E23:E25)</f>
        <v>0</v>
      </c>
      <c r="F22" s="23">
        <f>F23+F24+F25</f>
        <v>0</v>
      </c>
      <c r="G22" s="42"/>
      <c r="H22" s="43"/>
      <c r="I22" s="26">
        <f>SUM(E22-F22)</f>
        <v>0</v>
      </c>
    </row>
    <row r="23" spans="1:9" ht="28.5" customHeight="1" x14ac:dyDescent="0.25">
      <c r="A23" s="75"/>
      <c r="B23" s="71" t="s">
        <v>32</v>
      </c>
      <c r="C23" s="73">
        <v>12179.2</v>
      </c>
      <c r="D23" s="73">
        <v>12179.2</v>
      </c>
      <c r="E23" s="73">
        <f>SUM(D23-C23)</f>
        <v>0</v>
      </c>
      <c r="F23" s="28"/>
      <c r="G23" s="42"/>
      <c r="H23" s="43"/>
      <c r="I23" s="26"/>
    </row>
    <row r="24" spans="1:9" s="2" customFormat="1" x14ac:dyDescent="0.25">
      <c r="A24" s="77"/>
      <c r="B24" s="83"/>
      <c r="C24" s="84"/>
      <c r="D24" s="84"/>
      <c r="E24" s="84"/>
      <c r="F24" s="28"/>
      <c r="G24" s="24"/>
      <c r="H24" s="25"/>
    </row>
    <row r="25" spans="1:9" s="2" customFormat="1" ht="31.5" x14ac:dyDescent="0.25">
      <c r="A25" s="50"/>
      <c r="B25" s="51" t="s">
        <v>14</v>
      </c>
      <c r="C25" s="52">
        <v>13867.5</v>
      </c>
      <c r="D25" s="52">
        <v>13867.5</v>
      </c>
      <c r="E25" s="52">
        <f>D25-C25</f>
        <v>0</v>
      </c>
      <c r="F25" s="28"/>
      <c r="G25" s="24"/>
      <c r="H25" s="25"/>
    </row>
    <row r="26" spans="1:9" x14ac:dyDescent="0.25">
      <c r="A26" s="20" t="s">
        <v>33</v>
      </c>
      <c r="B26" s="21" t="s">
        <v>34</v>
      </c>
      <c r="C26" s="22">
        <f>C27+C30+C31+C32+C33+C34+C35</f>
        <v>3691040.5</v>
      </c>
      <c r="D26" s="22">
        <f>D27+D30+D31+D32+D33+D34+D35</f>
        <v>3691389.2</v>
      </c>
      <c r="E26" s="22">
        <f>D26-C26</f>
        <v>348.70000000018626</v>
      </c>
      <c r="F26" s="23">
        <f>SUM(F27:F35)</f>
        <v>348.70000000000005</v>
      </c>
      <c r="G26" s="42"/>
      <c r="H26" s="43"/>
      <c r="I26" s="26">
        <f>SUM(E26-F26)</f>
        <v>1.8621904018800706E-10</v>
      </c>
    </row>
    <row r="27" spans="1:9" ht="15.75" hidden="1" customHeight="1" x14ac:dyDescent="0.25">
      <c r="A27" s="78"/>
      <c r="B27" s="53" t="s">
        <v>35</v>
      </c>
      <c r="C27" s="85">
        <v>3557134.3</v>
      </c>
      <c r="D27" s="73">
        <f>3557134.3+887.6-392.5</f>
        <v>3557629.4</v>
      </c>
      <c r="E27" s="73">
        <f>SUM(D27-C27)</f>
        <v>495.10000000009313</v>
      </c>
      <c r="F27" s="28"/>
      <c r="G27" s="24"/>
      <c r="H27" s="25"/>
      <c r="I27" s="26"/>
    </row>
    <row r="28" spans="1:9" ht="30" x14ac:dyDescent="0.25">
      <c r="A28" s="78"/>
      <c r="B28" s="88" t="s">
        <v>36</v>
      </c>
      <c r="C28" s="86"/>
      <c r="D28" s="87"/>
      <c r="E28" s="87"/>
      <c r="F28" s="28">
        <v>887.6</v>
      </c>
      <c r="G28" s="32" t="s">
        <v>56</v>
      </c>
      <c r="H28" s="25"/>
      <c r="I28" s="26"/>
    </row>
    <row r="29" spans="1:9" ht="45" x14ac:dyDescent="0.25">
      <c r="A29" s="78"/>
      <c r="B29" s="83"/>
      <c r="C29" s="86"/>
      <c r="D29" s="87"/>
      <c r="E29" s="84"/>
      <c r="F29" s="28">
        <v>-392.5</v>
      </c>
      <c r="G29" s="32" t="s">
        <v>61</v>
      </c>
      <c r="H29" s="25"/>
      <c r="I29" s="26"/>
    </row>
    <row r="30" spans="1:9" s="54" customFormat="1" ht="31.5" x14ac:dyDescent="0.25">
      <c r="A30" s="78"/>
      <c r="B30" s="10" t="s">
        <v>37</v>
      </c>
      <c r="C30" s="56">
        <v>130454.2</v>
      </c>
      <c r="D30" s="56">
        <f>130454.2-156.2</f>
        <v>130298</v>
      </c>
      <c r="E30" s="56">
        <f>D30-C30</f>
        <v>-156.19999999999709</v>
      </c>
      <c r="F30" s="28">
        <v>-156.19999999999999</v>
      </c>
      <c r="G30" s="32" t="s">
        <v>62</v>
      </c>
      <c r="H30" s="25"/>
      <c r="I30" s="26"/>
    </row>
    <row r="31" spans="1:9" ht="31.5" x14ac:dyDescent="0.25">
      <c r="A31" s="78"/>
      <c r="B31" s="10" t="s">
        <v>38</v>
      </c>
      <c r="C31" s="56">
        <v>12.4</v>
      </c>
      <c r="D31" s="56">
        <v>12.4</v>
      </c>
      <c r="E31" s="56">
        <f t="shared" ref="E31:E35" si="1">SUM(D31-C31)</f>
        <v>0</v>
      </c>
      <c r="F31" s="28"/>
      <c r="G31" s="24"/>
      <c r="H31" s="25"/>
    </row>
    <row r="32" spans="1:9" s="2" customFormat="1" x14ac:dyDescent="0.25">
      <c r="A32" s="78"/>
      <c r="B32" s="10" t="s">
        <v>11</v>
      </c>
      <c r="C32" s="56">
        <v>2992</v>
      </c>
      <c r="D32" s="56">
        <v>2992</v>
      </c>
      <c r="E32" s="56">
        <f t="shared" si="1"/>
        <v>0</v>
      </c>
      <c r="F32" s="28"/>
      <c r="G32" s="24"/>
      <c r="H32" s="25"/>
    </row>
    <row r="33" spans="1:9" s="2" customFormat="1" x14ac:dyDescent="0.25">
      <c r="A33" s="78"/>
      <c r="B33" s="10" t="s">
        <v>12</v>
      </c>
      <c r="C33" s="56">
        <v>5</v>
      </c>
      <c r="D33" s="56">
        <v>5</v>
      </c>
      <c r="E33" s="56">
        <f t="shared" si="1"/>
        <v>0</v>
      </c>
      <c r="F33" s="28"/>
      <c r="G33" s="24"/>
      <c r="H33" s="25"/>
    </row>
    <row r="34" spans="1:9" s="2" customFormat="1" x14ac:dyDescent="0.25">
      <c r="A34" s="78"/>
      <c r="B34" s="10" t="s">
        <v>39</v>
      </c>
      <c r="C34" s="56">
        <v>327.7</v>
      </c>
      <c r="D34" s="56">
        <v>327.7</v>
      </c>
      <c r="E34" s="56">
        <f t="shared" si="1"/>
        <v>0</v>
      </c>
      <c r="F34" s="28"/>
      <c r="G34" s="24"/>
      <c r="H34" s="55"/>
    </row>
    <row r="35" spans="1:9" s="2" customFormat="1" ht="45" x14ac:dyDescent="0.25">
      <c r="A35" s="78"/>
      <c r="B35" s="10" t="s">
        <v>14</v>
      </c>
      <c r="C35" s="56">
        <v>114.9</v>
      </c>
      <c r="D35" s="56">
        <v>124.7</v>
      </c>
      <c r="E35" s="56">
        <f t="shared" si="1"/>
        <v>9.7999999999999972</v>
      </c>
      <c r="F35" s="28">
        <v>9.8000000000000007</v>
      </c>
      <c r="G35" s="32" t="s">
        <v>40</v>
      </c>
      <c r="H35" s="25"/>
    </row>
    <row r="36" spans="1:9" x14ac:dyDescent="0.25">
      <c r="A36" s="20" t="s">
        <v>41</v>
      </c>
      <c r="B36" s="21" t="s">
        <v>42</v>
      </c>
      <c r="C36" s="22">
        <f>C37+C38</f>
        <v>289557.5</v>
      </c>
      <c r="D36" s="22">
        <f>D37+D38</f>
        <v>289713.7</v>
      </c>
      <c r="E36" s="22">
        <f t="shared" ref="E36:E48" si="2">D36-C36</f>
        <v>156.20000000001164</v>
      </c>
      <c r="F36" s="23">
        <f>SUM(F37:F38)</f>
        <v>156.19999999999999</v>
      </c>
      <c r="G36" s="42"/>
      <c r="H36" s="43"/>
      <c r="I36" s="26">
        <f>SUM(E36-F36)</f>
        <v>1.1652900866465643E-11</v>
      </c>
    </row>
    <row r="37" spans="1:9" ht="30" x14ac:dyDescent="0.25">
      <c r="A37" s="75"/>
      <c r="B37" s="67" t="s">
        <v>43</v>
      </c>
      <c r="C37" s="68">
        <v>288569.3</v>
      </c>
      <c r="D37" s="68">
        <f>288569.3+156.2</f>
        <v>288725.5</v>
      </c>
      <c r="E37" s="68">
        <f>SUM(D37-C37)</f>
        <v>156.20000000001164</v>
      </c>
      <c r="F37" s="23">
        <v>156.19999999999999</v>
      </c>
      <c r="G37" s="32" t="s">
        <v>63</v>
      </c>
      <c r="H37" s="43"/>
      <c r="I37" s="26"/>
    </row>
    <row r="38" spans="1:9" s="2" customFormat="1" x14ac:dyDescent="0.25">
      <c r="A38" s="77"/>
      <c r="B38" s="10" t="s">
        <v>11</v>
      </c>
      <c r="C38" s="56">
        <v>988.2</v>
      </c>
      <c r="D38" s="56">
        <v>988.2</v>
      </c>
      <c r="E38" s="56">
        <f t="shared" ref="E38" si="3">SUM(D38-C38)</f>
        <v>0</v>
      </c>
      <c r="F38" s="28"/>
      <c r="G38" s="24"/>
      <c r="H38" s="25"/>
    </row>
    <row r="39" spans="1:9" x14ac:dyDescent="0.25">
      <c r="A39" s="20" t="s">
        <v>44</v>
      </c>
      <c r="B39" s="21" t="s">
        <v>45</v>
      </c>
      <c r="C39" s="22">
        <f>C40+C42+C43+C45+C46</f>
        <v>1094221.2</v>
      </c>
      <c r="D39" s="22">
        <f>D40+D42+D43+D45+D46</f>
        <v>1094221.2</v>
      </c>
      <c r="E39" s="22">
        <f t="shared" si="2"/>
        <v>0</v>
      </c>
      <c r="F39" s="23">
        <f>SUM(F40:F46)</f>
        <v>0</v>
      </c>
      <c r="G39" s="42"/>
      <c r="H39" s="43"/>
      <c r="I39" s="26">
        <f>SUM(E39-F39)</f>
        <v>0</v>
      </c>
    </row>
    <row r="40" spans="1:9" x14ac:dyDescent="0.25">
      <c r="A40" s="78"/>
      <c r="B40" s="79" t="s">
        <v>46</v>
      </c>
      <c r="C40" s="81">
        <v>989190.1</v>
      </c>
      <c r="D40" s="82">
        <v>989190.1</v>
      </c>
      <c r="E40" s="81">
        <f>D40-C40</f>
        <v>0</v>
      </c>
      <c r="F40" s="28"/>
      <c r="G40" s="42"/>
      <c r="H40" s="43"/>
      <c r="I40" s="26"/>
    </row>
    <row r="41" spans="1:9" x14ac:dyDescent="0.25">
      <c r="A41" s="78"/>
      <c r="B41" s="80"/>
      <c r="C41" s="81"/>
      <c r="D41" s="82"/>
      <c r="E41" s="81"/>
      <c r="F41" s="28"/>
      <c r="G41" s="24"/>
      <c r="H41" s="25"/>
    </row>
    <row r="42" spans="1:9" ht="31.5" x14ac:dyDescent="0.25">
      <c r="A42" s="78"/>
      <c r="B42" s="10" t="s">
        <v>35</v>
      </c>
      <c r="C42" s="56">
        <v>78658.399999999994</v>
      </c>
      <c r="D42" s="56">
        <v>78658.399999999994</v>
      </c>
      <c r="E42" s="56">
        <f t="shared" si="2"/>
        <v>0</v>
      </c>
      <c r="F42" s="28"/>
      <c r="G42" s="24"/>
      <c r="H42" s="25"/>
    </row>
    <row r="43" spans="1:9" x14ac:dyDescent="0.25">
      <c r="A43" s="78"/>
      <c r="B43" s="10" t="s">
        <v>11</v>
      </c>
      <c r="C43" s="56">
        <v>25843.3</v>
      </c>
      <c r="D43" s="56">
        <v>25843.3</v>
      </c>
      <c r="E43" s="56">
        <f t="shared" si="2"/>
        <v>0</v>
      </c>
      <c r="F43" s="28"/>
      <c r="G43" s="42"/>
      <c r="H43" s="25"/>
    </row>
    <row r="44" spans="1:9" hidden="1" x14ac:dyDescent="0.25">
      <c r="A44" s="78"/>
      <c r="B44" s="10" t="s">
        <v>43</v>
      </c>
      <c r="C44" s="56"/>
      <c r="D44" s="56"/>
      <c r="E44" s="56">
        <f t="shared" si="2"/>
        <v>0</v>
      </c>
      <c r="F44" s="28"/>
      <c r="G44" s="42"/>
      <c r="H44" s="43"/>
    </row>
    <row r="45" spans="1:9" s="59" customFormat="1" ht="47.25" x14ac:dyDescent="0.25">
      <c r="A45" s="78"/>
      <c r="B45" s="10" t="s">
        <v>47</v>
      </c>
      <c r="C45" s="56">
        <v>229.4</v>
      </c>
      <c r="D45" s="56">
        <v>229.4</v>
      </c>
      <c r="E45" s="56">
        <f t="shared" si="2"/>
        <v>0</v>
      </c>
      <c r="F45" s="28"/>
      <c r="G45" s="24"/>
      <c r="H45" s="25"/>
      <c r="I45" s="58"/>
    </row>
    <row r="46" spans="1:9" s="59" customFormat="1" x14ac:dyDescent="0.25">
      <c r="A46" s="78"/>
      <c r="B46" s="10" t="s">
        <v>39</v>
      </c>
      <c r="C46" s="56">
        <v>300</v>
      </c>
      <c r="D46" s="56">
        <v>300</v>
      </c>
      <c r="E46" s="56">
        <f t="shared" si="2"/>
        <v>0</v>
      </c>
      <c r="F46" s="28"/>
      <c r="G46" s="42"/>
      <c r="H46" s="43"/>
      <c r="I46" s="58"/>
    </row>
    <row r="47" spans="1:9" s="59" customFormat="1" x14ac:dyDescent="0.25">
      <c r="A47" s="20" t="s">
        <v>48</v>
      </c>
      <c r="B47" s="21" t="s">
        <v>49</v>
      </c>
      <c r="C47" s="22">
        <f>C48+C49+C50</f>
        <v>500319</v>
      </c>
      <c r="D47" s="22">
        <f>D48+D49+D50</f>
        <v>501758.8</v>
      </c>
      <c r="E47" s="22">
        <f>SUM(E48:E50)</f>
        <v>1439.7999999999884</v>
      </c>
      <c r="F47" s="22">
        <f>SUM(F48:F51)</f>
        <v>1439.8</v>
      </c>
      <c r="G47" s="42"/>
      <c r="H47" s="43"/>
      <c r="I47" s="26">
        <f>E47-F47</f>
        <v>-1.1596057447604835E-11</v>
      </c>
    </row>
    <row r="48" spans="1:9" ht="31.5" x14ac:dyDescent="0.25">
      <c r="A48" s="69"/>
      <c r="B48" s="10" t="s">
        <v>50</v>
      </c>
      <c r="C48" s="56">
        <v>141888.70000000001</v>
      </c>
      <c r="D48" s="56">
        <v>141888.70000000001</v>
      </c>
      <c r="E48" s="56">
        <f t="shared" si="2"/>
        <v>0</v>
      </c>
      <c r="F48" s="28"/>
      <c r="G48" s="24"/>
      <c r="H48" s="25"/>
    </row>
    <row r="49" spans="1:9" s="2" customFormat="1" ht="31.5" x14ac:dyDescent="0.25">
      <c r="A49" s="70"/>
      <c r="B49" s="10" t="s">
        <v>35</v>
      </c>
      <c r="C49" s="56">
        <v>3332.8</v>
      </c>
      <c r="D49" s="56">
        <v>3332.8</v>
      </c>
      <c r="E49" s="56">
        <f>D49-C49</f>
        <v>0</v>
      </c>
      <c r="F49" s="28"/>
      <c r="G49" s="24"/>
      <c r="H49" s="25"/>
    </row>
    <row r="50" spans="1:9" s="2" customFormat="1" ht="45" x14ac:dyDescent="0.25">
      <c r="A50" s="70"/>
      <c r="B50" s="71" t="s">
        <v>39</v>
      </c>
      <c r="C50" s="85">
        <v>355097.5</v>
      </c>
      <c r="D50" s="73">
        <f>355097.5+877.3+170+392.5</f>
        <v>356537.3</v>
      </c>
      <c r="E50" s="73">
        <f>D50-C50</f>
        <v>1439.7999999999884</v>
      </c>
      <c r="F50" s="28">
        <v>392.5</v>
      </c>
      <c r="G50" s="32" t="s">
        <v>60</v>
      </c>
      <c r="H50" s="25"/>
    </row>
    <row r="51" spans="1:9" s="2" customFormat="1" ht="45" x14ac:dyDescent="0.25">
      <c r="A51" s="70"/>
      <c r="B51" s="72"/>
      <c r="C51" s="74"/>
      <c r="D51" s="74"/>
      <c r="E51" s="74"/>
      <c r="F51" s="28">
        <f>877.3+170</f>
        <v>1047.3</v>
      </c>
      <c r="G51" s="24" t="s">
        <v>59</v>
      </c>
      <c r="H51" s="25"/>
    </row>
    <row r="52" spans="1:9" x14ac:dyDescent="0.25">
      <c r="A52" s="60"/>
      <c r="B52" s="61" t="s">
        <v>51</v>
      </c>
      <c r="C52" s="22">
        <f>C5+C13+C15+C17+C22+C26+C36+C39+C47</f>
        <v>7855088.0000000009</v>
      </c>
      <c r="D52" s="22">
        <f>D5+D13+D15+D17+D22+D26+D36+D39+D47</f>
        <v>7855088.0000000009</v>
      </c>
      <c r="E52" s="22">
        <f>D52-C52</f>
        <v>0</v>
      </c>
      <c r="F52" s="23">
        <f>SUM(F5+F13+F15+F17+F22+F26+F36+F39+F47)</f>
        <v>-4.638422979041934E-11</v>
      </c>
      <c r="G52" s="62"/>
      <c r="H52" s="63"/>
      <c r="I52" s="26">
        <f>SUM(E52-F52)</f>
        <v>4.638422979041934E-11</v>
      </c>
    </row>
  </sheetData>
  <mergeCells count="36">
    <mergeCell ref="B50:B51"/>
    <mergeCell ref="C50:C51"/>
    <mergeCell ref="D50:D51"/>
    <mergeCell ref="E50:E51"/>
    <mergeCell ref="B6:B7"/>
    <mergeCell ref="C6:C7"/>
    <mergeCell ref="D6:D7"/>
    <mergeCell ref="E6:E7"/>
    <mergeCell ref="E23:E24"/>
    <mergeCell ref="A1:G1"/>
    <mergeCell ref="B18:B21"/>
    <mergeCell ref="C18:C21"/>
    <mergeCell ref="D18:D21"/>
    <mergeCell ref="E18:E21"/>
    <mergeCell ref="A19:A21"/>
    <mergeCell ref="A27:A35"/>
    <mergeCell ref="C27:C29"/>
    <mergeCell ref="D27:D29"/>
    <mergeCell ref="E27:E29"/>
    <mergeCell ref="B28:B29"/>
    <mergeCell ref="A48:A51"/>
    <mergeCell ref="B10:B11"/>
    <mergeCell ref="C10:C11"/>
    <mergeCell ref="D10:D11"/>
    <mergeCell ref="E10:E11"/>
    <mergeCell ref="A10:A11"/>
    <mergeCell ref="A37:A38"/>
    <mergeCell ref="A40:A46"/>
    <mergeCell ref="B40:B41"/>
    <mergeCell ref="C40:C41"/>
    <mergeCell ref="D40:D41"/>
    <mergeCell ref="E40:E41"/>
    <mergeCell ref="A23:A24"/>
    <mergeCell ref="B23:B24"/>
    <mergeCell ref="C23:C24"/>
    <mergeCell ref="D23:D24"/>
  </mergeCells>
  <pageMargins left="0" right="0" top="0" bottom="0" header="0.31496062992125984" footer="0.31496062992125984"/>
  <pageSetup paperSize="9" scale="78" fitToHeight="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2023-11-14T12:51:38Z</cp:lastPrinted>
  <dcterms:created xsi:type="dcterms:W3CDTF">2023-11-13T10:17:57Z</dcterms:created>
  <dcterms:modified xsi:type="dcterms:W3CDTF">2023-11-15T10:02:10Z</dcterms:modified>
</cp:coreProperties>
</file>