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5685" windowWidth="20730" windowHeight="6510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Ведомственная!$F$1:$F$1487</definedName>
    <definedName name="_xlnm.Print_Titles" localSheetId="1">Ведомственная!$7:$8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Ведомственная!$A$1:$I$1482</definedName>
    <definedName name="_xlnm.Print_Area" localSheetId="0">Программы!$A$1:$H$1086</definedName>
    <definedName name="_xlnm.Print_Area" localSheetId="2">'Раздел, подраздел'!$A$1:$F$57</definedName>
  </definedNames>
  <calcPr calcId="145621"/>
</workbook>
</file>

<file path=xl/calcChain.xml><?xml version="1.0" encoding="utf-8"?>
<calcChain xmlns="http://schemas.openxmlformats.org/spreadsheetml/2006/main">
  <c r="H1118" i="1" l="1"/>
  <c r="G1118" i="1"/>
  <c r="H1116" i="1"/>
  <c r="G1116" i="1"/>
  <c r="H663" i="2" l="1"/>
  <c r="G664" i="2"/>
  <c r="G663" i="2" s="1"/>
  <c r="H664" i="2"/>
  <c r="F664" i="2"/>
  <c r="F663" i="2" s="1"/>
  <c r="H1115" i="1"/>
  <c r="I1115" i="1"/>
  <c r="G1115" i="1"/>
  <c r="G1469" i="1" l="1"/>
  <c r="G1474" i="1"/>
  <c r="G694" i="1" l="1"/>
  <c r="G766" i="1" l="1"/>
  <c r="G157" i="1" l="1"/>
  <c r="G356" i="1"/>
  <c r="G239" i="1" l="1"/>
  <c r="G126" i="1"/>
  <c r="G101" i="1"/>
  <c r="G578" i="1" l="1"/>
  <c r="G565" i="1"/>
  <c r="G458" i="1" l="1"/>
  <c r="G339" i="1"/>
  <c r="G109" i="1"/>
  <c r="G1236" i="1" l="1"/>
  <c r="G14" i="1" l="1"/>
  <c r="G243" i="1" l="1"/>
  <c r="G583" i="1" l="1"/>
  <c r="H1072" i="1" l="1"/>
  <c r="H1071" i="1" s="1"/>
  <c r="I1072" i="1"/>
  <c r="I1071" i="1" s="1"/>
  <c r="G1072" i="1"/>
  <c r="G1071" i="1" s="1"/>
  <c r="H795" i="1"/>
  <c r="H794" i="1" s="1"/>
  <c r="I795" i="1"/>
  <c r="I794" i="1" s="1"/>
  <c r="G795" i="1"/>
  <c r="G794" i="1" s="1"/>
  <c r="G339" i="2" l="1"/>
  <c r="G338" i="2" s="1"/>
  <c r="H339" i="2"/>
  <c r="H338" i="2" s="1"/>
  <c r="F339" i="2"/>
  <c r="F338" i="2" s="1"/>
  <c r="G204" i="1"/>
  <c r="I468" i="1" l="1"/>
  <c r="H468" i="1"/>
  <c r="G1034" i="2"/>
  <c r="H1034" i="2"/>
  <c r="F1034" i="2"/>
  <c r="G468" i="1" l="1"/>
  <c r="G681" i="2" l="1"/>
  <c r="H681" i="2"/>
  <c r="H1113" i="1"/>
  <c r="I1113" i="1"/>
  <c r="H1117" i="1"/>
  <c r="I1117" i="1"/>
  <c r="H816" i="1"/>
  <c r="H815" i="1" s="1"/>
  <c r="H814" i="1" s="1"/>
  <c r="H813" i="1" s="1"/>
  <c r="I816" i="1"/>
  <c r="I815" i="1" s="1"/>
  <c r="I814" i="1" s="1"/>
  <c r="I813" i="1" s="1"/>
  <c r="G211" i="1"/>
  <c r="G669" i="2" l="1"/>
  <c r="H669" i="2"/>
  <c r="F669" i="2"/>
  <c r="G660" i="2"/>
  <c r="G659" i="2" s="1"/>
  <c r="H660" i="2"/>
  <c r="H659" i="2" s="1"/>
  <c r="F660" i="2"/>
  <c r="F659" i="2" s="1"/>
  <c r="G658" i="2"/>
  <c r="H658" i="2"/>
  <c r="F658" i="2"/>
  <c r="G1117" i="1"/>
  <c r="G1113" i="1"/>
  <c r="H1111" i="1"/>
  <c r="I1111" i="1"/>
  <c r="G1111" i="1"/>
  <c r="G704" i="2"/>
  <c r="H704" i="2"/>
  <c r="F704" i="2"/>
  <c r="G590" i="2"/>
  <c r="G589" i="2" s="1"/>
  <c r="H590" i="2"/>
  <c r="H589" i="2" s="1"/>
  <c r="F590" i="2"/>
  <c r="F589" i="2" s="1"/>
  <c r="H927" i="1"/>
  <c r="I927" i="1"/>
  <c r="G927" i="1"/>
  <c r="H951" i="1"/>
  <c r="I951" i="1"/>
  <c r="G951" i="1"/>
  <c r="G680" i="2"/>
  <c r="G679" i="2" s="1"/>
  <c r="H680" i="2"/>
  <c r="H679" i="2" s="1"/>
  <c r="F681" i="2"/>
  <c r="F680" i="2" s="1"/>
  <c r="F679" i="2" s="1"/>
  <c r="G816" i="1"/>
  <c r="G815" i="1" s="1"/>
  <c r="G814" i="1" s="1"/>
  <c r="G813" i="1" s="1"/>
  <c r="G179" i="2" l="1"/>
  <c r="H179" i="2"/>
  <c r="F179" i="2"/>
  <c r="G461" i="1"/>
  <c r="G460" i="1" s="1"/>
  <c r="F359" i="2"/>
  <c r="G359" i="2"/>
  <c r="H359" i="2"/>
  <c r="H303" i="1"/>
  <c r="I303" i="1"/>
  <c r="G303" i="1"/>
  <c r="H262" i="1"/>
  <c r="I262" i="1"/>
  <c r="G262" i="1"/>
  <c r="G870" i="2" l="1"/>
  <c r="G869" i="2" s="1"/>
  <c r="H870" i="2"/>
  <c r="H869" i="2" s="1"/>
  <c r="F870" i="2"/>
  <c r="F869" i="2" s="1"/>
  <c r="H879" i="1"/>
  <c r="I879" i="1"/>
  <c r="G879" i="1"/>
  <c r="H353" i="2" l="1"/>
  <c r="G353" i="2"/>
  <c r="F353" i="2"/>
  <c r="H356" i="2"/>
  <c r="G356" i="2"/>
  <c r="F356" i="2"/>
  <c r="G300" i="1"/>
  <c r="G297" i="1"/>
  <c r="F157" i="2"/>
  <c r="G157" i="2"/>
  <c r="H157" i="2"/>
  <c r="G156" i="2"/>
  <c r="H156" i="2"/>
  <c r="F156" i="2"/>
  <c r="I71" i="1"/>
  <c r="H71" i="1"/>
  <c r="G71" i="1"/>
  <c r="H155" i="2" l="1"/>
  <c r="F155" i="2"/>
  <c r="G155" i="2"/>
  <c r="G1041" i="2" l="1"/>
  <c r="H1041" i="2"/>
  <c r="F1041" i="2"/>
  <c r="G147" i="1"/>
  <c r="G144" i="1"/>
  <c r="G937" i="2" l="1"/>
  <c r="H937" i="2"/>
  <c r="F937" i="2"/>
  <c r="G484" i="2"/>
  <c r="G483" i="2" s="1"/>
  <c r="H484" i="2"/>
  <c r="H483" i="2" s="1"/>
  <c r="F484" i="2"/>
  <c r="F483" i="2" s="1"/>
  <c r="I1305" i="1"/>
  <c r="I1303" i="1" s="1"/>
  <c r="I1302" i="1" s="1"/>
  <c r="H1305" i="1"/>
  <c r="H1303" i="1" s="1"/>
  <c r="H1302" i="1" s="1"/>
  <c r="G1305" i="1"/>
  <c r="G1304" i="1" s="1"/>
  <c r="G1303" i="1" s="1"/>
  <c r="G1302" i="1" s="1"/>
  <c r="I1285" i="1"/>
  <c r="I1284" i="1" s="1"/>
  <c r="H1285" i="1"/>
  <c r="H1284" i="1" s="1"/>
  <c r="G1285" i="1"/>
  <c r="G1284" i="1" s="1"/>
  <c r="G885" i="2" l="1"/>
  <c r="G884" i="2" s="1"/>
  <c r="G883" i="2" s="1"/>
  <c r="H885" i="2"/>
  <c r="H884" i="2" s="1"/>
  <c r="H883" i="2" s="1"/>
  <c r="F885" i="2"/>
  <c r="F884" i="2" s="1"/>
  <c r="F883" i="2" s="1"/>
  <c r="I845" i="1"/>
  <c r="I844" i="1" s="1"/>
  <c r="H845" i="1"/>
  <c r="H844" i="1" s="1"/>
  <c r="G845" i="1"/>
  <c r="G844" i="1" s="1"/>
  <c r="H1291" i="1" l="1"/>
  <c r="H1290" i="1" s="1"/>
  <c r="I1291" i="1"/>
  <c r="I1290" i="1" s="1"/>
  <c r="G1291" i="1"/>
  <c r="G1290" i="1" s="1"/>
  <c r="H809" i="1" l="1"/>
  <c r="I809" i="1"/>
  <c r="G809" i="1"/>
  <c r="G494" i="2" l="1"/>
  <c r="H494" i="2"/>
  <c r="F494" i="2"/>
  <c r="H1394" i="1"/>
  <c r="G493" i="2" s="1"/>
  <c r="I1394" i="1"/>
  <c r="H493" i="2" s="1"/>
  <c r="G1394" i="1"/>
  <c r="F493" i="2" s="1"/>
  <c r="G167" i="2" l="1"/>
  <c r="G166" i="2" s="1"/>
  <c r="H167" i="2"/>
  <c r="H166" i="2" s="1"/>
  <c r="F167" i="2"/>
  <c r="F166" i="2" s="1"/>
  <c r="G361" i="1" l="1"/>
  <c r="H593" i="1" l="1"/>
  <c r="G939" i="2" l="1"/>
  <c r="H939" i="2"/>
  <c r="F939" i="2"/>
  <c r="G165" i="2"/>
  <c r="G164" i="2" s="1"/>
  <c r="H165" i="2"/>
  <c r="H164" i="2" s="1"/>
  <c r="F165" i="2"/>
  <c r="F164" i="2" s="1"/>
  <c r="G938" i="2"/>
  <c r="H938" i="2"/>
  <c r="F938" i="2"/>
  <c r="H359" i="1" l="1"/>
  <c r="I359" i="1"/>
  <c r="G359" i="1"/>
  <c r="H1033" i="2" l="1"/>
  <c r="F1033" i="2"/>
  <c r="G1033" i="2"/>
  <c r="H582" i="1" l="1"/>
  <c r="H581" i="1" s="1"/>
  <c r="H580" i="1" s="1"/>
  <c r="I582" i="1"/>
  <c r="I581" i="1" s="1"/>
  <c r="I580" i="1" s="1"/>
  <c r="G582" i="1"/>
  <c r="G581" i="1" s="1"/>
  <c r="G580" i="1" s="1"/>
  <c r="G579" i="1" s="1"/>
  <c r="I579" i="1" l="1"/>
  <c r="H579" i="1"/>
  <c r="G1045" i="1"/>
  <c r="F846" i="2"/>
  <c r="G846" i="2"/>
  <c r="H846" i="2"/>
  <c r="F843" i="2"/>
  <c r="G843" i="2"/>
  <c r="H843" i="2"/>
  <c r="H872" i="1"/>
  <c r="I872" i="1"/>
  <c r="G872" i="1"/>
  <c r="H869" i="1"/>
  <c r="I869" i="1"/>
  <c r="G869" i="1"/>
  <c r="G94" i="2"/>
  <c r="H94" i="2"/>
  <c r="F94" i="2"/>
  <c r="G243" i="2"/>
  <c r="H243" i="2"/>
  <c r="F243" i="2"/>
  <c r="F242" i="2"/>
  <c r="G228" i="2"/>
  <c r="H228" i="2"/>
  <c r="G231" i="2"/>
  <c r="H231" i="2"/>
  <c r="G234" i="2"/>
  <c r="H234" i="2"/>
  <c r="G237" i="2"/>
  <c r="H237" i="2"/>
  <c r="G240" i="2"/>
  <c r="H240" i="2"/>
  <c r="G242" i="2"/>
  <c r="H242" i="2"/>
  <c r="F240" i="2"/>
  <c r="F237" i="2"/>
  <c r="F234" i="2"/>
  <c r="G282" i="2"/>
  <c r="G281" i="2" s="1"/>
  <c r="H282" i="2"/>
  <c r="H281" i="2" s="1"/>
  <c r="F282" i="2"/>
  <c r="F281" i="2" s="1"/>
  <c r="G280" i="2"/>
  <c r="G279" i="2" s="1"/>
  <c r="H280" i="2"/>
  <c r="H279" i="2" s="1"/>
  <c r="F280" i="2"/>
  <c r="F279" i="2" s="1"/>
  <c r="G278" i="2"/>
  <c r="G277" i="2" s="1"/>
  <c r="H278" i="2"/>
  <c r="H277" i="2" s="1"/>
  <c r="F278" i="2"/>
  <c r="F277" i="2" s="1"/>
  <c r="G271" i="2"/>
  <c r="G270" i="2" s="1"/>
  <c r="H271" i="2"/>
  <c r="H270" i="2" s="1"/>
  <c r="F271" i="2"/>
  <c r="F270" i="2" s="1"/>
  <c r="G269" i="2"/>
  <c r="G268" i="2" s="1"/>
  <c r="H269" i="2"/>
  <c r="H268" i="2" s="1"/>
  <c r="F269" i="2"/>
  <c r="F268" i="2" s="1"/>
  <c r="G267" i="2"/>
  <c r="G266" i="2" s="1"/>
  <c r="H267" i="2"/>
  <c r="H266" i="2" s="1"/>
  <c r="F267" i="2"/>
  <c r="F266" i="2" s="1"/>
  <c r="H242" i="1"/>
  <c r="H240" i="1" s="1"/>
  <c r="I242" i="1"/>
  <c r="I240" i="1" s="1"/>
  <c r="I332" i="1"/>
  <c r="H332" i="1"/>
  <c r="G332" i="1"/>
  <c r="I330" i="1"/>
  <c r="H330" i="1"/>
  <c r="G330" i="1"/>
  <c r="I328" i="1"/>
  <c r="H328" i="1"/>
  <c r="G328" i="1"/>
  <c r="F241" i="2" l="1"/>
  <c r="G241" i="2"/>
  <c r="H241" i="2"/>
  <c r="H318" i="1"/>
  <c r="I318" i="1"/>
  <c r="H320" i="1"/>
  <c r="I320" i="1"/>
  <c r="H322" i="1"/>
  <c r="I322" i="1"/>
  <c r="G322" i="1"/>
  <c r="G320" i="1"/>
  <c r="G318" i="1"/>
  <c r="G239" i="2"/>
  <c r="H239" i="2"/>
  <c r="F239" i="2"/>
  <c r="G236" i="2"/>
  <c r="H236" i="2"/>
  <c r="F236" i="2"/>
  <c r="G233" i="2"/>
  <c r="H233" i="2"/>
  <c r="F233" i="2"/>
  <c r="G230" i="2"/>
  <c r="H230" i="2"/>
  <c r="F230" i="2"/>
  <c r="G349" i="2"/>
  <c r="G348" i="2" s="1"/>
  <c r="H349" i="2"/>
  <c r="H348" i="2" s="1"/>
  <c r="F349" i="2"/>
  <c r="F348" i="2" s="1"/>
  <c r="H294" i="1"/>
  <c r="I294" i="1"/>
  <c r="G294" i="1"/>
  <c r="H225" i="1"/>
  <c r="I225" i="1"/>
  <c r="G225" i="1"/>
  <c r="G1062" i="2"/>
  <c r="H1062" i="2"/>
  <c r="F1062" i="2"/>
  <c r="G329" i="2"/>
  <c r="H329" i="2"/>
  <c r="F329" i="2"/>
  <c r="H200" i="1"/>
  <c r="I200" i="1"/>
  <c r="G200" i="1"/>
  <c r="H209" i="1"/>
  <c r="I209" i="1"/>
  <c r="G210" i="1"/>
  <c r="G209" i="1" s="1"/>
  <c r="G1047" i="2"/>
  <c r="H1047" i="2"/>
  <c r="F1047" i="2"/>
  <c r="H39" i="1"/>
  <c r="I39" i="1"/>
  <c r="G39" i="1"/>
  <c r="H238" i="2" l="1"/>
  <c r="F235" i="2"/>
  <c r="H232" i="2"/>
  <c r="F238" i="2"/>
  <c r="F232" i="2"/>
  <c r="G232" i="2"/>
  <c r="H235" i="2"/>
  <c r="G235" i="2"/>
  <c r="G238" i="2"/>
  <c r="G231" i="1"/>
  <c r="H1433" i="1" l="1"/>
  <c r="G942" i="2" l="1"/>
  <c r="H942" i="2"/>
  <c r="F942" i="2"/>
  <c r="G703" i="1"/>
  <c r="G755" i="2" l="1"/>
  <c r="H755" i="2"/>
  <c r="G1128" i="1"/>
  <c r="F755" i="2"/>
  <c r="G587" i="2"/>
  <c r="H587" i="2"/>
  <c r="G588" i="2"/>
  <c r="H588" i="2"/>
  <c r="F588" i="2"/>
  <c r="F587" i="2"/>
  <c r="H1001" i="1"/>
  <c r="I1001" i="1"/>
  <c r="G1001" i="1"/>
  <c r="H586" i="2" l="1"/>
  <c r="F586" i="2"/>
  <c r="G586" i="2"/>
  <c r="G876" i="2"/>
  <c r="G875" i="2" s="1"/>
  <c r="H876" i="2"/>
  <c r="H875" i="2" s="1"/>
  <c r="F876" i="2"/>
  <c r="F875" i="2" s="1"/>
  <c r="G874" i="2"/>
  <c r="G873" i="2" s="1"/>
  <c r="H874" i="2"/>
  <c r="H873" i="2" s="1"/>
  <c r="F874" i="2"/>
  <c r="F873" i="2" s="1"/>
  <c r="F828" i="2"/>
  <c r="G828" i="2"/>
  <c r="H828" i="2"/>
  <c r="H883" i="1"/>
  <c r="I883" i="1"/>
  <c r="H885" i="1"/>
  <c r="I885" i="1"/>
  <c r="G885" i="1"/>
  <c r="G883" i="1"/>
  <c r="H860" i="1" l="1"/>
  <c r="I860" i="1"/>
  <c r="G860" i="1"/>
  <c r="G1019" i="2" l="1"/>
  <c r="G1018" i="2" s="1"/>
  <c r="G1017" i="2" s="1"/>
  <c r="H1019" i="2"/>
  <c r="H1018" i="2" s="1"/>
  <c r="H1017" i="2" s="1"/>
  <c r="F1019" i="2"/>
  <c r="F1018" i="2" s="1"/>
  <c r="F1017" i="2" s="1"/>
  <c r="G956" i="2" l="1"/>
  <c r="G955" i="2" s="1"/>
  <c r="H956" i="2"/>
  <c r="H955" i="2" s="1"/>
  <c r="F956" i="2"/>
  <c r="F955" i="2" s="1"/>
  <c r="H788" i="1"/>
  <c r="I788" i="1"/>
  <c r="G788" i="1"/>
  <c r="G465" i="2"/>
  <c r="H465" i="2"/>
  <c r="F465" i="2"/>
  <c r="H1456" i="1"/>
  <c r="H1455" i="1" s="1"/>
  <c r="I1456" i="1"/>
  <c r="I1455" i="1" s="1"/>
  <c r="G1456" i="1"/>
  <c r="G1455" i="1" s="1"/>
  <c r="G69" i="1" l="1"/>
  <c r="G124" i="2" l="1"/>
  <c r="G123" i="2" s="1"/>
  <c r="H124" i="2"/>
  <c r="H123" i="2" s="1"/>
  <c r="F124" i="2"/>
  <c r="F123" i="2" s="1"/>
  <c r="H256" i="1"/>
  <c r="I256" i="1"/>
  <c r="G256" i="1"/>
  <c r="G1004" i="2" l="1"/>
  <c r="G1003" i="2" s="1"/>
  <c r="G1002" i="2" s="1"/>
  <c r="G1001" i="2" s="1"/>
  <c r="H1004" i="2"/>
  <c r="H1003" i="2" s="1"/>
  <c r="H1002" i="2" s="1"/>
  <c r="H1001" i="2" s="1"/>
  <c r="F1004" i="2"/>
  <c r="F1003" i="2" s="1"/>
  <c r="F1002" i="2" s="1"/>
  <c r="F1001" i="2" s="1"/>
  <c r="H538" i="1"/>
  <c r="H537" i="1" s="1"/>
  <c r="H536" i="1" s="1"/>
  <c r="I538" i="1"/>
  <c r="I537" i="1" s="1"/>
  <c r="I536" i="1" s="1"/>
  <c r="G538" i="1"/>
  <c r="G537" i="1" s="1"/>
  <c r="G536" i="1" s="1"/>
  <c r="G564" i="2"/>
  <c r="G563" i="2" s="1"/>
  <c r="H564" i="2"/>
  <c r="H563" i="2" s="1"/>
  <c r="F564" i="2"/>
  <c r="F563" i="2" s="1"/>
  <c r="H426" i="1"/>
  <c r="I426" i="1"/>
  <c r="G426" i="1"/>
  <c r="H1016" i="2" l="1"/>
  <c r="H1015" i="2" s="1"/>
  <c r="H1014" i="2" s="1"/>
  <c r="G1016" i="2"/>
  <c r="G1015" i="2" s="1"/>
  <c r="G1014" i="2" s="1"/>
  <c r="F1016" i="2"/>
  <c r="F1015" i="2" s="1"/>
  <c r="F1014" i="2" s="1"/>
  <c r="I792" i="1"/>
  <c r="I791" i="1" s="1"/>
  <c r="H792" i="1"/>
  <c r="H791" i="1" s="1"/>
  <c r="G792" i="1"/>
  <c r="G791" i="1" s="1"/>
  <c r="I790" i="1" l="1"/>
  <c r="G790" i="1"/>
  <c r="H790" i="1"/>
  <c r="G105" i="2"/>
  <c r="G104" i="2" s="1"/>
  <c r="G103" i="2" s="1"/>
  <c r="H105" i="2"/>
  <c r="H104" i="2" s="1"/>
  <c r="H103" i="2" s="1"/>
  <c r="F105" i="2"/>
  <c r="F104" i="2" s="1"/>
  <c r="F103" i="2" s="1"/>
  <c r="G108" i="2"/>
  <c r="G107" i="2" s="1"/>
  <c r="G106" i="2" s="1"/>
  <c r="H108" i="2"/>
  <c r="H107" i="2" s="1"/>
  <c r="H106" i="2" s="1"/>
  <c r="F108" i="2"/>
  <c r="F107" i="2" s="1"/>
  <c r="F106" i="2" s="1"/>
  <c r="G14" i="2" l="1"/>
  <c r="H14" i="2"/>
  <c r="F14" i="2"/>
  <c r="G74" i="2"/>
  <c r="H74" i="2"/>
  <c r="F74" i="2"/>
  <c r="G73" i="2"/>
  <c r="H73" i="2"/>
  <c r="F73" i="2"/>
  <c r="G76" i="2"/>
  <c r="H76" i="2"/>
  <c r="F76" i="2"/>
  <c r="G71" i="2"/>
  <c r="H71" i="2"/>
  <c r="F71" i="2"/>
  <c r="G70" i="2"/>
  <c r="H70" i="2"/>
  <c r="F70" i="2"/>
  <c r="I989" i="1"/>
  <c r="I988" i="1" s="1"/>
  <c r="I987" i="1" s="1"/>
  <c r="H989" i="1"/>
  <c r="H988" i="1" s="1"/>
  <c r="H987" i="1" s="1"/>
  <c r="G989" i="1"/>
  <c r="G988" i="1" s="1"/>
  <c r="G987" i="1" s="1"/>
  <c r="I921" i="1"/>
  <c r="I920" i="1" s="1"/>
  <c r="I919" i="1" s="1"/>
  <c r="H921" i="1"/>
  <c r="H920" i="1" s="1"/>
  <c r="H919" i="1" s="1"/>
  <c r="G921" i="1"/>
  <c r="G920" i="1" s="1"/>
  <c r="G919" i="1" s="1"/>
  <c r="G72" i="2" l="1"/>
  <c r="H72" i="2"/>
  <c r="G75" i="2"/>
  <c r="H75" i="2"/>
  <c r="F75" i="2"/>
  <c r="F72" i="2"/>
  <c r="H529" i="1" l="1"/>
  <c r="F728" i="2"/>
  <c r="G728" i="2"/>
  <c r="H728" i="2"/>
  <c r="G727" i="2"/>
  <c r="H727" i="2"/>
  <c r="F727" i="2"/>
  <c r="G13" i="2"/>
  <c r="H13" i="2"/>
  <c r="F13" i="2"/>
  <c r="F726" i="2" l="1"/>
  <c r="F725" i="2" s="1"/>
  <c r="G726" i="2"/>
  <c r="G725" i="2" s="1"/>
  <c r="H726" i="2"/>
  <c r="H725" i="2" s="1"/>
  <c r="I1234" i="1"/>
  <c r="I1233" i="1" s="1"/>
  <c r="I1232" i="1" s="1"/>
  <c r="H1234" i="1"/>
  <c r="H1233" i="1" s="1"/>
  <c r="H1232" i="1" s="1"/>
  <c r="G1234" i="1"/>
  <c r="G1233" i="1" s="1"/>
  <c r="G1232" i="1" s="1"/>
  <c r="G486" i="2" l="1"/>
  <c r="H486" i="2"/>
  <c r="F486" i="2"/>
  <c r="I1389" i="1"/>
  <c r="I1388" i="1" s="1"/>
  <c r="H1389" i="1"/>
  <c r="H1388" i="1" s="1"/>
  <c r="G1389" i="1"/>
  <c r="G1388" i="1" s="1"/>
  <c r="F482" i="2" s="1"/>
  <c r="G519" i="2"/>
  <c r="G518" i="2" s="1"/>
  <c r="G517" i="2" s="1"/>
  <c r="H519" i="2"/>
  <c r="H518" i="2" s="1"/>
  <c r="H517" i="2" s="1"/>
  <c r="G1300" i="1"/>
  <c r="G1299" i="1" s="1"/>
  <c r="I1300" i="1"/>
  <c r="I1299" i="1" s="1"/>
  <c r="H1300" i="1"/>
  <c r="H1299" i="1" s="1"/>
  <c r="G485" i="2" l="1"/>
  <c r="G482" i="2"/>
  <c r="H485" i="2"/>
  <c r="F485" i="2"/>
  <c r="F519" i="2"/>
  <c r="F518" i="2" s="1"/>
  <c r="F517" i="2" s="1"/>
  <c r="H482" i="2"/>
  <c r="G840" i="2"/>
  <c r="G839" i="2" s="1"/>
  <c r="H840" i="2"/>
  <c r="H839" i="2" s="1"/>
  <c r="F840" i="2"/>
  <c r="F839" i="2" s="1"/>
  <c r="H894" i="1"/>
  <c r="I894" i="1"/>
  <c r="G894" i="1"/>
  <c r="H765" i="1" l="1"/>
  <c r="H764" i="1" s="1"/>
  <c r="I765" i="1"/>
  <c r="I764" i="1" s="1"/>
  <c r="G765" i="1"/>
  <c r="G764" i="1" s="1"/>
  <c r="H751" i="1"/>
  <c r="I751" i="1"/>
  <c r="G751" i="1"/>
  <c r="F40" i="2"/>
  <c r="G40" i="2"/>
  <c r="H40" i="2"/>
  <c r="I524" i="1" l="1"/>
  <c r="H524" i="1"/>
  <c r="G775" i="2" l="1"/>
  <c r="H775" i="2"/>
  <c r="F775" i="2"/>
  <c r="F774" i="2"/>
  <c r="G774" i="2"/>
  <c r="H774" i="2"/>
  <c r="G996" i="2" l="1"/>
  <c r="H996" i="2"/>
  <c r="F996" i="2"/>
  <c r="I1228" i="1"/>
  <c r="I1227" i="1" s="1"/>
  <c r="H1228" i="1"/>
  <c r="H1227" i="1" s="1"/>
  <c r="G1228" i="1"/>
  <c r="G1227" i="1" s="1"/>
  <c r="F593" i="2"/>
  <c r="G593" i="2"/>
  <c r="H593" i="2"/>
  <c r="F628" i="2"/>
  <c r="G628" i="2"/>
  <c r="H628" i="2"/>
  <c r="F629" i="2"/>
  <c r="G629" i="2"/>
  <c r="H629" i="2"/>
  <c r="I1192" i="1"/>
  <c r="H1192" i="1"/>
  <c r="G1192" i="1"/>
  <c r="I1188" i="1"/>
  <c r="H1188" i="1"/>
  <c r="G1188" i="1"/>
  <c r="I1178" i="1"/>
  <c r="I1177" i="1" s="1"/>
  <c r="H1178" i="1"/>
  <c r="H1177" i="1" s="1"/>
  <c r="G1177" i="1"/>
  <c r="H724" i="2"/>
  <c r="H723" i="2" s="1"/>
  <c r="H722" i="2" s="1"/>
  <c r="H1126" i="1"/>
  <c r="H1125" i="1" s="1"/>
  <c r="H1124" i="1" s="1"/>
  <c r="G1126" i="1"/>
  <c r="G1125" i="1" s="1"/>
  <c r="G1124" i="1" s="1"/>
  <c r="I1125" i="1"/>
  <c r="I1124" i="1" s="1"/>
  <c r="G647" i="2" l="1"/>
  <c r="G627" i="2"/>
  <c r="H647" i="2"/>
  <c r="H592" i="2"/>
  <c r="F627" i="2"/>
  <c r="F592" i="2"/>
  <c r="H627" i="2"/>
  <c r="F647" i="2"/>
  <c r="G592" i="2"/>
  <c r="G724" i="2"/>
  <c r="G723" i="2" s="1"/>
  <c r="G722" i="2" s="1"/>
  <c r="F724" i="2"/>
  <c r="F723" i="2" s="1"/>
  <c r="F722" i="2" s="1"/>
  <c r="G936" i="2" l="1"/>
  <c r="H936" i="2"/>
  <c r="F936" i="2"/>
  <c r="G941" i="2"/>
  <c r="H941" i="2"/>
  <c r="F941" i="2"/>
  <c r="I1098" i="1"/>
  <c r="I1097" i="1" s="1"/>
  <c r="I1096" i="1" s="1"/>
  <c r="I1095" i="1" s="1"/>
  <c r="H1098" i="1"/>
  <c r="H1097" i="1" s="1"/>
  <c r="H1096" i="1" s="1"/>
  <c r="H1095" i="1" s="1"/>
  <c r="G1098" i="1"/>
  <c r="G1097" i="1" s="1"/>
  <c r="G1096" i="1" s="1"/>
  <c r="G1095" i="1" s="1"/>
  <c r="H717" i="2"/>
  <c r="H716" i="2" s="1"/>
  <c r="F717" i="2"/>
  <c r="F716" i="2" s="1"/>
  <c r="G717" i="2"/>
  <c r="G716" i="2" s="1"/>
  <c r="I1065" i="1"/>
  <c r="G1065" i="1"/>
  <c r="F750" i="2"/>
  <c r="G765" i="2"/>
  <c r="G764" i="2" s="1"/>
  <c r="H765" i="2"/>
  <c r="H764" i="2" s="1"/>
  <c r="F765" i="2"/>
  <c r="F764" i="2" s="1"/>
  <c r="G762" i="2"/>
  <c r="H762" i="2"/>
  <c r="G763" i="2"/>
  <c r="H763" i="2"/>
  <c r="F763" i="2"/>
  <c r="F762" i="2"/>
  <c r="G760" i="2"/>
  <c r="H760" i="2"/>
  <c r="F760" i="2"/>
  <c r="G757" i="2"/>
  <c r="H757" i="2"/>
  <c r="G758" i="2"/>
  <c r="H758" i="2"/>
  <c r="I1087" i="1"/>
  <c r="H1087" i="1"/>
  <c r="G1087" i="1"/>
  <c r="I1084" i="1"/>
  <c r="H1084" i="1"/>
  <c r="G1084" i="1"/>
  <c r="I1082" i="1"/>
  <c r="H1082" i="1"/>
  <c r="G1082" i="1"/>
  <c r="F758" i="2"/>
  <c r="F757" i="2"/>
  <c r="I1079" i="1"/>
  <c r="H1079" i="1"/>
  <c r="I1076" i="1" l="1"/>
  <c r="H1076" i="1"/>
  <c r="G761" i="2"/>
  <c r="H1065" i="1"/>
  <c r="F756" i="2"/>
  <c r="H761" i="2"/>
  <c r="F761" i="2"/>
  <c r="G1079" i="1"/>
  <c r="H756" i="2"/>
  <c r="G756" i="2"/>
  <c r="F643" i="2"/>
  <c r="G643" i="2"/>
  <c r="H643" i="2"/>
  <c r="G642" i="2"/>
  <c r="H642" i="2"/>
  <c r="F642" i="2"/>
  <c r="I935" i="1"/>
  <c r="H935" i="1"/>
  <c r="G935" i="1"/>
  <c r="G641" i="2" l="1"/>
  <c r="H641" i="2"/>
  <c r="F641" i="2"/>
  <c r="H526" i="2" l="1"/>
  <c r="G526" i="2"/>
  <c r="F526" i="2"/>
  <c r="H475" i="2"/>
  <c r="G475" i="2"/>
  <c r="F475" i="2"/>
  <c r="F825" i="2"/>
  <c r="G825" i="2"/>
  <c r="H825" i="2"/>
  <c r="F826" i="2"/>
  <c r="G826" i="2"/>
  <c r="H826" i="2"/>
  <c r="F824" i="2"/>
  <c r="G824" i="2"/>
  <c r="H824" i="2"/>
  <c r="G823" i="2"/>
  <c r="H823" i="2"/>
  <c r="F823" i="2"/>
  <c r="G457" i="2"/>
  <c r="G456" i="2" s="1"/>
  <c r="G455" i="2" s="1"/>
  <c r="H457" i="2"/>
  <c r="H456" i="2" s="1"/>
  <c r="H455" i="2" s="1"/>
  <c r="F457" i="2"/>
  <c r="F456" i="2" s="1"/>
  <c r="F455" i="2" s="1"/>
  <c r="H1471" i="1" l="1"/>
  <c r="I1471" i="1"/>
  <c r="G1471" i="1"/>
  <c r="H1379" i="1"/>
  <c r="I1379" i="1"/>
  <c r="G1379" i="1"/>
  <c r="H469" i="2"/>
  <c r="G469" i="2"/>
  <c r="F469" i="2"/>
  <c r="H1376" i="1"/>
  <c r="I1376" i="1"/>
  <c r="G1376" i="1"/>
  <c r="H386" i="2"/>
  <c r="G386" i="2"/>
  <c r="F386" i="2"/>
  <c r="H1334" i="1"/>
  <c r="I1334" i="1"/>
  <c r="G1334" i="1"/>
  <c r="H472" i="2"/>
  <c r="H471" i="2" s="1"/>
  <c r="G472" i="2"/>
  <c r="G471" i="2" s="1"/>
  <c r="F472" i="2"/>
  <c r="F471" i="2" s="1"/>
  <c r="H1282" i="1" l="1"/>
  <c r="I1282" i="1"/>
  <c r="G1282" i="1"/>
  <c r="G1280" i="1"/>
  <c r="G1279" i="1" l="1"/>
  <c r="G845" i="2" l="1"/>
  <c r="G844" i="2" s="1"/>
  <c r="H845" i="2"/>
  <c r="H844" i="2" s="1"/>
  <c r="F845" i="2"/>
  <c r="F844" i="2" s="1"/>
  <c r="G842" i="2"/>
  <c r="G841" i="2" s="1"/>
  <c r="H842" i="2"/>
  <c r="H841" i="2" s="1"/>
  <c r="F842" i="2"/>
  <c r="F841" i="2" s="1"/>
  <c r="G838" i="2"/>
  <c r="G837" i="2" s="1"/>
  <c r="H838" i="2"/>
  <c r="H837" i="2" s="1"/>
  <c r="F838" i="2"/>
  <c r="F837" i="2" s="1"/>
  <c r="H875" i="1"/>
  <c r="I875" i="1"/>
  <c r="G875" i="1"/>
  <c r="G41" i="2" l="1"/>
  <c r="G39" i="2" s="1"/>
  <c r="H41" i="2"/>
  <c r="H39" i="2" s="1"/>
  <c r="F41" i="2"/>
  <c r="F39" i="2" s="1"/>
  <c r="G910" i="2"/>
  <c r="G909" i="2" s="1"/>
  <c r="H910" i="2"/>
  <c r="H909" i="2" s="1"/>
  <c r="F910" i="2"/>
  <c r="F909" i="2" s="1"/>
  <c r="G111" i="2"/>
  <c r="G110" i="2" s="1"/>
  <c r="G109" i="2" s="1"/>
  <c r="H111" i="2"/>
  <c r="H110" i="2" s="1"/>
  <c r="H109" i="2" s="1"/>
  <c r="F111" i="2"/>
  <c r="F110" i="2" s="1"/>
  <c r="F109" i="2" s="1"/>
  <c r="H768" i="1"/>
  <c r="I768" i="1"/>
  <c r="G768" i="1"/>
  <c r="H691" i="1"/>
  <c r="I691" i="1"/>
  <c r="G691" i="1"/>
  <c r="I447" i="1" l="1"/>
  <c r="G880" i="2" l="1"/>
  <c r="H880" i="2"/>
  <c r="G320" i="2"/>
  <c r="G319" i="2" s="1"/>
  <c r="H320" i="2"/>
  <c r="H319" i="2" s="1"/>
  <c r="F320" i="2"/>
  <c r="F319" i="2" s="1"/>
  <c r="I471" i="1"/>
  <c r="I370" i="1"/>
  <c r="I1327" i="1" l="1"/>
  <c r="I1326" i="1" s="1"/>
  <c r="I1325" i="1" s="1"/>
  <c r="H1327" i="1"/>
  <c r="H1326" i="1" s="1"/>
  <c r="H1325" i="1" s="1"/>
  <c r="G1327" i="1"/>
  <c r="G1326" i="1" s="1"/>
  <c r="G1325" i="1" s="1"/>
  <c r="I1477" i="1"/>
  <c r="I1476" i="1" s="1"/>
  <c r="H1477" i="1"/>
  <c r="H1476" i="1" s="1"/>
  <c r="G1477" i="1"/>
  <c r="G1476" i="1" s="1"/>
  <c r="I1474" i="1"/>
  <c r="H1474" i="1"/>
  <c r="I1468" i="1"/>
  <c r="H1468" i="1"/>
  <c r="G1468" i="1"/>
  <c r="I1465" i="1"/>
  <c r="I1464" i="1" s="1"/>
  <c r="H1465" i="1"/>
  <c r="H1464" i="1" s="1"/>
  <c r="G1465" i="1"/>
  <c r="G1464" i="1" s="1"/>
  <c r="I1462" i="1"/>
  <c r="I1461" i="1" s="1"/>
  <c r="H1462" i="1"/>
  <c r="H1461" i="1" s="1"/>
  <c r="G1462" i="1"/>
  <c r="G1461" i="1" s="1"/>
  <c r="I1459" i="1"/>
  <c r="I1458" i="1" s="1"/>
  <c r="H1459" i="1"/>
  <c r="H1458" i="1" s="1"/>
  <c r="G1459" i="1"/>
  <c r="G1458" i="1" s="1"/>
  <c r="I1452" i="1"/>
  <c r="H1452" i="1"/>
  <c r="G1452" i="1"/>
  <c r="I1450" i="1"/>
  <c r="H1450" i="1"/>
  <c r="G1450" i="1"/>
  <c r="I1447" i="1"/>
  <c r="H1447" i="1"/>
  <c r="G1447" i="1"/>
  <c r="I1445" i="1"/>
  <c r="H1445" i="1"/>
  <c r="G1445" i="1"/>
  <c r="I1442" i="1"/>
  <c r="H1442" i="1"/>
  <c r="G1442" i="1"/>
  <c r="G1441" i="1" s="1"/>
  <c r="I1437" i="1"/>
  <c r="H1437" i="1"/>
  <c r="G1437" i="1"/>
  <c r="I1435" i="1"/>
  <c r="H1435" i="1"/>
  <c r="G1435" i="1"/>
  <c r="I1433" i="1"/>
  <c r="G1433" i="1"/>
  <c r="I1430" i="1"/>
  <c r="H1430" i="1"/>
  <c r="G1430" i="1"/>
  <c r="I1426" i="1"/>
  <c r="I1425" i="1" s="1"/>
  <c r="I1424" i="1" s="1"/>
  <c r="H1426" i="1"/>
  <c r="H1425" i="1" s="1"/>
  <c r="H1424" i="1" s="1"/>
  <c r="G1426" i="1"/>
  <c r="G1425" i="1" s="1"/>
  <c r="G1424" i="1" s="1"/>
  <c r="I1422" i="1"/>
  <c r="I1421" i="1" s="1"/>
  <c r="H1422" i="1"/>
  <c r="H1421" i="1" s="1"/>
  <c r="G1422" i="1"/>
  <c r="G1421" i="1" s="1"/>
  <c r="I1416" i="1"/>
  <c r="I1415" i="1" s="1"/>
  <c r="I1414" i="1" s="1"/>
  <c r="I1413" i="1" s="1"/>
  <c r="H1416" i="1"/>
  <c r="H1415" i="1" s="1"/>
  <c r="H1414" i="1" s="1"/>
  <c r="H1413" i="1" s="1"/>
  <c r="G1416" i="1"/>
  <c r="G1415" i="1" s="1"/>
  <c r="G1414" i="1" s="1"/>
  <c r="G1413" i="1" s="1"/>
  <c r="I1411" i="1"/>
  <c r="I1410" i="1" s="1"/>
  <c r="H1411" i="1"/>
  <c r="H1410" i="1" s="1"/>
  <c r="G1411" i="1"/>
  <c r="G1410" i="1" s="1"/>
  <c r="H1407" i="1"/>
  <c r="H1406" i="1" s="1"/>
  <c r="I1407" i="1"/>
  <c r="I1406" i="1" s="1"/>
  <c r="G1407" i="1"/>
  <c r="G1406" i="1" s="1"/>
  <c r="I1404" i="1"/>
  <c r="H1404" i="1"/>
  <c r="G1404" i="1"/>
  <c r="I1402" i="1"/>
  <c r="H1402" i="1"/>
  <c r="G1402" i="1"/>
  <c r="I1399" i="1"/>
  <c r="H1399" i="1"/>
  <c r="G1399" i="1"/>
  <c r="I1397" i="1"/>
  <c r="I1396" i="1" s="1"/>
  <c r="H1397" i="1"/>
  <c r="H1396" i="1" s="1"/>
  <c r="G1397" i="1"/>
  <c r="I1392" i="1"/>
  <c r="I1391" i="1" s="1"/>
  <c r="H1392" i="1"/>
  <c r="H1391" i="1" s="1"/>
  <c r="G1392" i="1"/>
  <c r="G1391" i="1" s="1"/>
  <c r="G1385" i="1"/>
  <c r="G1384" i="1" s="1"/>
  <c r="I1382" i="1"/>
  <c r="H1382" i="1"/>
  <c r="G1382" i="1"/>
  <c r="G1374" i="1"/>
  <c r="I1372" i="1"/>
  <c r="H1372" i="1"/>
  <c r="G1372" i="1"/>
  <c r="I1370" i="1"/>
  <c r="H1370" i="1"/>
  <c r="G1370" i="1"/>
  <c r="I1366" i="1"/>
  <c r="I1365" i="1" s="1"/>
  <c r="I1364" i="1" s="1"/>
  <c r="H1366" i="1"/>
  <c r="H1365" i="1" s="1"/>
  <c r="H1364" i="1" s="1"/>
  <c r="G1366" i="1"/>
  <c r="G1365" i="1" s="1"/>
  <c r="G1364" i="1" s="1"/>
  <c r="I1360" i="1"/>
  <c r="I1359" i="1" s="1"/>
  <c r="I1358" i="1" s="1"/>
  <c r="H1360" i="1"/>
  <c r="H1359" i="1" s="1"/>
  <c r="H1358" i="1" s="1"/>
  <c r="G1360" i="1"/>
  <c r="G1359" i="1" s="1"/>
  <c r="G1358" i="1" s="1"/>
  <c r="I1354" i="1"/>
  <c r="I1353" i="1" s="1"/>
  <c r="H1354" i="1"/>
  <c r="H1353" i="1" s="1"/>
  <c r="G1354" i="1"/>
  <c r="G1353" i="1" s="1"/>
  <c r="I1351" i="1"/>
  <c r="I1350" i="1" s="1"/>
  <c r="I1349" i="1" s="1"/>
  <c r="H1351" i="1"/>
  <c r="H1350" i="1" s="1"/>
  <c r="H1349" i="1" s="1"/>
  <c r="G1351" i="1"/>
  <c r="G1350" i="1" s="1"/>
  <c r="G1349" i="1" s="1"/>
  <c r="I1347" i="1"/>
  <c r="I1346" i="1" s="1"/>
  <c r="H1347" i="1"/>
  <c r="H1346" i="1" s="1"/>
  <c r="G1347" i="1"/>
  <c r="G1346" i="1" s="1"/>
  <c r="I1342" i="1"/>
  <c r="I1341" i="1" s="1"/>
  <c r="H1342" i="1"/>
  <c r="H1341" i="1" s="1"/>
  <c r="G1342" i="1"/>
  <c r="G1341" i="1" s="1"/>
  <c r="I1339" i="1"/>
  <c r="I1338" i="1" s="1"/>
  <c r="I1337" i="1" s="1"/>
  <c r="H1339" i="1"/>
  <c r="H1338" i="1" s="1"/>
  <c r="H1337" i="1" s="1"/>
  <c r="G1339" i="1"/>
  <c r="G1338" i="1" s="1"/>
  <c r="G1337" i="1" s="1"/>
  <c r="I1332" i="1"/>
  <c r="H1332" i="1"/>
  <c r="G1332" i="1"/>
  <c r="I1323" i="1"/>
  <c r="I1322" i="1" s="1"/>
  <c r="H1323" i="1"/>
  <c r="H1322" i="1" s="1"/>
  <c r="G1323" i="1"/>
  <c r="G1322" i="1" s="1"/>
  <c r="I1316" i="1"/>
  <c r="I1315" i="1" s="1"/>
  <c r="I1314" i="1" s="1"/>
  <c r="I1313" i="1" s="1"/>
  <c r="I1312" i="1" s="1"/>
  <c r="H1316" i="1"/>
  <c r="H1315" i="1" s="1"/>
  <c r="H1314" i="1" s="1"/>
  <c r="H1313" i="1" s="1"/>
  <c r="H1312" i="1" s="1"/>
  <c r="G1316" i="1"/>
  <c r="G1315" i="1" s="1"/>
  <c r="G1314" i="1" s="1"/>
  <c r="G1313" i="1" s="1"/>
  <c r="G1312" i="1" s="1"/>
  <c r="G1310" i="1"/>
  <c r="G1309" i="1" s="1"/>
  <c r="G1308" i="1" s="1"/>
  <c r="G1307" i="1" s="1"/>
  <c r="I1309" i="1"/>
  <c r="I1308" i="1" s="1"/>
  <c r="I1307" i="1" s="1"/>
  <c r="H1309" i="1"/>
  <c r="H1308" i="1" s="1"/>
  <c r="H1307" i="1" s="1"/>
  <c r="I1297" i="1"/>
  <c r="I1296" i="1" s="1"/>
  <c r="H1297" i="1"/>
  <c r="H1296" i="1" s="1"/>
  <c r="G1297" i="1"/>
  <c r="G1296" i="1" s="1"/>
  <c r="I1294" i="1"/>
  <c r="I1293" i="1" s="1"/>
  <c r="H1294" i="1"/>
  <c r="H1293" i="1" s="1"/>
  <c r="G1294" i="1"/>
  <c r="G1293" i="1" s="1"/>
  <c r="I1288" i="1"/>
  <c r="I1287" i="1" s="1"/>
  <c r="H1288" i="1"/>
  <c r="H1287" i="1" s="1"/>
  <c r="G1288" i="1"/>
  <c r="G1287" i="1" s="1"/>
  <c r="I1280" i="1"/>
  <c r="I1279" i="1" s="1"/>
  <c r="H1280" i="1"/>
  <c r="H1279" i="1" s="1"/>
  <c r="I1276" i="1"/>
  <c r="I1275" i="1" s="1"/>
  <c r="I1274" i="1" s="1"/>
  <c r="H1276" i="1"/>
  <c r="H1275" i="1" s="1"/>
  <c r="H1274" i="1" s="1"/>
  <c r="G1276" i="1"/>
  <c r="G1275" i="1" s="1"/>
  <c r="G1274" i="1" s="1"/>
  <c r="I1272" i="1"/>
  <c r="I1271" i="1" s="1"/>
  <c r="I1270" i="1" s="1"/>
  <c r="H1272" i="1"/>
  <c r="H1271" i="1" s="1"/>
  <c r="H1270" i="1" s="1"/>
  <c r="G1272" i="1"/>
  <c r="G1271" i="1" s="1"/>
  <c r="G1270" i="1" s="1"/>
  <c r="I1264" i="1"/>
  <c r="I1263" i="1" s="1"/>
  <c r="I1262" i="1" s="1"/>
  <c r="I1261" i="1" s="1"/>
  <c r="I1260" i="1" s="1"/>
  <c r="I1259" i="1" s="1"/>
  <c r="H1264" i="1"/>
  <c r="H1263" i="1" s="1"/>
  <c r="H1262" i="1" s="1"/>
  <c r="H1261" i="1" s="1"/>
  <c r="H1260" i="1" s="1"/>
  <c r="H1259" i="1" s="1"/>
  <c r="G1264" i="1"/>
  <c r="G1263" i="1" s="1"/>
  <c r="G1262" i="1" s="1"/>
  <c r="G1261" i="1" s="1"/>
  <c r="G1260" i="1" s="1"/>
  <c r="G1259" i="1" s="1"/>
  <c r="I1257" i="1"/>
  <c r="I1256" i="1" s="1"/>
  <c r="H1257" i="1"/>
  <c r="H1255" i="1" s="1"/>
  <c r="H1254" i="1" s="1"/>
  <c r="H1253" i="1" s="1"/>
  <c r="G1257" i="1"/>
  <c r="G1255" i="1" s="1"/>
  <c r="G1254" i="1" s="1"/>
  <c r="G1253" i="1" s="1"/>
  <c r="I1251" i="1"/>
  <c r="I1250" i="1" s="1"/>
  <c r="H1251" i="1"/>
  <c r="H1250" i="1" s="1"/>
  <c r="G1251" i="1"/>
  <c r="G1250" i="1" s="1"/>
  <c r="I1248" i="1"/>
  <c r="H1248" i="1"/>
  <c r="G1248" i="1"/>
  <c r="I1245" i="1"/>
  <c r="H1245" i="1"/>
  <c r="G1245" i="1"/>
  <c r="I1240" i="1"/>
  <c r="I1239" i="1" s="1"/>
  <c r="I1238" i="1" s="1"/>
  <c r="H1240" i="1"/>
  <c r="H1239" i="1" s="1"/>
  <c r="H1238" i="1" s="1"/>
  <c r="G1240" i="1"/>
  <c r="G1239" i="1" s="1"/>
  <c r="G1238" i="1" s="1"/>
  <c r="I1222" i="1"/>
  <c r="I1221" i="1" s="1"/>
  <c r="H1222" i="1"/>
  <c r="H1221" i="1" s="1"/>
  <c r="G1222" i="1"/>
  <c r="G1221" i="1" s="1"/>
  <c r="I1219" i="1"/>
  <c r="H1219" i="1"/>
  <c r="G1219" i="1"/>
  <c r="I1217" i="1"/>
  <c r="H1217" i="1"/>
  <c r="G1217" i="1"/>
  <c r="I1213" i="1"/>
  <c r="H1213" i="1"/>
  <c r="G1213" i="1"/>
  <c r="I1211" i="1"/>
  <c r="H1211" i="1"/>
  <c r="G1211" i="1"/>
  <c r="I1208" i="1"/>
  <c r="H1208" i="1"/>
  <c r="G1208" i="1"/>
  <c r="I1205" i="1"/>
  <c r="H1205" i="1"/>
  <c r="G1205" i="1"/>
  <c r="I1202" i="1"/>
  <c r="I1201" i="1" s="1"/>
  <c r="H1202" i="1"/>
  <c r="H1201" i="1" s="1"/>
  <c r="G1202" i="1"/>
  <c r="G1201" i="1" s="1"/>
  <c r="I1198" i="1"/>
  <c r="H1198" i="1"/>
  <c r="G1198" i="1"/>
  <c r="I1195" i="1"/>
  <c r="H1195" i="1"/>
  <c r="G1195" i="1"/>
  <c r="I1186" i="1"/>
  <c r="H1186" i="1"/>
  <c r="G1186" i="1"/>
  <c r="I1183" i="1"/>
  <c r="H1183" i="1"/>
  <c r="G1183" i="1"/>
  <c r="I1180" i="1"/>
  <c r="H1180" i="1"/>
  <c r="G1180" i="1"/>
  <c r="I1169" i="1"/>
  <c r="I1168" i="1" s="1"/>
  <c r="H1169" i="1"/>
  <c r="H1168" i="1" s="1"/>
  <c r="G1169" i="1"/>
  <c r="G1168" i="1" s="1"/>
  <c r="I1166" i="1"/>
  <c r="I1165" i="1" s="1"/>
  <c r="H1166" i="1"/>
  <c r="H1165" i="1" s="1"/>
  <c r="G1166" i="1"/>
  <c r="G1165" i="1" s="1"/>
  <c r="I1161" i="1"/>
  <c r="H1161" i="1"/>
  <c r="G1161" i="1"/>
  <c r="I1156" i="1"/>
  <c r="H1156" i="1"/>
  <c r="G1156" i="1"/>
  <c r="I1151" i="1"/>
  <c r="I1150" i="1" s="1"/>
  <c r="H1151" i="1"/>
  <c r="H1150" i="1" s="1"/>
  <c r="G1151" i="1"/>
  <c r="G1150" i="1" s="1"/>
  <c r="I1148" i="1"/>
  <c r="I1147" i="1" s="1"/>
  <c r="H1148" i="1"/>
  <c r="H1147" i="1" s="1"/>
  <c r="G1148" i="1"/>
  <c r="G1147" i="1" s="1"/>
  <c r="I1145" i="1"/>
  <c r="I1144" i="1" s="1"/>
  <c r="H1145" i="1"/>
  <c r="H1144" i="1" s="1"/>
  <c r="G1145" i="1"/>
  <c r="G1144" i="1" s="1"/>
  <c r="I1140" i="1"/>
  <c r="I1139" i="1" s="1"/>
  <c r="H1140" i="1"/>
  <c r="H1139" i="1" s="1"/>
  <c r="G1140" i="1"/>
  <c r="G1139" i="1" s="1"/>
  <c r="I1137" i="1"/>
  <c r="H1137" i="1"/>
  <c r="G1137" i="1"/>
  <c r="I1132" i="1"/>
  <c r="H1132" i="1"/>
  <c r="H1130" i="1" s="1"/>
  <c r="G1132" i="1"/>
  <c r="I1128" i="1"/>
  <c r="I1127" i="1" s="1"/>
  <c r="H1128" i="1"/>
  <c r="I1122" i="1"/>
  <c r="I1121" i="1" s="1"/>
  <c r="H1122" i="1"/>
  <c r="H1121" i="1" s="1"/>
  <c r="G1122" i="1"/>
  <c r="G1121" i="1" s="1"/>
  <c r="I1119" i="1"/>
  <c r="I1110" i="1" s="1"/>
  <c r="H1119" i="1"/>
  <c r="H1110" i="1" s="1"/>
  <c r="G1119" i="1"/>
  <c r="G1110" i="1" s="1"/>
  <c r="I1108" i="1"/>
  <c r="I1107" i="1" s="1"/>
  <c r="H1108" i="1"/>
  <c r="H1107" i="1" s="1"/>
  <c r="G1108" i="1"/>
  <c r="G1107" i="1" s="1"/>
  <c r="I1102" i="1"/>
  <c r="I1101" i="1" s="1"/>
  <c r="H1102" i="1"/>
  <c r="H1101" i="1" s="1"/>
  <c r="G1102" i="1"/>
  <c r="G1101" i="1" s="1"/>
  <c r="I1093" i="1"/>
  <c r="I1092" i="1" s="1"/>
  <c r="H1093" i="1"/>
  <c r="H1092" i="1" s="1"/>
  <c r="G1093" i="1"/>
  <c r="G1092" i="1" s="1"/>
  <c r="G1090" i="1"/>
  <c r="G1089" i="1" s="1"/>
  <c r="G1076" i="1" s="1"/>
  <c r="I1069" i="1"/>
  <c r="H1069" i="1"/>
  <c r="G1069" i="1"/>
  <c r="I1067" i="1"/>
  <c r="H1067" i="1"/>
  <c r="G1067" i="1"/>
  <c r="I1063" i="1"/>
  <c r="H1063" i="1"/>
  <c r="G1063" i="1"/>
  <c r="I1058" i="1"/>
  <c r="H1058" i="1"/>
  <c r="G1058" i="1"/>
  <c r="I1054" i="1"/>
  <c r="H1054" i="1"/>
  <c r="G1054" i="1"/>
  <c r="I1051" i="1"/>
  <c r="H1051" i="1"/>
  <c r="G1051" i="1"/>
  <c r="I1048" i="1"/>
  <c r="H1048" i="1"/>
  <c r="G1048" i="1"/>
  <c r="I1045" i="1"/>
  <c r="I1044" i="1" s="1"/>
  <c r="H1045" i="1"/>
  <c r="H1044" i="1" s="1"/>
  <c r="G1044" i="1"/>
  <c r="I1042" i="1"/>
  <c r="H1042" i="1"/>
  <c r="G1042" i="1"/>
  <c r="I1040" i="1"/>
  <c r="H1040" i="1"/>
  <c r="G1040" i="1"/>
  <c r="G1037" i="1"/>
  <c r="G1035" i="1"/>
  <c r="I1032" i="1"/>
  <c r="H1032" i="1"/>
  <c r="G1032" i="1"/>
  <c r="I1030" i="1"/>
  <c r="H1030" i="1"/>
  <c r="G1030" i="1"/>
  <c r="I1027" i="1"/>
  <c r="H1027" i="1"/>
  <c r="G1027" i="1"/>
  <c r="I1025" i="1"/>
  <c r="H1025" i="1"/>
  <c r="G1025" i="1"/>
  <c r="I1022" i="1"/>
  <c r="H1022" i="1"/>
  <c r="G1022" i="1"/>
  <c r="I1019" i="1"/>
  <c r="H1019" i="1"/>
  <c r="G1019" i="1"/>
  <c r="I1016" i="1"/>
  <c r="H1016" i="1"/>
  <c r="G1016" i="1"/>
  <c r="I1014" i="1"/>
  <c r="H1014" i="1"/>
  <c r="G1014" i="1"/>
  <c r="I1011" i="1"/>
  <c r="H1011" i="1"/>
  <c r="G1011" i="1"/>
  <c r="I1008" i="1"/>
  <c r="H1008" i="1"/>
  <c r="G1008" i="1"/>
  <c r="I1004" i="1"/>
  <c r="H1004" i="1"/>
  <c r="G1004" i="1"/>
  <c r="I996" i="1"/>
  <c r="H996" i="1"/>
  <c r="G996" i="1"/>
  <c r="I994" i="1"/>
  <c r="H994" i="1"/>
  <c r="G994" i="1"/>
  <c r="I984" i="1"/>
  <c r="I983" i="1" s="1"/>
  <c r="I982" i="1" s="1"/>
  <c r="I981" i="1" s="1"/>
  <c r="H984" i="1"/>
  <c r="H983" i="1" s="1"/>
  <c r="H982" i="1" s="1"/>
  <c r="H981" i="1" s="1"/>
  <c r="G984" i="1"/>
  <c r="G983" i="1" s="1"/>
  <c r="G982" i="1" s="1"/>
  <c r="G981" i="1" s="1"/>
  <c r="I979" i="1"/>
  <c r="I977" i="1" s="1"/>
  <c r="H979" i="1"/>
  <c r="H977" i="1" s="1"/>
  <c r="G979" i="1"/>
  <c r="G977" i="1" s="1"/>
  <c r="I975" i="1"/>
  <c r="I972" i="1" s="1"/>
  <c r="H975" i="1"/>
  <c r="H972" i="1" s="1"/>
  <c r="G975" i="1"/>
  <c r="G972" i="1" s="1"/>
  <c r="I969" i="1"/>
  <c r="H969" i="1"/>
  <c r="G969" i="1"/>
  <c r="I967" i="1"/>
  <c r="H967" i="1"/>
  <c r="G967" i="1"/>
  <c r="I965" i="1"/>
  <c r="H965" i="1"/>
  <c r="G965" i="1"/>
  <c r="I961" i="1"/>
  <c r="H961" i="1"/>
  <c r="G961" i="1"/>
  <c r="I959" i="1"/>
  <c r="H959" i="1"/>
  <c r="G959" i="1"/>
  <c r="I956" i="1"/>
  <c r="H956" i="1"/>
  <c r="G956" i="1"/>
  <c r="I947" i="1"/>
  <c r="H947" i="1"/>
  <c r="G947" i="1"/>
  <c r="I944" i="1"/>
  <c r="I943" i="1" s="1"/>
  <c r="H944" i="1"/>
  <c r="H943" i="1" s="1"/>
  <c r="G944" i="1"/>
  <c r="G943" i="1" s="1"/>
  <c r="I941" i="1"/>
  <c r="H941" i="1"/>
  <c r="G941" i="1"/>
  <c r="I939" i="1"/>
  <c r="H939" i="1"/>
  <c r="G939" i="1"/>
  <c r="I933" i="1"/>
  <c r="H933" i="1"/>
  <c r="G933" i="1"/>
  <c r="I929" i="1"/>
  <c r="I926" i="1" s="1"/>
  <c r="H929" i="1"/>
  <c r="G929" i="1"/>
  <c r="I913" i="1"/>
  <c r="H913" i="1"/>
  <c r="G913" i="1"/>
  <c r="I911" i="1"/>
  <c r="H911" i="1"/>
  <c r="G911" i="1"/>
  <c r="I908" i="1"/>
  <c r="H908" i="1"/>
  <c r="G908" i="1"/>
  <c r="I905" i="1"/>
  <c r="H905" i="1"/>
  <c r="G905" i="1"/>
  <c r="I900" i="1"/>
  <c r="H900" i="1"/>
  <c r="G900" i="1"/>
  <c r="I897" i="1"/>
  <c r="H897" i="1"/>
  <c r="G897" i="1"/>
  <c r="I891" i="1"/>
  <c r="I890" i="1" s="1"/>
  <c r="H891" i="1"/>
  <c r="H890" i="1" s="1"/>
  <c r="G891" i="1"/>
  <c r="G890" i="1" s="1"/>
  <c r="I881" i="1"/>
  <c r="I878" i="1" s="1"/>
  <c r="H881" i="1"/>
  <c r="H878" i="1" s="1"/>
  <c r="G881" i="1"/>
  <c r="G878" i="1" s="1"/>
  <c r="I867" i="1"/>
  <c r="H867" i="1"/>
  <c r="G867" i="1"/>
  <c r="I865" i="1"/>
  <c r="H865" i="1"/>
  <c r="G865" i="1"/>
  <c r="I863" i="1"/>
  <c r="H863" i="1"/>
  <c r="G863" i="1"/>
  <c r="I854" i="1"/>
  <c r="I853" i="1" s="1"/>
  <c r="H854" i="1"/>
  <c r="H853" i="1" s="1"/>
  <c r="G854" i="1"/>
  <c r="G853" i="1" s="1"/>
  <c r="I851" i="1"/>
  <c r="I850" i="1" s="1"/>
  <c r="H851" i="1"/>
  <c r="H850" i="1" s="1"/>
  <c r="G851" i="1"/>
  <c r="G850" i="1" s="1"/>
  <c r="I848" i="1"/>
  <c r="I847" i="1" s="1"/>
  <c r="H848" i="1"/>
  <c r="H847" i="1" s="1"/>
  <c r="G848" i="1"/>
  <c r="G847" i="1" s="1"/>
  <c r="I842" i="1"/>
  <c r="I841" i="1" s="1"/>
  <c r="H842" i="1"/>
  <c r="H841" i="1" s="1"/>
  <c r="G842" i="1"/>
  <c r="G841" i="1" s="1"/>
  <c r="I836" i="1"/>
  <c r="I835" i="1" s="1"/>
  <c r="H836" i="1"/>
  <c r="H835" i="1" s="1"/>
  <c r="G836" i="1"/>
  <c r="G835" i="1" s="1"/>
  <c r="I833" i="1"/>
  <c r="I832" i="1" s="1"/>
  <c r="H833" i="1"/>
  <c r="H832" i="1" s="1"/>
  <c r="G833" i="1"/>
  <c r="G832" i="1" s="1"/>
  <c r="I830" i="1"/>
  <c r="I829" i="1" s="1"/>
  <c r="H830" i="1"/>
  <c r="H829" i="1" s="1"/>
  <c r="G830" i="1"/>
  <c r="G829" i="1" s="1"/>
  <c r="I827" i="1"/>
  <c r="I826" i="1" s="1"/>
  <c r="H827" i="1"/>
  <c r="H826" i="1" s="1"/>
  <c r="G827" i="1"/>
  <c r="G826" i="1" s="1"/>
  <c r="H821" i="1"/>
  <c r="H820" i="1" s="1"/>
  <c r="I821" i="1"/>
  <c r="I820" i="1" s="1"/>
  <c r="G821" i="1"/>
  <c r="G820" i="1" s="1"/>
  <c r="I808" i="1"/>
  <c r="I807" i="1" s="1"/>
  <c r="I806" i="1" s="1"/>
  <c r="I805" i="1" s="1"/>
  <c r="H808" i="1"/>
  <c r="H807" i="1" s="1"/>
  <c r="H806" i="1" s="1"/>
  <c r="H805" i="1" s="1"/>
  <c r="G808" i="1"/>
  <c r="G807" i="1" s="1"/>
  <c r="G806" i="1" s="1"/>
  <c r="G805" i="1" s="1"/>
  <c r="I803" i="1"/>
  <c r="I802" i="1" s="1"/>
  <c r="I801" i="1" s="1"/>
  <c r="I800" i="1" s="1"/>
  <c r="I799" i="1" s="1"/>
  <c r="H803" i="1"/>
  <c r="H802" i="1" s="1"/>
  <c r="H801" i="1" s="1"/>
  <c r="H800" i="1" s="1"/>
  <c r="H799" i="1" s="1"/>
  <c r="G803" i="1"/>
  <c r="G802" i="1" s="1"/>
  <c r="G801" i="1" s="1"/>
  <c r="G800" i="1" s="1"/>
  <c r="G799" i="1" s="1"/>
  <c r="I785" i="1"/>
  <c r="H785" i="1"/>
  <c r="G785" i="1"/>
  <c r="I783" i="1"/>
  <c r="H783" i="1"/>
  <c r="G783" i="1"/>
  <c r="I781" i="1"/>
  <c r="H781" i="1"/>
  <c r="G781" i="1"/>
  <c r="I778" i="1"/>
  <c r="H778" i="1"/>
  <c r="G778" i="1"/>
  <c r="I775" i="1"/>
  <c r="H775" i="1"/>
  <c r="G775" i="1"/>
  <c r="G772" i="1" s="1"/>
  <c r="G771" i="1" s="1"/>
  <c r="I773" i="1"/>
  <c r="H773" i="1"/>
  <c r="I767" i="1"/>
  <c r="H767" i="1"/>
  <c r="G767" i="1"/>
  <c r="I759" i="1"/>
  <c r="I758" i="1" s="1"/>
  <c r="H759" i="1"/>
  <c r="H758" i="1" s="1"/>
  <c r="G759" i="1"/>
  <c r="G758" i="1" s="1"/>
  <c r="I762" i="1"/>
  <c r="I761" i="1" s="1"/>
  <c r="H762" i="1"/>
  <c r="H761" i="1" s="1"/>
  <c r="G762" i="1"/>
  <c r="G761" i="1" s="1"/>
  <c r="I755" i="1"/>
  <c r="H755" i="1"/>
  <c r="G755" i="1"/>
  <c r="I748" i="1"/>
  <c r="I747" i="1" s="1"/>
  <c r="H748" i="1"/>
  <c r="H747" i="1" s="1"/>
  <c r="G748" i="1"/>
  <c r="G747" i="1" s="1"/>
  <c r="I743" i="1"/>
  <c r="I742" i="1" s="1"/>
  <c r="I741" i="1" s="1"/>
  <c r="I740" i="1" s="1"/>
  <c r="I739" i="1" s="1"/>
  <c r="H743" i="1"/>
  <c r="H742" i="1" s="1"/>
  <c r="H741" i="1" s="1"/>
  <c r="H740" i="1" s="1"/>
  <c r="H739" i="1" s="1"/>
  <c r="G743" i="1"/>
  <c r="G742" i="1" s="1"/>
  <c r="G741" i="1" s="1"/>
  <c r="G740" i="1" s="1"/>
  <c r="G739" i="1" s="1"/>
  <c r="I736" i="1"/>
  <c r="I735" i="1" s="1"/>
  <c r="H736" i="1"/>
  <c r="H735" i="1" s="1"/>
  <c r="G736" i="1"/>
  <c r="G735" i="1" s="1"/>
  <c r="I732" i="1"/>
  <c r="H732" i="1"/>
  <c r="G732" i="1"/>
  <c r="I729" i="1"/>
  <c r="H729" i="1"/>
  <c r="G729" i="1"/>
  <c r="I726" i="1"/>
  <c r="H726" i="1"/>
  <c r="G726" i="1"/>
  <c r="I721" i="1"/>
  <c r="I720" i="1" s="1"/>
  <c r="I719" i="1" s="1"/>
  <c r="H721" i="1"/>
  <c r="H720" i="1" s="1"/>
  <c r="H719" i="1" s="1"/>
  <c r="G721" i="1"/>
  <c r="G720" i="1" s="1"/>
  <c r="G719" i="1" s="1"/>
  <c r="I717" i="1"/>
  <c r="I716" i="1" s="1"/>
  <c r="I715" i="1" s="1"/>
  <c r="I714" i="1" s="1"/>
  <c r="H717" i="1"/>
  <c r="H716" i="1" s="1"/>
  <c r="H715" i="1" s="1"/>
  <c r="H714" i="1" s="1"/>
  <c r="G717" i="1"/>
  <c r="G716" i="1" s="1"/>
  <c r="G715" i="1" s="1"/>
  <c r="G714" i="1" s="1"/>
  <c r="I712" i="1"/>
  <c r="I711" i="1" s="1"/>
  <c r="I710" i="1" s="1"/>
  <c r="H712" i="1"/>
  <c r="H711" i="1" s="1"/>
  <c r="H710" i="1" s="1"/>
  <c r="G712" i="1"/>
  <c r="G711" i="1" s="1"/>
  <c r="G710" i="1" s="1"/>
  <c r="I707" i="1"/>
  <c r="I706" i="1" s="1"/>
  <c r="H707" i="1"/>
  <c r="H706" i="1" s="1"/>
  <c r="G707" i="1"/>
  <c r="G706" i="1" s="1"/>
  <c r="I703" i="1"/>
  <c r="I702" i="1" s="1"/>
  <c r="H703" i="1"/>
  <c r="H702" i="1" s="1"/>
  <c r="G702" i="1"/>
  <c r="I698" i="1"/>
  <c r="I697" i="1" s="1"/>
  <c r="I696" i="1" s="1"/>
  <c r="H698" i="1"/>
  <c r="H697" i="1" s="1"/>
  <c r="H696" i="1" s="1"/>
  <c r="G698" i="1"/>
  <c r="G697" i="1" s="1"/>
  <c r="G696" i="1" s="1"/>
  <c r="I693" i="1"/>
  <c r="H693" i="1"/>
  <c r="G693" i="1"/>
  <c r="G689" i="1"/>
  <c r="I687" i="1"/>
  <c r="H687" i="1"/>
  <c r="G687" i="1"/>
  <c r="I685" i="1"/>
  <c r="H685" i="1"/>
  <c r="G685" i="1"/>
  <c r="I683" i="1"/>
  <c r="H683" i="1"/>
  <c r="G683" i="1"/>
  <c r="I676" i="1"/>
  <c r="H676" i="1"/>
  <c r="G676" i="1"/>
  <c r="I673" i="1"/>
  <c r="H673" i="1"/>
  <c r="G673" i="1"/>
  <c r="I670" i="1"/>
  <c r="H670" i="1"/>
  <c r="G670" i="1"/>
  <c r="I667" i="1"/>
  <c r="H667" i="1"/>
  <c r="G667" i="1"/>
  <c r="I664" i="1"/>
  <c r="H664" i="1"/>
  <c r="G664" i="1"/>
  <c r="I661" i="1"/>
  <c r="H661" i="1"/>
  <c r="G661" i="1"/>
  <c r="I658" i="1"/>
  <c r="H658" i="1"/>
  <c r="G658" i="1"/>
  <c r="I655" i="1"/>
  <c r="H655" i="1"/>
  <c r="G655" i="1"/>
  <c r="I652" i="1"/>
  <c r="H652" i="1"/>
  <c r="G652" i="1"/>
  <c r="I649" i="1"/>
  <c r="H649" i="1"/>
  <c r="G649" i="1"/>
  <c r="I646" i="1"/>
  <c r="H646" i="1"/>
  <c r="G646" i="1"/>
  <c r="I643" i="1"/>
  <c r="H643" i="1"/>
  <c r="G643" i="1"/>
  <c r="I640" i="1"/>
  <c r="H640" i="1"/>
  <c r="G640" i="1"/>
  <c r="I637" i="1"/>
  <c r="H637" i="1"/>
  <c r="G637" i="1"/>
  <c r="I632" i="1"/>
  <c r="I631" i="1" s="1"/>
  <c r="I630" i="1" s="1"/>
  <c r="H632" i="1"/>
  <c r="H631" i="1" s="1"/>
  <c r="H630" i="1" s="1"/>
  <c r="G632" i="1"/>
  <c r="G631" i="1" s="1"/>
  <c r="G630" i="1" s="1"/>
  <c r="I627" i="1"/>
  <c r="H627" i="1"/>
  <c r="G627" i="1"/>
  <c r="I619" i="1"/>
  <c r="I618" i="1" s="1"/>
  <c r="I617" i="1" s="1"/>
  <c r="I616" i="1" s="1"/>
  <c r="I615" i="1" s="1"/>
  <c r="H619" i="1"/>
  <c r="H618" i="1" s="1"/>
  <c r="H617" i="1" s="1"/>
  <c r="H616" i="1" s="1"/>
  <c r="H615" i="1" s="1"/>
  <c r="G619" i="1"/>
  <c r="G618" i="1" s="1"/>
  <c r="G617" i="1" s="1"/>
  <c r="G616" i="1" s="1"/>
  <c r="G615" i="1" s="1"/>
  <c r="I613" i="1"/>
  <c r="I612" i="1" s="1"/>
  <c r="H613" i="1"/>
  <c r="H612" i="1" s="1"/>
  <c r="G613" i="1"/>
  <c r="G612" i="1" s="1"/>
  <c r="I610" i="1"/>
  <c r="I609" i="1" s="1"/>
  <c r="I608" i="1" s="1"/>
  <c r="I607" i="1" s="1"/>
  <c r="H610" i="1"/>
  <c r="H609" i="1" s="1"/>
  <c r="H608" i="1" s="1"/>
  <c r="H607" i="1" s="1"/>
  <c r="G610" i="1"/>
  <c r="G609" i="1" s="1"/>
  <c r="G608" i="1" s="1"/>
  <c r="G607" i="1" s="1"/>
  <c r="I604" i="1"/>
  <c r="H604" i="1"/>
  <c r="G604" i="1"/>
  <c r="G603" i="1" s="1"/>
  <c r="G602" i="1" s="1"/>
  <c r="I597" i="1"/>
  <c r="I596" i="1" s="1"/>
  <c r="I595" i="1" s="1"/>
  <c r="I594" i="1" s="1"/>
  <c r="H597" i="1"/>
  <c r="H596" i="1" s="1"/>
  <c r="H595" i="1" s="1"/>
  <c r="H594" i="1" s="1"/>
  <c r="G597" i="1"/>
  <c r="G596" i="1" s="1"/>
  <c r="G595" i="1" s="1"/>
  <c r="G594" i="1" s="1"/>
  <c r="I592" i="1"/>
  <c r="I591" i="1" s="1"/>
  <c r="I590" i="1" s="1"/>
  <c r="I589" i="1" s="1"/>
  <c r="H592" i="1"/>
  <c r="H591" i="1" s="1"/>
  <c r="H590" i="1" s="1"/>
  <c r="H589" i="1" s="1"/>
  <c r="G592" i="1"/>
  <c r="G591" i="1" s="1"/>
  <c r="G590" i="1" s="1"/>
  <c r="G589" i="1" s="1"/>
  <c r="I587" i="1"/>
  <c r="I586" i="1" s="1"/>
  <c r="I585" i="1" s="1"/>
  <c r="H587" i="1"/>
  <c r="H586" i="1" s="1"/>
  <c r="H585" i="1" s="1"/>
  <c r="G587" i="1"/>
  <c r="G586" i="1" s="1"/>
  <c r="G585" i="1" s="1"/>
  <c r="G584" i="1" s="1"/>
  <c r="I577" i="1"/>
  <c r="I576" i="1" s="1"/>
  <c r="H577" i="1"/>
  <c r="H576" i="1" s="1"/>
  <c r="G577" i="1"/>
  <c r="G576" i="1" s="1"/>
  <c r="I573" i="1"/>
  <c r="H573" i="1"/>
  <c r="G573" i="1"/>
  <c r="I571" i="1"/>
  <c r="H571" i="1"/>
  <c r="G571" i="1"/>
  <c r="I568" i="1"/>
  <c r="H568" i="1"/>
  <c r="G568" i="1"/>
  <c r="I564" i="1"/>
  <c r="I563" i="1" s="1"/>
  <c r="I562" i="1" s="1"/>
  <c r="H564" i="1"/>
  <c r="H563" i="1" s="1"/>
  <c r="H562" i="1" s="1"/>
  <c r="G564" i="1"/>
  <c r="G563" i="1" s="1"/>
  <c r="G562" i="1" s="1"/>
  <c r="I559" i="1"/>
  <c r="I558" i="1" s="1"/>
  <c r="I557" i="1" s="1"/>
  <c r="H559" i="1"/>
  <c r="H558" i="1" s="1"/>
  <c r="H557" i="1" s="1"/>
  <c r="G559" i="1"/>
  <c r="G558" i="1" s="1"/>
  <c r="G557" i="1" s="1"/>
  <c r="I553" i="1"/>
  <c r="I551" i="1" s="1"/>
  <c r="I550" i="1" s="1"/>
  <c r="I549" i="1" s="1"/>
  <c r="H553" i="1"/>
  <c r="H551" i="1" s="1"/>
  <c r="H550" i="1" s="1"/>
  <c r="H549" i="1" s="1"/>
  <c r="G553" i="1"/>
  <c r="G551" i="1" s="1"/>
  <c r="G550" i="1" s="1"/>
  <c r="G549" i="1" s="1"/>
  <c r="G547" i="1"/>
  <c r="G546" i="1" s="1"/>
  <c r="G545" i="1" s="1"/>
  <c r="I543" i="1"/>
  <c r="I542" i="1" s="1"/>
  <c r="H543" i="1"/>
  <c r="H542" i="1" s="1"/>
  <c r="G543" i="1"/>
  <c r="G542" i="1" s="1"/>
  <c r="G534" i="1"/>
  <c r="I533" i="1"/>
  <c r="I532" i="1" s="1"/>
  <c r="I531" i="1" s="1"/>
  <c r="H533" i="1"/>
  <c r="H532" i="1" s="1"/>
  <c r="H531" i="1" s="1"/>
  <c r="G533" i="1"/>
  <c r="G532" i="1" s="1"/>
  <c r="G531" i="1" s="1"/>
  <c r="I529" i="1"/>
  <c r="G529" i="1"/>
  <c r="I527" i="1"/>
  <c r="H527" i="1"/>
  <c r="G527" i="1"/>
  <c r="I523" i="1"/>
  <c r="I522" i="1" s="1"/>
  <c r="I521" i="1" s="1"/>
  <c r="H523" i="1"/>
  <c r="H522" i="1" s="1"/>
  <c r="H521" i="1" s="1"/>
  <c r="G523" i="1"/>
  <c r="G522" i="1" s="1"/>
  <c r="G521" i="1" s="1"/>
  <c r="I517" i="1"/>
  <c r="I516" i="1" s="1"/>
  <c r="I515" i="1" s="1"/>
  <c r="H517" i="1"/>
  <c r="H516" i="1" s="1"/>
  <c r="H515" i="1" s="1"/>
  <c r="G517" i="1"/>
  <c r="G516" i="1" s="1"/>
  <c r="G515" i="1" s="1"/>
  <c r="I513" i="1"/>
  <c r="I510" i="1" s="1"/>
  <c r="I509" i="1" s="1"/>
  <c r="H513" i="1"/>
  <c r="H510" i="1" s="1"/>
  <c r="H509" i="1" s="1"/>
  <c r="G513" i="1"/>
  <c r="G510" i="1" s="1"/>
  <c r="G509" i="1" s="1"/>
  <c r="I511" i="1"/>
  <c r="H511" i="1"/>
  <c r="G511" i="1"/>
  <c r="I506" i="1"/>
  <c r="I505" i="1" s="1"/>
  <c r="I504" i="1" s="1"/>
  <c r="H506" i="1"/>
  <c r="H505" i="1" s="1"/>
  <c r="H504" i="1" s="1"/>
  <c r="G506" i="1"/>
  <c r="G505" i="1" s="1"/>
  <c r="G504" i="1" s="1"/>
  <c r="I502" i="1"/>
  <c r="H502" i="1"/>
  <c r="G502" i="1"/>
  <c r="I500" i="1"/>
  <c r="I499" i="1" s="1"/>
  <c r="H500" i="1"/>
  <c r="H499" i="1" s="1"/>
  <c r="G500" i="1"/>
  <c r="G499" i="1" s="1"/>
  <c r="I497" i="1"/>
  <c r="I496" i="1" s="1"/>
  <c r="H497" i="1"/>
  <c r="H496" i="1" s="1"/>
  <c r="G497" i="1"/>
  <c r="G496" i="1" s="1"/>
  <c r="I494" i="1"/>
  <c r="I493" i="1" s="1"/>
  <c r="H494" i="1"/>
  <c r="H493" i="1" s="1"/>
  <c r="G494" i="1"/>
  <c r="G493" i="1" s="1"/>
  <c r="I491" i="1"/>
  <c r="I490" i="1" s="1"/>
  <c r="I489" i="1" s="1"/>
  <c r="H491" i="1"/>
  <c r="H490" i="1" s="1"/>
  <c r="H489" i="1" s="1"/>
  <c r="G491" i="1"/>
  <c r="G490" i="1" s="1"/>
  <c r="G489" i="1" s="1"/>
  <c r="I487" i="1"/>
  <c r="I486" i="1" s="1"/>
  <c r="I485" i="1" s="1"/>
  <c r="H487" i="1"/>
  <c r="H486" i="1" s="1"/>
  <c r="H485" i="1" s="1"/>
  <c r="G487" i="1"/>
  <c r="G486" i="1" s="1"/>
  <c r="G485" i="1" s="1"/>
  <c r="G483" i="1"/>
  <c r="G482" i="1" s="1"/>
  <c r="I480" i="1"/>
  <c r="I479" i="1" s="1"/>
  <c r="H480" i="1"/>
  <c r="H479" i="1" s="1"/>
  <c r="G480" i="1"/>
  <c r="G479" i="1" s="1"/>
  <c r="I476" i="1"/>
  <c r="I475" i="1" s="1"/>
  <c r="I474" i="1" s="1"/>
  <c r="H476" i="1"/>
  <c r="H475" i="1" s="1"/>
  <c r="H474" i="1" s="1"/>
  <c r="G476" i="1"/>
  <c r="G475" i="1" s="1"/>
  <c r="G474" i="1" s="1"/>
  <c r="I469" i="1"/>
  <c r="H469" i="1"/>
  <c r="G469" i="1"/>
  <c r="I465" i="1"/>
  <c r="H465" i="1"/>
  <c r="G465" i="1"/>
  <c r="G455" i="1"/>
  <c r="G454" i="1" s="1"/>
  <c r="G453" i="1" s="1"/>
  <c r="I455" i="1"/>
  <c r="I454" i="1" s="1"/>
  <c r="I453" i="1" s="1"/>
  <c r="H455" i="1"/>
  <c r="H454" i="1" s="1"/>
  <c r="H453" i="1" s="1"/>
  <c r="I449" i="1"/>
  <c r="I448" i="1" s="1"/>
  <c r="H449" i="1"/>
  <c r="H448" i="1" s="1"/>
  <c r="G449" i="1"/>
  <c r="G448" i="1" s="1"/>
  <c r="I446" i="1"/>
  <c r="I445" i="1" s="1"/>
  <c r="I444" i="1" s="1"/>
  <c r="H446" i="1"/>
  <c r="H445" i="1" s="1"/>
  <c r="H444" i="1" s="1"/>
  <c r="G446" i="1"/>
  <c r="G445" i="1" s="1"/>
  <c r="G444" i="1" s="1"/>
  <c r="I442" i="1"/>
  <c r="I441" i="1" s="1"/>
  <c r="H442" i="1"/>
  <c r="H441" i="1" s="1"/>
  <c r="G442" i="1"/>
  <c r="G441" i="1" s="1"/>
  <c r="I439" i="1"/>
  <c r="I437" i="1" s="1"/>
  <c r="I436" i="1" s="1"/>
  <c r="H439" i="1"/>
  <c r="H437" i="1" s="1"/>
  <c r="H436" i="1" s="1"/>
  <c r="G439" i="1"/>
  <c r="G437" i="1" s="1"/>
  <c r="G436" i="1" s="1"/>
  <c r="I434" i="1"/>
  <c r="I433" i="1" s="1"/>
  <c r="H434" i="1"/>
  <c r="H433" i="1" s="1"/>
  <c r="G434" i="1"/>
  <c r="G433" i="1" s="1"/>
  <c r="I430" i="1"/>
  <c r="I429" i="1" s="1"/>
  <c r="H430" i="1"/>
  <c r="H429" i="1" s="1"/>
  <c r="G430" i="1"/>
  <c r="G429" i="1" s="1"/>
  <c r="I424" i="1"/>
  <c r="I423" i="1" s="1"/>
  <c r="H424" i="1"/>
  <c r="H423" i="1" s="1"/>
  <c r="G424" i="1"/>
  <c r="G423" i="1" s="1"/>
  <c r="I421" i="1"/>
  <c r="I420" i="1" s="1"/>
  <c r="H421" i="1"/>
  <c r="H420" i="1" s="1"/>
  <c r="G421" i="1"/>
  <c r="G420" i="1" s="1"/>
  <c r="I418" i="1"/>
  <c r="I417" i="1" s="1"/>
  <c r="H418" i="1"/>
  <c r="H417" i="1" s="1"/>
  <c r="G418" i="1"/>
  <c r="G417" i="1" s="1"/>
  <c r="I415" i="1"/>
  <c r="H415" i="1"/>
  <c r="G415" i="1"/>
  <c r="I413" i="1"/>
  <c r="H413" i="1"/>
  <c r="G413" i="1"/>
  <c r="I411" i="1"/>
  <c r="H411" i="1"/>
  <c r="G411" i="1"/>
  <c r="G408" i="1"/>
  <c r="I406" i="1"/>
  <c r="H406" i="1"/>
  <c r="G406" i="1"/>
  <c r="I404" i="1"/>
  <c r="H404" i="1"/>
  <c r="G404" i="1"/>
  <c r="I402" i="1"/>
  <c r="H402" i="1"/>
  <c r="G402" i="1"/>
  <c r="I399" i="1"/>
  <c r="I398" i="1" s="1"/>
  <c r="H399" i="1"/>
  <c r="H398" i="1" s="1"/>
  <c r="G399" i="1"/>
  <c r="G398" i="1" s="1"/>
  <c r="I395" i="1"/>
  <c r="H395" i="1"/>
  <c r="G395" i="1"/>
  <c r="G391" i="1"/>
  <c r="G390" i="1" s="1"/>
  <c r="I388" i="1"/>
  <c r="I385" i="1" s="1"/>
  <c r="H388" i="1"/>
  <c r="H385" i="1" s="1"/>
  <c r="G388" i="1"/>
  <c r="G385" i="1" s="1"/>
  <c r="I386" i="1"/>
  <c r="H386" i="1"/>
  <c r="G386" i="1"/>
  <c r="G383" i="1"/>
  <c r="I381" i="1"/>
  <c r="H381" i="1"/>
  <c r="G381" i="1"/>
  <c r="I379" i="1"/>
  <c r="H379" i="1"/>
  <c r="G379" i="1"/>
  <c r="I377" i="1"/>
  <c r="H377" i="1"/>
  <c r="G377" i="1"/>
  <c r="I375" i="1"/>
  <c r="H375" i="1"/>
  <c r="G375" i="1"/>
  <c r="I373" i="1"/>
  <c r="H373" i="1"/>
  <c r="G373" i="1"/>
  <c r="I371" i="1"/>
  <c r="H371" i="1"/>
  <c r="G371" i="1"/>
  <c r="I364" i="1"/>
  <c r="I363" i="1" s="1"/>
  <c r="H364" i="1"/>
  <c r="H363" i="1" s="1"/>
  <c r="G364" i="1"/>
  <c r="G363" i="1" s="1"/>
  <c r="I357" i="1"/>
  <c r="I355" i="1" s="1"/>
  <c r="I354" i="1" s="1"/>
  <c r="H357" i="1"/>
  <c r="H355" i="1" s="1"/>
  <c r="H354" i="1" s="1"/>
  <c r="G357" i="1"/>
  <c r="G355" i="1" s="1"/>
  <c r="G354" i="1" s="1"/>
  <c r="I351" i="1"/>
  <c r="I350" i="1" s="1"/>
  <c r="H351" i="1"/>
  <c r="H350" i="1" s="1"/>
  <c r="G351" i="1"/>
  <c r="G350" i="1" s="1"/>
  <c r="I348" i="1"/>
  <c r="H348" i="1"/>
  <c r="G348" i="1"/>
  <c r="I346" i="1"/>
  <c r="H346" i="1"/>
  <c r="G346" i="1"/>
  <c r="G343" i="1"/>
  <c r="G342" i="1" s="1"/>
  <c r="I342" i="1"/>
  <c r="H342" i="1"/>
  <c r="I340" i="1"/>
  <c r="H340" i="1"/>
  <c r="G340" i="1"/>
  <c r="I338" i="1"/>
  <c r="H338" i="1"/>
  <c r="G338" i="1"/>
  <c r="I334" i="1"/>
  <c r="I326" i="1" s="1"/>
  <c r="H334" i="1"/>
  <c r="H326" i="1" s="1"/>
  <c r="G334" i="1"/>
  <c r="G326" i="1" s="1"/>
  <c r="I324" i="1"/>
  <c r="I316" i="1" s="1"/>
  <c r="H324" i="1"/>
  <c r="H316" i="1" s="1"/>
  <c r="G324" i="1"/>
  <c r="G316" i="1" s="1"/>
  <c r="I312" i="1"/>
  <c r="I311" i="1" s="1"/>
  <c r="H312" i="1"/>
  <c r="H311" i="1" s="1"/>
  <c r="G312" i="1"/>
  <c r="G311" i="1" s="1"/>
  <c r="I308" i="1"/>
  <c r="H308" i="1"/>
  <c r="G308" i="1"/>
  <c r="G926" i="1" l="1"/>
  <c r="H1106" i="1"/>
  <c r="I1106" i="1"/>
  <c r="H926" i="1"/>
  <c r="G840" i="1"/>
  <c r="G1062" i="1"/>
  <c r="I307" i="1"/>
  <c r="H361" i="2" s="1"/>
  <c r="H362" i="2"/>
  <c r="H307" i="1"/>
  <c r="G361" i="2" s="1"/>
  <c r="G362" i="2"/>
  <c r="G307" i="1"/>
  <c r="F361" i="2" s="1"/>
  <c r="F362" i="2"/>
  <c r="I626" i="1"/>
  <c r="I625" i="1" s="1"/>
  <c r="I624" i="1" s="1"/>
  <c r="I623" i="1" s="1"/>
  <c r="G1278" i="1"/>
  <c r="G1269" i="1" s="1"/>
  <c r="H1278" i="1"/>
  <c r="H1269" i="1" s="1"/>
  <c r="G626" i="1"/>
  <c r="G625" i="1" s="1"/>
  <c r="G624" i="1" s="1"/>
  <c r="G623" i="1" s="1"/>
  <c r="I1278" i="1"/>
  <c r="H626" i="1"/>
  <c r="H625" i="1" s="1"/>
  <c r="H624" i="1" s="1"/>
  <c r="H623" i="1" s="1"/>
  <c r="H840" i="1"/>
  <c r="I840" i="1"/>
  <c r="H369" i="1"/>
  <c r="H367" i="1" s="1"/>
  <c r="H366" i="1" s="1"/>
  <c r="I369" i="1"/>
  <c r="G369" i="1"/>
  <c r="G367" i="1" s="1"/>
  <c r="G366" i="1" s="1"/>
  <c r="G1075" i="1"/>
  <c r="H1429" i="1"/>
  <c r="H1428" i="1" s="1"/>
  <c r="G1429" i="1"/>
  <c r="G1428" i="1" s="1"/>
  <c r="H1000" i="1"/>
  <c r="I1429" i="1"/>
  <c r="I1428" i="1" s="1"/>
  <c r="H1127" i="1"/>
  <c r="I1000" i="1"/>
  <c r="I1454" i="1"/>
  <c r="G777" i="1"/>
  <c r="G770" i="1" s="1"/>
  <c r="I777" i="1"/>
  <c r="H1454" i="1"/>
  <c r="H777" i="1"/>
  <c r="H754" i="1"/>
  <c r="H746" i="1" s="1"/>
  <c r="I754" i="1"/>
  <c r="I746" i="1" s="1"/>
  <c r="G1454" i="1"/>
  <c r="G754" i="1"/>
  <c r="G746" i="1" s="1"/>
  <c r="H1176" i="1"/>
  <c r="I1176" i="1"/>
  <c r="H682" i="1"/>
  <c r="G1176" i="1"/>
  <c r="I859" i="1"/>
  <c r="I858" i="1" s="1"/>
  <c r="I1143" i="1"/>
  <c r="G1106" i="1"/>
  <c r="G1130" i="1"/>
  <c r="G1127" i="1" s="1"/>
  <c r="G1143" i="1"/>
  <c r="I1062" i="1"/>
  <c r="H1062" i="1"/>
  <c r="G859" i="1"/>
  <c r="G858" i="1" s="1"/>
  <c r="I1467" i="1"/>
  <c r="H859" i="1"/>
  <c r="H858" i="1" s="1"/>
  <c r="H1467" i="1"/>
  <c r="G1444" i="1"/>
  <c r="G1396" i="1"/>
  <c r="I1401" i="1"/>
  <c r="H798" i="1"/>
  <c r="I798" i="1"/>
  <c r="G798" i="1"/>
  <c r="G682" i="1"/>
  <c r="H1444" i="1"/>
  <c r="I682" i="1"/>
  <c r="I1444" i="1"/>
  <c r="G1449" i="1"/>
  <c r="I1155" i="1"/>
  <c r="I1154" i="1" s="1"/>
  <c r="I1153" i="1" s="1"/>
  <c r="G1194" i="1"/>
  <c r="G1331" i="1"/>
  <c r="G1330" i="1" s="1"/>
  <c r="H993" i="1"/>
  <c r="H992" i="1" s="1"/>
  <c r="G1039" i="1"/>
  <c r="H1136" i="1"/>
  <c r="H1135" i="1" s="1"/>
  <c r="H1134" i="1" s="1"/>
  <c r="I877" i="1"/>
  <c r="H971" i="1"/>
  <c r="G993" i="1"/>
  <c r="G992" i="1" s="1"/>
  <c r="H1194" i="1"/>
  <c r="G1216" i="1"/>
  <c r="G1204" i="1" s="1"/>
  <c r="I1244" i="1"/>
  <c r="I1243" i="1" s="1"/>
  <c r="I1242" i="1" s="1"/>
  <c r="I1231" i="1" s="1"/>
  <c r="I1230" i="1" s="1"/>
  <c r="H1331" i="1"/>
  <c r="H1330" i="1" s="1"/>
  <c r="I464" i="1"/>
  <c r="I463" i="1" s="1"/>
  <c r="I459" i="1" s="1"/>
  <c r="F33" i="3" s="1"/>
  <c r="H772" i="1"/>
  <c r="H771" i="1" s="1"/>
  <c r="I725" i="1"/>
  <c r="I724" i="1" s="1"/>
  <c r="I723" i="1" s="1"/>
  <c r="H725" i="1"/>
  <c r="H724" i="1" s="1"/>
  <c r="H723" i="1" s="1"/>
  <c r="G725" i="1"/>
  <c r="G724" i="1" s="1"/>
  <c r="G723" i="1" s="1"/>
  <c r="H1420" i="1"/>
  <c r="G464" i="1"/>
  <c r="G463" i="1" s="1"/>
  <c r="G459" i="1" s="1"/>
  <c r="D33" i="3" s="1"/>
  <c r="I1216" i="1"/>
  <c r="I1204" i="1" s="1"/>
  <c r="H1449" i="1"/>
  <c r="G1034" i="1"/>
  <c r="G1000" i="1" s="1"/>
  <c r="H1143" i="1"/>
  <c r="I1369" i="1"/>
  <c r="H464" i="1"/>
  <c r="H463" i="1" s="1"/>
  <c r="H459" i="1" s="1"/>
  <c r="E33" i="3" s="1"/>
  <c r="I1039" i="1"/>
  <c r="I345" i="1"/>
  <c r="H526" i="1"/>
  <c r="H525" i="1" s="1"/>
  <c r="H520" i="1" s="1"/>
  <c r="H519" i="1" s="1"/>
  <c r="H896" i="1"/>
  <c r="G964" i="1"/>
  <c r="G963" i="1" s="1"/>
  <c r="I1194" i="1"/>
  <c r="H1345" i="1"/>
  <c r="I1449" i="1"/>
  <c r="G904" i="1"/>
  <c r="G903" i="1" s="1"/>
  <c r="G902" i="1" s="1"/>
  <c r="G946" i="1"/>
  <c r="H964" i="1"/>
  <c r="H963" i="1" s="1"/>
  <c r="I541" i="1"/>
  <c r="H1216" i="1"/>
  <c r="H1204" i="1" s="1"/>
  <c r="H1244" i="1"/>
  <c r="H1243" i="1" s="1"/>
  <c r="H1242" i="1" s="1"/>
  <c r="H1231" i="1" s="1"/>
  <c r="H1230" i="1" s="1"/>
  <c r="I1255" i="1"/>
  <c r="I1254" i="1" s="1"/>
  <c r="I1253" i="1" s="1"/>
  <c r="I526" i="1"/>
  <c r="I525" i="1" s="1"/>
  <c r="I520" i="1" s="1"/>
  <c r="I519" i="1" s="1"/>
  <c r="I508" i="1"/>
  <c r="H606" i="1"/>
  <c r="H601" i="1" s="1"/>
  <c r="H600" i="1" s="1"/>
  <c r="G337" i="1"/>
  <c r="G336" i="1" s="1"/>
  <c r="I946" i="1"/>
  <c r="I964" i="1"/>
  <c r="I963" i="1" s="1"/>
  <c r="G1244" i="1"/>
  <c r="G1243" i="1" s="1"/>
  <c r="G1242" i="1" s="1"/>
  <c r="G1231" i="1" s="1"/>
  <c r="G1230" i="1" s="1"/>
  <c r="I367" i="1"/>
  <c r="I366" i="1" s="1"/>
  <c r="I432" i="1"/>
  <c r="I428" i="1" s="1"/>
  <c r="H541" i="1"/>
  <c r="I993" i="1"/>
  <c r="I992" i="1" s="1"/>
  <c r="I1047" i="1"/>
  <c r="I1136" i="1"/>
  <c r="I1135" i="1" s="1"/>
  <c r="I1134" i="1" s="1"/>
  <c r="I1420" i="1"/>
  <c r="G1420" i="1"/>
  <c r="G432" i="1"/>
  <c r="G428" i="1" s="1"/>
  <c r="H478" i="1"/>
  <c r="H473" i="1" s="1"/>
  <c r="H508" i="1"/>
  <c r="G526" i="1"/>
  <c r="G525" i="1" s="1"/>
  <c r="G520" i="1" s="1"/>
  <c r="G519" i="1" s="1"/>
  <c r="H877" i="1"/>
  <c r="I938" i="1"/>
  <c r="G1047" i="1"/>
  <c r="H1155" i="1"/>
  <c r="H1154" i="1" s="1"/>
  <c r="H1153" i="1" s="1"/>
  <c r="G1401" i="1"/>
  <c r="H1401" i="1"/>
  <c r="G401" i="1"/>
  <c r="H394" i="1"/>
  <c r="H393" i="1" s="1"/>
  <c r="G394" i="1"/>
  <c r="G393" i="1" s="1"/>
  <c r="H315" i="1"/>
  <c r="H314" i="1" s="1"/>
  <c r="I315" i="1"/>
  <c r="I314" i="1" s="1"/>
  <c r="G315" i="1"/>
  <c r="G314" i="1" s="1"/>
  <c r="H337" i="1"/>
  <c r="H336" i="1" s="1"/>
  <c r="I337" i="1"/>
  <c r="I336" i="1" s="1"/>
  <c r="G345" i="1"/>
  <c r="H345" i="1"/>
  <c r="I394" i="1"/>
  <c r="I393" i="1" s="1"/>
  <c r="H401" i="1"/>
  <c r="I401" i="1"/>
  <c r="H410" i="1"/>
  <c r="G410" i="1"/>
  <c r="I410" i="1"/>
  <c r="H432" i="1"/>
  <c r="H428" i="1" s="1"/>
  <c r="G478" i="1"/>
  <c r="G473" i="1" s="1"/>
  <c r="G567" i="1"/>
  <c r="G566" i="1" s="1"/>
  <c r="G556" i="1" s="1"/>
  <c r="G555" i="1" s="1"/>
  <c r="I567" i="1"/>
  <c r="I566" i="1" s="1"/>
  <c r="I556" i="1" s="1"/>
  <c r="I555" i="1" s="1"/>
  <c r="H567" i="1"/>
  <c r="H566" i="1" s="1"/>
  <c r="H556" i="1" s="1"/>
  <c r="H555" i="1" s="1"/>
  <c r="G606" i="1"/>
  <c r="G601" i="1" s="1"/>
  <c r="G600" i="1" s="1"/>
  <c r="I636" i="1"/>
  <c r="I635" i="1" s="1"/>
  <c r="G636" i="1"/>
  <c r="G635" i="1" s="1"/>
  <c r="H636" i="1"/>
  <c r="H635" i="1" s="1"/>
  <c r="I701" i="1"/>
  <c r="I772" i="1"/>
  <c r="I771" i="1" s="1"/>
  <c r="I819" i="1"/>
  <c r="G877" i="1"/>
  <c r="G896" i="1"/>
  <c r="I896" i="1"/>
  <c r="H904" i="1"/>
  <c r="H903" i="1" s="1"/>
  <c r="H902" i="1" s="1"/>
  <c r="I904" i="1"/>
  <c r="I903" i="1" s="1"/>
  <c r="I902" i="1" s="1"/>
  <c r="G938" i="1"/>
  <c r="H938" i="1"/>
  <c r="H946" i="1"/>
  <c r="G971" i="1"/>
  <c r="I971" i="1"/>
  <c r="H1039" i="1"/>
  <c r="H1047" i="1"/>
  <c r="H1075" i="1"/>
  <c r="G1136" i="1"/>
  <c r="G1135" i="1" s="1"/>
  <c r="G1134" i="1" s="1"/>
  <c r="G1155" i="1"/>
  <c r="G1154" i="1" s="1"/>
  <c r="G1153" i="1" s="1"/>
  <c r="I1269" i="1"/>
  <c r="I1331" i="1"/>
  <c r="I1330" i="1" s="1"/>
  <c r="I1345" i="1"/>
  <c r="G1369" i="1"/>
  <c r="H1369" i="1"/>
  <c r="G1467" i="1"/>
  <c r="I478" i="1"/>
  <c r="I473" i="1" s="1"/>
  <c r="G541" i="1"/>
  <c r="G508" i="1"/>
  <c r="I606" i="1"/>
  <c r="I601" i="1" s="1"/>
  <c r="I600" i="1" s="1"/>
  <c r="G819" i="1"/>
  <c r="I1075" i="1"/>
  <c r="G701" i="1"/>
  <c r="H701" i="1"/>
  <c r="H819" i="1"/>
  <c r="G1345" i="1"/>
  <c r="G1256" i="1"/>
  <c r="H1256" i="1"/>
  <c r="H540" i="1" l="1"/>
  <c r="E53" i="3"/>
  <c r="I540" i="1"/>
  <c r="F53" i="3"/>
  <c r="G540" i="1"/>
  <c r="D53" i="3"/>
  <c r="G857" i="1"/>
  <c r="G856" i="1" s="1"/>
  <c r="H857" i="1"/>
  <c r="H856" i="1" s="1"/>
  <c r="I857" i="1"/>
  <c r="I856" i="1" s="1"/>
  <c r="G353" i="1"/>
  <c r="I1268" i="1"/>
  <c r="I1267" i="1" s="1"/>
  <c r="G1268" i="1"/>
  <c r="G1267" i="1" s="1"/>
  <c r="H1268" i="1"/>
  <c r="H1267" i="1" s="1"/>
  <c r="H452" i="1"/>
  <c r="I452" i="1"/>
  <c r="G452" i="1"/>
  <c r="H1368" i="1"/>
  <c r="H1344" i="1" s="1"/>
  <c r="H1321" i="1" s="1"/>
  <c r="G1368" i="1"/>
  <c r="G1344" i="1" s="1"/>
  <c r="G1321" i="1" s="1"/>
  <c r="I1368" i="1"/>
  <c r="I1344" i="1" s="1"/>
  <c r="I1321" i="1" s="1"/>
  <c r="I681" i="1"/>
  <c r="I680" i="1" s="1"/>
  <c r="I679" i="1" s="1"/>
  <c r="I634" i="1" s="1"/>
  <c r="F46" i="3" s="1"/>
  <c r="G681" i="1"/>
  <c r="G680" i="1" s="1"/>
  <c r="G679" i="1" s="1"/>
  <c r="G634" i="1" s="1"/>
  <c r="D46" i="3" s="1"/>
  <c r="H681" i="1"/>
  <c r="H680" i="1" s="1"/>
  <c r="H679" i="1" s="1"/>
  <c r="H634" i="1" s="1"/>
  <c r="E46" i="3" s="1"/>
  <c r="G745" i="1"/>
  <c r="G999" i="1"/>
  <c r="G998" i="1" s="1"/>
  <c r="G986" i="1" s="1"/>
  <c r="H999" i="1"/>
  <c r="H998" i="1" s="1"/>
  <c r="H986" i="1" s="1"/>
  <c r="I999" i="1"/>
  <c r="I998" i="1" s="1"/>
  <c r="I986" i="1" s="1"/>
  <c r="G1175" i="1"/>
  <c r="G1174" i="1" s="1"/>
  <c r="G1173" i="1" s="1"/>
  <c r="I889" i="1"/>
  <c r="I888" i="1" s="1"/>
  <c r="I887" i="1" s="1"/>
  <c r="H1175" i="1"/>
  <c r="H1174" i="1" s="1"/>
  <c r="H1173" i="1" s="1"/>
  <c r="I1175" i="1"/>
  <c r="I1174" i="1" s="1"/>
  <c r="I1173" i="1" s="1"/>
  <c r="H889" i="1"/>
  <c r="H888" i="1" s="1"/>
  <c r="H887" i="1" s="1"/>
  <c r="G889" i="1"/>
  <c r="G888" i="1" s="1"/>
  <c r="G887" i="1" s="1"/>
  <c r="I818" i="1"/>
  <c r="I812" i="1" s="1"/>
  <c r="F50" i="3" s="1"/>
  <c r="H1419" i="1"/>
  <c r="H1418" i="1" s="1"/>
  <c r="I1105" i="1"/>
  <c r="I1104" i="1" s="1"/>
  <c r="I925" i="1"/>
  <c r="I924" i="1" s="1"/>
  <c r="I918" i="1" s="1"/>
  <c r="H1105" i="1"/>
  <c r="H1104" i="1" s="1"/>
  <c r="I1142" i="1"/>
  <c r="H770" i="1"/>
  <c r="H745" i="1" s="1"/>
  <c r="G925" i="1"/>
  <c r="G924" i="1" s="1"/>
  <c r="G918" i="1" s="1"/>
  <c r="I306" i="1"/>
  <c r="H360" i="2" s="1"/>
  <c r="I770" i="1"/>
  <c r="I745" i="1" s="1"/>
  <c r="I1419" i="1"/>
  <c r="I1418" i="1" s="1"/>
  <c r="H925" i="1"/>
  <c r="H924" i="1" s="1"/>
  <c r="H918" i="1" s="1"/>
  <c r="G1142" i="1"/>
  <c r="G1105" i="1"/>
  <c r="G1104" i="1" s="1"/>
  <c r="G1419" i="1"/>
  <c r="G1418" i="1" s="1"/>
  <c r="H353" i="1"/>
  <c r="G306" i="1"/>
  <c r="F360" i="2" s="1"/>
  <c r="H306" i="1"/>
  <c r="G360" i="2" s="1"/>
  <c r="I353" i="1"/>
  <c r="G818" i="1"/>
  <c r="G812" i="1" s="1"/>
  <c r="D50" i="3" s="1"/>
  <c r="H1142" i="1"/>
  <c r="H818" i="1"/>
  <c r="H812" i="1" s="1"/>
  <c r="E50" i="3" s="1"/>
  <c r="H1320" i="1" l="1"/>
  <c r="H1266" i="1" s="1"/>
  <c r="I811" i="1"/>
  <c r="I797" i="1" s="1"/>
  <c r="H822" i="2" s="1"/>
  <c r="H811" i="1"/>
  <c r="H797" i="1" s="1"/>
  <c r="G822" i="2" s="1"/>
  <c r="G1320" i="1"/>
  <c r="G1266" i="1" s="1"/>
  <c r="I1320" i="1"/>
  <c r="I1266" i="1" s="1"/>
  <c r="G622" i="1"/>
  <c r="G599" i="1" s="1"/>
  <c r="H917" i="1"/>
  <c r="H916" i="1" s="1"/>
  <c r="H622" i="1"/>
  <c r="H599" i="1" s="1"/>
  <c r="I917" i="1"/>
  <c r="I916" i="1" s="1"/>
  <c r="I622" i="1"/>
  <c r="I599" i="1" s="1"/>
  <c r="G917" i="1"/>
  <c r="G916" i="1" s="1"/>
  <c r="G811" i="1"/>
  <c r="G797" i="1" s="1"/>
  <c r="F822" i="2" s="1"/>
  <c r="I239" i="1" l="1"/>
  <c r="H239" i="1"/>
  <c r="G286" i="1"/>
  <c r="G274" i="1"/>
  <c r="G220" i="1"/>
  <c r="G193" i="2"/>
  <c r="G192" i="2" s="1"/>
  <c r="H193" i="2"/>
  <c r="H192" i="2" s="1"/>
  <c r="F193" i="2"/>
  <c r="F192" i="2" s="1"/>
  <c r="G191" i="2"/>
  <c r="G190" i="2" s="1"/>
  <c r="H191" i="2"/>
  <c r="H190" i="2" s="1"/>
  <c r="G188" i="2"/>
  <c r="G187" i="2" s="1"/>
  <c r="H188" i="2"/>
  <c r="H187" i="2" s="1"/>
  <c r="G186" i="2"/>
  <c r="G185" i="2" s="1"/>
  <c r="H186" i="2"/>
  <c r="H185" i="2" s="1"/>
  <c r="G184" i="2"/>
  <c r="G183" i="2" s="1"/>
  <c r="H184" i="2"/>
  <c r="H183" i="2" s="1"/>
  <c r="F184" i="2"/>
  <c r="F183" i="2" s="1"/>
  <c r="F191" i="2"/>
  <c r="F190" i="2" s="1"/>
  <c r="H194" i="1"/>
  <c r="I194" i="1"/>
  <c r="H196" i="1"/>
  <c r="I196" i="1"/>
  <c r="G196" i="1"/>
  <c r="G194" i="1" l="1"/>
  <c r="G193" i="1" s="1"/>
  <c r="I193" i="1"/>
  <c r="F189" i="2"/>
  <c r="H189" i="2"/>
  <c r="G189" i="2"/>
  <c r="H193" i="1"/>
  <c r="G190" i="1" l="1"/>
  <c r="F186" i="2" s="1"/>
  <c r="F185" i="2" s="1"/>
  <c r="F188" i="2"/>
  <c r="F187" i="2" s="1"/>
  <c r="I175" i="1"/>
  <c r="I174" i="1" s="1"/>
  <c r="H317" i="2" s="1"/>
  <c r="H175" i="1"/>
  <c r="H174" i="1" s="1"/>
  <c r="G317" i="2" s="1"/>
  <c r="G175" i="1"/>
  <c r="G173" i="1" s="1"/>
  <c r="H173" i="1" l="1"/>
  <c r="I173" i="1"/>
  <c r="G174" i="1"/>
  <c r="F317" i="2" s="1"/>
  <c r="G920" i="2" l="1"/>
  <c r="H920" i="2"/>
  <c r="F920" i="2"/>
  <c r="F441" i="2" l="1"/>
  <c r="I233" i="1" l="1"/>
  <c r="H233" i="1"/>
  <c r="G233" i="1"/>
  <c r="I231" i="1"/>
  <c r="H231" i="1"/>
  <c r="I229" i="1"/>
  <c r="H229" i="1"/>
  <c r="G229" i="1"/>
  <c r="I227" i="1"/>
  <c r="H227" i="1"/>
  <c r="G227" i="1"/>
  <c r="G224" i="1" l="1"/>
  <c r="G222" i="1" s="1"/>
  <c r="H224" i="1"/>
  <c r="H222" i="1" s="1"/>
  <c r="I224" i="1"/>
  <c r="I222" i="1" s="1"/>
  <c r="F480" i="2"/>
  <c r="F481" i="2"/>
  <c r="G768" i="2"/>
  <c r="H768" i="2"/>
  <c r="G770" i="2"/>
  <c r="H770" i="2"/>
  <c r="F770" i="2"/>
  <c r="F769" i="2" s="1"/>
  <c r="F768" i="2" s="1"/>
  <c r="G602" i="2"/>
  <c r="H602" i="2"/>
  <c r="G604" i="2"/>
  <c r="H604" i="2"/>
  <c r="F604" i="2"/>
  <c r="F602" i="2"/>
  <c r="G597" i="2"/>
  <c r="H597" i="2"/>
  <c r="G598" i="2"/>
  <c r="H598" i="2"/>
  <c r="F597" i="2"/>
  <c r="F598" i="2"/>
  <c r="G652" i="2"/>
  <c r="G651" i="2" s="1"/>
  <c r="H652" i="2"/>
  <c r="H651" i="2" s="1"/>
  <c r="F652" i="2"/>
  <c r="F651" i="2" s="1"/>
  <c r="G654" i="2"/>
  <c r="G653" i="2" s="1"/>
  <c r="H654" i="2"/>
  <c r="H653" i="2" s="1"/>
  <c r="F654" i="2"/>
  <c r="F653" i="2" s="1"/>
  <c r="F479" i="2" l="1"/>
  <c r="F478" i="2" s="1"/>
  <c r="G650" i="2"/>
  <c r="F650" i="2"/>
  <c r="H650" i="2"/>
  <c r="G318" i="2" l="1"/>
  <c r="G316" i="2" s="1"/>
  <c r="H318" i="2"/>
  <c r="H316" i="2" s="1"/>
  <c r="F318" i="2"/>
  <c r="F316" i="2" s="1"/>
  <c r="G382" i="2" l="1"/>
  <c r="H382" i="2"/>
  <c r="F382" i="2"/>
  <c r="G1072" i="2"/>
  <c r="H1072" i="2"/>
  <c r="F1072" i="2"/>
  <c r="G805" i="2" l="1"/>
  <c r="H805" i="2"/>
  <c r="F805" i="2"/>
  <c r="G1024" i="2"/>
  <c r="H1024" i="2"/>
  <c r="F1024" i="2"/>
  <c r="G556" i="2"/>
  <c r="G555" i="2" s="1"/>
  <c r="G554" i="2" s="1"/>
  <c r="H556" i="2"/>
  <c r="H555" i="2" s="1"/>
  <c r="H554" i="2" s="1"/>
  <c r="F556" i="2"/>
  <c r="F555" i="2" s="1"/>
  <c r="F554" i="2" s="1"/>
  <c r="G525" i="2" l="1"/>
  <c r="G524" i="2" s="1"/>
  <c r="H525" i="2"/>
  <c r="H524" i="2" s="1"/>
  <c r="F525" i="2"/>
  <c r="F524" i="2" s="1"/>
  <c r="G516" i="2" l="1"/>
  <c r="G515" i="2" s="1"/>
  <c r="G514" i="2" s="1"/>
  <c r="H516" i="2"/>
  <c r="H515" i="2" s="1"/>
  <c r="H514" i="2" s="1"/>
  <c r="F516" i="2"/>
  <c r="F515" i="2" s="1"/>
  <c r="F514" i="2" s="1"/>
  <c r="G138" i="1" l="1"/>
  <c r="H872" i="2" l="1"/>
  <c r="H871" i="2" s="1"/>
  <c r="F872" i="2"/>
  <c r="F871" i="2" s="1"/>
  <c r="G872" i="2"/>
  <c r="G871" i="2" s="1"/>
  <c r="F880" i="2" l="1"/>
  <c r="G292" i="2" l="1"/>
  <c r="H292" i="2"/>
  <c r="F292" i="2"/>
  <c r="G223" i="2" l="1"/>
  <c r="H223" i="2"/>
  <c r="F223" i="2"/>
  <c r="G439" i="2" l="1"/>
  <c r="G438" i="2" s="1"/>
  <c r="H439" i="2"/>
  <c r="H438" i="2" s="1"/>
  <c r="F439" i="2"/>
  <c r="F438" i="2" s="1"/>
  <c r="G474" i="2"/>
  <c r="G473" i="2" s="1"/>
  <c r="H474" i="2"/>
  <c r="H473" i="2" s="1"/>
  <c r="F474" i="2"/>
  <c r="F473" i="2" s="1"/>
  <c r="G477" i="2"/>
  <c r="G476" i="2" s="1"/>
  <c r="H477" i="2"/>
  <c r="H476" i="2" s="1"/>
  <c r="F477" i="2"/>
  <c r="F476" i="2" s="1"/>
  <c r="G470" i="2" l="1"/>
  <c r="G468" i="2" s="1"/>
  <c r="H470" i="2"/>
  <c r="H468" i="2" s="1"/>
  <c r="F470" i="2"/>
  <c r="F468" i="2" s="1"/>
  <c r="G396" i="2"/>
  <c r="G395" i="2" s="1"/>
  <c r="G394" i="2" s="1"/>
  <c r="H396" i="2"/>
  <c r="H395" i="2" s="1"/>
  <c r="H394" i="2" s="1"/>
  <c r="F396" i="2"/>
  <c r="F395" i="2" s="1"/>
  <c r="F394" i="2" s="1"/>
  <c r="G257" i="2" l="1"/>
  <c r="G256" i="2" s="1"/>
  <c r="H257" i="2"/>
  <c r="H256" i="2" s="1"/>
  <c r="F257" i="2"/>
  <c r="F256" i="2" s="1"/>
  <c r="G242" i="1"/>
  <c r="G240" i="1" s="1"/>
  <c r="G286" i="2"/>
  <c r="G285" i="2" s="1"/>
  <c r="H286" i="2"/>
  <c r="H285" i="2" s="1"/>
  <c r="F286" i="2"/>
  <c r="F285" i="2" s="1"/>
  <c r="G174" i="2"/>
  <c r="H174" i="2"/>
  <c r="F174" i="2"/>
  <c r="G389" i="2"/>
  <c r="G388" i="2" s="1"/>
  <c r="H389" i="2"/>
  <c r="H388" i="2" s="1"/>
  <c r="F389" i="2"/>
  <c r="F388" i="2" s="1"/>
  <c r="H214" i="1" l="1"/>
  <c r="H213" i="1" s="1"/>
  <c r="I214" i="1"/>
  <c r="I213" i="1" s="1"/>
  <c r="H191" i="1"/>
  <c r="I191" i="1"/>
  <c r="G191" i="1"/>
  <c r="G719" i="2" l="1"/>
  <c r="G718" i="2" s="1"/>
  <c r="H719" i="2"/>
  <c r="H718" i="2" s="1"/>
  <c r="F719" i="2"/>
  <c r="F718" i="2" s="1"/>
  <c r="G646" i="2"/>
  <c r="H646" i="2"/>
  <c r="F646" i="2"/>
  <c r="G619" i="2"/>
  <c r="G618" i="2" s="1"/>
  <c r="H619" i="2"/>
  <c r="H618" i="2" s="1"/>
  <c r="G649" i="2"/>
  <c r="G648" i="2" s="1"/>
  <c r="H649" i="2"/>
  <c r="H648" i="2" s="1"/>
  <c r="F649" i="2"/>
  <c r="F648" i="2" s="1"/>
  <c r="H640" i="2"/>
  <c r="G640" i="2"/>
  <c r="F640" i="2"/>
  <c r="G878" i="2" l="1"/>
  <c r="G877" i="2" s="1"/>
  <c r="G868" i="2" s="1"/>
  <c r="H878" i="2"/>
  <c r="H877" i="2" s="1"/>
  <c r="H868" i="2" s="1"/>
  <c r="F878" i="2"/>
  <c r="F877" i="2" s="1"/>
  <c r="F868" i="2" s="1"/>
  <c r="G835" i="2"/>
  <c r="H835" i="2"/>
  <c r="F835" i="2"/>
  <c r="G866" i="2"/>
  <c r="G865" i="2" s="1"/>
  <c r="H866" i="2"/>
  <c r="H865" i="2" s="1"/>
  <c r="F866" i="2"/>
  <c r="F865" i="2" s="1"/>
  <c r="F315" i="2" l="1"/>
  <c r="I33" i="1" l="1"/>
  <c r="I32" i="1" s="1"/>
  <c r="I31" i="1" s="1"/>
  <c r="I30" i="1" s="1"/>
  <c r="I26" i="1"/>
  <c r="I24" i="1"/>
  <c r="I21" i="1"/>
  <c r="I17" i="1"/>
  <c r="I13" i="1"/>
  <c r="H33" i="1"/>
  <c r="H32" i="1" s="1"/>
  <c r="H31" i="1" s="1"/>
  <c r="H30" i="1" s="1"/>
  <c r="H26" i="1"/>
  <c r="H24" i="1"/>
  <c r="H21" i="1"/>
  <c r="H17" i="1"/>
  <c r="H13" i="1"/>
  <c r="I12" i="1" l="1"/>
  <c r="I11" i="1" s="1"/>
  <c r="I20" i="1"/>
  <c r="I19" i="1" s="1"/>
  <c r="H12" i="1"/>
  <c r="H11" i="1" s="1"/>
  <c r="H20" i="1"/>
  <c r="H19" i="1" s="1"/>
  <c r="I47" i="1"/>
  <c r="I43" i="1"/>
  <c r="H47" i="1"/>
  <c r="H43" i="1"/>
  <c r="H50" i="1" l="1"/>
  <c r="H52" i="1"/>
  <c r="I50" i="1"/>
  <c r="I52" i="1"/>
  <c r="I10" i="1"/>
  <c r="I38" i="1"/>
  <c r="I37" i="1" s="1"/>
  <c r="H38" i="1"/>
  <c r="H37" i="1" s="1"/>
  <c r="H10" i="1"/>
  <c r="H46" i="1" l="1"/>
  <c r="H45" i="1" s="1"/>
  <c r="H36" i="1" s="1"/>
  <c r="I46" i="1"/>
  <c r="I45" i="1" s="1"/>
  <c r="I36" i="1" s="1"/>
  <c r="G1032" i="2" l="1"/>
  <c r="G1031" i="2" s="1"/>
  <c r="H1032" i="2"/>
  <c r="H1031" i="2" s="1"/>
  <c r="F1032" i="2"/>
  <c r="F1031" i="2" s="1"/>
  <c r="G173" i="2" l="1"/>
  <c r="G172" i="2" s="1"/>
  <c r="H173" i="2"/>
  <c r="H172" i="2" s="1"/>
  <c r="F173" i="2"/>
  <c r="F172" i="2" s="1"/>
  <c r="G537" i="2"/>
  <c r="G536" i="2" s="1"/>
  <c r="G535" i="2" s="1"/>
  <c r="H537" i="2"/>
  <c r="H536" i="2" s="1"/>
  <c r="H535" i="2" s="1"/>
  <c r="F537" i="2"/>
  <c r="F536" i="2" s="1"/>
  <c r="F535" i="2" s="1"/>
  <c r="H280" i="1"/>
  <c r="H279" i="1" s="1"/>
  <c r="I280" i="1"/>
  <c r="I279" i="1" s="1"/>
  <c r="G280" i="1"/>
  <c r="G279" i="1" s="1"/>
  <c r="G1026" i="2"/>
  <c r="H1026" i="2"/>
  <c r="G1027" i="2"/>
  <c r="H1027" i="2"/>
  <c r="F1027" i="2"/>
  <c r="G134" i="1"/>
  <c r="G133" i="1" s="1"/>
  <c r="F1026" i="2"/>
  <c r="H134" i="1"/>
  <c r="H133" i="1" s="1"/>
  <c r="I134" i="1"/>
  <c r="I133" i="1" s="1"/>
  <c r="F1023" i="2"/>
  <c r="G1023" i="2"/>
  <c r="H1023" i="2"/>
  <c r="G1022" i="2"/>
  <c r="H1022" i="2"/>
  <c r="F1022" i="2"/>
  <c r="H1021" i="2" l="1"/>
  <c r="G1021" i="2"/>
  <c r="F1021" i="2"/>
  <c r="F1025" i="2"/>
  <c r="H1025" i="2"/>
  <c r="G1025" i="2"/>
  <c r="H1020" i="2" l="1"/>
  <c r="F1020" i="2"/>
  <c r="G1020" i="2"/>
  <c r="F171" i="2" l="1"/>
  <c r="G345" i="2" l="1"/>
  <c r="H345" i="2"/>
  <c r="F345" i="2"/>
  <c r="G528" i="2" l="1"/>
  <c r="H528" i="2"/>
  <c r="F528" i="2"/>
  <c r="F613" i="2" l="1"/>
  <c r="G613" i="2"/>
  <c r="H613" i="2"/>
  <c r="G612" i="2"/>
  <c r="H612" i="2"/>
  <c r="F612" i="2"/>
  <c r="F611" i="2" l="1"/>
  <c r="H611" i="2"/>
  <c r="G611" i="2"/>
  <c r="G1080" i="2" l="1"/>
  <c r="G1079" i="2" s="1"/>
  <c r="H1080" i="2"/>
  <c r="H1079" i="2" s="1"/>
  <c r="F1080" i="2"/>
  <c r="F1079" i="2" s="1"/>
  <c r="F376" i="2" l="1"/>
  <c r="G376" i="2"/>
  <c r="H376" i="2"/>
  <c r="G379" i="2"/>
  <c r="H379" i="2"/>
  <c r="F379" i="2"/>
  <c r="G378" i="2" l="1"/>
  <c r="H378" i="2"/>
  <c r="F378" i="2"/>
  <c r="G375" i="2"/>
  <c r="H375" i="2"/>
  <c r="F375" i="2"/>
  <c r="H374" i="2" l="1"/>
  <c r="F374" i="2"/>
  <c r="G374" i="2" l="1"/>
  <c r="F510" i="2" l="1"/>
  <c r="G511" i="2"/>
  <c r="H511" i="2"/>
  <c r="F511" i="2"/>
  <c r="H510" i="2"/>
  <c r="G510" i="2"/>
  <c r="G301" i="2" l="1"/>
  <c r="H301" i="2"/>
  <c r="F301" i="2"/>
  <c r="G464" i="2" l="1"/>
  <c r="H464" i="2"/>
  <c r="F464" i="2"/>
  <c r="F738" i="2" l="1"/>
  <c r="F737" i="2"/>
  <c r="G344" i="2" l="1"/>
  <c r="H344" i="2"/>
  <c r="F344" i="2"/>
  <c r="H207" i="1"/>
  <c r="H206" i="1" s="1"/>
  <c r="I207" i="1"/>
  <c r="I206" i="1" s="1"/>
  <c r="G207" i="1"/>
  <c r="G206" i="1" s="1"/>
  <c r="H138" i="1"/>
  <c r="H137" i="1" s="1"/>
  <c r="I138" i="1"/>
  <c r="I137" i="1" s="1"/>
  <c r="G137" i="1"/>
  <c r="G1058" i="2" l="1"/>
  <c r="H1058" i="2"/>
  <c r="F1058" i="2"/>
  <c r="F228" i="2" l="1"/>
  <c r="F226" i="2" s="1"/>
  <c r="G226" i="2"/>
  <c r="H226" i="2"/>
  <c r="F231" i="2"/>
  <c r="F229" i="2" s="1"/>
  <c r="G229" i="2"/>
  <c r="H229" i="2"/>
  <c r="G225" i="2"/>
  <c r="H225" i="2"/>
  <c r="F225" i="2"/>
  <c r="F224" i="2" l="1"/>
  <c r="F222" i="2" s="1"/>
  <c r="H224" i="2"/>
  <c r="H222" i="2" s="1"/>
  <c r="G224" i="2"/>
  <c r="G222" i="2" s="1"/>
  <c r="G501" i="2" l="1"/>
  <c r="G500" i="2" s="1"/>
  <c r="H501" i="2"/>
  <c r="H500" i="2" s="1"/>
  <c r="F501" i="2"/>
  <c r="F500" i="2" s="1"/>
  <c r="G88" i="2"/>
  <c r="H88" i="2"/>
  <c r="F88" i="2"/>
  <c r="F332" i="2" l="1"/>
  <c r="G332" i="2"/>
  <c r="H332" i="2"/>
  <c r="H202" i="1"/>
  <c r="I202" i="1"/>
  <c r="G202" i="1"/>
  <c r="G199" i="1" l="1"/>
  <c r="G198" i="1" s="1"/>
  <c r="H199" i="1"/>
  <c r="H198" i="1" s="1"/>
  <c r="I199" i="1"/>
  <c r="I198" i="1" s="1"/>
  <c r="G621" i="2"/>
  <c r="H621" i="2"/>
  <c r="G622" i="2"/>
  <c r="H622" i="2"/>
  <c r="G796" i="2" l="1"/>
  <c r="G795" i="2" s="1"/>
  <c r="H796" i="2"/>
  <c r="H795" i="2" s="1"/>
  <c r="F796" i="2"/>
  <c r="F795" i="2" s="1"/>
  <c r="G787" i="2"/>
  <c r="H787" i="2"/>
  <c r="F787" i="2"/>
  <c r="G608" i="2"/>
  <c r="H608" i="2"/>
  <c r="F608" i="2"/>
  <c r="G610" i="2"/>
  <c r="H610" i="2"/>
  <c r="F610" i="2"/>
  <c r="F609" i="2"/>
  <c r="G609" i="2"/>
  <c r="H609" i="2"/>
  <c r="G995" i="2"/>
  <c r="G994" i="2" s="1"/>
  <c r="H995" i="2"/>
  <c r="H994" i="2" s="1"/>
  <c r="F995" i="2"/>
  <c r="F994" i="2" s="1"/>
  <c r="G932" i="2" l="1"/>
  <c r="G931" i="2" s="1"/>
  <c r="H932" i="2"/>
  <c r="H931" i="2" s="1"/>
  <c r="F932" i="2"/>
  <c r="F931" i="2" s="1"/>
  <c r="G829" i="2" l="1"/>
  <c r="G827" i="2" s="1"/>
  <c r="H829" i="2"/>
  <c r="H827" i="2" s="1"/>
  <c r="F829" i="2"/>
  <c r="F827" i="2" s="1"/>
  <c r="G214" i="1" l="1"/>
  <c r="G213" i="1" s="1"/>
  <c r="G432" i="2" l="1"/>
  <c r="G431" i="2" s="1"/>
  <c r="H432" i="2"/>
  <c r="H431" i="2" s="1"/>
  <c r="F432" i="2"/>
  <c r="F431" i="2" s="1"/>
  <c r="G442" i="2"/>
  <c r="H442" i="2"/>
  <c r="G443" i="2"/>
  <c r="H443" i="2"/>
  <c r="F443" i="2"/>
  <c r="F442" i="2"/>
  <c r="G437" i="2"/>
  <c r="G436" i="2" s="1"/>
  <c r="H437" i="2"/>
  <c r="H436" i="2" s="1"/>
  <c r="F437" i="2"/>
  <c r="F436" i="2" s="1"/>
  <c r="F435" i="2"/>
  <c r="G435" i="2"/>
  <c r="H435" i="2"/>
  <c r="G434" i="2"/>
  <c r="H434" i="2"/>
  <c r="F434" i="2"/>
  <c r="G387" i="2"/>
  <c r="G385" i="2" s="1"/>
  <c r="H387" i="2"/>
  <c r="H385" i="2" s="1"/>
  <c r="F387" i="2"/>
  <c r="F385" i="2" s="1"/>
  <c r="H440" i="2" l="1"/>
  <c r="G440" i="2"/>
  <c r="F440" i="2"/>
  <c r="F433" i="2"/>
  <c r="G433" i="2"/>
  <c r="H433" i="2"/>
  <c r="H430" i="2" l="1"/>
  <c r="F430" i="2"/>
  <c r="G430" i="2"/>
  <c r="H1009" i="2"/>
  <c r="G569" i="2"/>
  <c r="G568" i="2" s="1"/>
  <c r="H569" i="2"/>
  <c r="H568" i="2" s="1"/>
  <c r="F569" i="2"/>
  <c r="F568" i="2" s="1"/>
  <c r="G367" i="2"/>
  <c r="H367" i="2"/>
  <c r="F367" i="2"/>
  <c r="G365" i="2" l="1"/>
  <c r="G366" i="2"/>
  <c r="F365" i="2"/>
  <c r="F366" i="2"/>
  <c r="H365" i="2"/>
  <c r="H366" i="2"/>
  <c r="G289" i="2"/>
  <c r="G288" i="2" s="1"/>
  <c r="G287" i="2" s="1"/>
  <c r="H289" i="2"/>
  <c r="H288" i="2" s="1"/>
  <c r="H287" i="2" s="1"/>
  <c r="G967" i="2" l="1"/>
  <c r="G966" i="2" s="1"/>
  <c r="H967" i="2"/>
  <c r="H966" i="2" s="1"/>
  <c r="F967" i="2"/>
  <c r="F966" i="2" s="1"/>
  <c r="F55" i="3" l="1"/>
  <c r="F54" i="3" s="1"/>
  <c r="D55" i="3"/>
  <c r="D54" i="3" s="1"/>
  <c r="E55" i="3"/>
  <c r="E54" i="3" s="1"/>
  <c r="H203" i="2" l="1"/>
  <c r="G203" i="2"/>
  <c r="F203" i="2"/>
  <c r="H164" i="1"/>
  <c r="H163" i="1" s="1"/>
  <c r="H162" i="1" s="1"/>
  <c r="I164" i="1"/>
  <c r="I163" i="1" s="1"/>
  <c r="I162" i="1" s="1"/>
  <c r="G164" i="1"/>
  <c r="G163" i="1" s="1"/>
  <c r="G162" i="1" s="1"/>
  <c r="H171" i="1" l="1"/>
  <c r="I171" i="1"/>
  <c r="G171" i="1"/>
  <c r="G467" i="2" l="1"/>
  <c r="G466" i="2" s="1"/>
  <c r="H467" i="2"/>
  <c r="H466" i="2" s="1"/>
  <c r="F467" i="2"/>
  <c r="F466" i="2" s="1"/>
  <c r="G1063" i="2" l="1"/>
  <c r="H1063" i="2"/>
  <c r="F1063" i="2"/>
  <c r="G33" i="1"/>
  <c r="G32" i="1" s="1"/>
  <c r="G31" i="1" s="1"/>
  <c r="G30" i="1" l="1"/>
  <c r="G97" i="1" l="1"/>
  <c r="G324" i="2" l="1"/>
  <c r="H324" i="2"/>
  <c r="F324" i="2"/>
  <c r="G209" i="2"/>
  <c r="H209" i="2"/>
  <c r="F209" i="2"/>
  <c r="G678" i="2" l="1"/>
  <c r="G677" i="2" s="1"/>
  <c r="H678" i="2"/>
  <c r="H677" i="2" s="1"/>
  <c r="F678" i="2"/>
  <c r="F677" i="2" s="1"/>
  <c r="G617" i="2" l="1"/>
  <c r="G616" i="2" s="1"/>
  <c r="H617" i="2"/>
  <c r="H616" i="2" s="1"/>
  <c r="F617" i="2"/>
  <c r="F616" i="2" s="1"/>
  <c r="G908" i="2" l="1"/>
  <c r="G907" i="2" s="1"/>
  <c r="H908" i="2"/>
  <c r="H907" i="2" s="1"/>
  <c r="F908" i="2"/>
  <c r="F907" i="2" s="1"/>
  <c r="F152" i="2" l="1"/>
  <c r="F634" i="2"/>
  <c r="G803" i="2" l="1"/>
  <c r="H803" i="2"/>
  <c r="F803" i="2"/>
  <c r="G791" i="2"/>
  <c r="H791" i="2"/>
  <c r="F791" i="2"/>
  <c r="F622" i="2"/>
  <c r="F621" i="2"/>
  <c r="G620" i="2"/>
  <c r="H620" i="2"/>
  <c r="G696" i="2"/>
  <c r="H696" i="2"/>
  <c r="F696" i="2"/>
  <c r="F620" i="2" l="1"/>
  <c r="G891" i="2"/>
  <c r="G890" i="2" s="1"/>
  <c r="G889" i="2" s="1"/>
  <c r="H891" i="2"/>
  <c r="H890" i="2" s="1"/>
  <c r="H889" i="2" s="1"/>
  <c r="F891" i="2"/>
  <c r="F890" i="2" s="1"/>
  <c r="F889" i="2" s="1"/>
  <c r="G863" i="2"/>
  <c r="H863" i="2"/>
  <c r="G864" i="2"/>
  <c r="H864" i="2"/>
  <c r="F864" i="2"/>
  <c r="F863" i="2"/>
  <c r="G187" i="1"/>
  <c r="G862" i="2" l="1"/>
  <c r="G861" i="2" s="1"/>
  <c r="H862" i="2"/>
  <c r="H861" i="2" s="1"/>
  <c r="F862" i="2"/>
  <c r="F861" i="2" s="1"/>
  <c r="G100" i="1" l="1"/>
  <c r="G952" i="2" l="1"/>
  <c r="H952" i="2"/>
  <c r="F952" i="2"/>
  <c r="G447" i="2" l="1"/>
  <c r="G446" i="2" s="1"/>
  <c r="H447" i="2"/>
  <c r="H446" i="2" s="1"/>
  <c r="F447" i="2"/>
  <c r="F446" i="2" s="1"/>
  <c r="G449" i="2"/>
  <c r="G448" i="2" s="1"/>
  <c r="H449" i="2"/>
  <c r="H448" i="2" s="1"/>
  <c r="F449" i="2"/>
  <c r="F448" i="2" s="1"/>
  <c r="G689" i="2"/>
  <c r="H689" i="2"/>
  <c r="F689" i="2"/>
  <c r="H445" i="2" l="1"/>
  <c r="F445" i="2"/>
  <c r="G445" i="2"/>
  <c r="G633" i="2" l="1"/>
  <c r="H633" i="2"/>
  <c r="F633" i="2"/>
  <c r="F624" i="2"/>
  <c r="G624" i="2"/>
  <c r="H624" i="2"/>
  <c r="G625" i="2"/>
  <c r="H625" i="2"/>
  <c r="F625" i="2"/>
  <c r="G578" i="2"/>
  <c r="G577" i="2" s="1"/>
  <c r="H578" i="2"/>
  <c r="H577" i="2" s="1"/>
  <c r="F578" i="2"/>
  <c r="F577" i="2" s="1"/>
  <c r="F623" i="2" l="1"/>
  <c r="H623" i="2"/>
  <c r="G623" i="2"/>
  <c r="G639" i="2" l="1"/>
  <c r="G638" i="2" s="1"/>
  <c r="H639" i="2"/>
  <c r="H638" i="2" s="1"/>
  <c r="F639" i="2"/>
  <c r="F638" i="2" s="1"/>
  <c r="G1000" i="2"/>
  <c r="H1000" i="2"/>
  <c r="F1000" i="2"/>
  <c r="G559" i="2" l="1"/>
  <c r="G558" i="2" s="1"/>
  <c r="G557" i="2" s="1"/>
  <c r="H559" i="2"/>
  <c r="H558" i="2" s="1"/>
  <c r="H557" i="2" s="1"/>
  <c r="F559" i="2"/>
  <c r="F558" i="2" s="1"/>
  <c r="F557" i="2" s="1"/>
  <c r="G546" i="2" l="1"/>
  <c r="G545" i="2" s="1"/>
  <c r="H546" i="2"/>
  <c r="H545" i="2" s="1"/>
  <c r="F546" i="2"/>
  <c r="F545" i="2" s="1"/>
  <c r="G265" i="2"/>
  <c r="H265" i="2"/>
  <c r="F265" i="2"/>
  <c r="G220" i="2"/>
  <c r="H220" i="2"/>
  <c r="F220" i="2"/>
  <c r="G221" i="1"/>
  <c r="G978" i="2" l="1"/>
  <c r="H978" i="2"/>
  <c r="F978" i="2"/>
  <c r="G137" i="2"/>
  <c r="H137" i="2"/>
  <c r="F137" i="2"/>
  <c r="E38" i="3" l="1"/>
  <c r="F38" i="3"/>
  <c r="H1013" i="2"/>
  <c r="G1013" i="2"/>
  <c r="D38" i="3" l="1"/>
  <c r="F1013" i="2"/>
  <c r="F1007" i="2" l="1"/>
  <c r="F1006" i="2" s="1"/>
  <c r="G1006" i="2"/>
  <c r="H1006" i="2"/>
  <c r="G283" i="1"/>
  <c r="G309" i="2"/>
  <c r="G308" i="2" s="1"/>
  <c r="H309" i="2"/>
  <c r="H308" i="2" s="1"/>
  <c r="F309" i="2"/>
  <c r="F308" i="2" s="1"/>
  <c r="H277" i="1"/>
  <c r="I277" i="1"/>
  <c r="G277" i="1"/>
  <c r="F289" i="2" l="1"/>
  <c r="F288" i="2" s="1"/>
  <c r="F287" i="2" s="1"/>
  <c r="G499" i="2" l="1"/>
  <c r="H499" i="2"/>
  <c r="F499" i="2"/>
  <c r="G115" i="2" l="1"/>
  <c r="H115" i="2"/>
  <c r="F115" i="2"/>
  <c r="G160" i="2" l="1"/>
  <c r="H160" i="2"/>
  <c r="F160" i="2"/>
  <c r="G553" i="2" l="1"/>
  <c r="G552" i="2" s="1"/>
  <c r="H553" i="2"/>
  <c r="H552" i="2" s="1"/>
  <c r="F553" i="2"/>
  <c r="F552" i="2" s="1"/>
  <c r="G221" i="2"/>
  <c r="H221" i="2"/>
  <c r="F221" i="2"/>
  <c r="G575" i="2"/>
  <c r="G574" i="2" s="1"/>
  <c r="H575" i="2"/>
  <c r="H574" i="2" s="1"/>
  <c r="F575" i="2"/>
  <c r="F574" i="2" s="1"/>
  <c r="G352" i="2" l="1"/>
  <c r="G351" i="2" s="1"/>
  <c r="H352" i="2"/>
  <c r="H351" i="2" s="1"/>
  <c r="F352" i="2"/>
  <c r="F351" i="2" s="1"/>
  <c r="H297" i="1"/>
  <c r="I297" i="1"/>
  <c r="G715" i="2" l="1"/>
  <c r="G714" i="2" s="1"/>
  <c r="F715" i="2"/>
  <c r="F714" i="2" s="1"/>
  <c r="H715" i="2"/>
  <c r="H714" i="2" s="1"/>
  <c r="F619" i="2" l="1"/>
  <c r="F618" i="2" s="1"/>
  <c r="F336" i="2" l="1"/>
  <c r="G836" i="2" l="1"/>
  <c r="G834" i="2" s="1"/>
  <c r="H836" i="2"/>
  <c r="H834" i="2" s="1"/>
  <c r="F836" i="2"/>
  <c r="F834" i="2" s="1"/>
  <c r="H833" i="2" l="1"/>
  <c r="H832" i="2" s="1"/>
  <c r="H831" i="2"/>
  <c r="H830" i="2" s="1"/>
  <c r="G833" i="2"/>
  <c r="G832" i="2" s="1"/>
  <c r="G831" i="2"/>
  <c r="G830" i="2" s="1"/>
  <c r="F833" i="2"/>
  <c r="F832" i="2" s="1"/>
  <c r="F831" i="2"/>
  <c r="F830" i="2" s="1"/>
  <c r="F860" i="2"/>
  <c r="G860" i="2"/>
  <c r="H860" i="2"/>
  <c r="G821" i="2" l="1"/>
  <c r="F821" i="2"/>
  <c r="H821" i="2"/>
  <c r="H859" i="2"/>
  <c r="G859" i="2"/>
  <c r="F859" i="2"/>
  <c r="H858" i="2"/>
  <c r="G858" i="2"/>
  <c r="F858" i="2"/>
  <c r="F857" i="2" l="1"/>
  <c r="F856" i="2" s="1"/>
  <c r="G857" i="2"/>
  <c r="G856" i="2" s="1"/>
  <c r="H857" i="2"/>
  <c r="H856" i="2" s="1"/>
  <c r="H645" i="2" l="1"/>
  <c r="H644" i="2" s="1"/>
  <c r="G645" i="2"/>
  <c r="G644" i="2" s="1"/>
  <c r="F645" i="2"/>
  <c r="F644" i="2" s="1"/>
  <c r="G786" i="2"/>
  <c r="G785" i="2" s="1"/>
  <c r="H786" i="2"/>
  <c r="H785" i="2" s="1"/>
  <c r="F786" i="2"/>
  <c r="F785" i="2" s="1"/>
  <c r="G798" i="2"/>
  <c r="G797" i="2" s="1"/>
  <c r="G794" i="2" s="1"/>
  <c r="H798" i="2"/>
  <c r="H797" i="2" s="1"/>
  <c r="H794" i="2" s="1"/>
  <c r="F798" i="2"/>
  <c r="F797" i="2" s="1"/>
  <c r="F794" i="2" s="1"/>
  <c r="G626" i="2"/>
  <c r="H626" i="2"/>
  <c r="F626" i="2"/>
  <c r="G772" i="2"/>
  <c r="G771" i="2" s="1"/>
  <c r="H772" i="2"/>
  <c r="H771" i="2" s="1"/>
  <c r="F772" i="2"/>
  <c r="F771" i="2" s="1"/>
  <c r="G780" i="2"/>
  <c r="G779" i="2" s="1"/>
  <c r="G778" i="2" s="1"/>
  <c r="H780" i="2"/>
  <c r="H779" i="2" s="1"/>
  <c r="H778" i="2" s="1"/>
  <c r="F780" i="2"/>
  <c r="F779" i="2" s="1"/>
  <c r="F778" i="2" s="1"/>
  <c r="G759" i="2"/>
  <c r="H759" i="2"/>
  <c r="F759" i="2"/>
  <c r="G636" i="2"/>
  <c r="H636" i="2"/>
  <c r="F637" i="2"/>
  <c r="F636" i="2"/>
  <c r="F632" i="2"/>
  <c r="F631" i="2"/>
  <c r="G607" i="2"/>
  <c r="G606" i="2" s="1"/>
  <c r="H607" i="2"/>
  <c r="H606" i="2" s="1"/>
  <c r="F607" i="2"/>
  <c r="F606" i="2" s="1"/>
  <c r="H632" i="2"/>
  <c r="G940" i="2"/>
  <c r="H940" i="2"/>
  <c r="F940" i="2"/>
  <c r="G777" i="2"/>
  <c r="G776" i="2" s="1"/>
  <c r="H777" i="2"/>
  <c r="H776" i="2" s="1"/>
  <c r="F777" i="2"/>
  <c r="G767" i="2"/>
  <c r="G766" i="2" s="1"/>
  <c r="H767" i="2"/>
  <c r="H766" i="2" s="1"/>
  <c r="F767" i="2"/>
  <c r="F766" i="2" s="1"/>
  <c r="G773" i="2" l="1"/>
  <c r="H773" i="2"/>
  <c r="G631" i="2"/>
  <c r="F776" i="2"/>
  <c r="F773" i="2" s="1"/>
  <c r="F630" i="2"/>
  <c r="F635" i="2"/>
  <c r="G632" i="2"/>
  <c r="H631" i="2"/>
  <c r="H630" i="2" s="1"/>
  <c r="H637" i="2"/>
  <c r="H635" i="2" s="1"/>
  <c r="G637" i="2"/>
  <c r="G635" i="2" s="1"/>
  <c r="G630" i="2" l="1"/>
  <c r="G934" i="2" l="1"/>
  <c r="G933" i="2" s="1"/>
  <c r="H934" i="2"/>
  <c r="H933" i="2" s="1"/>
  <c r="F934" i="2"/>
  <c r="F933" i="2" s="1"/>
  <c r="H219" i="2" l="1"/>
  <c r="F219" i="2"/>
  <c r="G219" i="2"/>
  <c r="I300" i="1" l="1"/>
  <c r="I288" i="1"/>
  <c r="I287" i="1" s="1"/>
  <c r="I285" i="1"/>
  <c r="I282" i="1" s="1"/>
  <c r="I275" i="1"/>
  <c r="I273" i="1"/>
  <c r="I266" i="1"/>
  <c r="I265" i="1" s="1"/>
  <c r="I264" i="1" s="1"/>
  <c r="I261" i="1"/>
  <c r="I260" i="1"/>
  <c r="I258" i="1"/>
  <c r="I253" i="1"/>
  <c r="I250" i="1"/>
  <c r="I249" i="1" s="1"/>
  <c r="I247" i="1"/>
  <c r="I246" i="1" s="1"/>
  <c r="I238" i="1"/>
  <c r="I236" i="1" s="1"/>
  <c r="I219" i="1"/>
  <c r="I217" i="1"/>
  <c r="I189" i="1"/>
  <c r="I187" i="1"/>
  <c r="I180" i="1"/>
  <c r="I178" i="1"/>
  <c r="I177" i="1" s="1"/>
  <c r="I170" i="1"/>
  <c r="I168" i="1"/>
  <c r="I167" i="1" s="1"/>
  <c r="I166" i="1" s="1"/>
  <c r="I156" i="1"/>
  <c r="I154" i="1"/>
  <c r="I153" i="1" s="1"/>
  <c r="I146" i="1"/>
  <c r="I143" i="1" s="1"/>
  <c r="I131" i="1"/>
  <c r="I130" i="1" s="1"/>
  <c r="I128" i="1"/>
  <c r="I127" i="1" s="1"/>
  <c r="I125" i="1"/>
  <c r="I123" i="1"/>
  <c r="I120" i="1"/>
  <c r="I119" i="1" s="1"/>
  <c r="I116" i="1"/>
  <c r="I115" i="1" s="1"/>
  <c r="I112" i="1"/>
  <c r="I111" i="1" s="1"/>
  <c r="I108" i="1"/>
  <c r="I107" i="1" s="1"/>
  <c r="I102" i="1"/>
  <c r="I100" i="1"/>
  <c r="I97" i="1"/>
  <c r="I94" i="1"/>
  <c r="I93" i="1" s="1"/>
  <c r="I90" i="1"/>
  <c r="I89" i="1" s="1"/>
  <c r="I88" i="1" s="1"/>
  <c r="I86" i="1"/>
  <c r="I85" i="1" s="1"/>
  <c r="I84" i="1" s="1"/>
  <c r="I82" i="1"/>
  <c r="I79" i="1"/>
  <c r="I75" i="1"/>
  <c r="I74" i="1" s="1"/>
  <c r="I67" i="1"/>
  <c r="I66" i="1" s="1"/>
  <c r="I63" i="1"/>
  <c r="I62" i="1" s="1"/>
  <c r="I59" i="1"/>
  <c r="I58" i="1" s="1"/>
  <c r="I57" i="1" s="1"/>
  <c r="I35" i="1"/>
  <c r="I255" i="1" l="1"/>
  <c r="I252" i="1" s="1"/>
  <c r="I185" i="1"/>
  <c r="I184" i="1" s="1"/>
  <c r="I183" i="1" s="1"/>
  <c r="I78" i="1"/>
  <c r="I61" i="1" s="1"/>
  <c r="H377" i="2"/>
  <c r="H373" i="2" s="1"/>
  <c r="I216" i="1"/>
  <c r="I161" i="1"/>
  <c r="I142" i="1"/>
  <c r="I245" i="1"/>
  <c r="I296" i="1"/>
  <c r="I235" i="1"/>
  <c r="I122" i="1"/>
  <c r="H35" i="1"/>
  <c r="I106" i="1"/>
  <c r="I96" i="1"/>
  <c r="I152" i="1"/>
  <c r="I151" i="1" s="1"/>
  <c r="I150" i="1" s="1"/>
  <c r="I271" i="1"/>
  <c r="I270" i="1" s="1"/>
  <c r="I293" i="1" l="1"/>
  <c r="I292" i="1" s="1"/>
  <c r="I291" i="1" s="1"/>
  <c r="I244" i="1"/>
  <c r="I160" i="1"/>
  <c r="F21" i="3" s="1"/>
  <c r="I92" i="1"/>
  <c r="I56" i="1" s="1"/>
  <c r="I212" i="1"/>
  <c r="F39" i="3"/>
  <c r="I141" i="1" l="1"/>
  <c r="F42" i="3"/>
  <c r="F36" i="3"/>
  <c r="I290" i="1"/>
  <c r="I9" i="1"/>
  <c r="I182" i="1"/>
  <c r="E45" i="3"/>
  <c r="H300" i="1"/>
  <c r="H288" i="1"/>
  <c r="H287" i="1" s="1"/>
  <c r="H285" i="1"/>
  <c r="H282" i="1" s="1"/>
  <c r="H275" i="1"/>
  <c r="H273" i="1"/>
  <c r="H266" i="1"/>
  <c r="H265" i="1" s="1"/>
  <c r="H264" i="1" s="1"/>
  <c r="H261" i="1"/>
  <c r="H260" i="1"/>
  <c r="H258" i="1"/>
  <c r="H253" i="1"/>
  <c r="H250" i="1"/>
  <c r="H249" i="1" s="1"/>
  <c r="H247" i="1"/>
  <c r="H246" i="1" s="1"/>
  <c r="H238" i="1"/>
  <c r="H236" i="1" s="1"/>
  <c r="H219" i="1"/>
  <c r="H217" i="1"/>
  <c r="H189" i="1"/>
  <c r="H187" i="1"/>
  <c r="H180" i="1"/>
  <c r="H178" i="1"/>
  <c r="H177" i="1" s="1"/>
  <c r="H170" i="1"/>
  <c r="H168" i="1"/>
  <c r="H167" i="1" s="1"/>
  <c r="H166" i="1" s="1"/>
  <c r="H156" i="1"/>
  <c r="H154" i="1"/>
  <c r="H153" i="1" s="1"/>
  <c r="H146" i="1"/>
  <c r="H143" i="1" s="1"/>
  <c r="H131" i="1"/>
  <c r="H130" i="1" s="1"/>
  <c r="H128" i="1"/>
  <c r="H127" i="1" s="1"/>
  <c r="H125" i="1"/>
  <c r="H123" i="1"/>
  <c r="H120" i="1"/>
  <c r="H119" i="1" s="1"/>
  <c r="H116" i="1"/>
  <c r="H115" i="1" s="1"/>
  <c r="H112" i="1"/>
  <c r="H111" i="1" s="1"/>
  <c r="H108" i="1"/>
  <c r="H107" i="1" s="1"/>
  <c r="H102" i="1"/>
  <c r="H100" i="1"/>
  <c r="H97" i="1"/>
  <c r="H94" i="1"/>
  <c r="H93" i="1" s="1"/>
  <c r="H90" i="1"/>
  <c r="H89" i="1" s="1"/>
  <c r="H88" i="1" s="1"/>
  <c r="E15" i="3" s="1"/>
  <c r="H86" i="1"/>
  <c r="H85" i="1" s="1"/>
  <c r="H84" i="1" s="1"/>
  <c r="E13" i="3" s="1"/>
  <c r="H82" i="1"/>
  <c r="H79" i="1"/>
  <c r="H75" i="1"/>
  <c r="H74" i="1" s="1"/>
  <c r="H67" i="1"/>
  <c r="H66" i="1" s="1"/>
  <c r="H63" i="1"/>
  <c r="H62" i="1" s="1"/>
  <c r="H59" i="1"/>
  <c r="H58" i="1" s="1"/>
  <c r="H57" i="1" s="1"/>
  <c r="F52" i="3"/>
  <c r="F51" i="3"/>
  <c r="F48" i="3"/>
  <c r="F47" i="3"/>
  <c r="F45" i="3"/>
  <c r="F43" i="3"/>
  <c r="F40" i="3"/>
  <c r="F35" i="3"/>
  <c r="F32" i="3"/>
  <c r="F30" i="3"/>
  <c r="F29" i="3"/>
  <c r="F28" i="3"/>
  <c r="F27" i="3"/>
  <c r="F25" i="3"/>
  <c r="F24" i="3"/>
  <c r="F23" i="3"/>
  <c r="F20" i="3"/>
  <c r="F19" i="3"/>
  <c r="F17" i="3"/>
  <c r="F16" i="3"/>
  <c r="F15" i="3"/>
  <c r="F14" i="3"/>
  <c r="F13" i="3"/>
  <c r="F12" i="3"/>
  <c r="F11" i="3"/>
  <c r="F10" i="3"/>
  <c r="E16" i="3"/>
  <c r="H1082" i="2"/>
  <c r="H1081" i="2" s="1"/>
  <c r="H1078" i="2"/>
  <c r="H1077" i="2"/>
  <c r="H1075" i="2"/>
  <c r="H1074" i="2"/>
  <c r="H1073" i="2"/>
  <c r="H1071" i="2"/>
  <c r="H1070" i="2"/>
  <c r="H1068" i="2"/>
  <c r="H1067" i="2" s="1"/>
  <c r="H1064" i="2"/>
  <c r="H1061" i="2"/>
  <c r="H1060" i="2"/>
  <c r="H1059" i="2"/>
  <c r="H1056" i="2"/>
  <c r="H1055" i="2" s="1"/>
  <c r="H1054" i="2"/>
  <c r="H1053" i="2" s="1"/>
  <c r="H1052" i="2"/>
  <c r="H1051" i="2"/>
  <c r="H1049" i="2"/>
  <c r="H1048" i="2" s="1"/>
  <c r="H1046" i="2"/>
  <c r="H1045" i="2"/>
  <c r="H1043" i="2"/>
  <c r="H1042" i="2"/>
  <c r="H1040" i="2"/>
  <c r="H1038" i="2"/>
  <c r="H1037" i="2" s="1"/>
  <c r="H1036" i="2"/>
  <c r="H1035" i="2" s="1"/>
  <c r="H1030" i="2"/>
  <c r="H1029" i="2" s="1"/>
  <c r="H1012" i="2"/>
  <c r="H1008" i="2"/>
  <c r="H1005" i="2" s="1"/>
  <c r="H999" i="2"/>
  <c r="H998" i="2" s="1"/>
  <c r="H997" i="2" s="1"/>
  <c r="H993" i="2"/>
  <c r="H992" i="2" s="1"/>
  <c r="H991" i="2" s="1"/>
  <c r="H989" i="2"/>
  <c r="H988" i="2" s="1"/>
  <c r="H987" i="2"/>
  <c r="H986" i="2" s="1"/>
  <c r="H985" i="2"/>
  <c r="H984" i="2" s="1"/>
  <c r="H982" i="2"/>
  <c r="H981" i="2"/>
  <c r="H980" i="2" s="1"/>
  <c r="H979" i="2"/>
  <c r="H977" i="2"/>
  <c r="H975" i="2"/>
  <c r="H974" i="2" s="1"/>
  <c r="H973" i="2"/>
  <c r="H972" i="2"/>
  <c r="H970" i="2"/>
  <c r="H969" i="2"/>
  <c r="H964" i="2"/>
  <c r="H963" i="2"/>
  <c r="H960" i="2"/>
  <c r="H959" i="2" s="1"/>
  <c r="H958" i="2" s="1"/>
  <c r="H957" i="2" s="1"/>
  <c r="H954" i="2"/>
  <c r="H953" i="2"/>
  <c r="H950" i="2"/>
  <c r="H949" i="2" s="1"/>
  <c r="H948" i="2"/>
  <c r="H947" i="2" s="1"/>
  <c r="H946" i="2"/>
  <c r="H945" i="2"/>
  <c r="H935" i="2"/>
  <c r="H927" i="2"/>
  <c r="H926" i="2" s="1"/>
  <c r="H925" i="2" s="1"/>
  <c r="H924" i="2" s="1"/>
  <c r="H923" i="2"/>
  <c r="H921" i="2" s="1"/>
  <c r="H915" i="2"/>
  <c r="H914" i="2" s="1"/>
  <c r="H913" i="2"/>
  <c r="H912" i="2"/>
  <c r="H906" i="2"/>
  <c r="H905" i="2" s="1"/>
  <c r="H904" i="2"/>
  <c r="H903" i="2" s="1"/>
  <c r="H902" i="2"/>
  <c r="H901" i="2" s="1"/>
  <c r="H899" i="2"/>
  <c r="H898" i="2" s="1"/>
  <c r="H894" i="2"/>
  <c r="H893" i="2" s="1"/>
  <c r="H892" i="2" s="1"/>
  <c r="H888" i="2"/>
  <c r="H887" i="2" s="1"/>
  <c r="H886" i="2" s="1"/>
  <c r="H882" i="2"/>
  <c r="H881" i="2" s="1"/>
  <c r="H879" i="2" s="1"/>
  <c r="H855" i="2"/>
  <c r="H854" i="2" s="1"/>
  <c r="H853" i="2" s="1"/>
  <c r="H852" i="2"/>
  <c r="H851" i="2" s="1"/>
  <c r="H850" i="2" s="1"/>
  <c r="H849" i="2"/>
  <c r="H848" i="2" s="1"/>
  <c r="H847" i="2" s="1"/>
  <c r="H819" i="2"/>
  <c r="H818" i="2"/>
  <c r="H816" i="2"/>
  <c r="H815" i="2" s="1"/>
  <c r="H814" i="2"/>
  <c r="H813" i="2"/>
  <c r="H811" i="2"/>
  <c r="H810" i="2"/>
  <c r="H806" i="2"/>
  <c r="H804" i="2"/>
  <c r="H802" i="2"/>
  <c r="H801" i="2"/>
  <c r="H793" i="2"/>
  <c r="H792" i="2"/>
  <c r="H789" i="2"/>
  <c r="H788" i="2" s="1"/>
  <c r="H784" i="2"/>
  <c r="H783" i="2"/>
  <c r="H754" i="2"/>
  <c r="H753" i="2"/>
  <c r="H752" i="2"/>
  <c r="H751" i="2"/>
  <c r="H750" i="2"/>
  <c r="H747" i="2"/>
  <c r="H746" i="2"/>
  <c r="H745" i="2"/>
  <c r="H742" i="2"/>
  <c r="H741" i="2" s="1"/>
  <c r="H740" i="2" s="1"/>
  <c r="H739" i="2"/>
  <c r="H738" i="2"/>
  <c r="H737" i="2"/>
  <c r="H735" i="2"/>
  <c r="H734" i="2"/>
  <c r="H733" i="2"/>
  <c r="H732" i="2"/>
  <c r="H721" i="2"/>
  <c r="H720" i="2" s="1"/>
  <c r="H713" i="2" s="1"/>
  <c r="H712" i="2"/>
  <c r="H711" i="2"/>
  <c r="H709" i="2"/>
  <c r="H708" i="2"/>
  <c r="H707" i="2"/>
  <c r="H705" i="2"/>
  <c r="H703" i="2"/>
  <c r="H702" i="2"/>
  <c r="H700" i="2"/>
  <c r="H699" i="2"/>
  <c r="H698" i="2"/>
  <c r="H695" i="2"/>
  <c r="H694" i="2"/>
  <c r="H692" i="2"/>
  <c r="H691" i="2"/>
  <c r="H688" i="2"/>
  <c r="H687" i="2"/>
  <c r="H685" i="2"/>
  <c r="H684" i="2"/>
  <c r="H676" i="2"/>
  <c r="H675" i="2" s="1"/>
  <c r="H674" i="2"/>
  <c r="H671" i="2"/>
  <c r="H670" i="2" s="1"/>
  <c r="H668" i="2"/>
  <c r="H667" i="2" s="1"/>
  <c r="H666" i="2"/>
  <c r="H665" i="2" s="1"/>
  <c r="H662" i="2"/>
  <c r="H661" i="2" s="1"/>
  <c r="H657" i="2"/>
  <c r="H656" i="2" s="1"/>
  <c r="H615" i="2"/>
  <c r="H614" i="2" s="1"/>
  <c r="H605" i="2"/>
  <c r="H603" i="2"/>
  <c r="H601" i="2"/>
  <c r="H599" i="2"/>
  <c r="H596" i="2"/>
  <c r="H595" i="2"/>
  <c r="H582" i="2"/>
  <c r="H581" i="2" s="1"/>
  <c r="H580" i="2"/>
  <c r="H572" i="2"/>
  <c r="H571" i="2" s="1"/>
  <c r="H570" i="2" s="1"/>
  <c r="H567" i="2"/>
  <c r="H566" i="2" s="1"/>
  <c r="H565" i="2" s="1"/>
  <c r="H562" i="2"/>
  <c r="H561" i="2" s="1"/>
  <c r="H560" i="2" s="1"/>
  <c r="H551" i="2"/>
  <c r="H550" i="2" s="1"/>
  <c r="H549" i="2"/>
  <c r="H548" i="2" s="1"/>
  <c r="H544" i="2"/>
  <c r="H543" i="2" s="1"/>
  <c r="H542" i="2"/>
  <c r="H541" i="2" s="1"/>
  <c r="H540" i="2"/>
  <c r="H539" i="2" s="1"/>
  <c r="H534" i="2"/>
  <c r="H533" i="2"/>
  <c r="H532" i="2"/>
  <c r="H529" i="2"/>
  <c r="H527" i="2" s="1"/>
  <c r="H523" i="2"/>
  <c r="H522" i="2"/>
  <c r="H513" i="2"/>
  <c r="H512" i="2" s="1"/>
  <c r="H509" i="2" s="1"/>
  <c r="H508" i="2"/>
  <c r="H507" i="2" s="1"/>
  <c r="H506" i="2"/>
  <c r="H505" i="2" s="1"/>
  <c r="H504" i="2"/>
  <c r="H503" i="2" s="1"/>
  <c r="H498" i="2"/>
  <c r="H497" i="2"/>
  <c r="H496" i="2" s="1"/>
  <c r="H491" i="2"/>
  <c r="H490" i="2" s="1"/>
  <c r="H489" i="2"/>
  <c r="H488" i="2" s="1"/>
  <c r="H463" i="2"/>
  <c r="H462" i="2" s="1"/>
  <c r="H461" i="2"/>
  <c r="H460" i="2" s="1"/>
  <c r="H454" i="2"/>
  <c r="H453" i="2" s="1"/>
  <c r="H452" i="2"/>
  <c r="H451" i="2" s="1"/>
  <c r="H427" i="2"/>
  <c r="H426" i="2" s="1"/>
  <c r="H425" i="2" s="1"/>
  <c r="H424" i="2" s="1"/>
  <c r="H423" i="2"/>
  <c r="H422" i="2"/>
  <c r="H421" i="2"/>
  <c r="H417" i="2"/>
  <c r="H416" i="2" s="1"/>
  <c r="H415" i="2" s="1"/>
  <c r="H414" i="2" s="1"/>
  <c r="H413" i="2"/>
  <c r="H412" i="2"/>
  <c r="H411" i="2"/>
  <c r="H408" i="2"/>
  <c r="H407" i="2" s="1"/>
  <c r="H406" i="2" s="1"/>
  <c r="H405" i="2"/>
  <c r="H404" i="2" s="1"/>
  <c r="H403" i="2" s="1"/>
  <c r="H400" i="2"/>
  <c r="H399" i="2" s="1"/>
  <c r="H398" i="2" s="1"/>
  <c r="H397" i="2" s="1"/>
  <c r="H393" i="2"/>
  <c r="H392" i="2" s="1"/>
  <c r="H391" i="2" s="1"/>
  <c r="H390" i="2" s="1"/>
  <c r="H384" i="2"/>
  <c r="H383" i="2" s="1"/>
  <c r="H381" i="2" s="1"/>
  <c r="H372" i="2"/>
  <c r="H371" i="2" s="1"/>
  <c r="H370" i="2"/>
  <c r="H369" i="2" s="1"/>
  <c r="H364" i="2"/>
  <c r="H363" i="2" s="1"/>
  <c r="H358" i="2"/>
  <c r="H357" i="2" s="1"/>
  <c r="H355" i="2"/>
  <c r="H354" i="2" s="1"/>
  <c r="H343" i="2"/>
  <c r="H342" i="2"/>
  <c r="H337" i="2"/>
  <c r="H335" i="2"/>
  <c r="H334" i="2"/>
  <c r="H333" i="2"/>
  <c r="H331" i="2"/>
  <c r="H328" i="2"/>
  <c r="H325" i="2"/>
  <c r="H323" i="2"/>
  <c r="H322" i="2"/>
  <c r="H315" i="2"/>
  <c r="H314" i="2"/>
  <c r="H307" i="2"/>
  <c r="H306" i="2" s="1"/>
  <c r="H305" i="2"/>
  <c r="H304" i="2" s="1"/>
  <c r="H311" i="2"/>
  <c r="H302" i="2"/>
  <c r="H300" i="2"/>
  <c r="H299" i="2"/>
  <c r="H296" i="2"/>
  <c r="H294" i="2"/>
  <c r="H293" i="2"/>
  <c r="H284" i="2"/>
  <c r="H283" i="2" s="1"/>
  <c r="H276" i="2"/>
  <c r="H275" i="2"/>
  <c r="H273" i="2"/>
  <c r="H272" i="2" s="1"/>
  <c r="H264" i="2" s="1"/>
  <c r="H262" i="2"/>
  <c r="H260" i="2" s="1"/>
  <c r="H259" i="2" s="1"/>
  <c r="H255" i="2"/>
  <c r="H254" i="2" s="1"/>
  <c r="H253" i="2"/>
  <c r="H252" i="2" s="1"/>
  <c r="H251" i="2"/>
  <c r="H248" i="2"/>
  <c r="H247" i="2" s="1"/>
  <c r="H246" i="2"/>
  <c r="H245" i="2" s="1"/>
  <c r="H217" i="2"/>
  <c r="H214" i="2"/>
  <c r="H213" i="2" s="1"/>
  <c r="H212" i="2" s="1"/>
  <c r="H211" i="2" s="1"/>
  <c r="H210" i="2"/>
  <c r="H208" i="2"/>
  <c r="H207" i="2"/>
  <c r="H205" i="2"/>
  <c r="H204" i="2" s="1"/>
  <c r="H202" i="2"/>
  <c r="H198" i="2"/>
  <c r="H197" i="2" s="1"/>
  <c r="H196" i="2"/>
  <c r="H195" i="2" s="1"/>
  <c r="H182" i="2"/>
  <c r="H181" i="2" s="1"/>
  <c r="H180" i="2" s="1"/>
  <c r="H178" i="2"/>
  <c r="H177" i="2"/>
  <c r="H170" i="2"/>
  <c r="H169" i="2" s="1"/>
  <c r="H168" i="2" s="1"/>
  <c r="H163" i="2"/>
  <c r="H162" i="2" s="1"/>
  <c r="H161" i="2"/>
  <c r="H159" i="2" s="1"/>
  <c r="H154" i="2"/>
  <c r="H153" i="2"/>
  <c r="H151" i="2"/>
  <c r="H149" i="2"/>
  <c r="H148" i="2" s="1"/>
  <c r="H147" i="2"/>
  <c r="H146" i="2"/>
  <c r="H144" i="2"/>
  <c r="H143" i="2"/>
  <c r="H142" i="2"/>
  <c r="H140" i="2"/>
  <c r="H139" i="2" s="1"/>
  <c r="H136" i="2"/>
  <c r="H133" i="2"/>
  <c r="H132" i="2"/>
  <c r="H129" i="2"/>
  <c r="H127" i="2" s="1"/>
  <c r="H126" i="2"/>
  <c r="H125" i="2" s="1"/>
  <c r="H122" i="2" s="1"/>
  <c r="H121" i="2"/>
  <c r="H120" i="2" s="1"/>
  <c r="H118" i="2"/>
  <c r="H117" i="2" s="1"/>
  <c r="H116" i="2" s="1"/>
  <c r="H114" i="2"/>
  <c r="H113" i="2" s="1"/>
  <c r="H102" i="2"/>
  <c r="H101" i="2"/>
  <c r="H98" i="2"/>
  <c r="H96" i="2" s="1"/>
  <c r="H95" i="2"/>
  <c r="H93" i="2"/>
  <c r="H91" i="2"/>
  <c r="H90" i="2"/>
  <c r="H86" i="2"/>
  <c r="H85" i="2"/>
  <c r="H83" i="2"/>
  <c r="H82" i="2"/>
  <c r="H80" i="2"/>
  <c r="H79" i="2"/>
  <c r="H69" i="2"/>
  <c r="H67" i="2"/>
  <c r="H66" i="2"/>
  <c r="H64" i="2"/>
  <c r="H63" i="2"/>
  <c r="H61" i="2"/>
  <c r="H60" i="2"/>
  <c r="H58" i="2"/>
  <c r="H57" i="2"/>
  <c r="H55" i="2"/>
  <c r="H54" i="2"/>
  <c r="H52" i="2"/>
  <c r="H51" i="2"/>
  <c r="H49" i="2"/>
  <c r="H48" i="2"/>
  <c r="H45" i="2"/>
  <c r="H44" i="2"/>
  <c r="H38" i="2"/>
  <c r="H37" i="2"/>
  <c r="H35" i="2"/>
  <c r="H34" i="2"/>
  <c r="H32" i="2"/>
  <c r="H31" i="2"/>
  <c r="H29" i="2"/>
  <c r="H28" i="2"/>
  <c r="H24" i="2"/>
  <c r="H23" i="2" s="1"/>
  <c r="H19" i="2"/>
  <c r="H17" i="2"/>
  <c r="H12" i="2"/>
  <c r="H11" i="2" s="1"/>
  <c r="H10" i="2" s="1"/>
  <c r="H9" i="2" s="1"/>
  <c r="G1082" i="2"/>
  <c r="G1081" i="2" s="1"/>
  <c r="G1078" i="2"/>
  <c r="G1077" i="2"/>
  <c r="G1075" i="2"/>
  <c r="G1073" i="2"/>
  <c r="G1071" i="2"/>
  <c r="G1070" i="2"/>
  <c r="G1068" i="2"/>
  <c r="G1067" i="2" s="1"/>
  <c r="G1064" i="2"/>
  <c r="G1061" i="2"/>
  <c r="G1060" i="2"/>
  <c r="G1059" i="2"/>
  <c r="G1056" i="2"/>
  <c r="G1055" i="2" s="1"/>
  <c r="G1054" i="2"/>
  <c r="G1053" i="2" s="1"/>
  <c r="G1052" i="2"/>
  <c r="G1051" i="2"/>
  <c r="G1049" i="2"/>
  <c r="G1048" i="2" s="1"/>
  <c r="G1046" i="2"/>
  <c r="G1045" i="2"/>
  <c r="G1043" i="2"/>
  <c r="G1042" i="2"/>
  <c r="G1040" i="2"/>
  <c r="G1038" i="2"/>
  <c r="G1037" i="2" s="1"/>
  <c r="G1036" i="2"/>
  <c r="G1035" i="2" s="1"/>
  <c r="G1030" i="2"/>
  <c r="G1029" i="2" s="1"/>
  <c r="G1012" i="2"/>
  <c r="G1009" i="2"/>
  <c r="G1008" i="2" s="1"/>
  <c r="G1005" i="2" s="1"/>
  <c r="G999" i="2"/>
  <c r="G998" i="2" s="1"/>
  <c r="G997" i="2" s="1"/>
  <c r="G993" i="2"/>
  <c r="G992" i="2" s="1"/>
  <c r="G991" i="2" s="1"/>
  <c r="G989" i="2"/>
  <c r="G988" i="2" s="1"/>
  <c r="G987" i="2"/>
  <c r="G986" i="2" s="1"/>
  <c r="G985" i="2"/>
  <c r="G984" i="2" s="1"/>
  <c r="G982" i="2"/>
  <c r="G979" i="2"/>
  <c r="G977" i="2"/>
  <c r="G975" i="2"/>
  <c r="G974" i="2" s="1"/>
  <c r="G973" i="2"/>
  <c r="G972" i="2"/>
  <c r="G970" i="2"/>
  <c r="G969" i="2"/>
  <c r="G964" i="2"/>
  <c r="G963" i="2"/>
  <c r="G960" i="2"/>
  <c r="G959" i="2" s="1"/>
  <c r="G958" i="2" s="1"/>
  <c r="G957" i="2" s="1"/>
  <c r="G954" i="2"/>
  <c r="G953" i="2"/>
  <c r="G950" i="2"/>
  <c r="G949" i="2" s="1"/>
  <c r="G948" i="2"/>
  <c r="G947" i="2" s="1"/>
  <c r="G946" i="2"/>
  <c r="G945" i="2"/>
  <c r="G935" i="2"/>
  <c r="G927" i="2"/>
  <c r="G926" i="2" s="1"/>
  <c r="G925" i="2" s="1"/>
  <c r="G924" i="2" s="1"/>
  <c r="G923" i="2"/>
  <c r="G922" i="2" s="1"/>
  <c r="G915" i="2"/>
  <c r="G914" i="2" s="1"/>
  <c r="G913" i="2"/>
  <c r="G912" i="2"/>
  <c r="G906" i="2"/>
  <c r="G905" i="2" s="1"/>
  <c r="G904" i="2"/>
  <c r="G903" i="2" s="1"/>
  <c r="G902" i="2"/>
  <c r="G901" i="2" s="1"/>
  <c r="G899" i="2"/>
  <c r="G898" i="2" s="1"/>
  <c r="G894" i="2"/>
  <c r="G893" i="2" s="1"/>
  <c r="G892" i="2" s="1"/>
  <c r="G888" i="2"/>
  <c r="G887" i="2" s="1"/>
  <c r="G886" i="2" s="1"/>
  <c r="G882" i="2"/>
  <c r="G881" i="2" s="1"/>
  <c r="G879" i="2" s="1"/>
  <c r="G855" i="2"/>
  <c r="G854" i="2" s="1"/>
  <c r="G853" i="2" s="1"/>
  <c r="G852" i="2"/>
  <c r="G851" i="2" s="1"/>
  <c r="G850" i="2" s="1"/>
  <c r="G849" i="2"/>
  <c r="G848" i="2" s="1"/>
  <c r="G847" i="2" s="1"/>
  <c r="G819" i="2"/>
  <c r="G818" i="2"/>
  <c r="G816" i="2"/>
  <c r="G815" i="2" s="1"/>
  <c r="G814" i="2"/>
  <c r="G813" i="2"/>
  <c r="G811" i="2"/>
  <c r="G810" i="2"/>
  <c r="G806" i="2"/>
  <c r="G804" i="2"/>
  <c r="G802" i="2"/>
  <c r="G801" i="2"/>
  <c r="G793" i="2"/>
  <c r="G792" i="2"/>
  <c r="G789" i="2"/>
  <c r="G788" i="2" s="1"/>
  <c r="G784" i="2"/>
  <c r="G783" i="2"/>
  <c r="G754" i="2"/>
  <c r="G753" i="2"/>
  <c r="G752" i="2"/>
  <c r="G751" i="2"/>
  <c r="G750" i="2"/>
  <c r="G747" i="2"/>
  <c r="G746" i="2"/>
  <c r="G745" i="2"/>
  <c r="G742" i="2"/>
  <c r="G741" i="2" s="1"/>
  <c r="G740" i="2" s="1"/>
  <c r="G739" i="2"/>
  <c r="G738" i="2"/>
  <c r="G737" i="2"/>
  <c r="G735" i="2"/>
  <c r="G734" i="2"/>
  <c r="G733" i="2"/>
  <c r="G732" i="2"/>
  <c r="G721" i="2"/>
  <c r="G720" i="2" s="1"/>
  <c r="G713" i="2" s="1"/>
  <c r="G712" i="2"/>
  <c r="G711" i="2"/>
  <c r="G709" i="2"/>
  <c r="G708" i="2"/>
  <c r="G707" i="2"/>
  <c r="G705" i="2"/>
  <c r="G703" i="2"/>
  <c r="G702" i="2"/>
  <c r="G700" i="2"/>
  <c r="G699" i="2"/>
  <c r="G698" i="2"/>
  <c r="G695" i="2"/>
  <c r="G694" i="2"/>
  <c r="G692" i="2"/>
  <c r="G691" i="2"/>
  <c r="G688" i="2"/>
  <c r="G687" i="2"/>
  <c r="G685" i="2"/>
  <c r="G684" i="2"/>
  <c r="G676" i="2"/>
  <c r="G675" i="2" s="1"/>
  <c r="G674" i="2"/>
  <c r="G671" i="2"/>
  <c r="G670" i="2" s="1"/>
  <c r="G668" i="2"/>
  <c r="G667" i="2" s="1"/>
  <c r="G666" i="2"/>
  <c r="G665" i="2" s="1"/>
  <c r="G662" i="2"/>
  <c r="G661" i="2" s="1"/>
  <c r="G657" i="2"/>
  <c r="G656" i="2" s="1"/>
  <c r="G615" i="2"/>
  <c r="G614" i="2" s="1"/>
  <c r="G605" i="2"/>
  <c r="G603" i="2"/>
  <c r="G601" i="2"/>
  <c r="G599" i="2"/>
  <c r="G596" i="2"/>
  <c r="G595" i="2"/>
  <c r="G582" i="2"/>
  <c r="G581" i="2" s="1"/>
  <c r="G580" i="2"/>
  <c r="G572" i="2"/>
  <c r="G571" i="2" s="1"/>
  <c r="G570" i="2" s="1"/>
  <c r="G567" i="2"/>
  <c r="G566" i="2" s="1"/>
  <c r="G565" i="2" s="1"/>
  <c r="G562" i="2"/>
  <c r="G561" i="2" s="1"/>
  <c r="G560" i="2" s="1"/>
  <c r="G551" i="2"/>
  <c r="G550" i="2" s="1"/>
  <c r="G549" i="2"/>
  <c r="G548" i="2" s="1"/>
  <c r="G544" i="2"/>
  <c r="G543" i="2" s="1"/>
  <c r="G542" i="2"/>
  <c r="G541" i="2" s="1"/>
  <c r="G540" i="2"/>
  <c r="G539" i="2" s="1"/>
  <c r="G534" i="2"/>
  <c r="G533" i="2"/>
  <c r="G532" i="2"/>
  <c r="G529" i="2"/>
  <c r="G527" i="2" s="1"/>
  <c r="G523" i="2"/>
  <c r="G522" i="2"/>
  <c r="G513" i="2"/>
  <c r="G512" i="2" s="1"/>
  <c r="G509" i="2" s="1"/>
  <c r="G508" i="2"/>
  <c r="G507" i="2" s="1"/>
  <c r="G506" i="2"/>
  <c r="G505" i="2" s="1"/>
  <c r="G504" i="2"/>
  <c r="G503" i="2" s="1"/>
  <c r="G498" i="2"/>
  <c r="G497" i="2"/>
  <c r="G496" i="2" s="1"/>
  <c r="G491" i="2"/>
  <c r="G490" i="2" s="1"/>
  <c r="G489" i="2"/>
  <c r="G488" i="2" s="1"/>
  <c r="G463" i="2"/>
  <c r="G462" i="2" s="1"/>
  <c r="G461" i="2"/>
  <c r="G460" i="2" s="1"/>
  <c r="G454" i="2"/>
  <c r="G453" i="2" s="1"/>
  <c r="G452" i="2"/>
  <c r="G451" i="2" s="1"/>
  <c r="G427" i="2"/>
  <c r="G426" i="2" s="1"/>
  <c r="G425" i="2" s="1"/>
  <c r="G424" i="2" s="1"/>
  <c r="G423" i="2"/>
  <c r="G422" i="2"/>
  <c r="G421" i="2"/>
  <c r="G417" i="2"/>
  <c r="G416" i="2" s="1"/>
  <c r="G415" i="2" s="1"/>
  <c r="G414" i="2" s="1"/>
  <c r="G413" i="2"/>
  <c r="G412" i="2"/>
  <c r="G411" i="2"/>
  <c r="G408" i="2"/>
  <c r="G407" i="2" s="1"/>
  <c r="G406" i="2" s="1"/>
  <c r="G405" i="2"/>
  <c r="G404" i="2" s="1"/>
  <c r="G403" i="2" s="1"/>
  <c r="G400" i="2"/>
  <c r="G399" i="2" s="1"/>
  <c r="G398" i="2" s="1"/>
  <c r="G397" i="2" s="1"/>
  <c r="G393" i="2"/>
  <c r="G392" i="2" s="1"/>
  <c r="G391" i="2" s="1"/>
  <c r="G390" i="2" s="1"/>
  <c r="G384" i="2"/>
  <c r="G383" i="2" s="1"/>
  <c r="G381" i="2" s="1"/>
  <c r="G372" i="2"/>
  <c r="G371" i="2" s="1"/>
  <c r="G370" i="2"/>
  <c r="G369" i="2" s="1"/>
  <c r="G364" i="2"/>
  <c r="G363" i="2" s="1"/>
  <c r="G358" i="2"/>
  <c r="G357" i="2" s="1"/>
  <c r="G355" i="2"/>
  <c r="G354" i="2" s="1"/>
  <c r="G343" i="2"/>
  <c r="G342" i="2"/>
  <c r="G337" i="2"/>
  <c r="G335" i="2"/>
  <c r="G334" i="2"/>
  <c r="G333" i="2"/>
  <c r="G331" i="2"/>
  <c r="G328" i="2"/>
  <c r="G325" i="2"/>
  <c r="G323" i="2"/>
  <c r="G322" i="2"/>
  <c r="G315" i="2"/>
  <c r="G314" i="2"/>
  <c r="G307" i="2"/>
  <c r="G306" i="2" s="1"/>
  <c r="G305" i="2"/>
  <c r="G304" i="2" s="1"/>
  <c r="G311" i="2"/>
  <c r="G302" i="2"/>
  <c r="G300" i="2"/>
  <c r="G299" i="2"/>
  <c r="G296" i="2"/>
  <c r="G294" i="2"/>
  <c r="G293" i="2"/>
  <c r="G284" i="2"/>
  <c r="G283" i="2" s="1"/>
  <c r="G276" i="2"/>
  <c r="G275" i="2"/>
  <c r="G273" i="2"/>
  <c r="G272" i="2" s="1"/>
  <c r="G264" i="2" s="1"/>
  <c r="G262" i="2"/>
  <c r="G260" i="2" s="1"/>
  <c r="G259" i="2" s="1"/>
  <c r="G255" i="2"/>
  <c r="G254" i="2" s="1"/>
  <c r="G253" i="2"/>
  <c r="G252" i="2" s="1"/>
  <c r="G251" i="2"/>
  <c r="G248" i="2"/>
  <c r="G247" i="2" s="1"/>
  <c r="G246" i="2"/>
  <c r="G245" i="2" s="1"/>
  <c r="G217" i="2"/>
  <c r="G214" i="2"/>
  <c r="G213" i="2" s="1"/>
  <c r="G212" i="2" s="1"/>
  <c r="G211" i="2" s="1"/>
  <c r="G210" i="2"/>
  <c r="G208" i="2"/>
  <c r="G207" i="2"/>
  <c r="G205" i="2"/>
  <c r="G204" i="2" s="1"/>
  <c r="G202" i="2"/>
  <c r="G198" i="2"/>
  <c r="G197" i="2" s="1"/>
  <c r="G196" i="2"/>
  <c r="G195" i="2" s="1"/>
  <c r="G182" i="2"/>
  <c r="G181" i="2" s="1"/>
  <c r="G180" i="2" s="1"/>
  <c r="G178" i="2"/>
  <c r="G177" i="2"/>
  <c r="G170" i="2"/>
  <c r="G169" i="2" s="1"/>
  <c r="G168" i="2" s="1"/>
  <c r="G163" i="2"/>
  <c r="G162" i="2" s="1"/>
  <c r="G161" i="2"/>
  <c r="G159" i="2" s="1"/>
  <c r="G154" i="2"/>
  <c r="G153" i="2"/>
  <c r="G151" i="2"/>
  <c r="G149" i="2"/>
  <c r="G148" i="2" s="1"/>
  <c r="G147" i="2"/>
  <c r="G146" i="2"/>
  <c r="G144" i="2"/>
  <c r="G143" i="2"/>
  <c r="G142" i="2"/>
  <c r="G140" i="2"/>
  <c r="G139" i="2" s="1"/>
  <c r="G136" i="2"/>
  <c r="G133" i="2"/>
  <c r="G132" i="2"/>
  <c r="G129" i="2"/>
  <c r="G128" i="2" s="1"/>
  <c r="G126" i="2"/>
  <c r="G125" i="2" s="1"/>
  <c r="G122" i="2" s="1"/>
  <c r="G121" i="2"/>
  <c r="G120" i="2" s="1"/>
  <c r="G118" i="2"/>
  <c r="G117" i="2" s="1"/>
  <c r="G116" i="2" s="1"/>
  <c r="G114" i="2"/>
  <c r="G113" i="2" s="1"/>
  <c r="G102" i="2"/>
  <c r="G101" i="2"/>
  <c r="G98" i="2"/>
  <c r="G96" i="2" s="1"/>
  <c r="G95" i="2"/>
  <c r="G93" i="2"/>
  <c r="G91" i="2"/>
  <c r="G90" i="2"/>
  <c r="G86" i="2"/>
  <c r="G85" i="2"/>
  <c r="G83" i="2"/>
  <c r="G82" i="2"/>
  <c r="G80" i="2"/>
  <c r="G79" i="2"/>
  <c r="G69" i="2"/>
  <c r="G67" i="2"/>
  <c r="G66" i="2"/>
  <c r="G64" i="2"/>
  <c r="G63" i="2"/>
  <c r="G61" i="2"/>
  <c r="G60" i="2"/>
  <c r="G58" i="2"/>
  <c r="G57" i="2"/>
  <c r="G55" i="2"/>
  <c r="G54" i="2"/>
  <c r="G52" i="2"/>
  <c r="G51" i="2"/>
  <c r="G49" i="2"/>
  <c r="G48" i="2"/>
  <c r="G45" i="2"/>
  <c r="G44" i="2"/>
  <c r="G38" i="2"/>
  <c r="G37" i="2"/>
  <c r="G35" i="2"/>
  <c r="G34" i="2"/>
  <c r="G32" i="2"/>
  <c r="G31" i="2"/>
  <c r="G29" i="2"/>
  <c r="G28" i="2"/>
  <c r="G24" i="2"/>
  <c r="G23" i="2" s="1"/>
  <c r="G19" i="2"/>
  <c r="G17" i="2"/>
  <c r="G12" i="2"/>
  <c r="G11" i="2" s="1"/>
  <c r="G10" i="2" s="1"/>
  <c r="G9" i="2" s="1"/>
  <c r="G655" i="2" l="1"/>
  <c r="H655" i="2"/>
  <c r="G701" i="2"/>
  <c r="H701" i="2"/>
  <c r="G176" i="2"/>
  <c r="H176" i="2"/>
  <c r="G1039" i="2"/>
  <c r="H1039" i="2"/>
  <c r="H867" i="2"/>
  <c r="G867" i="2"/>
  <c r="G487" i="2"/>
  <c r="H487" i="2"/>
  <c r="G158" i="2"/>
  <c r="H158" i="2"/>
  <c r="G820" i="2"/>
  <c r="H820" i="2"/>
  <c r="G92" i="2"/>
  <c r="H92" i="2"/>
  <c r="G274" i="2"/>
  <c r="H274" i="2"/>
  <c r="H1044" i="2"/>
  <c r="G1044" i="2"/>
  <c r="H255" i="1"/>
  <c r="G749" i="2"/>
  <c r="G748" i="2" s="1"/>
  <c r="H749" i="2"/>
  <c r="H748" i="2" s="1"/>
  <c r="G459" i="2"/>
  <c r="H459" i="2"/>
  <c r="G930" i="2"/>
  <c r="G929" i="2" s="1"/>
  <c r="H930" i="2"/>
  <c r="H929" i="2" s="1"/>
  <c r="G900" i="2"/>
  <c r="H900" i="2"/>
  <c r="H185" i="1"/>
  <c r="H184" i="1" s="1"/>
  <c r="H183" i="1" s="1"/>
  <c r="G313" i="2"/>
  <c r="H313" i="2"/>
  <c r="G919" i="2"/>
  <c r="G918" i="2" s="1"/>
  <c r="H919" i="2"/>
  <c r="H918" i="2" s="1"/>
  <c r="H917" i="2" s="1"/>
  <c r="H600" i="2"/>
  <c r="G600" i="2"/>
  <c r="G547" i="2"/>
  <c r="H547" i="2"/>
  <c r="G380" i="2"/>
  <c r="H380" i="2"/>
  <c r="H944" i="2"/>
  <c r="G944" i="2"/>
  <c r="G341" i="2"/>
  <c r="G340" i="2" s="1"/>
  <c r="H341" i="2"/>
  <c r="H340" i="2" s="1"/>
  <c r="H78" i="1"/>
  <c r="H61" i="1" s="1"/>
  <c r="E12" i="3" s="1"/>
  <c r="G377" i="2"/>
  <c r="G373" i="2" s="1"/>
  <c r="I55" i="1"/>
  <c r="I1482" i="1" s="1"/>
  <c r="H495" i="2"/>
  <c r="G495" i="2"/>
  <c r="H216" i="1"/>
  <c r="H194" i="2"/>
  <c r="G194" i="2"/>
  <c r="H161" i="1"/>
  <c r="F18" i="3"/>
  <c r="G216" i="2"/>
  <c r="G215" i="2" s="1"/>
  <c r="H216" i="2"/>
  <c r="H215" i="2" s="1"/>
  <c r="F37" i="3"/>
  <c r="F34" i="3" s="1"/>
  <c r="G1057" i="2"/>
  <c r="H1057" i="2"/>
  <c r="H672" i="2"/>
  <c r="G672" i="2"/>
  <c r="G1011" i="2"/>
  <c r="G1010" i="2" s="1"/>
  <c r="H1011" i="2"/>
  <c r="H1010" i="2" s="1"/>
  <c r="G800" i="2"/>
  <c r="G799" i="2" s="1"/>
  <c r="H800" i="2"/>
  <c r="H799" i="2" s="1"/>
  <c r="H790" i="2"/>
  <c r="G790" i="2"/>
  <c r="H693" i="2"/>
  <c r="G693" i="2"/>
  <c r="H951" i="2"/>
  <c r="G951" i="2"/>
  <c r="G450" i="2"/>
  <c r="G444" i="2" s="1"/>
  <c r="G429" i="2" s="1"/>
  <c r="H450" i="2"/>
  <c r="H444" i="2" s="1"/>
  <c r="H429" i="2" s="1"/>
  <c r="H686" i="2"/>
  <c r="G686" i="2"/>
  <c r="H250" i="2"/>
  <c r="G250" i="2"/>
  <c r="G673" i="2"/>
  <c r="H673" i="2"/>
  <c r="G538" i="2"/>
  <c r="H538" i="2"/>
  <c r="H135" i="2"/>
  <c r="H134" i="2" s="1"/>
  <c r="G135" i="2"/>
  <c r="G134" i="2" s="1"/>
  <c r="H142" i="1"/>
  <c r="E19" i="3" s="1"/>
  <c r="G310" i="2"/>
  <c r="G303" i="2" s="1"/>
  <c r="H310" i="2"/>
  <c r="H303" i="2" s="1"/>
  <c r="G1074" i="2"/>
  <c r="H245" i="1"/>
  <c r="G112" i="2"/>
  <c r="H112" i="2"/>
  <c r="H296" i="1"/>
  <c r="G579" i="2"/>
  <c r="G576" i="2" s="1"/>
  <c r="G573" i="2" s="1"/>
  <c r="H579" i="2"/>
  <c r="H576" i="2" s="1"/>
  <c r="H573" i="2" s="1"/>
  <c r="G350" i="2"/>
  <c r="G347" i="2" s="1"/>
  <c r="H350" i="2"/>
  <c r="H347" i="2" s="1"/>
  <c r="H15" i="2"/>
  <c r="H22" i="2"/>
  <c r="G15" i="2"/>
  <c r="G22" i="2"/>
  <c r="G16" i="2"/>
  <c r="G981" i="2"/>
  <c r="G980" i="2" s="1"/>
  <c r="H122" i="1"/>
  <c r="H16" i="2"/>
  <c r="H53" i="2"/>
  <c r="F31" i="3"/>
  <c r="H812" i="2"/>
  <c r="H68" i="2"/>
  <c r="G47" i="2"/>
  <c r="G53" i="2"/>
  <c r="G131" i="2"/>
  <c r="G130" i="2" s="1"/>
  <c r="G591" i="2"/>
  <c r="G911" i="2"/>
  <c r="H27" i="2"/>
  <c r="H47" i="2"/>
  <c r="H291" i="2"/>
  <c r="H968" i="2"/>
  <c r="H271" i="1"/>
  <c r="H270" i="1" s="1"/>
  <c r="H141" i="2"/>
  <c r="H971" i="2"/>
  <c r="G809" i="2"/>
  <c r="G962" i="2"/>
  <c r="G961" i="2" s="1"/>
  <c r="H78" i="2"/>
  <c r="H84" i="2"/>
  <c r="H128" i="2"/>
  <c r="H368" i="2"/>
  <c r="G30" i="2"/>
  <c r="G36" i="2"/>
  <c r="G62" i="2"/>
  <c r="G100" i="2"/>
  <c r="G99" i="2" s="1"/>
  <c r="G298" i="2"/>
  <c r="G297" i="2" s="1"/>
  <c r="H62" i="2"/>
  <c r="H298" i="2"/>
  <c r="H297" i="2" s="1"/>
  <c r="H410" i="2"/>
  <c r="H409" i="2" s="1"/>
  <c r="H402" i="2" s="1"/>
  <c r="H976" i="2"/>
  <c r="H1076" i="2"/>
  <c r="G81" i="2"/>
  <c r="H36" i="2"/>
  <c r="H59" i="2"/>
  <c r="H89" i="2"/>
  <c r="H244" i="2"/>
  <c r="H218" i="2" s="1"/>
  <c r="H330" i="2"/>
  <c r="H327" i="2" s="1"/>
  <c r="H809" i="2"/>
  <c r="G27" i="2"/>
  <c r="G89" i="2"/>
  <c r="G697" i="2"/>
  <c r="H131" i="2"/>
  <c r="H130" i="2" s="1"/>
  <c r="H145" i="2"/>
  <c r="H710" i="2"/>
  <c r="H782" i="2"/>
  <c r="G141" i="2"/>
  <c r="H33" i="2"/>
  <c r="H43" i="2"/>
  <c r="H42" i="2" s="1"/>
  <c r="H87" i="2"/>
  <c r="H100" i="2"/>
  <c r="H99" i="2" s="1"/>
  <c r="H521" i="2"/>
  <c r="G59" i="2"/>
  <c r="G84" i="2"/>
  <c r="H420" i="2"/>
  <c r="H419" i="2" s="1"/>
  <c r="H418" i="2" s="1"/>
  <c r="H591" i="2"/>
  <c r="H690" i="2"/>
  <c r="H817" i="2"/>
  <c r="H922" i="2"/>
  <c r="H962" i="2"/>
  <c r="H961" i="2" s="1"/>
  <c r="G683" i="2"/>
  <c r="H150" i="2"/>
  <c r="H206" i="2"/>
  <c r="H321" i="2"/>
  <c r="F41" i="3"/>
  <c r="F44" i="3"/>
  <c r="G971" i="2"/>
  <c r="G976" i="2"/>
  <c r="H175" i="2"/>
  <c r="H531" i="2"/>
  <c r="H530" i="2" s="1"/>
  <c r="H683" i="2"/>
  <c r="H706" i="2"/>
  <c r="H731" i="2"/>
  <c r="H744" i="2"/>
  <c r="H743" i="2" s="1"/>
  <c r="H1050" i="2"/>
  <c r="F22" i="3"/>
  <c r="H50" i="2"/>
  <c r="H65" i="2"/>
  <c r="H30" i="2"/>
  <c r="H56" i="2"/>
  <c r="H81" i="2"/>
  <c r="H594" i="2"/>
  <c r="H697" i="2"/>
  <c r="H911" i="2"/>
  <c r="H1069" i="2"/>
  <c r="F9" i="3"/>
  <c r="H736" i="2"/>
  <c r="F26" i="3"/>
  <c r="G68" i="2"/>
  <c r="G531" i="2"/>
  <c r="G530" i="2" s="1"/>
  <c r="G521" i="2"/>
  <c r="G291" i="2"/>
  <c r="G330" i="2"/>
  <c r="G327" i="2" s="1"/>
  <c r="H252" i="1"/>
  <c r="H235" i="1"/>
  <c r="H152" i="1"/>
  <c r="H151" i="1" s="1"/>
  <c r="H150" i="1" s="1"/>
  <c r="G1069" i="2"/>
  <c r="G145" i="2"/>
  <c r="H96" i="1"/>
  <c r="E14" i="3"/>
  <c r="E11" i="3"/>
  <c r="H106" i="1"/>
  <c r="E10" i="3"/>
  <c r="E32" i="3"/>
  <c r="G127" i="2"/>
  <c r="G119" i="2" s="1"/>
  <c r="G65" i="2"/>
  <c r="G87" i="2"/>
  <c r="G244" i="2"/>
  <c r="G218" i="2" s="1"/>
  <c r="G368" i="2"/>
  <c r="G410" i="2"/>
  <c r="G409" i="2" s="1"/>
  <c r="G402" i="2" s="1"/>
  <c r="G594" i="2"/>
  <c r="G706" i="2"/>
  <c r="G731" i="2"/>
  <c r="G782" i="2"/>
  <c r="G921" i="2"/>
  <c r="G1050" i="2"/>
  <c r="G33" i="2"/>
  <c r="G43" i="2"/>
  <c r="G42" i="2" s="1"/>
  <c r="G50" i="2"/>
  <c r="G56" i="2"/>
  <c r="G78" i="2"/>
  <c r="G206" i="2"/>
  <c r="G690" i="2"/>
  <c r="G812" i="2"/>
  <c r="G817" i="2"/>
  <c r="G968" i="2"/>
  <c r="G1076" i="2"/>
  <c r="G201" i="2"/>
  <c r="G321" i="2"/>
  <c r="G420" i="2"/>
  <c r="G419" i="2" s="1"/>
  <c r="G418" i="2" s="1"/>
  <c r="G502" i="2"/>
  <c r="G710" i="2"/>
  <c r="G736" i="2"/>
  <c r="G744" i="2"/>
  <c r="G743" i="2" s="1"/>
  <c r="G983" i="2"/>
  <c r="H201" i="2"/>
  <c r="H502" i="2"/>
  <c r="H119" i="2"/>
  <c r="H983" i="2"/>
  <c r="G175" i="2"/>
  <c r="G150" i="2"/>
  <c r="G1028" i="2" l="1"/>
  <c r="H1028" i="2"/>
  <c r="G585" i="2"/>
  <c r="H585" i="2"/>
  <c r="G138" i="2"/>
  <c r="H138" i="2"/>
  <c r="H458" i="2"/>
  <c r="G458" i="2"/>
  <c r="H897" i="2"/>
  <c r="H896" i="2" s="1"/>
  <c r="G897" i="2"/>
  <c r="H293" i="1"/>
  <c r="G943" i="2"/>
  <c r="H943" i="2"/>
  <c r="H46" i="2"/>
  <c r="G46" i="2"/>
  <c r="G312" i="2"/>
  <c r="H312" i="2"/>
  <c r="H26" i="2"/>
  <c r="G26" i="2"/>
  <c r="H244" i="1"/>
  <c r="E25" i="3" s="1"/>
  <c r="H160" i="1"/>
  <c r="E21" i="3" s="1"/>
  <c r="E43" i="3"/>
  <c r="F49" i="3"/>
  <c r="F57" i="3" s="1"/>
  <c r="G520" i="2"/>
  <c r="H520" i="2"/>
  <c r="E29" i="3"/>
  <c r="E28" i="3"/>
  <c r="E40" i="3"/>
  <c r="H92" i="1"/>
  <c r="H56" i="1" s="1"/>
  <c r="E30" i="3"/>
  <c r="H292" i="1"/>
  <c r="H291" i="1" s="1"/>
  <c r="E27" i="3" s="1"/>
  <c r="G346" i="2"/>
  <c r="H346" i="2"/>
  <c r="G965" i="2"/>
  <c r="H965" i="2"/>
  <c r="E23" i="3"/>
  <c r="H212" i="1"/>
  <c r="E24" i="3" s="1"/>
  <c r="G781" i="2"/>
  <c r="H781" i="2"/>
  <c r="E39" i="3"/>
  <c r="E51" i="3"/>
  <c r="E31" i="3"/>
  <c r="H326" i="2"/>
  <c r="G290" i="2"/>
  <c r="H290" i="2"/>
  <c r="H249" i="2"/>
  <c r="E52" i="3"/>
  <c r="G249" i="2"/>
  <c r="G263" i="2"/>
  <c r="G258" i="2" s="1"/>
  <c r="H808" i="2"/>
  <c r="H807" i="2" s="1"/>
  <c r="H730" i="2"/>
  <c r="H729" i="2" s="1"/>
  <c r="G200" i="2"/>
  <c r="G199" i="2" s="1"/>
  <c r="G808" i="2"/>
  <c r="G807" i="2" s="1"/>
  <c r="H200" i="2"/>
  <c r="H199" i="2" s="1"/>
  <c r="G682" i="2"/>
  <c r="H9" i="1"/>
  <c r="G730" i="2"/>
  <c r="G729" i="2" s="1"/>
  <c r="H682" i="2"/>
  <c r="H263" i="2"/>
  <c r="H258" i="2" s="1"/>
  <c r="G326" i="2"/>
  <c r="E20" i="3"/>
  <c r="G917" i="2"/>
  <c r="G584" i="2" l="1"/>
  <c r="G583" i="2" s="1"/>
  <c r="H584" i="2"/>
  <c r="H583" i="2" s="1"/>
  <c r="G25" i="2"/>
  <c r="H25" i="2"/>
  <c r="H141" i="1"/>
  <c r="E18" i="3"/>
  <c r="E42" i="3"/>
  <c r="E36" i="3"/>
  <c r="H182" i="1"/>
  <c r="E47" i="3"/>
  <c r="E48" i="3"/>
  <c r="E22" i="3"/>
  <c r="G896" i="2"/>
  <c r="G895" i="2" s="1"/>
  <c r="E17" i="3"/>
  <c r="E9" i="3" s="1"/>
  <c r="H895" i="2"/>
  <c r="H401" i="2"/>
  <c r="G401" i="2"/>
  <c r="E26" i="3"/>
  <c r="H290" i="1"/>
  <c r="I1485" i="1" l="1"/>
  <c r="H1086" i="2"/>
  <c r="F59" i="3"/>
  <c r="F60" i="3" s="1"/>
  <c r="H1088" i="2"/>
  <c r="E37" i="3"/>
  <c r="E41" i="3"/>
  <c r="E44" i="3"/>
  <c r="H55" i="1"/>
  <c r="H1482" i="1" s="1"/>
  <c r="E35" i="3"/>
  <c r="E49" i="3" l="1"/>
  <c r="H1090" i="2"/>
  <c r="E34" i="3"/>
  <c r="G1086" i="2"/>
  <c r="E57" i="3" l="1"/>
  <c r="F284" i="2"/>
  <c r="F283" i="2" s="1"/>
  <c r="H1485" i="1" l="1"/>
  <c r="G1088" i="2"/>
  <c r="G1090" i="2" s="1"/>
  <c r="E59" i="3"/>
  <c r="E60" i="3" s="1"/>
  <c r="F393" i="2"/>
  <c r="F392" i="2" s="1"/>
  <c r="F391" i="2" s="1"/>
  <c r="F390" i="2" s="1"/>
  <c r="F384" i="2"/>
  <c r="F383" i="2" s="1"/>
  <c r="F381" i="2" s="1"/>
  <c r="F380" i="2" l="1"/>
  <c r="F246" i="2" l="1"/>
  <c r="F245" i="2" s="1"/>
  <c r="F248" i="2"/>
  <c r="F247" i="2" s="1"/>
  <c r="F244" i="2" l="1"/>
  <c r="F218" i="2" s="1"/>
  <c r="F163" i="2"/>
  <c r="F162" i="2" s="1"/>
  <c r="F273" i="2"/>
  <c r="F272" i="2" s="1"/>
  <c r="F264" i="2" s="1"/>
  <c r="F253" i="2"/>
  <c r="F252" i="2" s="1"/>
  <c r="G238" i="1"/>
  <c r="G236" i="1" s="1"/>
  <c r="F198" i="2"/>
  <c r="F197" i="2" s="1"/>
  <c r="G219" i="1"/>
  <c r="F1071" i="2" l="1"/>
  <c r="F1073" i="2"/>
  <c r="F1070" i="2"/>
  <c r="F1069" i="2" l="1"/>
  <c r="F1009" i="2"/>
  <c r="G285" i="1"/>
  <c r="G282" i="1" s="1"/>
  <c r="F364" i="2" l="1"/>
  <c r="F363" i="2" s="1"/>
  <c r="F582" i="2"/>
  <c r="F581" i="2" s="1"/>
  <c r="F544" i="2" l="1"/>
  <c r="F543" i="2" s="1"/>
  <c r="F549" i="2"/>
  <c r="F551" i="2"/>
  <c r="F550" i="2" s="1"/>
  <c r="F177" i="2"/>
  <c r="F334" i="2"/>
  <c r="F333" i="2"/>
  <c r="F358" i="2"/>
  <c r="F357" i="2" s="1"/>
  <c r="F355" i="2"/>
  <c r="F354" i="2" s="1"/>
  <c r="F121" i="2"/>
  <c r="F120" i="2" s="1"/>
  <c r="G253" i="1"/>
  <c r="F1012" i="2"/>
  <c r="G131" i="1"/>
  <c r="G130" i="1" s="1"/>
  <c r="F343" i="2"/>
  <c r="F1011" i="2" l="1"/>
  <c r="F1010" i="2" s="1"/>
  <c r="G296" i="1"/>
  <c r="F350" i="2"/>
  <c r="F347" i="2" s="1"/>
  <c r="G293" i="1" l="1"/>
  <c r="G292" i="1" s="1"/>
  <c r="F255" i="2"/>
  <c r="F254" i="2" s="1"/>
  <c r="F182" i="2" l="1"/>
  <c r="F181" i="2" s="1"/>
  <c r="F180" i="2" s="1"/>
  <c r="F562" i="2" l="1"/>
  <c r="F561" i="2" s="1"/>
  <c r="F560" i="2" s="1"/>
  <c r="F548" i="2"/>
  <c r="F547" i="2" s="1"/>
  <c r="F542" i="2"/>
  <c r="F541" i="2" s="1"/>
  <c r="F540" i="2"/>
  <c r="F539" i="2" s="1"/>
  <c r="F161" i="2"/>
  <c r="F159" i="2" s="1"/>
  <c r="F158" i="2" s="1"/>
  <c r="F567" i="2"/>
  <c r="F566" i="2" s="1"/>
  <c r="F565" i="2" s="1"/>
  <c r="F572" i="2"/>
  <c r="F571" i="2" s="1"/>
  <c r="F570" i="2" s="1"/>
  <c r="F251" i="2"/>
  <c r="F250" i="2" s="1"/>
  <c r="F196" i="2"/>
  <c r="F195" i="2" s="1"/>
  <c r="F194" i="2" s="1"/>
  <c r="G217" i="1"/>
  <c r="G216" i="1" s="1"/>
  <c r="G235" i="1"/>
  <c r="G212" i="1" l="1"/>
  <c r="F538" i="2"/>
  <c r="F249" i="2"/>
  <c r="F982" i="2"/>
  <c r="G120" i="1"/>
  <c r="F136" i="2"/>
  <c r="G94" i="1"/>
  <c r="G93" i="1" s="1"/>
  <c r="F135" i="2" l="1"/>
  <c r="F134" i="2" s="1"/>
  <c r="F529" i="2"/>
  <c r="F527" i="2" s="1"/>
  <c r="F305" i="2"/>
  <c r="F304" i="2" s="1"/>
  <c r="F307" i="2"/>
  <c r="F306" i="2" s="1"/>
  <c r="F311" i="2"/>
  <c r="F129" i="2"/>
  <c r="F128" i="2" s="1"/>
  <c r="G261" i="1"/>
  <c r="F310" i="2" l="1"/>
  <c r="F303" i="2" s="1"/>
  <c r="F98" i="2"/>
  <c r="F739" i="2" l="1"/>
  <c r="F735" i="2"/>
  <c r="F335" i="2" l="1"/>
  <c r="F508" i="2" l="1"/>
  <c r="F507" i="2" s="1"/>
  <c r="F506" i="2"/>
  <c r="F736" i="2" l="1"/>
  <c r="F1060" i="2" l="1"/>
  <c r="G90" i="1"/>
  <c r="G89" i="1" s="1"/>
  <c r="G88" i="1" s="1"/>
  <c r="D15" i="3" s="1"/>
  <c r="F1075" i="2" l="1"/>
  <c r="F1078" i="2"/>
  <c r="F802" i="2" l="1"/>
  <c r="F789" i="2"/>
  <c r="F788" i="2" s="1"/>
  <c r="F793" i="2"/>
  <c r="F747" i="2"/>
  <c r="F732" i="2"/>
  <c r="F935" i="2" l="1"/>
  <c r="F930" i="2" l="1"/>
  <c r="F1043" i="2"/>
  <c r="G13" i="1"/>
  <c r="F734" i="2" l="1"/>
  <c r="F676" i="2"/>
  <c r="F675" i="2" s="1"/>
  <c r="F603" i="2"/>
  <c r="F674" i="2"/>
  <c r="F596" i="2"/>
  <c r="F672" i="2" l="1"/>
  <c r="F673" i="2"/>
  <c r="F1082" i="2" l="1"/>
  <c r="F1081" i="2" s="1"/>
  <c r="G288" i="1"/>
  <c r="G287" i="1" s="1"/>
  <c r="F454" i="2" l="1"/>
  <c r="F453" i="2" s="1"/>
  <c r="F497" i="2"/>
  <c r="F923" i="2" l="1"/>
  <c r="F921" i="2" l="1"/>
  <c r="F922" i="2"/>
  <c r="F979" i="2"/>
  <c r="F852" i="2" l="1"/>
  <c r="F849" i="2"/>
  <c r="F408" i="2" l="1"/>
  <c r="F407" i="2" s="1"/>
  <c r="F406" i="2" s="1"/>
  <c r="F144" i="2" l="1"/>
  <c r="F142" i="2" l="1"/>
  <c r="F1077" i="2"/>
  <c r="F1076" i="2" s="1"/>
  <c r="F1068" i="2"/>
  <c r="F1067" i="2" s="1"/>
  <c r="F1061" i="2"/>
  <c r="F1059" i="2"/>
  <c r="F1056" i="2"/>
  <c r="F1055" i="2" s="1"/>
  <c r="F1054" i="2"/>
  <c r="F1053" i="2" s="1"/>
  <c r="F1052" i="2"/>
  <c r="F1051" i="2"/>
  <c r="F1049" i="2"/>
  <c r="F1048" i="2" s="1"/>
  <c r="F1046" i="2"/>
  <c r="F1045" i="2"/>
  <c r="F1042" i="2"/>
  <c r="F1040" i="2"/>
  <c r="F1038" i="2"/>
  <c r="F1037" i="2" s="1"/>
  <c r="F1036" i="2"/>
  <c r="F1035" i="2" s="1"/>
  <c r="F999" i="2"/>
  <c r="F998" i="2" s="1"/>
  <c r="F997" i="2" s="1"/>
  <c r="F993" i="2"/>
  <c r="F992" i="2" s="1"/>
  <c r="F991" i="2" s="1"/>
  <c r="F987" i="2"/>
  <c r="F986" i="2" s="1"/>
  <c r="F985" i="2"/>
  <c r="F984" i="2" s="1"/>
  <c r="F981" i="2"/>
  <c r="F980" i="2" s="1"/>
  <c r="F977" i="2"/>
  <c r="F976" i="2" s="1"/>
  <c r="F975" i="2"/>
  <c r="F974" i="2" s="1"/>
  <c r="F973" i="2"/>
  <c r="F972" i="2"/>
  <c r="F970" i="2"/>
  <c r="F969" i="2"/>
  <c r="F964" i="2"/>
  <c r="F963" i="2"/>
  <c r="F960" i="2"/>
  <c r="F959" i="2" s="1"/>
  <c r="F958" i="2" s="1"/>
  <c r="F957" i="2" s="1"/>
  <c r="F954" i="2"/>
  <c r="F953" i="2"/>
  <c r="F950" i="2"/>
  <c r="F949" i="2" s="1"/>
  <c r="F948" i="2"/>
  <c r="F947" i="2" s="1"/>
  <c r="F946" i="2"/>
  <c r="F945" i="2"/>
  <c r="F927" i="2"/>
  <c r="F926" i="2" s="1"/>
  <c r="F925" i="2" s="1"/>
  <c r="F924" i="2" s="1"/>
  <c r="F913" i="2"/>
  <c r="F912" i="2"/>
  <c r="F906" i="2"/>
  <c r="F905" i="2" s="1"/>
  <c r="F904" i="2"/>
  <c r="F903" i="2" s="1"/>
  <c r="F902" i="2"/>
  <c r="F901" i="2" s="1"/>
  <c r="F899" i="2"/>
  <c r="F898" i="2" s="1"/>
  <c r="F888" i="2"/>
  <c r="F887" i="2" s="1"/>
  <c r="F886" i="2" s="1"/>
  <c r="F882" i="2"/>
  <c r="F881" i="2" s="1"/>
  <c r="F879" i="2" s="1"/>
  <c r="F819" i="2"/>
  <c r="F818" i="2"/>
  <c r="F816" i="2"/>
  <c r="F815" i="2" s="1"/>
  <c r="F814" i="2"/>
  <c r="F813" i="2"/>
  <c r="F811" i="2"/>
  <c r="F810" i="2"/>
  <c r="F806" i="2"/>
  <c r="F804" i="2"/>
  <c r="F792" i="2"/>
  <c r="F790" i="2" s="1"/>
  <c r="F784" i="2"/>
  <c r="F754" i="2"/>
  <c r="F753" i="2"/>
  <c r="F752" i="2"/>
  <c r="F751" i="2"/>
  <c r="F745" i="2"/>
  <c r="F733" i="2"/>
  <c r="F731" i="2" s="1"/>
  <c r="F721" i="2"/>
  <c r="F720" i="2" s="1"/>
  <c r="F713" i="2" s="1"/>
  <c r="F712" i="2"/>
  <c r="F708" i="2"/>
  <c r="F709" i="2"/>
  <c r="F707" i="2"/>
  <c r="F705" i="2"/>
  <c r="F702" i="2"/>
  <c r="F699" i="2"/>
  <c r="F700" i="2"/>
  <c r="F698" i="2"/>
  <c r="F695" i="2"/>
  <c r="F694" i="2"/>
  <c r="F692" i="2"/>
  <c r="F691" i="2"/>
  <c r="F688" i="2"/>
  <c r="F685" i="2"/>
  <c r="F684" i="2"/>
  <c r="F671" i="2"/>
  <c r="F670" i="2" s="1"/>
  <c r="F666" i="2"/>
  <c r="F665" i="2" s="1"/>
  <c r="F662" i="2"/>
  <c r="F661" i="2" s="1"/>
  <c r="F657" i="2"/>
  <c r="F656" i="2" s="1"/>
  <c r="F615" i="2"/>
  <c r="F614" i="2" s="1"/>
  <c r="F605" i="2"/>
  <c r="F601" i="2"/>
  <c r="F599" i="2"/>
  <c r="F595" i="2"/>
  <c r="F591" i="2"/>
  <c r="F580" i="2"/>
  <c r="F533" i="2"/>
  <c r="F534" i="2"/>
  <c r="F532" i="2"/>
  <c r="F523" i="2"/>
  <c r="F522" i="2"/>
  <c r="F513" i="2"/>
  <c r="F512" i="2" s="1"/>
  <c r="F509" i="2" s="1"/>
  <c r="F505" i="2"/>
  <c r="F504" i="2"/>
  <c r="F503" i="2" s="1"/>
  <c r="F491" i="2"/>
  <c r="F490" i="2" s="1"/>
  <c r="F489" i="2"/>
  <c r="F488" i="2" s="1"/>
  <c r="F463" i="2"/>
  <c r="F462" i="2" s="1"/>
  <c r="F461" i="2"/>
  <c r="F460" i="2" s="1"/>
  <c r="F452" i="2"/>
  <c r="F451" i="2" s="1"/>
  <c r="F450" i="2" s="1"/>
  <c r="F444" i="2" s="1"/>
  <c r="F429" i="2" s="1"/>
  <c r="F427" i="2"/>
  <c r="F426" i="2" s="1"/>
  <c r="F425" i="2" s="1"/>
  <c r="F424" i="2" s="1"/>
  <c r="F422" i="2"/>
  <c r="F423" i="2"/>
  <c r="F421" i="2"/>
  <c r="F417" i="2"/>
  <c r="F416" i="2" s="1"/>
  <c r="F415" i="2" s="1"/>
  <c r="F414" i="2" s="1"/>
  <c r="F412" i="2"/>
  <c r="F413" i="2"/>
  <c r="F411" i="2"/>
  <c r="F405" i="2"/>
  <c r="F404" i="2" s="1"/>
  <c r="F403" i="2" s="1"/>
  <c r="F400" i="2"/>
  <c r="F399" i="2" s="1"/>
  <c r="F398" i="2" s="1"/>
  <c r="F397" i="2" s="1"/>
  <c r="F372" i="2"/>
  <c r="F371" i="2" s="1"/>
  <c r="F370" i="2"/>
  <c r="F369" i="2" s="1"/>
  <c r="F342" i="2"/>
  <c r="F341" i="2" s="1"/>
  <c r="F337" i="2"/>
  <c r="F331" i="2"/>
  <c r="F323" i="2"/>
  <c r="F325" i="2"/>
  <c r="F322" i="2"/>
  <c r="F314" i="2"/>
  <c r="F313" i="2" s="1"/>
  <c r="F300" i="2"/>
  <c r="F302" i="2"/>
  <c r="F299" i="2"/>
  <c r="F296" i="2"/>
  <c r="F294" i="2"/>
  <c r="F293" i="2"/>
  <c r="F276" i="2"/>
  <c r="F275" i="2"/>
  <c r="F262" i="2"/>
  <c r="F260" i="2" s="1"/>
  <c r="F259" i="2" s="1"/>
  <c r="F217" i="2"/>
  <c r="F214" i="2"/>
  <c r="F213" i="2" s="1"/>
  <c r="F212" i="2" s="1"/>
  <c r="F211" i="2" s="1"/>
  <c r="F208" i="2"/>
  <c r="F210" i="2"/>
  <c r="F207" i="2"/>
  <c r="F205" i="2"/>
  <c r="F204" i="2" s="1"/>
  <c r="F202" i="2"/>
  <c r="F178" i="2"/>
  <c r="F176" i="2" s="1"/>
  <c r="F170" i="2"/>
  <c r="F169" i="2" s="1"/>
  <c r="F153" i="2"/>
  <c r="F154" i="2"/>
  <c r="F151" i="2"/>
  <c r="F149" i="2"/>
  <c r="F148" i="2" s="1"/>
  <c r="F147" i="2"/>
  <c r="F146" i="2"/>
  <c r="F143" i="2"/>
  <c r="F140" i="2"/>
  <c r="F139" i="2" s="1"/>
  <c r="F133" i="2"/>
  <c r="F132" i="2"/>
  <c r="F126" i="2"/>
  <c r="F125" i="2" s="1"/>
  <c r="F122" i="2" s="1"/>
  <c r="F118" i="2"/>
  <c r="F117" i="2" s="1"/>
  <c r="F116" i="2" s="1"/>
  <c r="F102" i="2"/>
  <c r="F101" i="2"/>
  <c r="F95" i="2"/>
  <c r="F93" i="2"/>
  <c r="F91" i="2"/>
  <c r="F90" i="2"/>
  <c r="F86" i="2"/>
  <c r="F85" i="2"/>
  <c r="F83" i="2"/>
  <c r="F82" i="2"/>
  <c r="F80" i="2"/>
  <c r="F79" i="2"/>
  <c r="F69" i="2"/>
  <c r="F67" i="2"/>
  <c r="F66" i="2"/>
  <c r="F64" i="2"/>
  <c r="F63" i="2"/>
  <c r="F61" i="2"/>
  <c r="F60" i="2"/>
  <c r="F58" i="2"/>
  <c r="F57" i="2"/>
  <c r="F55" i="2"/>
  <c r="F54" i="2"/>
  <c r="F52" i="2"/>
  <c r="F51" i="2"/>
  <c r="F49" i="2"/>
  <c r="F48" i="2"/>
  <c r="F45" i="2"/>
  <c r="F44" i="2"/>
  <c r="F38" i="2"/>
  <c r="F37" i="2"/>
  <c r="F35" i="2"/>
  <c r="F34" i="2"/>
  <c r="F32" i="2"/>
  <c r="F31" i="2"/>
  <c r="F29" i="2"/>
  <c r="F28" i="2"/>
  <c r="F24" i="2"/>
  <c r="F23" i="2" s="1"/>
  <c r="F12" i="2"/>
  <c r="F11" i="2" s="1"/>
  <c r="F10" i="2" s="1"/>
  <c r="F9" i="2" s="1"/>
  <c r="F801" i="2"/>
  <c r="F711" i="2"/>
  <c r="F746" i="2"/>
  <c r="F742" i="2"/>
  <c r="F741" i="2" s="1"/>
  <c r="F740" i="2" s="1"/>
  <c r="F687" i="2"/>
  <c r="F668" i="2"/>
  <c r="F667" i="2" s="1"/>
  <c r="G116" i="1"/>
  <c r="G115" i="1" s="1"/>
  <c r="G75" i="1"/>
  <c r="G74" i="1" s="1"/>
  <c r="G108" i="1"/>
  <c r="G107" i="1" s="1"/>
  <c r="G275" i="1"/>
  <c r="G273" i="1"/>
  <c r="F1030" i="2"/>
  <c r="F1029" i="2" s="1"/>
  <c r="F851" i="2"/>
  <c r="F850" i="2" s="1"/>
  <c r="F848" i="2"/>
  <c r="F847" i="2" s="1"/>
  <c r="F855" i="2"/>
  <c r="F854" i="2" s="1"/>
  <c r="F853" i="2" s="1"/>
  <c r="F19" i="2"/>
  <c r="G180" i="1"/>
  <c r="G21" i="1"/>
  <c r="F114" i="2"/>
  <c r="F113" i="2" s="1"/>
  <c r="F1064" i="2"/>
  <c r="G247" i="1"/>
  <c r="G246" i="1" s="1"/>
  <c r="G146" i="1"/>
  <c r="G143" i="1" s="1"/>
  <c r="F1008" i="2"/>
  <c r="F1005" i="2" s="1"/>
  <c r="F17" i="2"/>
  <c r="D16" i="3"/>
  <c r="F989" i="2"/>
  <c r="F988" i="2" s="1"/>
  <c r="G128" i="1"/>
  <c r="G127" i="1" s="1"/>
  <c r="G26" i="1"/>
  <c r="F96" i="2"/>
  <c r="F498" i="2"/>
  <c r="F496" i="2"/>
  <c r="G17" i="1"/>
  <c r="G12" i="1" s="1"/>
  <c r="G11" i="1" s="1"/>
  <c r="F127" i="2"/>
  <c r="G260" i="1"/>
  <c r="F328" i="2"/>
  <c r="G123" i="1"/>
  <c r="G82" i="1"/>
  <c r="G63" i="1"/>
  <c r="G62" i="1" s="1"/>
  <c r="G47" i="1"/>
  <c r="G178" i="1"/>
  <c r="G177" i="1" s="1"/>
  <c r="G266" i="1"/>
  <c r="G265" i="1" s="1"/>
  <c r="G264" i="1" s="1"/>
  <c r="G154" i="1"/>
  <c r="G153" i="1" s="1"/>
  <c r="G189" i="1"/>
  <c r="G185" i="1" s="1"/>
  <c r="G184" i="1" s="1"/>
  <c r="G183" i="1" s="1"/>
  <c r="G291" i="1"/>
  <c r="G258" i="1"/>
  <c r="G255" i="1" s="1"/>
  <c r="G252" i="1" s="1"/>
  <c r="G119" i="1"/>
  <c r="G112" i="1"/>
  <c r="G111" i="1" s="1"/>
  <c r="G86" i="1"/>
  <c r="G85" i="1" s="1"/>
  <c r="G84" i="1" s="1"/>
  <c r="D13" i="3" s="1"/>
  <c r="G79" i="1"/>
  <c r="F915" i="2"/>
  <c r="F914" i="2" s="1"/>
  <c r="G50" i="1"/>
  <c r="G24" i="1"/>
  <c r="G102" i="1"/>
  <c r="G52" i="1"/>
  <c r="G125" i="1"/>
  <c r="G43" i="1"/>
  <c r="G156" i="1"/>
  <c r="G67" i="1"/>
  <c r="G66" i="1" s="1"/>
  <c r="G59" i="1"/>
  <c r="G168" i="1"/>
  <c r="G167" i="1" s="1"/>
  <c r="G166" i="1" s="1"/>
  <c r="G250" i="1"/>
  <c r="G249" i="1" s="1"/>
  <c r="F655" i="2" l="1"/>
  <c r="F1039" i="2"/>
  <c r="F487" i="2"/>
  <c r="F820" i="2"/>
  <c r="F92" i="2"/>
  <c r="F274" i="2"/>
  <c r="F1044" i="2"/>
  <c r="F749" i="2"/>
  <c r="F748" i="2" s="1"/>
  <c r="F900" i="2"/>
  <c r="F919" i="2"/>
  <c r="F918" i="2" s="1"/>
  <c r="F917" i="2" s="1"/>
  <c r="F459" i="2"/>
  <c r="F600" i="2"/>
  <c r="F800" i="2"/>
  <c r="F799" i="2" s="1"/>
  <c r="G78" i="1"/>
  <c r="G61" i="1" s="1"/>
  <c r="D12" i="3" s="1"/>
  <c r="F377" i="2"/>
  <c r="F373" i="2" s="1"/>
  <c r="F340" i="2"/>
  <c r="F495" i="2"/>
  <c r="F686" i="2"/>
  <c r="F216" i="2"/>
  <c r="F215" i="2" s="1"/>
  <c r="F1057" i="2"/>
  <c r="G20" i="1"/>
  <c r="G19" i="1" s="1"/>
  <c r="F693" i="2"/>
  <c r="F951" i="2"/>
  <c r="G142" i="1"/>
  <c r="D19" i="3" s="1"/>
  <c r="G245" i="1"/>
  <c r="F112" i="2"/>
  <c r="F15" i="2"/>
  <c r="F22" i="2"/>
  <c r="F929" i="2"/>
  <c r="F119" i="2"/>
  <c r="G96" i="1"/>
  <c r="G58" i="1"/>
  <c r="G57" i="1" s="1"/>
  <c r="D10" i="3" s="1"/>
  <c r="G46" i="1"/>
  <c r="G45" i="1" s="1"/>
  <c r="G38" i="1"/>
  <c r="G37" i="1" s="1"/>
  <c r="G170" i="1"/>
  <c r="G161" i="1" s="1"/>
  <c r="F579" i="2"/>
  <c r="F576" i="2" s="1"/>
  <c r="F573" i="2" s="1"/>
  <c r="F1050" i="2"/>
  <c r="F168" i="2"/>
  <c r="G106" i="1"/>
  <c r="G271" i="1"/>
  <c r="G270" i="1" s="1"/>
  <c r="F16" i="2"/>
  <c r="F502" i="2"/>
  <c r="F744" i="2"/>
  <c r="F743" i="2" s="1"/>
  <c r="F710" i="2"/>
  <c r="F89" i="2"/>
  <c r="F145" i="2"/>
  <c r="F971" i="2"/>
  <c r="F131" i="2"/>
  <c r="F130" i="2" s="1"/>
  <c r="F84" i="2"/>
  <c r="G122" i="1"/>
  <c r="F62" i="2"/>
  <c r="F321" i="2"/>
  <c r="F312" i="2" s="1"/>
  <c r="F420" i="2"/>
  <c r="F419" i="2" s="1"/>
  <c r="F418" i="2" s="1"/>
  <c r="F43" i="2"/>
  <c r="F42" i="2" s="1"/>
  <c r="F47" i="2"/>
  <c r="F298" i="2"/>
  <c r="F297" i="2" s="1"/>
  <c r="F683" i="2"/>
  <c r="F983" i="2"/>
  <c r="F27" i="2"/>
  <c r="F33" i="2"/>
  <c r="F53" i="2"/>
  <c r="F59" i="2"/>
  <c r="F65" i="2"/>
  <c r="F30" i="2"/>
  <c r="F36" i="2"/>
  <c r="F81" i="2"/>
  <c r="F50" i="2"/>
  <c r="F56" i="2"/>
  <c r="F410" i="2"/>
  <c r="F409" i="2" s="1"/>
  <c r="F402" i="2" s="1"/>
  <c r="F201" i="2"/>
  <c r="F175" i="2"/>
  <c r="F68" i="2"/>
  <c r="F78" i="2"/>
  <c r="F100" i="2"/>
  <c r="F99" i="2" s="1"/>
  <c r="F150" i="2"/>
  <c r="F206" i="2"/>
  <c r="F368" i="2"/>
  <c r="F346" i="2" s="1"/>
  <c r="F531" i="2"/>
  <c r="F530" i="2" s="1"/>
  <c r="F594" i="2"/>
  <c r="F706" i="2"/>
  <c r="F730" i="2"/>
  <c r="F911" i="2"/>
  <c r="F291" i="2"/>
  <c r="F962" i="2"/>
  <c r="F961" i="2" s="1"/>
  <c r="F809" i="2"/>
  <c r="F968" i="2"/>
  <c r="F330" i="2"/>
  <c r="F327" i="2" s="1"/>
  <c r="F87" i="2"/>
  <c r="F690" i="2"/>
  <c r="F697" i="2"/>
  <c r="F812" i="2"/>
  <c r="F817" i="2"/>
  <c r="F783" i="2"/>
  <c r="F782" i="2" s="1"/>
  <c r="G152" i="1"/>
  <c r="G151" i="1" s="1"/>
  <c r="G150" i="1" s="1"/>
  <c r="F141" i="2"/>
  <c r="F521" i="2"/>
  <c r="F944" i="2"/>
  <c r="D45" i="3"/>
  <c r="D32" i="3"/>
  <c r="F703" i="2"/>
  <c r="F701" i="2" s="1"/>
  <c r="F1074" i="2"/>
  <c r="F894" i="2"/>
  <c r="F893" i="2" s="1"/>
  <c r="F892" i="2" s="1"/>
  <c r="F867" i="2" s="1"/>
  <c r="F1028" i="2" l="1"/>
  <c r="F585" i="2"/>
  <c r="F138" i="2"/>
  <c r="F458" i="2"/>
  <c r="F897" i="2"/>
  <c r="F896" i="2" s="1"/>
  <c r="F943" i="2"/>
  <c r="F46" i="2"/>
  <c r="F26" i="2"/>
  <c r="G244" i="1"/>
  <c r="G182" i="1" s="1"/>
  <c r="G160" i="1"/>
  <c r="D21" i="3" s="1"/>
  <c r="D48" i="3"/>
  <c r="F520" i="2"/>
  <c r="G92" i="1"/>
  <c r="G56" i="1" s="1"/>
  <c r="F965" i="2"/>
  <c r="F781" i="2"/>
  <c r="D28" i="3"/>
  <c r="D30" i="3"/>
  <c r="F263" i="2"/>
  <c r="F258" i="2" s="1"/>
  <c r="F808" i="2"/>
  <c r="D24" i="3"/>
  <c r="F326" i="2"/>
  <c r="D51" i="3"/>
  <c r="D23" i="3"/>
  <c r="D52" i="3"/>
  <c r="F729" i="2"/>
  <c r="D14" i="3"/>
  <c r="F290" i="2"/>
  <c r="D43" i="3"/>
  <c r="F200" i="2"/>
  <c r="F199" i="2" s="1"/>
  <c r="F682" i="2"/>
  <c r="G10" i="1"/>
  <c r="D11" i="3"/>
  <c r="D27" i="3"/>
  <c r="F584" i="2" l="1"/>
  <c r="F583" i="2" s="1"/>
  <c r="F25" i="2"/>
  <c r="G141" i="1"/>
  <c r="F807" i="2"/>
  <c r="G9" i="1"/>
  <c r="D40" i="3"/>
  <c r="D47" i="3"/>
  <c r="D39" i="3"/>
  <c r="D35" i="3"/>
  <c r="F401" i="2"/>
  <c r="D20" i="3"/>
  <c r="D18" i="3" s="1"/>
  <c r="D31" i="3"/>
  <c r="D25" i="3"/>
  <c r="D22" i="3" s="1"/>
  <c r="D17" i="3"/>
  <c r="D9" i="3" s="1"/>
  <c r="G36" i="1"/>
  <c r="G35" i="1" s="1"/>
  <c r="D29" i="3"/>
  <c r="D26" i="3" s="1"/>
  <c r="G290" i="1"/>
  <c r="F895" i="2"/>
  <c r="G55" i="1" l="1"/>
  <c r="G1482" i="1" s="1"/>
  <c r="D42" i="3"/>
  <c r="D41" i="3" s="1"/>
  <c r="F1086" i="2"/>
  <c r="D36" i="3"/>
  <c r="D37" i="3"/>
  <c r="D44" i="3"/>
  <c r="D49" i="3"/>
  <c r="D34" i="3" l="1"/>
  <c r="D57" i="3" s="1"/>
  <c r="G1485" i="1" l="1"/>
  <c r="D59" i="3"/>
  <c r="D60" i="3" s="1"/>
  <c r="F1088" i="2"/>
  <c r="F1090" i="2" s="1"/>
</calcChain>
</file>

<file path=xl/sharedStrings.xml><?xml version="1.0" encoding="utf-8"?>
<sst xmlns="http://schemas.openxmlformats.org/spreadsheetml/2006/main" count="10046" uniqueCount="1058">
  <si>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</si>
  <si>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</si>
  <si>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</si>
  <si>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</si>
  <si>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</si>
  <si>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</si>
  <si>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</si>
  <si>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</si>
  <si>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</si>
  <si>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</si>
  <si>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</si>
  <si>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</si>
  <si>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</si>
  <si>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</si>
  <si>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</si>
  <si>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</si>
  <si>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</si>
  <si>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</si>
  <si>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</si>
  <si>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</si>
  <si>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</si>
  <si>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</si>
  <si>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</si>
  <si>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</si>
  <si>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</si>
  <si>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</si>
  <si>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</si>
  <si>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</si>
  <si>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</si>
  <si>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</si>
  <si>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</si>
  <si>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</si>
  <si>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</si>
  <si>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</si>
  <si>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</si>
  <si>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</si>
  <si>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</si>
  <si>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</si>
  <si>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</si>
  <si>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</si>
  <si>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</si>
  <si>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</si>
  <si>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</si>
  <si>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</si>
  <si>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</si>
  <si>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</si>
  <si>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</si>
  <si>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</si>
  <si>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</si>
  <si>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</si>
  <si>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</si>
  <si>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</si>
  <si>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</si>
  <si>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</si>
  <si>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</si>
  <si>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</si>
  <si>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</si>
  <si>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</si>
  <si>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</si>
  <si>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</si>
  <si>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</si>
  <si>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</si>
  <si>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</si>
  <si>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</si>
  <si>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</si>
  <si>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</si>
  <si>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</si>
  <si>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</si>
  <si>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</si>
  <si>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</si>
  <si>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</si>
  <si>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</si>
  <si>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</si>
  <si>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</si>
  <si>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</si>
  <si>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</si>
  <si>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</si>
  <si>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</si>
  <si>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</si>
  <si>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</si>
  <si>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</si>
  <si>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</si>
  <si>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</si>
  <si>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</si>
  <si>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</si>
  <si>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</si>
  <si>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</si>
  <si>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</si>
  <si>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</si>
  <si>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</si>
  <si>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</si>
  <si>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</si>
  <si>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</si>
  <si>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</si>
  <si>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</si>
  <si>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</si>
  <si>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</si>
  <si>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</si>
  <si>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</si>
  <si>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</si>
  <si>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</si>
  <si>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</si>
  <si>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</si>
  <si>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</si>
  <si>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</si>
  <si>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</si>
  <si>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</si>
  <si>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</si>
  <si>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</si>
  <si>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</si>
  <si>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</si>
  <si>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</si>
  <si>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</si>
  <si>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</si>
  <si>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</si>
  <si>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</si>
  <si>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</si>
  <si>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</si>
  <si>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</si>
  <si>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</si>
  <si>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</si>
  <si>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</si>
  <si>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</si>
  <si>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</si>
  <si>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</si>
  <si>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</si>
  <si>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</si>
  <si>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</si>
  <si>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</si>
  <si>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</si>
  <si>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>Резервные фонды</t>
  </si>
  <si>
    <t>69 8 00 00000</t>
  </si>
  <si>
    <t>69 8 99 00000</t>
  </si>
  <si>
    <t>69 8 99 45300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</si>
  <si>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</si>
  <si>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</si>
  <si>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</si>
  <si>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</si>
  <si>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</si>
  <si>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</si>
  <si>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</si>
  <si>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</si>
  <si>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</si>
  <si>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</si>
  <si>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</si>
  <si>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</si>
  <si>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</si>
  <si>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</si>
  <si>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</si>
  <si>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</si>
  <si>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</si>
  <si>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</si>
  <si>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</si>
  <si>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</si>
  <si>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</si>
  <si>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</si>
  <si>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</si>
  <si>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</si>
  <si>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</si>
  <si>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</si>
  <si>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</si>
  <si>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</si>
  <si>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</si>
  <si>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</si>
  <si>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</si>
  <si>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</si>
  <si>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</si>
  <si>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</si>
  <si>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</si>
  <si>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</si>
  <si>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</si>
  <si>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</si>
  <si>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</si>
  <si>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</si>
  <si>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</si>
  <si>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</si>
  <si>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</si>
  <si>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</si>
  <si>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</si>
  <si>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</si>
  <si>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</si>
  <si>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</si>
  <si>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</si>
  <si>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</si>
  <si>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</si>
  <si>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</si>
  <si>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</si>
  <si>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</si>
  <si>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</si>
  <si>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</si>
  <si>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</si>
  <si>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</si>
  <si>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</si>
  <si>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</si>
  <si>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</si>
  <si>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</si>
  <si>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</si>
  <si>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</si>
  <si>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</si>
  <si>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</si>
  <si>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</si>
  <si>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</si>
  <si>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</si>
  <si>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</si>
  <si>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</si>
  <si>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</si>
  <si>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</si>
  <si>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</si>
  <si>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</si>
  <si>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</si>
  <si>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</si>
  <si>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</si>
  <si>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</si>
  <si>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</si>
  <si>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</si>
  <si>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</si>
  <si>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</si>
  <si>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</si>
  <si>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</si>
  <si>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</si>
  <si>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</si>
  <si>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</si>
  <si>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</si>
  <si>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</si>
  <si>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</si>
  <si>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</si>
  <si>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</si>
  <si>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</si>
  <si>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</si>
  <si>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</si>
  <si>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</si>
  <si>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</si>
  <si>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</si>
  <si>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</si>
  <si>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</si>
  <si>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</si>
  <si>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</si>
  <si>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</si>
  <si>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</si>
  <si>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</si>
  <si>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</si>
  <si>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</si>
  <si>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</si>
  <si>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</si>
  <si>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</si>
  <si>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63 0 07 10000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</si>
  <si>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</si>
  <si>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</si>
  <si>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</si>
  <si>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</si>
  <si>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</si>
  <si>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</si>
  <si>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</si>
  <si>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</si>
  <si>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</si>
  <si>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</si>
  <si>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</si>
  <si>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</si>
  <si>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</si>
  <si>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</si>
  <si>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</si>
  <si>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</si>
  <si>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</si>
  <si>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</si>
  <si>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</si>
  <si>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</si>
  <si>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</si>
  <si>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</si>
  <si>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</si>
  <si>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</si>
  <si>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</si>
  <si>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</si>
  <si>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</si>
  <si>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</si>
  <si>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</si>
  <si>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</si>
  <si>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</si>
  <si>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</si>
  <si>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</si>
  <si>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</si>
  <si>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</si>
  <si>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</si>
  <si>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</si>
  <si>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</si>
  <si>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</si>
  <si>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</si>
  <si>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</si>
  <si>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</si>
  <si>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</si>
  <si>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</si>
  <si>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</si>
  <si>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79 0 07 42099</t>
  </si>
  <si>
    <t>79 0 07 S1100</t>
  </si>
  <si>
    <t>Детские дошкольные учреждения</t>
  </si>
  <si>
    <t>79 0 22 42000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</si>
  <si>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</si>
  <si>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</si>
  <si>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</si>
  <si>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</si>
  <si>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</si>
  <si>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</si>
  <si>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</si>
  <si>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</si>
  <si>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</si>
  <si>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</si>
  <si>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</si>
  <si>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</si>
  <si>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</si>
  <si>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</si>
  <si>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</si>
  <si>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</si>
  <si>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</si>
  <si>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</si>
  <si>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</si>
  <si>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</si>
  <si>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</si>
  <si>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</si>
  <si>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</si>
  <si>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</si>
  <si>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</si>
  <si>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</si>
  <si>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</si>
  <si>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</si>
  <si>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</si>
  <si>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</si>
  <si>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</si>
  <si>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</si>
  <si>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</si>
  <si>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</si>
  <si>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</si>
  <si>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</si>
  <si>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</si>
  <si>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</si>
  <si>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</si>
  <si>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</si>
  <si>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</si>
  <si>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</si>
  <si>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</si>
  <si>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</si>
  <si>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</si>
  <si>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</si>
  <si>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</si>
  <si>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</si>
  <si>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</si>
  <si>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</si>
  <si>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</si>
  <si>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</si>
  <si>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</si>
  <si>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</si>
  <si>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</si>
  <si>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</si>
  <si>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</si>
  <si>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</si>
  <si>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</si>
  <si>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</si>
  <si>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</si>
  <si>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</si>
  <si>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</si>
  <si>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</si>
  <si>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</si>
  <si>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</si>
  <si>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</si>
  <si>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</si>
  <si>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</si>
  <si>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</si>
  <si>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</si>
  <si>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</si>
  <si>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</si>
  <si>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</si>
  <si>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</si>
  <si>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</si>
  <si>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</si>
  <si>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</si>
  <si>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</si>
  <si>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</si>
  <si>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</si>
  <si>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</si>
  <si>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</si>
  <si>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</si>
  <si>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</si>
  <si>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</si>
  <si>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</si>
  <si>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</si>
  <si>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</si>
  <si>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</si>
  <si>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</si>
  <si>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</si>
  <si>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</si>
  <si>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</si>
  <si>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</si>
  <si>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</si>
  <si>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</si>
  <si>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38 1 03 00000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</si>
  <si>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</si>
  <si>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</si>
  <si>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</si>
  <si>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</si>
  <si>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</si>
  <si>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</si>
  <si>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</si>
  <si>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</si>
  <si>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</si>
  <si>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</si>
  <si>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</si>
  <si>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</si>
  <si>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</si>
  <si>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</si>
  <si>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</si>
  <si>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</si>
  <si>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</si>
  <si>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</si>
  <si>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</si>
  <si>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</si>
  <si>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</si>
  <si>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</si>
  <si>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</si>
  <si>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</si>
  <si>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</si>
  <si>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</si>
  <si>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</si>
  <si>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</si>
  <si>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</si>
  <si>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</si>
  <si>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79 7 00 20401</t>
  </si>
  <si>
    <t>(тыс.рублей)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</si>
  <si>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</si>
  <si>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</si>
  <si>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</si>
  <si>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</si>
  <si>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</si>
  <si>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</si>
  <si>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</si>
  <si>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</si>
  <si>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</si>
  <si>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</si>
  <si>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</si>
  <si>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</si>
  <si>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</si>
  <si>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</si>
  <si>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</si>
  <si>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</si>
  <si>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</si>
  <si>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</si>
  <si>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</si>
  <si>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</si>
  <si>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</si>
  <si>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</si>
  <si>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</si>
  <si>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</si>
  <si>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</si>
  <si>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</si>
  <si>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</si>
  <si>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</si>
  <si>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</si>
  <si>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</si>
  <si>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</si>
  <si>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</si>
  <si>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</si>
  <si>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</si>
  <si>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</si>
  <si>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</si>
  <si>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</si>
  <si>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</si>
  <si>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</si>
  <si>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</si>
  <si>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</si>
  <si>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</si>
  <si>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</si>
  <si>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</si>
  <si>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</si>
  <si>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</si>
  <si>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</si>
  <si>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</si>
  <si>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</si>
  <si>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</si>
  <si>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</si>
  <si>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</si>
  <si>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</si>
  <si>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</si>
  <si>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</si>
  <si>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</si>
  <si>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</si>
  <si>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</si>
  <si>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</si>
  <si>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</si>
  <si>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</si>
  <si>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</si>
  <si>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</si>
  <si>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</si>
  <si>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</si>
  <si>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</si>
  <si>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</si>
  <si>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</si>
  <si>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</si>
  <si>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</si>
  <si>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</si>
  <si>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</si>
  <si>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</si>
  <si>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</si>
  <si>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</si>
  <si>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</si>
  <si>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</si>
  <si>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</si>
  <si>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</si>
  <si>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</si>
  <si>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</si>
  <si>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</si>
  <si>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</si>
  <si>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</si>
  <si>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</si>
  <si>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</si>
  <si>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</si>
  <si>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</si>
  <si>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</si>
  <si>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</si>
  <si>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</si>
  <si>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</si>
  <si>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</si>
  <si>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</si>
  <si>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</si>
  <si>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</si>
  <si>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</si>
  <si>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</si>
  <si>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</si>
  <si>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</si>
  <si>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</si>
  <si>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</si>
  <si>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</si>
  <si>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</si>
  <si>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</si>
  <si>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</si>
  <si>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</si>
  <si>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</si>
  <si>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</si>
  <si>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</si>
  <si>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</si>
  <si>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</si>
  <si>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</si>
  <si>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</si>
  <si>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</si>
  <si>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</si>
  <si>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</si>
  <si>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</si>
  <si>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</si>
  <si>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</si>
  <si>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</si>
  <si>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</si>
  <si>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</si>
  <si>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</si>
  <si>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</si>
  <si>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</si>
  <si>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</si>
  <si>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</si>
  <si>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</si>
  <si>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</si>
  <si>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</si>
  <si>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</si>
  <si>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</si>
  <si>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</si>
  <si>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</si>
  <si>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</si>
  <si>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</si>
  <si>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</si>
  <si>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</si>
  <si>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</si>
  <si>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</si>
  <si>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</si>
  <si>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</si>
  <si>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</si>
  <si>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</si>
  <si>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</si>
  <si>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</si>
  <si>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</si>
  <si>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</si>
  <si>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</si>
  <si>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</si>
  <si>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</si>
  <si>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</si>
  <si>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</si>
  <si>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</si>
  <si>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</si>
  <si>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</si>
  <si>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</si>
  <si>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</si>
  <si>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</si>
  <si>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</si>
  <si>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</si>
  <si>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</si>
  <si>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</si>
  <si>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</si>
  <si>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</si>
  <si>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</si>
  <si>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</si>
  <si>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</si>
  <si>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</si>
  <si>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</si>
  <si>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</si>
  <si>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</si>
  <si>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</si>
  <si>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</si>
  <si>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</si>
  <si>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</si>
  <si>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</si>
  <si>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</si>
  <si>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</si>
  <si>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</si>
  <si>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</si>
  <si>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</si>
  <si>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</si>
  <si>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</si>
  <si>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</si>
  <si>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</si>
  <si>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</si>
  <si>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</si>
  <si>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</si>
  <si>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</si>
  <si>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</si>
  <si>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</si>
  <si>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</si>
  <si>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</si>
  <si>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</si>
  <si>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</si>
  <si>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</si>
  <si>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</si>
  <si>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</si>
  <si>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</si>
  <si>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</si>
  <si>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</si>
  <si>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</si>
  <si>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</si>
  <si>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</si>
  <si>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80 3 07 S0045</t>
  </si>
  <si>
    <t>80 3 07 S0047</t>
  </si>
  <si>
    <t>80 4 07 S0043</t>
  </si>
  <si>
    <t>80 3 07 S0048</t>
  </si>
  <si>
    <t>80 3 Р5 00000</t>
  </si>
  <si>
    <t>80 3 Р5 50810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</si>
  <si>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</si>
  <si>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</si>
  <si>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</si>
  <si>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</si>
  <si>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</si>
  <si>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</si>
  <si>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</si>
  <si>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</si>
  <si>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</si>
  <si>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</si>
  <si>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</si>
  <si>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</si>
  <si>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</si>
  <si>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</si>
  <si>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</si>
  <si>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</si>
  <si>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</si>
  <si>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</si>
  <si>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</si>
  <si>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</si>
  <si>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</si>
  <si>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</si>
  <si>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</si>
  <si>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</si>
  <si>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</si>
  <si>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</si>
  <si>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</si>
  <si>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</si>
  <si>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</si>
  <si>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</si>
  <si>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</si>
  <si>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</si>
  <si>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</si>
  <si>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</si>
  <si>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65 1 F3 6748S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</si>
  <si>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</si>
  <si>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</si>
  <si>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</si>
  <si>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</si>
  <si>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</si>
  <si>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</si>
  <si>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</si>
  <si>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</si>
  <si>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</si>
  <si>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</si>
  <si>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</si>
  <si>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</si>
  <si>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</si>
  <si>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</si>
  <si>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</si>
  <si>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</si>
  <si>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</si>
  <si>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</si>
  <si>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</si>
  <si>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81 1 07 85055</t>
  </si>
  <si>
    <t>79 4 07 43300</t>
  </si>
  <si>
    <t>79 4 24 42300</t>
  </si>
  <si>
    <t xml:space="preserve"> 2023 год      </t>
  </si>
  <si>
    <t>48 0 00 67040</t>
  </si>
  <si>
    <t>Обслуживание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</si>
  <si>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</si>
  <si>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</si>
  <si>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</si>
  <si>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</si>
  <si>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</si>
  <si>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</si>
  <si>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</si>
  <si>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</si>
  <si>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</si>
  <si>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</si>
  <si>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</si>
  <si>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</si>
  <si>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</si>
  <si>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</si>
  <si>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</si>
  <si>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</si>
  <si>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</si>
  <si>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</si>
  <si>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</si>
  <si>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</si>
  <si>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</si>
  <si>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</si>
  <si>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</si>
  <si>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</si>
  <si>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</si>
  <si>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</si>
  <si>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</si>
  <si>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>79 7 07 23000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</si>
  <si>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</si>
  <si>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</si>
  <si>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</si>
  <si>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</si>
  <si>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</si>
  <si>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</si>
  <si>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</si>
  <si>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</si>
  <si>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</si>
  <si>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</si>
  <si>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</si>
  <si>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</si>
  <si>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69 7 07 45300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</si>
  <si>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</si>
  <si>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</si>
  <si>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</si>
  <si>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</si>
  <si>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</si>
  <si>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</si>
  <si>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</si>
  <si>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</si>
  <si>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</si>
  <si>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</si>
  <si>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</si>
  <si>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79 4 07 42156</t>
  </si>
  <si>
    <t>Обеспечение питанием обучающихся, охваченных подвозом</t>
  </si>
  <si>
    <t xml:space="preserve">2023 год                 </t>
  </si>
  <si>
    <t xml:space="preserve"> 2024 год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</si>
  <si>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</si>
  <si>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</si>
  <si>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</si>
  <si>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</si>
  <si>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</si>
  <si>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</si>
  <si>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</si>
  <si>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</si>
  <si>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</si>
  <si>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</si>
  <si>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</si>
  <si>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</si>
  <si>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</si>
  <si>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</si>
  <si>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</si>
  <si>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</si>
  <si>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</si>
  <si>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</si>
  <si>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</si>
  <si>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</si>
  <si>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</si>
  <si>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</si>
  <si>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</si>
  <si>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79 4 07 S4020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</si>
  <si>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</si>
  <si>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</si>
  <si>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</si>
  <si>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</si>
  <si>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</si>
  <si>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</si>
  <si>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</si>
  <si>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</si>
  <si>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</si>
  <si>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</si>
  <si>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</si>
  <si>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</si>
  <si>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</si>
  <si>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</si>
  <si>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</si>
  <si>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</si>
  <si>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</si>
  <si>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</si>
  <si>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</si>
  <si>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</si>
  <si>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</si>
  <si>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</si>
  <si>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</si>
  <si>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</si>
  <si>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</si>
  <si>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</si>
  <si>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</si>
  <si>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</si>
  <si>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Реализация инициативных проектов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</si>
  <si>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</si>
  <si>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</si>
  <si>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</si>
  <si>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</si>
  <si>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</si>
  <si>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</si>
  <si>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>Муниципальная программа "Обеспечение деятельности Администрации Миасского городского округа"</t>
  </si>
  <si>
    <t>Приложение 3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</si>
  <si>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</si>
  <si>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</si>
  <si>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</si>
  <si>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</si>
  <si>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</si>
  <si>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</si>
  <si>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</si>
  <si>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</si>
  <si>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</si>
  <si>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</si>
  <si>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</si>
  <si>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</si>
  <si>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</si>
  <si>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</si>
  <si>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</si>
  <si>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</si>
  <si>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</si>
  <si>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</si>
  <si>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</si>
  <si>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</si>
  <si>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</si>
  <si>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</si>
  <si>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</si>
  <si>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</si>
  <si>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</si>
  <si>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</si>
  <si>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</si>
  <si>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</si>
  <si>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</si>
  <si>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</si>
  <si>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</si>
  <si>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79 4 07 S9600</t>
  </si>
  <si>
    <t>79 6 07 S9600</t>
  </si>
  <si>
    <t>69 7 07 S9634</t>
  </si>
  <si>
    <t>69 7 07 S9600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</si>
  <si>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2023 год и на плановый период 202 и 2025 годов</t>
  </si>
  <si>
    <t>Ведомственная структура расходов бюджета Миасского городского округа на 2023 год и на плановый период 2024 и 2025 годов</t>
  </si>
  <si>
    <t>Распределение бюджетных ассигнований по разделам и подразделам классификации расходов бюджета на 2023 год и на плановый период 2024 и 2025 годов</t>
  </si>
  <si>
    <t xml:space="preserve">    2023 год            </t>
  </si>
  <si>
    <t xml:space="preserve">         2024 год            </t>
  </si>
  <si>
    <t xml:space="preserve">     2025 год            </t>
  </si>
  <si>
    <t xml:space="preserve">2024 год                 </t>
  </si>
  <si>
    <t xml:space="preserve"> 2025 год                 </t>
  </si>
  <si>
    <t xml:space="preserve"> 2025 год      </t>
  </si>
  <si>
    <t>55 0 07 73130</t>
  </si>
  <si>
    <t>55 0 07 S6170</t>
  </si>
  <si>
    <t>55 0 07 S6160</t>
  </si>
  <si>
    <t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</t>
  </si>
  <si>
    <t>Реализация программ формирования современной городской среды (софинансирование)</t>
  </si>
  <si>
    <t xml:space="preserve">Муниципальная программа "Чистая вода" на территории Миасского городского округа" </t>
  </si>
  <si>
    <t>Муниципальная программа "Формирование и использование муниципального жилищного фонда Миасского городского округа "</t>
  </si>
  <si>
    <t>Охрана окружающей  среды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</si>
  <si>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</si>
  <si>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Муниципальная программа "Обеспечение деятельности Администрации МГО "</t>
  </si>
  <si>
    <t>Культура, кинематография</t>
  </si>
  <si>
    <t>Другие вопросы в области культуры, кинематографии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</si>
  <si>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</si>
  <si>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</si>
  <si>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</si>
  <si>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</si>
  <si>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</si>
  <si>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</si>
  <si>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</si>
  <si>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Управление социальной защиты населения Администрации Миасского городского округа</t>
  </si>
  <si>
    <t>Подпрограмма "Дети Южного Урала"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</si>
  <si>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</si>
  <si>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Молодежная политика</t>
  </si>
  <si>
    <t>Предоставление гражданам субсидий на оплату жилого помещения и коммунальных услуг</t>
  </si>
  <si>
    <t>Управление по физической культуре и спорту Администрации Миасского городского округа</t>
  </si>
  <si>
    <t xml:space="preserve">Физическая культура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</si>
  <si>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</si>
  <si>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>Организация и проведение региональной акции по скандинавской ходьбе "Уральская тропа"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</si>
  <si>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</si>
  <si>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Управление образования Администрации Миасского городского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</si>
  <si>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</si>
  <si>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Привлечение детей из малообеспеченных, неблагополучных семей через предоставление компенсации части родительской платы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</si>
  <si>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</si>
  <si>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Субсидии бюджетным и автономным организациям на текущий ремонт зданий</t>
  </si>
  <si>
    <t>Субсидии бюджетным и автономным организациям на приобретение оборудования</t>
  </si>
  <si>
    <t>Субсидии бюджетным и автономным учреждениям на капитальный ремонт зданий и сооружений</t>
  </si>
  <si>
    <t>Подпрограмма " Доступная среда"</t>
  </si>
  <si>
    <t>Государственная программа Челябинской области "Поддержка и развитие дошкольного образования в Челябинской области"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</si>
  <si>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</si>
  <si>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Муниципальная программа "Социальная защита населения Миасского городского округа на 2017-2021 годы"</t>
  </si>
  <si>
    <t xml:space="preserve"> Управление культуры Администрации Миасского городского округа</t>
  </si>
  <si>
    <t xml:space="preserve">Культура </t>
  </si>
  <si>
    <t>Иные межбюджетные трансферты</t>
  </si>
  <si>
    <t>Реализация мероприятий в сфере культуры и кинематографии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</si>
  <si>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</si>
  <si>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</si>
  <si>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</si>
  <si>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Государственная программа Челябинской области "Развитие социальной защиты населения в Челябинской области"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</si>
  <si>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</si>
  <si>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Муниципальная программа "Формирование современной городской среды  на территории Миасского городского округа на 2018-2025 годы"</t>
  </si>
  <si>
    <t>63 0 07 47000</t>
  </si>
  <si>
    <t xml:space="preserve">Развитие, обустройство и восстановление озелененных территорий, ландшафтно-рекреационных зон </t>
  </si>
  <si>
    <t>81 1 07 85056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</si>
  <si>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</si>
  <si>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</si>
  <si>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28 1 00 28670</t>
  </si>
  <si>
    <t>62 0 07 S5110</t>
  </si>
  <si>
    <t>Обеспечение мероприятий  по переселению граждан из аварийного жилищного фонда за счет средств местного бюджета</t>
  </si>
  <si>
    <t>80 3 07 S0080</t>
  </si>
  <si>
    <t>Укрепление материально-технической базы и оснащение оборудованием детских школ искусств</t>
  </si>
  <si>
    <t>69 7 07 68100</t>
  </si>
  <si>
    <t>69 6 А2 00000</t>
  </si>
  <si>
    <t>69 6 А2 5519Б</t>
  </si>
  <si>
    <t>Государственная поддержка лучших работников  сельских учреждений культуры</t>
  </si>
  <si>
    <t xml:space="preserve">Оснащение современным оборудованием образовательных организаций, реализующих образовательные программы дошкольного образования, для получения детьми качественного образования </t>
  </si>
  <si>
    <t>79 4 07 S4030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</si>
  <si>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</si>
  <si>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Реализация мероприятий по модернизация школьных систем образования</t>
  </si>
  <si>
    <t>79 6 07 L7500</t>
  </si>
  <si>
    <t>Обеспечение требований к антитеррористической защищенности объектов и территорий, прилегающих к зданиям государственных и муниципальных общеобразовательных организаций</t>
  </si>
  <si>
    <t>79 6 07 S3510</t>
  </si>
  <si>
    <t>Благоустройство территорий, прилегающих к зданиям муниципальных общеобразовательных организаций</t>
  </si>
  <si>
    <t>79 6 07 S3520</t>
  </si>
  <si>
    <t>Создание детских технопарков "Кванториум"</t>
  </si>
  <si>
    <t>Региональный проект "Успех каждого ребенка"</t>
  </si>
  <si>
    <t>79 4 E2 00000</t>
  </si>
  <si>
    <t xml:space="preserve">Обновление материально-технической базы организаций дополнительного образования, реализующих дополнительные образовательные программы технической и естественнонаучной направленностей </t>
  </si>
  <si>
    <t>79 4 E2 S3190</t>
  </si>
  <si>
    <t>Расходы на осуществление органами местного самоуправления переданных государственных полномочий по предоставлению гражданам субсидий на оплату жилого помещения и коммунальных услуг</t>
  </si>
  <si>
    <t xml:space="preserve">Приобретение спортивного инвентаря и оборудования для спортивных школ и  физкультурно-спортивных организаций </t>
  </si>
  <si>
    <t xml:space="preserve">Оплата услуг специалистов по организации физкультурно-оздоровительной и спортивно-массовой работы с детьми и молодежью в возрасте от 6 до 29 лет </t>
  </si>
  <si>
    <t>80 3 07 S0090</t>
  </si>
  <si>
    <t>Государственная поддержка организаций, входящих в систему спортивной подготовки</t>
  </si>
  <si>
    <t xml:space="preserve">Приобретение спортивного оборудования и инвентаря для приведения организаций дополнительного образования со специальным наименованием «спортивная школа», использующих в своем наименовании слово «олимпийский» или образованные на его основе слова или словосочетания, в нормативное состояние </t>
  </si>
  <si>
    <t>Региональный проект «Цифровая культура»</t>
  </si>
  <si>
    <t>69 7 А3 00000</t>
  </si>
  <si>
    <t>Создание виртуальных концертных залов</t>
  </si>
  <si>
    <t>69 7 А3 54530</t>
  </si>
  <si>
    <t>69 7 21 00000</t>
  </si>
  <si>
    <t>69 7 21 44000</t>
  </si>
  <si>
    <t>Региональный проект "Патриотическое воспитание граждан Российской Федерации"</t>
  </si>
  <si>
    <t>79 4 ЕB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</si>
  <si>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</si>
  <si>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Компенсация расходов родителей (законных представителей) на организацию обучения лиц, являвшихся детьми-инвалидами, достигнувшими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</si>
  <si>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03 1 00 03600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</si>
  <si>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</si>
  <si>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79 4 Е1 51721</t>
  </si>
  <si>
    <t>79 4 E1 51723</t>
  </si>
  <si>
    <t>79 4 Е1 51722</t>
  </si>
  <si>
    <t xml:space="preserve"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</si>
  <si>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</si>
  <si>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 xml:space="preserve">Ежемесячная денежная выплата в соответствии с Законом Челябинской области "О мерах социальной поддержки ветеранов в Челябинской области" </t>
  </si>
  <si>
    <t>79 4 ЕB 51790</t>
  </si>
  <si>
    <t>Обеспечение образовательных организаций 1-й и 2-й  категорий квалифицированной охраной</t>
  </si>
  <si>
    <t>79 4 07 S9030</t>
  </si>
  <si>
    <t>Строительство газопроводов и газовых сетей, в том числе проектно- изыскательские работы</t>
  </si>
  <si>
    <t>Повышение квалификации тренеров-преподавателей (тренеров) муниципальных учреждений, реализующих программы спортивной подготовки и дополнительные образовательные программы спортивной подготовки</t>
  </si>
  <si>
    <t>Оплата услуг специалистов по организации обучения детей плаванию по межведомственной программе "Плавание для всех"</t>
  </si>
  <si>
    <t>Оплата услуг специалистов по организации физкультурно- оздоровительной и спортивно-массовой работы с населением старшего возраста</t>
  </si>
  <si>
    <t>28 2 77 00000</t>
  </si>
  <si>
    <t>28 2 88 00000</t>
  </si>
  <si>
    <t>Финансовое обеспечение мероприятий, связанных с проведением в Российской Федерации мобилизации</t>
  </si>
  <si>
    <t>Финансовое обеспечение мероприятий, связанных с предотвращением влияния ухудшения геополитической и экономической ситуации на развитие отраслей экономики</t>
  </si>
  <si>
    <t>28 2 77 28580</t>
  </si>
  <si>
    <t>28 2 88 28060</t>
  </si>
  <si>
    <t>Региональный проект "Информационная безопасность"</t>
  </si>
  <si>
    <t>92 0 D4 00000</t>
  </si>
  <si>
    <t>92 0 D4 60050</t>
  </si>
  <si>
    <t>Приобретение средств криптографической защиты информации либо обновление установленных средств криптографической защиты информации в органах социальной защиты населения муниципальных образований Челябинской области</t>
  </si>
  <si>
    <t>75 0 13 00000</t>
  </si>
  <si>
    <t>91 0 14 S8290</t>
  </si>
  <si>
    <t>Реализация муниципальных программ (подпрограмм) поддержки социально ориентированных некоммерческих организаций</t>
  </si>
  <si>
    <t>47 0 14 27020</t>
  </si>
  <si>
    <t>Мероприятия по определению рейтинга муниципальных образований Челябинской области</t>
  </si>
  <si>
    <t>81 4 00 S8080</t>
  </si>
  <si>
    <t>Организация работы органов управления социальной защиты населения муниципальных образований (софинансирование)</t>
  </si>
  <si>
    <t>Приложение 4</t>
  </si>
  <si>
    <t>Региональный проект "Цифровое государственное управление"</t>
  </si>
  <si>
    <t>92 0 D6 00000</t>
  </si>
  <si>
    <t>Цифровизация деятельности органов социальной защиты населения муниципальных образований Челябинской области</t>
  </si>
  <si>
    <t>92 0 D6 60180</t>
  </si>
  <si>
    <t>Реализация инициативного проекта "Строительство мини-футбольного поля "Строитель" (в районе спортивного комплекса "Олимп" по ул. Азовская, 21)"</t>
  </si>
  <si>
    <t>80 4 07 S9636</t>
  </si>
  <si>
    <t>Реализация инициативного проекта "Благоустройство территории по адресу ул. Вернадского 1А"</t>
  </si>
  <si>
    <t>80 4 07 S9644</t>
  </si>
  <si>
    <t>Оплата услуг специалистов по организации физкультурно - оздоровительной и спортивно-массовой работы с населением среднего возраста</t>
  </si>
  <si>
    <t>Оплата услуг специалистов по организации физкультурно - оздоровительной и спортивно-массовой работы с населением старшего возраста</t>
  </si>
  <si>
    <t>79 4 07 S9639</t>
  </si>
  <si>
    <t>79 4 07 S96</t>
  </si>
  <si>
    <t>Реализация инициативного проекта "Благоустройство школьного двора и прилегающей территории МКОУ "СОШ № 2" (п. Тургояк)"</t>
  </si>
  <si>
    <t>79 6 07 S9645</t>
  </si>
  <si>
    <t>Реализация инициативного проекта "Обустройство спортивной площадки МАОУ "СОШ № 1" (г. Миасс, ул. Первомайская, д. 10)"</t>
  </si>
  <si>
    <t>79 4 07 03610</t>
  </si>
  <si>
    <t>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 и Украины</t>
  </si>
  <si>
    <t>Приложение 2</t>
  </si>
  <si>
    <t>58 0 07 S9641</t>
  </si>
  <si>
    <t>58 0 07 S9642</t>
  </si>
  <si>
    <t>58 0 07 S9643</t>
  </si>
  <si>
    <t>Реализация инициативного проекта «Благоустройство дворовой территории дома № 22  по ул. Лихачева»</t>
  </si>
  <si>
    <t>Реализация инициативного проекта «Благоустройство дворовой территории по пр. Автозаводцев, д. 17-19»</t>
  </si>
  <si>
    <t>Реализация инициативного проекта «Благоустройство дворовой территории по ул. Орловская 34,36»</t>
  </si>
  <si>
    <t>58 0 07 S9637</t>
  </si>
  <si>
    <t>58 0 07 S9646</t>
  </si>
  <si>
    <t>Реализация инициативного проекта «Благоустройство придомовой территории ул. Вернадского, дом 4»</t>
  </si>
  <si>
    <t>58 0 07 S9638</t>
  </si>
  <si>
    <t>Реализация инициативного проекта "Благоустройство дворовой территории (детская площадка) поселка Хребет МГО между домами № 8 по ул. 40 Лет Октября и № 7 Профсоюзная"</t>
  </si>
  <si>
    <t>Реализация инициативного проекта "Благоустройство территории набережной правого и левого берега реки Миасс (ул. Пушкина, г. Миасс)"</t>
  </si>
  <si>
    <t>Реализация инициативного проекта "Благоустройство дворовой территории дома № 22  по ул. Лихачева"</t>
  </si>
  <si>
    <t>Реализация инициативного проекта "Благоустройство дворовой территории по пр. Автозаводцев, д. 17-19"</t>
  </si>
  <si>
    <t>Реализация инициативного проекта "Благоустройство дворовой территории по ул. Орловская 34,36"</t>
  </si>
  <si>
    <t>Реализация инициативного проекта "Благоустройство придомовой территории ул. Вернадского, дом 4"</t>
  </si>
  <si>
    <t>58 0 07 S9640</t>
  </si>
  <si>
    <t>Реализация инициативного проекта "Благоустройство придомовой территории домов ул. Донская, 1,3 и ул. Амурская, 26,28"</t>
  </si>
  <si>
    <t>64 1 00  06100</t>
  </si>
  <si>
    <t>Обновление и (или) капитально-восстановительный ремонт пассажирского подвижного состава общественного транспорта</t>
  </si>
  <si>
    <t>60 2 07 09505</t>
  </si>
  <si>
    <t>60 2 07 09605</t>
  </si>
  <si>
    <t>60 2 07 09S05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</si>
  <si>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</si>
  <si>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</si>
  <si>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>Обеспечение мероприятий по модернизации систем коммунальной инфраструктуры за счет средств местного бюджета (софинансирование)</t>
  </si>
  <si>
    <t>60 2 13 09505</t>
  </si>
  <si>
    <t>60 2 13 09605</t>
  </si>
  <si>
    <t>60 2 13 09S05</t>
  </si>
  <si>
    <t>99 0 00 03570</t>
  </si>
  <si>
    <t>Реализация мероприятий за счет "экологических платежей"</t>
  </si>
  <si>
    <t>51 0 10 00000</t>
  </si>
  <si>
    <t>51 0 23 00000</t>
  </si>
  <si>
    <t>69 7 22 44100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</si>
  <si>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</si>
  <si>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Единовременная выплата членам семьи умершего в период прохождения муниципальной службы муниципального служащего, возмещение расходов на погребение муниципального служащего</t>
  </si>
  <si>
    <t>47 1 14 00000</t>
  </si>
  <si>
    <t>80 4 21 00000</t>
  </si>
  <si>
    <t>80 4 21 90000</t>
  </si>
  <si>
    <t>69 7 21 42300</t>
  </si>
  <si>
    <t>Поощрение муниципальных управленческих команд в Челябинской области</t>
  </si>
  <si>
    <t>50 0 00 99220</t>
  </si>
  <si>
    <t>74 0 23 00000</t>
  </si>
  <si>
    <t>47 1 14 73121</t>
  </si>
  <si>
    <t>79 4 56 00000</t>
  </si>
  <si>
    <t>79 4 56 90000</t>
  </si>
  <si>
    <t>Возмещение затрат юридическим лицам, индивидуальным предпринимателям, физическим лицам – производителям товаров, работ, услуг в целях исполнения государственного (муниципального) социального заказа на оказание государственных (муниципальных) услуг в социальной сфере в соответствии с социальным сертификатом</t>
  </si>
  <si>
    <t>Приобретение наглядных материалов, пропагандирующих необходимость гигиены полости рта, для муниципальных образовательных организаций, реализующих образовательные программы дошкольного образования, в целях формирования здорового образа жизни детей дошкольного возраста</t>
  </si>
  <si>
    <t>79 4 07 04070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</si>
  <si>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в целях обеспечения функционирования модели персонифицированного финансирования дополнительного образования детей</t>
  </si>
  <si>
    <t>79 4 10 03121</t>
  </si>
  <si>
    <t>64 1 00 97100</t>
  </si>
  <si>
    <t>Обновление подвижного состава пассажирского транспорта общего пользования (автобусов) в муниципальных образованиях Челябинской области</t>
  </si>
  <si>
    <t>79 4 10 31210</t>
  </si>
  <si>
    <t>Финансовое обеспечение муниципального задания на оказание муниципальных услуг (выполнение работ) (обеспечение функционирования модели персонифицированного финансирования дополнительного образования детей)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</si>
</sst>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28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justify" vertical="center" wrapText="1"/>
    </xf>
    <xf numFmtId="0" fontId="10" fillId="0" borderId="0" xfId="9" applyFill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0">
    <cellStyle name="Гиперссылка" xfId="9" builtinId="8"/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1093"/>
  <sheetViews>
    <sheetView tabSelected="1" topLeftCell="A661" zoomScale="90" zoomScaleNormal="90" workbookViewId="0">
      <selection activeCell="F664" sqref="F664"/>
    </sheetView>
  </sheetViews>
  <sheetFormatPr defaultRowHeight="15.75" x14ac:dyDescent="0.2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15.140625" style="8" customWidth="1"/>
    <col min="10" max="16384" width="9.140625" style="8"/>
  </cols>
  <sheetData>
    <row r="1" spans="1:8" x14ac:dyDescent="0.25">
      <c r="D1" s="14"/>
      <c r="E1" s="14"/>
      <c r="G1" s="14" t="s">
        <v>1002</v>
      </c>
    </row>
    <row r="2" spans="1:8" x14ac:dyDescent="0.25">
      <c r="D2" s="14"/>
      <c r="E2" s="14"/>
      <c r="G2" s="14" t="s">
        <v>0</v>
      </c>
    </row>
    <row r="3" spans="1:8" x14ac:dyDescent="0.25">
      <c r="D3" s="14"/>
      <c r="E3" s="14"/>
      <c r="G3" s="14" t="s">
        <v>1</v>
      </c>
    </row>
    <row r="4" spans="1:8" x14ac:dyDescent="0.25">
      <c r="D4" s="14"/>
      <c r="E4" s="14"/>
      <c r="G4" s="14" t="s">
        <v>2</v>
      </c>
    </row>
    <row r="5" spans="1:8" x14ac:dyDescent="0.25">
      <c r="C5" s="18"/>
      <c r="D5" s="1"/>
      <c r="E5" s="1"/>
      <c r="G5" s="1"/>
    </row>
    <row r="6" spans="1:8" x14ac:dyDescent="0.25">
      <c r="A6" s="118" t="s">
        <v>849</v>
      </c>
      <c r="B6" s="118"/>
      <c r="C6" s="118"/>
      <c r="D6" s="118"/>
      <c r="E6" s="118"/>
      <c r="F6" s="118"/>
      <c r="G6" s="119"/>
      <c r="H6" s="119"/>
    </row>
    <row r="7" spans="1:8" x14ac:dyDescent="0.25">
      <c r="A7" s="60"/>
      <c r="C7" s="18"/>
      <c r="D7" s="21"/>
      <c r="E7" s="21"/>
      <c r="F7" s="61"/>
      <c r="G7" s="61"/>
      <c r="H7" s="61" t="s">
        <v>424</v>
      </c>
    </row>
    <row r="8" spans="1:8" ht="63" x14ac:dyDescent="0.25">
      <c r="A8" s="98" t="s">
        <v>142</v>
      </c>
      <c r="B8" s="22" t="s">
        <v>143</v>
      </c>
      <c r="C8" s="22" t="s">
        <v>144</v>
      </c>
      <c r="D8" s="22" t="s">
        <v>146</v>
      </c>
      <c r="E8" s="22" t="s">
        <v>147</v>
      </c>
      <c r="F8" s="7" t="s">
        <v>694</v>
      </c>
      <c r="G8" s="7" t="s">
        <v>752</v>
      </c>
      <c r="H8" s="7" t="s">
        <v>857</v>
      </c>
    </row>
    <row r="9" spans="1:8" s="27" customFormat="1" ht="31.5" x14ac:dyDescent="0.25">
      <c r="A9" s="23" t="s">
        <v>426</v>
      </c>
      <c r="B9" s="29" t="s">
        <v>189</v>
      </c>
      <c r="C9" s="29"/>
      <c r="D9" s="38"/>
      <c r="E9" s="38"/>
      <c r="F9" s="10">
        <f>SUM(F10)</f>
        <v>40537.699999999997</v>
      </c>
      <c r="G9" s="10">
        <f>SUM(G10)</f>
        <v>36368.199999999997</v>
      </c>
      <c r="H9" s="10">
        <f>SUM(H10)</f>
        <v>36368.199999999997</v>
      </c>
    </row>
    <row r="10" spans="1:8" s="27" customFormat="1" ht="31.5" x14ac:dyDescent="0.25">
      <c r="A10" s="98" t="s">
        <v>643</v>
      </c>
      <c r="B10" s="31" t="s">
        <v>641</v>
      </c>
      <c r="C10" s="29"/>
      <c r="D10" s="38"/>
      <c r="E10" s="38"/>
      <c r="F10" s="9">
        <f>SUM(F11)+F13</f>
        <v>40537.699999999997</v>
      </c>
      <c r="G10" s="9">
        <f t="shared" ref="G10:H10" si="0">SUM(G11)+G13</f>
        <v>36368.199999999997</v>
      </c>
      <c r="H10" s="9">
        <f t="shared" si="0"/>
        <v>36368.199999999997</v>
      </c>
    </row>
    <row r="11" spans="1:8" ht="47.25" x14ac:dyDescent="0.25">
      <c r="A11" s="98" t="s">
        <v>353</v>
      </c>
      <c r="B11" s="48" t="s">
        <v>642</v>
      </c>
      <c r="C11" s="4"/>
      <c r="D11" s="4"/>
      <c r="E11" s="4"/>
      <c r="F11" s="9">
        <f>F12</f>
        <v>38620.199999999997</v>
      </c>
      <c r="G11" s="9">
        <f>G12</f>
        <v>33081</v>
      </c>
      <c r="H11" s="9">
        <f>H12</f>
        <v>33081</v>
      </c>
    </row>
    <row r="12" spans="1:8" x14ac:dyDescent="0.25">
      <c r="A12" s="98" t="s">
        <v>34</v>
      </c>
      <c r="B12" s="48" t="s">
        <v>642</v>
      </c>
      <c r="C12" s="4" t="s">
        <v>88</v>
      </c>
      <c r="D12" s="4" t="s">
        <v>25</v>
      </c>
      <c r="E12" s="4" t="s">
        <v>11</v>
      </c>
      <c r="F12" s="9">
        <f>SUM(Ведомственная!G1235)</f>
        <v>38620.199999999997</v>
      </c>
      <c r="G12" s="9">
        <f>SUM(Ведомственная!H1235)</f>
        <v>33081</v>
      </c>
      <c r="H12" s="9">
        <f>SUM(Ведомственная!I1235)</f>
        <v>33081</v>
      </c>
    </row>
    <row r="13" spans="1:8" ht="94.5" x14ac:dyDescent="0.25">
      <c r="A13" s="98" t="s">
        <v>951</v>
      </c>
      <c r="B13" s="48" t="s">
        <v>952</v>
      </c>
      <c r="C13" s="4"/>
      <c r="D13" s="4"/>
      <c r="E13" s="4"/>
      <c r="F13" s="9">
        <f>SUM(F14)</f>
        <v>1917.5</v>
      </c>
      <c r="G13" s="9">
        <f t="shared" ref="G13:H13" si="1">SUM(G14)</f>
        <v>3287.2</v>
      </c>
      <c r="H13" s="9">
        <f t="shared" si="1"/>
        <v>3287.2</v>
      </c>
    </row>
    <row r="14" spans="1:8" x14ac:dyDescent="0.25">
      <c r="A14" s="98" t="s">
        <v>34</v>
      </c>
      <c r="B14" s="48" t="s">
        <v>952</v>
      </c>
      <c r="C14" s="4" t="s">
        <v>88</v>
      </c>
      <c r="D14" s="4" t="s">
        <v>25</v>
      </c>
      <c r="E14" s="4" t="s">
        <v>11</v>
      </c>
      <c r="F14" s="9">
        <f>SUM(Ведомственная!G1237)</f>
        <v>1917.5</v>
      </c>
      <c r="G14" s="9">
        <f>SUM(Ведомственная!H1237)</f>
        <v>3287.2</v>
      </c>
      <c r="H14" s="9">
        <f>SUM(Ведомственная!I1237)</f>
        <v>3287.2</v>
      </c>
    </row>
    <row r="15" spans="1:8" s="27" customFormat="1" ht="31.5" x14ac:dyDescent="0.25">
      <c r="A15" s="23" t="s">
        <v>427</v>
      </c>
      <c r="B15" s="62" t="s">
        <v>348</v>
      </c>
      <c r="C15" s="25"/>
      <c r="D15" s="24"/>
      <c r="E15" s="24"/>
      <c r="F15" s="26">
        <f>SUM(F23)</f>
        <v>30710.1</v>
      </c>
      <c r="G15" s="26">
        <f>SUM(G23)</f>
        <v>28059.1</v>
      </c>
      <c r="H15" s="26">
        <f>SUM(H23)</f>
        <v>28059.1</v>
      </c>
    </row>
    <row r="16" spans="1:8" ht="47.25" hidden="1" x14ac:dyDescent="0.25">
      <c r="A16" s="98" t="s">
        <v>346</v>
      </c>
      <c r="B16" s="6" t="s">
        <v>383</v>
      </c>
      <c r="C16" s="22"/>
      <c r="D16" s="4"/>
      <c r="E16" s="4"/>
      <c r="F16" s="7">
        <f>SUM(F17)+F19</f>
        <v>0</v>
      </c>
      <c r="G16" s="7">
        <f>SUM(G17)+G19</f>
        <v>0</v>
      </c>
      <c r="H16" s="7">
        <f>SUM(H17)+H19</f>
        <v>0</v>
      </c>
    </row>
    <row r="17" spans="1:8" ht="63" hidden="1" x14ac:dyDescent="0.25">
      <c r="A17" s="98" t="s">
        <v>385</v>
      </c>
      <c r="B17" s="6" t="s">
        <v>384</v>
      </c>
      <c r="C17" s="22"/>
      <c r="D17" s="4"/>
      <c r="E17" s="4"/>
      <c r="F17" s="7">
        <f>SUM(F18)</f>
        <v>0</v>
      </c>
      <c r="G17" s="7">
        <f>SUM(G18)</f>
        <v>0</v>
      </c>
      <c r="H17" s="7">
        <f>SUM(H18)</f>
        <v>0</v>
      </c>
    </row>
    <row r="18" spans="1:8" ht="31.5" hidden="1" x14ac:dyDescent="0.25">
      <c r="A18" s="98" t="s">
        <v>207</v>
      </c>
      <c r="B18" s="6" t="s">
        <v>384</v>
      </c>
      <c r="C18" s="22">
        <v>600</v>
      </c>
      <c r="D18" s="4" t="s">
        <v>102</v>
      </c>
      <c r="E18" s="4" t="s">
        <v>28</v>
      </c>
      <c r="F18" s="7"/>
      <c r="G18" s="7"/>
      <c r="H18" s="7"/>
    </row>
    <row r="19" spans="1:8" ht="94.5" hidden="1" x14ac:dyDescent="0.25">
      <c r="A19" s="98" t="s">
        <v>405</v>
      </c>
      <c r="B19" s="6" t="s">
        <v>406</v>
      </c>
      <c r="C19" s="22"/>
      <c r="D19" s="4"/>
      <c r="E19" s="4"/>
      <c r="F19" s="7">
        <f>SUM(F20:F21)</f>
        <v>0</v>
      </c>
      <c r="G19" s="7">
        <f>SUM(G20:G21)</f>
        <v>0</v>
      </c>
      <c r="H19" s="7">
        <f>SUM(H20:H21)</f>
        <v>0</v>
      </c>
    </row>
    <row r="20" spans="1:8" ht="31.5" hidden="1" x14ac:dyDescent="0.25">
      <c r="A20" s="98" t="s">
        <v>43</v>
      </c>
      <c r="B20" s="6" t="s">
        <v>406</v>
      </c>
      <c r="C20" s="22">
        <v>200</v>
      </c>
      <c r="D20" s="4" t="s">
        <v>102</v>
      </c>
      <c r="E20" s="4" t="s">
        <v>28</v>
      </c>
      <c r="F20" s="7"/>
      <c r="G20" s="7"/>
      <c r="H20" s="7"/>
    </row>
    <row r="21" spans="1:8" ht="31.5" hidden="1" x14ac:dyDescent="0.25">
      <c r="A21" s="98" t="s">
        <v>207</v>
      </c>
      <c r="B21" s="6" t="s">
        <v>406</v>
      </c>
      <c r="C21" s="22">
        <v>600</v>
      </c>
      <c r="D21" s="4" t="s">
        <v>102</v>
      </c>
      <c r="E21" s="4" t="s">
        <v>28</v>
      </c>
      <c r="F21" s="7"/>
      <c r="G21" s="7"/>
      <c r="H21" s="7"/>
    </row>
    <row r="22" spans="1:8" ht="31.5" x14ac:dyDescent="0.25">
      <c r="A22" s="98" t="s">
        <v>646</v>
      </c>
      <c r="B22" s="6" t="s">
        <v>644</v>
      </c>
      <c r="C22" s="22"/>
      <c r="D22" s="4"/>
      <c r="E22" s="4"/>
      <c r="F22" s="7">
        <f>SUM(F23)</f>
        <v>30710.1</v>
      </c>
      <c r="G22" s="7">
        <f t="shared" ref="G22:H22" si="2">SUM(G23)</f>
        <v>28059.1</v>
      </c>
      <c r="H22" s="7">
        <f t="shared" si="2"/>
        <v>28059.1</v>
      </c>
    </row>
    <row r="23" spans="1:8" ht="78.75" x14ac:dyDescent="0.25">
      <c r="A23" s="98" t="s">
        <v>354</v>
      </c>
      <c r="B23" s="48" t="s">
        <v>645</v>
      </c>
      <c r="C23" s="4"/>
      <c r="D23" s="4"/>
      <c r="E23" s="4"/>
      <c r="F23" s="9">
        <f>F24</f>
        <v>30710.1</v>
      </c>
      <c r="G23" s="9">
        <f>G24</f>
        <v>28059.1</v>
      </c>
      <c r="H23" s="9">
        <f>H24</f>
        <v>28059.1</v>
      </c>
    </row>
    <row r="24" spans="1:8" x14ac:dyDescent="0.25">
      <c r="A24" s="98" t="s">
        <v>34</v>
      </c>
      <c r="B24" s="48" t="s">
        <v>645</v>
      </c>
      <c r="C24" s="4">
        <v>300</v>
      </c>
      <c r="D24" s="4" t="s">
        <v>25</v>
      </c>
      <c r="E24" s="4" t="s">
        <v>11</v>
      </c>
      <c r="F24" s="9">
        <f>SUM(Ведомственная!G1241)</f>
        <v>30710.1</v>
      </c>
      <c r="G24" s="9">
        <f>SUM(Ведомственная!H1241)</f>
        <v>28059.1</v>
      </c>
      <c r="H24" s="9">
        <f>SUM(Ведомственная!I1241)</f>
        <v>28059.1</v>
      </c>
    </row>
    <row r="25" spans="1:8" s="27" customFormat="1" ht="31.5" x14ac:dyDescent="0.25">
      <c r="A25" s="23" t="s">
        <v>411</v>
      </c>
      <c r="B25" s="38" t="s">
        <v>321</v>
      </c>
      <c r="C25" s="38"/>
      <c r="D25" s="38"/>
      <c r="E25" s="38"/>
      <c r="F25" s="10">
        <f>SUM(F26)+F46+F109</f>
        <v>942969</v>
      </c>
      <c r="G25" s="10">
        <f>SUM(G26)+G46+G109</f>
        <v>1004656.7000000001</v>
      </c>
      <c r="H25" s="10">
        <f>SUM(H26)+H46+H109</f>
        <v>1035438.7000000002</v>
      </c>
    </row>
    <row r="26" spans="1:8" x14ac:dyDescent="0.25">
      <c r="A26" s="98" t="s">
        <v>355</v>
      </c>
      <c r="B26" s="99" t="s">
        <v>322</v>
      </c>
      <c r="C26" s="99"/>
      <c r="D26" s="99"/>
      <c r="E26" s="99"/>
      <c r="F26" s="9">
        <f>SUM(F27+F30+F33+F36+F42)+F39</f>
        <v>186467.8</v>
      </c>
      <c r="G26" s="9">
        <f t="shared" ref="G26:H26" si="3">SUM(G27+G30+G33+G36+G42)+G39</f>
        <v>203176.2</v>
      </c>
      <c r="H26" s="9">
        <f t="shared" si="3"/>
        <v>205955.4</v>
      </c>
    </row>
    <row r="27" spans="1:8" ht="31.5" x14ac:dyDescent="0.25">
      <c r="A27" s="98" t="s">
        <v>344</v>
      </c>
      <c r="B27" s="31" t="s">
        <v>463</v>
      </c>
      <c r="C27" s="31"/>
      <c r="D27" s="99"/>
      <c r="E27" s="99"/>
      <c r="F27" s="9">
        <f>F28+F29</f>
        <v>7745.2</v>
      </c>
      <c r="G27" s="9">
        <f>G28+G29</f>
        <v>7736.5</v>
      </c>
      <c r="H27" s="9">
        <f>H28+H29</f>
        <v>7736.5</v>
      </c>
    </row>
    <row r="28" spans="1:8" ht="63" x14ac:dyDescent="0.25">
      <c r="A28" s="98" t="s">
        <v>42</v>
      </c>
      <c r="B28" s="31" t="s">
        <v>463</v>
      </c>
      <c r="C28" s="31">
        <v>100</v>
      </c>
      <c r="D28" s="99" t="s">
        <v>25</v>
      </c>
      <c r="E28" s="99" t="s">
        <v>67</v>
      </c>
      <c r="F28" s="9">
        <f>SUM(Ведомственная!G749)</f>
        <v>7745.2</v>
      </c>
      <c r="G28" s="9">
        <f>SUM(Ведомственная!H749)</f>
        <v>7736.5</v>
      </c>
      <c r="H28" s="9">
        <f>SUM(Ведомственная!I749)</f>
        <v>7736.5</v>
      </c>
    </row>
    <row r="29" spans="1:8" ht="31.5" hidden="1" x14ac:dyDescent="0.25">
      <c r="A29" s="98" t="s">
        <v>43</v>
      </c>
      <c r="B29" s="31" t="s">
        <v>463</v>
      </c>
      <c r="C29" s="31">
        <v>200</v>
      </c>
      <c r="D29" s="99" t="s">
        <v>25</v>
      </c>
      <c r="E29" s="99" t="s">
        <v>67</v>
      </c>
      <c r="F29" s="9">
        <f>SUM(Ведомственная!G750)</f>
        <v>0</v>
      </c>
      <c r="G29" s="9">
        <f>SUM(Ведомственная!H750)</f>
        <v>0</v>
      </c>
      <c r="H29" s="9">
        <f>SUM(Ведомственная!I750)</f>
        <v>0</v>
      </c>
    </row>
    <row r="30" spans="1:8" ht="94.5" x14ac:dyDescent="0.25">
      <c r="A30" s="98" t="s">
        <v>342</v>
      </c>
      <c r="B30" s="31" t="s">
        <v>460</v>
      </c>
      <c r="C30" s="31"/>
      <c r="D30" s="99"/>
      <c r="E30" s="99"/>
      <c r="F30" s="9">
        <f>F31+F32</f>
        <v>104452</v>
      </c>
      <c r="G30" s="9">
        <f>G31+G32</f>
        <v>104864.3</v>
      </c>
      <c r="H30" s="9">
        <f>H31+H32</f>
        <v>106161.70000000001</v>
      </c>
    </row>
    <row r="31" spans="1:8" ht="31.5" x14ac:dyDescent="0.25">
      <c r="A31" s="98" t="s">
        <v>43</v>
      </c>
      <c r="B31" s="31" t="s">
        <v>460</v>
      </c>
      <c r="C31" s="31">
        <v>200</v>
      </c>
      <c r="D31" s="99" t="s">
        <v>25</v>
      </c>
      <c r="E31" s="99" t="s">
        <v>11</v>
      </c>
      <c r="F31" s="9">
        <f>SUM(Ведомственная!G727)</f>
        <v>1531.1</v>
      </c>
      <c r="G31" s="9">
        <f>SUM(Ведомственная!H727)</f>
        <v>1549.5</v>
      </c>
      <c r="H31" s="9">
        <f>SUM(Ведомственная!I727)</f>
        <v>1568.6</v>
      </c>
    </row>
    <row r="32" spans="1:8" x14ac:dyDescent="0.25">
      <c r="A32" s="98" t="s">
        <v>34</v>
      </c>
      <c r="B32" s="31" t="s">
        <v>460</v>
      </c>
      <c r="C32" s="31">
        <v>300</v>
      </c>
      <c r="D32" s="99" t="s">
        <v>25</v>
      </c>
      <c r="E32" s="99" t="s">
        <v>11</v>
      </c>
      <c r="F32" s="9">
        <f>SUM(Ведомственная!G728)</f>
        <v>102920.9</v>
      </c>
      <c r="G32" s="9">
        <f>SUM(Ведомственная!H728)</f>
        <v>103314.8</v>
      </c>
      <c r="H32" s="9">
        <f>SUM(Ведомственная!I728)</f>
        <v>104593.1</v>
      </c>
    </row>
    <row r="33" spans="1:8" ht="31.5" x14ac:dyDescent="0.25">
      <c r="A33" s="98" t="s">
        <v>340</v>
      </c>
      <c r="B33" s="31" t="s">
        <v>461</v>
      </c>
      <c r="C33" s="31"/>
      <c r="D33" s="99"/>
      <c r="E33" s="99"/>
      <c r="F33" s="9">
        <f>F34+F35</f>
        <v>39497.1</v>
      </c>
      <c r="G33" s="9">
        <f>G34+G35</f>
        <v>54576.3</v>
      </c>
      <c r="H33" s="9">
        <f>H34+H35</f>
        <v>54871.299999999996</v>
      </c>
    </row>
    <row r="34" spans="1:8" ht="31.5" x14ac:dyDescent="0.25">
      <c r="A34" s="98" t="s">
        <v>43</v>
      </c>
      <c r="B34" s="31" t="s">
        <v>461</v>
      </c>
      <c r="C34" s="31">
        <v>200</v>
      </c>
      <c r="D34" s="99" t="s">
        <v>25</v>
      </c>
      <c r="E34" s="99" t="s">
        <v>11</v>
      </c>
      <c r="F34" s="9">
        <f>SUM(Ведомственная!G730)</f>
        <v>679.9</v>
      </c>
      <c r="G34" s="9">
        <f>SUM(Ведомственная!H730)</f>
        <v>810.3</v>
      </c>
      <c r="H34" s="9">
        <f>SUM(Ведомственная!I730)</f>
        <v>814.7</v>
      </c>
    </row>
    <row r="35" spans="1:8" x14ac:dyDescent="0.25">
      <c r="A35" s="98" t="s">
        <v>34</v>
      </c>
      <c r="B35" s="31" t="s">
        <v>461</v>
      </c>
      <c r="C35" s="31">
        <v>300</v>
      </c>
      <c r="D35" s="99" t="s">
        <v>25</v>
      </c>
      <c r="E35" s="99" t="s">
        <v>11</v>
      </c>
      <c r="F35" s="9">
        <f>SUM(Ведомственная!G731)</f>
        <v>38817.199999999997</v>
      </c>
      <c r="G35" s="9">
        <f>SUM(Ведомственная!H731)</f>
        <v>53766</v>
      </c>
      <c r="H35" s="9">
        <f>SUM(Ведомственная!I731)</f>
        <v>54056.6</v>
      </c>
    </row>
    <row r="36" spans="1:8" ht="63" x14ac:dyDescent="0.25">
      <c r="A36" s="98" t="s">
        <v>343</v>
      </c>
      <c r="B36" s="31" t="s">
        <v>462</v>
      </c>
      <c r="C36" s="31"/>
      <c r="D36" s="99"/>
      <c r="E36" s="99"/>
      <c r="F36" s="9">
        <f>F37+F38</f>
        <v>26783</v>
      </c>
      <c r="G36" s="9">
        <f>G37+G38</f>
        <v>26608.6</v>
      </c>
      <c r="H36" s="9">
        <f>H37+H38</f>
        <v>27795.399999999998</v>
      </c>
    </row>
    <row r="37" spans="1:8" ht="31.5" x14ac:dyDescent="0.25">
      <c r="A37" s="98" t="s">
        <v>43</v>
      </c>
      <c r="B37" s="31" t="s">
        <v>462</v>
      </c>
      <c r="C37" s="31">
        <v>200</v>
      </c>
      <c r="D37" s="99" t="s">
        <v>25</v>
      </c>
      <c r="E37" s="99" t="s">
        <v>11</v>
      </c>
      <c r="F37" s="9">
        <f>SUM(Ведомственная!G733)</f>
        <v>383.4</v>
      </c>
      <c r="G37" s="9">
        <f>SUM(Ведомственная!H733)</f>
        <v>395.6</v>
      </c>
      <c r="H37" s="9">
        <f>SUM(Ведомственная!I733)</f>
        <v>413.3</v>
      </c>
    </row>
    <row r="38" spans="1:8" x14ac:dyDescent="0.25">
      <c r="A38" s="98" t="s">
        <v>34</v>
      </c>
      <c r="B38" s="31" t="s">
        <v>462</v>
      </c>
      <c r="C38" s="31">
        <v>300</v>
      </c>
      <c r="D38" s="99" t="s">
        <v>25</v>
      </c>
      <c r="E38" s="99" t="s">
        <v>11</v>
      </c>
      <c r="F38" s="9">
        <f>SUM(Ведомственная!G734)</f>
        <v>26399.599999999999</v>
      </c>
      <c r="G38" s="9">
        <f>SUM(Ведомственная!H734)</f>
        <v>26213</v>
      </c>
      <c r="H38" s="9">
        <f>SUM(Ведомственная!I734)</f>
        <v>27382.1</v>
      </c>
    </row>
    <row r="39" spans="1:8" ht="141.75" x14ac:dyDescent="0.25">
      <c r="A39" s="98" t="s">
        <v>912</v>
      </c>
      <c r="B39" s="31" t="s">
        <v>913</v>
      </c>
      <c r="C39" s="31"/>
      <c r="D39" s="99"/>
      <c r="E39" s="99"/>
      <c r="F39" s="9">
        <f>SUM(F40:F41)</f>
        <v>924.8</v>
      </c>
      <c r="G39" s="9">
        <f t="shared" ref="G39:H39" si="4">SUM(G40:G41)</f>
        <v>924.8</v>
      </c>
      <c r="H39" s="9">
        <f t="shared" si="4"/>
        <v>924.8</v>
      </c>
    </row>
    <row r="40" spans="1:8" ht="63" x14ac:dyDescent="0.25">
      <c r="A40" s="98" t="s">
        <v>42</v>
      </c>
      <c r="B40" s="31" t="s">
        <v>913</v>
      </c>
      <c r="C40" s="31">
        <v>100</v>
      </c>
      <c r="D40" s="99" t="s">
        <v>25</v>
      </c>
      <c r="E40" s="99" t="s">
        <v>67</v>
      </c>
      <c r="F40" s="9">
        <f>SUM(Ведомственная!G752)</f>
        <v>698</v>
      </c>
      <c r="G40" s="9">
        <f>SUM(Ведомственная!H752)</f>
        <v>348</v>
      </c>
      <c r="H40" s="9">
        <f>SUM(Ведомственная!I752)</f>
        <v>348</v>
      </c>
    </row>
    <row r="41" spans="1:8" ht="31.5" x14ac:dyDescent="0.25">
      <c r="A41" s="98" t="s">
        <v>43</v>
      </c>
      <c r="B41" s="31" t="s">
        <v>913</v>
      </c>
      <c r="C41" s="31">
        <v>200</v>
      </c>
      <c r="D41" s="99" t="s">
        <v>25</v>
      </c>
      <c r="E41" s="99" t="s">
        <v>67</v>
      </c>
      <c r="F41" s="9">
        <f>SUM(Ведомственная!G753)</f>
        <v>226.8</v>
      </c>
      <c r="G41" s="9">
        <f>SUM(Ведомственная!H753)</f>
        <v>576.79999999999995</v>
      </c>
      <c r="H41" s="9">
        <f>SUM(Ведомственная!I753)</f>
        <v>576.79999999999995</v>
      </c>
    </row>
    <row r="42" spans="1:8" ht="31.5" x14ac:dyDescent="0.25">
      <c r="A42" s="98" t="s">
        <v>663</v>
      </c>
      <c r="B42" s="31" t="s">
        <v>468</v>
      </c>
      <c r="C42" s="31"/>
      <c r="D42" s="99"/>
      <c r="E42" s="99"/>
      <c r="F42" s="9">
        <f>SUM(F43)</f>
        <v>7065.7</v>
      </c>
      <c r="G42" s="9">
        <f>SUM(G43)</f>
        <v>8465.7000000000007</v>
      </c>
      <c r="H42" s="9">
        <f>SUM(H43)</f>
        <v>8465.7000000000007</v>
      </c>
    </row>
    <row r="43" spans="1:8" ht="47.25" x14ac:dyDescent="0.25">
      <c r="A43" s="98" t="s">
        <v>341</v>
      </c>
      <c r="B43" s="31" t="s">
        <v>469</v>
      </c>
      <c r="C43" s="31"/>
      <c r="D43" s="99"/>
      <c r="E43" s="99"/>
      <c r="F43" s="9">
        <f>F44+F45</f>
        <v>7065.7</v>
      </c>
      <c r="G43" s="9">
        <f>G44+G45</f>
        <v>8465.7000000000007</v>
      </c>
      <c r="H43" s="9">
        <f>H44+H45</f>
        <v>8465.7000000000007</v>
      </c>
    </row>
    <row r="44" spans="1:8" ht="31.5" x14ac:dyDescent="0.25">
      <c r="A44" s="98" t="s">
        <v>43</v>
      </c>
      <c r="B44" s="31" t="s">
        <v>469</v>
      </c>
      <c r="C44" s="31">
        <v>200</v>
      </c>
      <c r="D44" s="99" t="s">
        <v>25</v>
      </c>
      <c r="E44" s="99" t="s">
        <v>11</v>
      </c>
      <c r="F44" s="9">
        <f>SUM(Ведомственная!G737)</f>
        <v>125.7</v>
      </c>
      <c r="G44" s="9">
        <f>SUM(Ведомственная!H737)</f>
        <v>125.7</v>
      </c>
      <c r="H44" s="9">
        <f>SUM(Ведомственная!I737)</f>
        <v>125.7</v>
      </c>
    </row>
    <row r="45" spans="1:8" x14ac:dyDescent="0.25">
      <c r="A45" s="98" t="s">
        <v>34</v>
      </c>
      <c r="B45" s="31" t="s">
        <v>469</v>
      </c>
      <c r="C45" s="31">
        <v>300</v>
      </c>
      <c r="D45" s="99" t="s">
        <v>25</v>
      </c>
      <c r="E45" s="99" t="s">
        <v>11</v>
      </c>
      <c r="F45" s="9">
        <f>SUM(Ведомственная!G738)</f>
        <v>6940</v>
      </c>
      <c r="G45" s="9">
        <f>SUM(Ведомственная!H738)</f>
        <v>8340</v>
      </c>
      <c r="H45" s="9">
        <f>SUM(Ведомственная!I738)</f>
        <v>8340</v>
      </c>
    </row>
    <row r="46" spans="1:8" ht="31.5" x14ac:dyDescent="0.25">
      <c r="A46" s="98" t="s">
        <v>329</v>
      </c>
      <c r="B46" s="99" t="s">
        <v>330</v>
      </c>
      <c r="C46" s="31"/>
      <c r="D46" s="99"/>
      <c r="E46" s="99"/>
      <c r="F46" s="9">
        <f>SUM(F47+F50+F53+F56+F59+F62+F65+F68+F78+F81+F84+F87+F89+F92+F96+F99)+F103+F106</f>
        <v>731915.89999999991</v>
      </c>
      <c r="G46" s="9">
        <f t="shared" ref="G46:H46" si="5">SUM(G47+G50+G53+G56+G59+G62+G65+G68+G78+G81+G84+G87+G89+G92+G96+G99)+G103+G106</f>
        <v>777148.60000000009</v>
      </c>
      <c r="H46" s="9">
        <f t="shared" si="5"/>
        <v>805151.40000000014</v>
      </c>
    </row>
    <row r="47" spans="1:8" ht="47.25" x14ac:dyDescent="0.25">
      <c r="A47" s="98" t="s">
        <v>959</v>
      </c>
      <c r="B47" s="99" t="s">
        <v>446</v>
      </c>
      <c r="C47" s="31"/>
      <c r="D47" s="99"/>
      <c r="E47" s="99"/>
      <c r="F47" s="9">
        <f>F48+F49</f>
        <v>170589.69999999998</v>
      </c>
      <c r="G47" s="9">
        <f>G48+G49</f>
        <v>189115.5</v>
      </c>
      <c r="H47" s="9">
        <f>H48+H49</f>
        <v>196680.2</v>
      </c>
    </row>
    <row r="48" spans="1:8" ht="31.5" x14ac:dyDescent="0.25">
      <c r="A48" s="98" t="s">
        <v>43</v>
      </c>
      <c r="B48" s="99" t="s">
        <v>446</v>
      </c>
      <c r="C48" s="31">
        <v>200</v>
      </c>
      <c r="D48" s="99" t="s">
        <v>25</v>
      </c>
      <c r="E48" s="99" t="s">
        <v>45</v>
      </c>
      <c r="F48" s="9">
        <f>SUM(Ведомственная!G638)</f>
        <v>2539.9</v>
      </c>
      <c r="G48" s="9">
        <f>SUM(Ведомственная!H638)</f>
        <v>2825.1</v>
      </c>
      <c r="H48" s="9">
        <f>SUM(Ведомственная!I638)</f>
        <v>2934.5</v>
      </c>
    </row>
    <row r="49" spans="1:8" x14ac:dyDescent="0.25">
      <c r="A49" s="98" t="s">
        <v>34</v>
      </c>
      <c r="B49" s="99" t="s">
        <v>446</v>
      </c>
      <c r="C49" s="31">
        <v>300</v>
      </c>
      <c r="D49" s="99" t="s">
        <v>25</v>
      </c>
      <c r="E49" s="99" t="s">
        <v>45</v>
      </c>
      <c r="F49" s="9">
        <f>SUM(Ведомственная!G639)</f>
        <v>168049.8</v>
      </c>
      <c r="G49" s="9">
        <f>SUM(Ведомственная!H639)</f>
        <v>186290.4</v>
      </c>
      <c r="H49" s="9">
        <f>SUM(Ведомственная!I639)</f>
        <v>193745.7</v>
      </c>
    </row>
    <row r="50" spans="1:8" ht="47.25" x14ac:dyDescent="0.25">
      <c r="A50" s="98" t="s">
        <v>331</v>
      </c>
      <c r="B50" s="99" t="s">
        <v>447</v>
      </c>
      <c r="C50" s="99"/>
      <c r="D50" s="99"/>
      <c r="E50" s="99"/>
      <c r="F50" s="9">
        <f>F51+F52</f>
        <v>9587.4000000000015</v>
      </c>
      <c r="G50" s="9">
        <f>G51+G52</f>
        <v>10248.199999999999</v>
      </c>
      <c r="H50" s="9">
        <f>H51+H52</f>
        <v>10641.5</v>
      </c>
    </row>
    <row r="51" spans="1:8" ht="31.5" x14ac:dyDescent="0.25">
      <c r="A51" s="98" t="s">
        <v>43</v>
      </c>
      <c r="B51" s="99" t="s">
        <v>447</v>
      </c>
      <c r="C51" s="99" t="s">
        <v>80</v>
      </c>
      <c r="D51" s="99" t="s">
        <v>25</v>
      </c>
      <c r="E51" s="99" t="s">
        <v>45</v>
      </c>
      <c r="F51" s="9">
        <f>SUM(Ведомственная!G641)</f>
        <v>147.19999999999999</v>
      </c>
      <c r="G51" s="9">
        <f>SUM(Ведомственная!H641)</f>
        <v>152.9</v>
      </c>
      <c r="H51" s="9">
        <f>SUM(Ведомственная!I641)</f>
        <v>158.80000000000001</v>
      </c>
    </row>
    <row r="52" spans="1:8" x14ac:dyDescent="0.25">
      <c r="A52" s="98" t="s">
        <v>34</v>
      </c>
      <c r="B52" s="99" t="s">
        <v>447</v>
      </c>
      <c r="C52" s="99" t="s">
        <v>88</v>
      </c>
      <c r="D52" s="99" t="s">
        <v>25</v>
      </c>
      <c r="E52" s="99" t="s">
        <v>45</v>
      </c>
      <c r="F52" s="9">
        <f>SUM(Ведомственная!G642)</f>
        <v>9440.2000000000007</v>
      </c>
      <c r="G52" s="9">
        <f>SUM(Ведомственная!H642)</f>
        <v>10095.299999999999</v>
      </c>
      <c r="H52" s="9">
        <f>SUM(Ведомственная!I642)</f>
        <v>10482.700000000001</v>
      </c>
    </row>
    <row r="53" spans="1:8" ht="47.25" x14ac:dyDescent="0.25">
      <c r="A53" s="98" t="s">
        <v>332</v>
      </c>
      <c r="B53" s="99" t="s">
        <v>448</v>
      </c>
      <c r="C53" s="99"/>
      <c r="D53" s="99"/>
      <c r="E53" s="99"/>
      <c r="F53" s="9">
        <f>F54+F55</f>
        <v>126043.09999999999</v>
      </c>
      <c r="G53" s="9">
        <f>G54+G55</f>
        <v>136099.59999999998</v>
      </c>
      <c r="H53" s="9">
        <f>H54+H55</f>
        <v>141543.6</v>
      </c>
    </row>
    <row r="54" spans="1:8" ht="31.5" x14ac:dyDescent="0.25">
      <c r="A54" s="98" t="s">
        <v>43</v>
      </c>
      <c r="B54" s="99" t="s">
        <v>448</v>
      </c>
      <c r="C54" s="99" t="s">
        <v>80</v>
      </c>
      <c r="D54" s="99" t="s">
        <v>25</v>
      </c>
      <c r="E54" s="99" t="s">
        <v>45</v>
      </c>
      <c r="F54" s="9">
        <f>SUM(Ведомственная!G644)</f>
        <v>1944.2</v>
      </c>
      <c r="G54" s="9">
        <f>SUM(Ведомственная!H644)</f>
        <v>2026.3</v>
      </c>
      <c r="H54" s="9">
        <f>SUM(Ведомственная!I644)</f>
        <v>2101.1999999999998</v>
      </c>
    </row>
    <row r="55" spans="1:8" x14ac:dyDescent="0.25">
      <c r="A55" s="98" t="s">
        <v>34</v>
      </c>
      <c r="B55" s="99" t="s">
        <v>448</v>
      </c>
      <c r="C55" s="99" t="s">
        <v>88</v>
      </c>
      <c r="D55" s="99" t="s">
        <v>25</v>
      </c>
      <c r="E55" s="99" t="s">
        <v>45</v>
      </c>
      <c r="F55" s="9">
        <f>SUM(Ведомственная!G645)</f>
        <v>124098.9</v>
      </c>
      <c r="G55" s="9">
        <f>SUM(Ведомственная!H645)</f>
        <v>134073.29999999999</v>
      </c>
      <c r="H55" s="9">
        <f>SUM(Ведомственная!I645)</f>
        <v>139442.4</v>
      </c>
    </row>
    <row r="56" spans="1:8" ht="63" x14ac:dyDescent="0.25">
      <c r="A56" s="98" t="s">
        <v>333</v>
      </c>
      <c r="B56" s="99" t="s">
        <v>449</v>
      </c>
      <c r="C56" s="99"/>
      <c r="D56" s="99"/>
      <c r="E56" s="99"/>
      <c r="F56" s="9">
        <f>F57+F58</f>
        <v>310.7</v>
      </c>
      <c r="G56" s="9">
        <f>G57+G58</f>
        <v>333.5</v>
      </c>
      <c r="H56" s="9">
        <f>H57+H58</f>
        <v>346.8</v>
      </c>
    </row>
    <row r="57" spans="1:8" ht="31.5" x14ac:dyDescent="0.25">
      <c r="A57" s="98" t="s">
        <v>43</v>
      </c>
      <c r="B57" s="99" t="s">
        <v>449</v>
      </c>
      <c r="C57" s="99" t="s">
        <v>80</v>
      </c>
      <c r="D57" s="99" t="s">
        <v>25</v>
      </c>
      <c r="E57" s="99" t="s">
        <v>45</v>
      </c>
      <c r="F57" s="9">
        <f>SUM(Ведомственная!G647)</f>
        <v>4.9000000000000004</v>
      </c>
      <c r="G57" s="9">
        <f>SUM(Ведомственная!H647)</f>
        <v>5.0999999999999996</v>
      </c>
      <c r="H57" s="9">
        <f>SUM(Ведомственная!I647)</f>
        <v>5.3</v>
      </c>
    </row>
    <row r="58" spans="1:8" x14ac:dyDescent="0.25">
      <c r="A58" s="98" t="s">
        <v>34</v>
      </c>
      <c r="B58" s="99" t="s">
        <v>449</v>
      </c>
      <c r="C58" s="99" t="s">
        <v>88</v>
      </c>
      <c r="D58" s="99" t="s">
        <v>25</v>
      </c>
      <c r="E58" s="99" t="s">
        <v>45</v>
      </c>
      <c r="F58" s="9">
        <f>SUM(Ведомственная!G648)</f>
        <v>305.8</v>
      </c>
      <c r="G58" s="9">
        <f>SUM(Ведомственная!H648)</f>
        <v>328.4</v>
      </c>
      <c r="H58" s="9">
        <f>SUM(Ведомственная!I648)</f>
        <v>341.5</v>
      </c>
    </row>
    <row r="59" spans="1:8" ht="63" x14ac:dyDescent="0.25">
      <c r="A59" s="98" t="s">
        <v>334</v>
      </c>
      <c r="B59" s="99" t="s">
        <v>450</v>
      </c>
      <c r="C59" s="99"/>
      <c r="D59" s="99"/>
      <c r="E59" s="99"/>
      <c r="F59" s="9">
        <f>F60+F61</f>
        <v>13.799999999999999</v>
      </c>
      <c r="G59" s="9">
        <f>G60+G61</f>
        <v>24.6</v>
      </c>
      <c r="H59" s="9">
        <f>H60+H61</f>
        <v>24.6</v>
      </c>
    </row>
    <row r="60" spans="1:8" ht="31.5" x14ac:dyDescent="0.25">
      <c r="A60" s="98" t="s">
        <v>43</v>
      </c>
      <c r="B60" s="99" t="s">
        <v>450</v>
      </c>
      <c r="C60" s="99" t="s">
        <v>80</v>
      </c>
      <c r="D60" s="99" t="s">
        <v>25</v>
      </c>
      <c r="E60" s="99" t="s">
        <v>45</v>
      </c>
      <c r="F60" s="9">
        <f>SUM(Ведомственная!G650)</f>
        <v>0.2</v>
      </c>
      <c r="G60" s="9">
        <f>SUM(Ведомственная!H650)</f>
        <v>0.5</v>
      </c>
      <c r="H60" s="9">
        <f>SUM(Ведомственная!I650)</f>
        <v>0.5</v>
      </c>
    </row>
    <row r="61" spans="1:8" x14ac:dyDescent="0.25">
      <c r="A61" s="98" t="s">
        <v>34</v>
      </c>
      <c r="B61" s="99" t="s">
        <v>450</v>
      </c>
      <c r="C61" s="99" t="s">
        <v>88</v>
      </c>
      <c r="D61" s="99" t="s">
        <v>25</v>
      </c>
      <c r="E61" s="99" t="s">
        <v>45</v>
      </c>
      <c r="F61" s="9">
        <f>SUM(Ведомственная!G651)</f>
        <v>13.6</v>
      </c>
      <c r="G61" s="9">
        <f>SUM(Ведомственная!H651)</f>
        <v>24.1</v>
      </c>
      <c r="H61" s="9">
        <f>SUM(Ведомственная!I651)</f>
        <v>24.1</v>
      </c>
    </row>
    <row r="62" spans="1:8" ht="63" x14ac:dyDescent="0.25">
      <c r="A62" s="98" t="s">
        <v>335</v>
      </c>
      <c r="B62" s="99" t="s">
        <v>451</v>
      </c>
      <c r="C62" s="99"/>
      <c r="D62" s="99"/>
      <c r="E62" s="99"/>
      <c r="F62" s="9">
        <f>F63+F64</f>
        <v>14422.400000000001</v>
      </c>
      <c r="G62" s="9">
        <f>G63+G64</f>
        <v>19331.099999999999</v>
      </c>
      <c r="H62" s="9">
        <f>H63+H64</f>
        <v>18639.099999999999</v>
      </c>
    </row>
    <row r="63" spans="1:8" ht="31.5" x14ac:dyDescent="0.25">
      <c r="A63" s="98" t="s">
        <v>43</v>
      </c>
      <c r="B63" s="99" t="s">
        <v>451</v>
      </c>
      <c r="C63" s="99" t="s">
        <v>80</v>
      </c>
      <c r="D63" s="99" t="s">
        <v>25</v>
      </c>
      <c r="E63" s="99" t="s">
        <v>45</v>
      </c>
      <c r="F63" s="9">
        <f>SUM(Ведомственная!G653)</f>
        <v>1040.7</v>
      </c>
      <c r="G63" s="9">
        <f>SUM(Ведомственная!H653)</f>
        <v>1089</v>
      </c>
      <c r="H63" s="9">
        <f>SUM(Ведомственная!I653)</f>
        <v>1065.3</v>
      </c>
    </row>
    <row r="64" spans="1:8" x14ac:dyDescent="0.25">
      <c r="A64" s="98" t="s">
        <v>34</v>
      </c>
      <c r="B64" s="99" t="s">
        <v>451</v>
      </c>
      <c r="C64" s="99" t="s">
        <v>88</v>
      </c>
      <c r="D64" s="99" t="s">
        <v>25</v>
      </c>
      <c r="E64" s="99" t="s">
        <v>45</v>
      </c>
      <c r="F64" s="9">
        <f>SUM(Ведомственная!G654)</f>
        <v>13381.7</v>
      </c>
      <c r="G64" s="9">
        <f>SUM(Ведомственная!H654)</f>
        <v>18242.099999999999</v>
      </c>
      <c r="H64" s="9">
        <f>SUM(Ведомственная!I654)</f>
        <v>17573.8</v>
      </c>
    </row>
    <row r="65" spans="1:8" ht="63" x14ac:dyDescent="0.25">
      <c r="A65" s="98" t="s">
        <v>936</v>
      </c>
      <c r="B65" s="99" t="s">
        <v>452</v>
      </c>
      <c r="C65" s="99"/>
      <c r="D65" s="99"/>
      <c r="E65" s="99"/>
      <c r="F65" s="9">
        <f>F66+F67</f>
        <v>237214.3</v>
      </c>
      <c r="G65" s="9">
        <f>G66+G67</f>
        <v>247898.1</v>
      </c>
      <c r="H65" s="9">
        <f>H66+H67</f>
        <v>261472.1</v>
      </c>
    </row>
    <row r="66" spans="1:8" ht="31.5" x14ac:dyDescent="0.25">
      <c r="A66" s="98" t="s">
        <v>43</v>
      </c>
      <c r="B66" s="99" t="s">
        <v>452</v>
      </c>
      <c r="C66" s="99" t="s">
        <v>80</v>
      </c>
      <c r="D66" s="99" t="s">
        <v>25</v>
      </c>
      <c r="E66" s="99" t="s">
        <v>45</v>
      </c>
      <c r="F66" s="9">
        <f>SUM(Ведомственная!G656)</f>
        <v>3521.4</v>
      </c>
      <c r="G66" s="9">
        <f>SUM(Ведомственная!H656)</f>
        <v>3680</v>
      </c>
      <c r="H66" s="9">
        <f>SUM(Ведомственная!I656)</f>
        <v>3881.4</v>
      </c>
    </row>
    <row r="67" spans="1:8" x14ac:dyDescent="0.25">
      <c r="A67" s="98" t="s">
        <v>34</v>
      </c>
      <c r="B67" s="99" t="s">
        <v>452</v>
      </c>
      <c r="C67" s="99" t="s">
        <v>88</v>
      </c>
      <c r="D67" s="99" t="s">
        <v>25</v>
      </c>
      <c r="E67" s="99" t="s">
        <v>45</v>
      </c>
      <c r="F67" s="9">
        <f>SUM(Ведомственная!G657)</f>
        <v>233692.9</v>
      </c>
      <c r="G67" s="9">
        <f>SUM(Ведомственная!H657)</f>
        <v>244218.1</v>
      </c>
      <c r="H67" s="9">
        <f>SUM(Ведомственная!I657)</f>
        <v>257590.7</v>
      </c>
    </row>
    <row r="68" spans="1:8" ht="47.25" x14ac:dyDescent="0.25">
      <c r="A68" s="98" t="s">
        <v>958</v>
      </c>
      <c r="B68" s="99" t="s">
        <v>453</v>
      </c>
      <c r="C68" s="99"/>
      <c r="D68" s="99"/>
      <c r="E68" s="99"/>
      <c r="F68" s="9">
        <f>SUM(F69:F77)</f>
        <v>10603.4</v>
      </c>
      <c r="G68" s="9">
        <f>SUM(G69:G77)</f>
        <v>9181.5</v>
      </c>
      <c r="H68" s="9">
        <f>SUM(H69:H77)</f>
        <v>9517.6</v>
      </c>
    </row>
    <row r="69" spans="1:8" ht="31.5" x14ac:dyDescent="0.25">
      <c r="A69" s="98" t="s">
        <v>43</v>
      </c>
      <c r="B69" s="99" t="s">
        <v>453</v>
      </c>
      <c r="C69" s="99" t="s">
        <v>80</v>
      </c>
      <c r="D69" s="99" t="s">
        <v>25</v>
      </c>
      <c r="E69" s="99" t="s">
        <v>45</v>
      </c>
      <c r="F69" s="9">
        <f>SUM(Ведомственная!G659)</f>
        <v>65.400000000000006</v>
      </c>
      <c r="G69" s="9">
        <f>SUM(Ведомственная!H659)</f>
        <v>43.2</v>
      </c>
      <c r="H69" s="9">
        <f>SUM(Ведомственная!I659)</f>
        <v>48.5</v>
      </c>
    </row>
    <row r="70" spans="1:8" ht="63" x14ac:dyDescent="0.25">
      <c r="A70" s="98" t="s">
        <v>42</v>
      </c>
      <c r="B70" s="99" t="s">
        <v>453</v>
      </c>
      <c r="C70" s="99" t="s">
        <v>78</v>
      </c>
      <c r="D70" s="99" t="s">
        <v>102</v>
      </c>
      <c r="E70" s="99" t="s">
        <v>28</v>
      </c>
      <c r="F70" s="9">
        <f>SUM(Ведомственная!G922)</f>
        <v>1308.5999999999999</v>
      </c>
      <c r="G70" s="9">
        <f>SUM(Ведомственная!H922)</f>
        <v>1308.5999999999999</v>
      </c>
      <c r="H70" s="9">
        <f>SUM(Ведомственная!I922)</f>
        <v>1308.5999999999999</v>
      </c>
    </row>
    <row r="71" spans="1:8" ht="63" x14ac:dyDescent="0.25">
      <c r="A71" s="98" t="s">
        <v>42</v>
      </c>
      <c r="B71" s="99" t="s">
        <v>453</v>
      </c>
      <c r="C71" s="99" t="s">
        <v>78</v>
      </c>
      <c r="D71" s="99" t="s">
        <v>102</v>
      </c>
      <c r="E71" s="99" t="s">
        <v>35</v>
      </c>
      <c r="F71" s="9">
        <f>SUM(Ведомственная!G990)</f>
        <v>4067</v>
      </c>
      <c r="G71" s="9">
        <f>SUM(Ведомственная!H990)</f>
        <v>4217</v>
      </c>
      <c r="H71" s="9">
        <f>SUM(Ведомственная!I990)</f>
        <v>4217</v>
      </c>
    </row>
    <row r="72" spans="1:8" ht="63" x14ac:dyDescent="0.25">
      <c r="A72" s="98" t="s">
        <v>42</v>
      </c>
      <c r="B72" s="99" t="s">
        <v>453</v>
      </c>
      <c r="C72" s="99" t="s">
        <v>78</v>
      </c>
      <c r="D72" s="99" t="s">
        <v>13</v>
      </c>
      <c r="E72" s="99" t="s">
        <v>28</v>
      </c>
      <c r="F72" s="9">
        <f>SUM(Ведомственная!G1328)</f>
        <v>300.2</v>
      </c>
      <c r="G72" s="9">
        <f>SUM(Ведомственная!H1328)</f>
        <v>321.10000000000002</v>
      </c>
      <c r="H72" s="9">
        <f>SUM(Ведомственная!I1328)</f>
        <v>321.10000000000002</v>
      </c>
    </row>
    <row r="73" spans="1:8" ht="31.5" x14ac:dyDescent="0.25">
      <c r="A73" s="98" t="s">
        <v>110</v>
      </c>
      <c r="B73" s="99" t="s">
        <v>453</v>
      </c>
      <c r="C73" s="99" t="s">
        <v>111</v>
      </c>
      <c r="D73" s="99" t="s">
        <v>102</v>
      </c>
      <c r="E73" s="99" t="s">
        <v>28</v>
      </c>
      <c r="F73" s="9">
        <f>SUM(Ведомственная!G923)</f>
        <v>150</v>
      </c>
      <c r="G73" s="9">
        <f>SUM(Ведомственная!H923)</f>
        <v>0</v>
      </c>
      <c r="H73" s="9">
        <f>SUM(Ведомственная!I923)</f>
        <v>0</v>
      </c>
    </row>
    <row r="74" spans="1:8" ht="31.5" x14ac:dyDescent="0.25">
      <c r="A74" s="98" t="s">
        <v>110</v>
      </c>
      <c r="B74" s="99" t="s">
        <v>453</v>
      </c>
      <c r="C74" s="99" t="s">
        <v>111</v>
      </c>
      <c r="D74" s="99" t="s">
        <v>102</v>
      </c>
      <c r="E74" s="99" t="s">
        <v>35</v>
      </c>
      <c r="F74" s="9">
        <f>SUM(Ведомственная!G991)</f>
        <v>450</v>
      </c>
      <c r="G74" s="9">
        <f>SUM(Ведомственная!H991)</f>
        <v>450</v>
      </c>
      <c r="H74" s="9">
        <f>SUM(Ведомственная!I991)</f>
        <v>450</v>
      </c>
    </row>
    <row r="75" spans="1:8" ht="31.5" x14ac:dyDescent="0.25">
      <c r="A75" s="98" t="s">
        <v>110</v>
      </c>
      <c r="B75" s="99" t="s">
        <v>453</v>
      </c>
      <c r="C75" s="99" t="s">
        <v>111</v>
      </c>
      <c r="D75" s="99" t="s">
        <v>13</v>
      </c>
      <c r="E75" s="99" t="s">
        <v>28</v>
      </c>
      <c r="F75" s="9">
        <f>SUM(Ведомственная!G1329)</f>
        <v>260.2</v>
      </c>
      <c r="G75" s="9">
        <f>SUM(Ведомственная!H1329)</f>
        <v>170</v>
      </c>
      <c r="H75" s="9">
        <f>SUM(Ведомственная!I1329)</f>
        <v>170</v>
      </c>
    </row>
    <row r="76" spans="1:8" x14ac:dyDescent="0.25">
      <c r="A76" s="98" t="s">
        <v>34</v>
      </c>
      <c r="B76" s="99" t="s">
        <v>453</v>
      </c>
      <c r="C76" s="99" t="s">
        <v>88</v>
      </c>
      <c r="D76" s="99" t="s">
        <v>25</v>
      </c>
      <c r="E76" s="99" t="s">
        <v>45</v>
      </c>
      <c r="F76" s="9">
        <f>SUM(Ведомственная!G660)</f>
        <v>4002</v>
      </c>
      <c r="G76" s="9">
        <f>SUM(Ведомственная!H660)</f>
        <v>2671.6</v>
      </c>
      <c r="H76" s="9">
        <f>SUM(Ведомственная!I660)</f>
        <v>3002.4</v>
      </c>
    </row>
    <row r="77" spans="1:8" ht="31.5" x14ac:dyDescent="0.25">
      <c r="A77" s="98" t="s">
        <v>110</v>
      </c>
      <c r="B77" s="99" t="s">
        <v>453</v>
      </c>
      <c r="C77" s="99" t="s">
        <v>111</v>
      </c>
      <c r="D77" s="99" t="s">
        <v>25</v>
      </c>
      <c r="E77" s="99" t="s">
        <v>45</v>
      </c>
      <c r="F77" s="9"/>
      <c r="G77" s="9"/>
      <c r="H77" s="9"/>
    </row>
    <row r="78" spans="1:8" ht="63" x14ac:dyDescent="0.25">
      <c r="A78" s="98" t="s">
        <v>338</v>
      </c>
      <c r="B78" s="99" t="s">
        <v>454</v>
      </c>
      <c r="C78" s="99"/>
      <c r="D78" s="99"/>
      <c r="E78" s="99"/>
      <c r="F78" s="9">
        <f>F79+F80</f>
        <v>2431.8999999999996</v>
      </c>
      <c r="G78" s="9">
        <f>G79+G80</f>
        <v>2331.8999999999996</v>
      </c>
      <c r="H78" s="9">
        <f>H79+H80</f>
        <v>2331.8999999999996</v>
      </c>
    </row>
    <row r="79" spans="1:8" ht="31.5" x14ac:dyDescent="0.25">
      <c r="A79" s="98" t="s">
        <v>43</v>
      </c>
      <c r="B79" s="99" t="s">
        <v>454</v>
      </c>
      <c r="C79" s="99" t="s">
        <v>80</v>
      </c>
      <c r="D79" s="99" t="s">
        <v>25</v>
      </c>
      <c r="E79" s="99" t="s">
        <v>45</v>
      </c>
      <c r="F79" s="9">
        <f>SUM(Ведомственная!G662)</f>
        <v>41.7</v>
      </c>
      <c r="G79" s="9">
        <f>SUM(Ведомственная!H662)</f>
        <v>41.2</v>
      </c>
      <c r="H79" s="9">
        <f>SUM(Ведомственная!I662)</f>
        <v>41.2</v>
      </c>
    </row>
    <row r="80" spans="1:8" x14ac:dyDescent="0.25">
      <c r="A80" s="98" t="s">
        <v>34</v>
      </c>
      <c r="B80" s="99" t="s">
        <v>454</v>
      </c>
      <c r="C80" s="99" t="s">
        <v>88</v>
      </c>
      <c r="D80" s="99" t="s">
        <v>25</v>
      </c>
      <c r="E80" s="99" t="s">
        <v>45</v>
      </c>
      <c r="F80" s="9">
        <f>SUM(Ведомственная!G663)</f>
        <v>2390.1999999999998</v>
      </c>
      <c r="G80" s="9">
        <f>SUM(Ведомственная!H663)</f>
        <v>2290.6999999999998</v>
      </c>
      <c r="H80" s="9">
        <f>SUM(Ведомственная!I663)</f>
        <v>2290.6999999999998</v>
      </c>
    </row>
    <row r="81" spans="1:8" ht="31.5" x14ac:dyDescent="0.25">
      <c r="A81" s="98" t="s">
        <v>339</v>
      </c>
      <c r="B81" s="99" t="s">
        <v>455</v>
      </c>
      <c r="C81" s="99"/>
      <c r="D81" s="99"/>
      <c r="E81" s="99"/>
      <c r="F81" s="9">
        <f>F82+F83</f>
        <v>0.6</v>
      </c>
      <c r="G81" s="9">
        <f>G82+G83</f>
        <v>0.6</v>
      </c>
      <c r="H81" s="9">
        <f>H82+H83</f>
        <v>0.6</v>
      </c>
    </row>
    <row r="82" spans="1:8" ht="31.5" x14ac:dyDescent="0.25">
      <c r="A82" s="98" t="s">
        <v>43</v>
      </c>
      <c r="B82" s="99" t="s">
        <v>455</v>
      </c>
      <c r="C82" s="99" t="s">
        <v>80</v>
      </c>
      <c r="D82" s="99" t="s">
        <v>25</v>
      </c>
      <c r="E82" s="99" t="s">
        <v>45</v>
      </c>
      <c r="F82" s="9">
        <f>SUM(Ведомственная!G665)</f>
        <v>0</v>
      </c>
      <c r="G82" s="9">
        <f>SUM(Ведомственная!H665)</f>
        <v>0</v>
      </c>
      <c r="H82" s="9">
        <f>SUM(Ведомственная!I665)</f>
        <v>0</v>
      </c>
    </row>
    <row r="83" spans="1:8" x14ac:dyDescent="0.25">
      <c r="A83" s="98" t="s">
        <v>34</v>
      </c>
      <c r="B83" s="99" t="s">
        <v>455</v>
      </c>
      <c r="C83" s="99" t="s">
        <v>88</v>
      </c>
      <c r="D83" s="99" t="s">
        <v>25</v>
      </c>
      <c r="E83" s="99" t="s">
        <v>45</v>
      </c>
      <c r="F83" s="9">
        <f>SUM(Ведомственная!G666)</f>
        <v>0.6</v>
      </c>
      <c r="G83" s="9">
        <f>SUM(Ведомственная!H666)</f>
        <v>0.6</v>
      </c>
      <c r="H83" s="9">
        <f>SUM(Ведомственная!I666)</f>
        <v>0.6</v>
      </c>
    </row>
    <row r="84" spans="1:8" ht="94.5" x14ac:dyDescent="0.25">
      <c r="A84" s="98" t="s">
        <v>730</v>
      </c>
      <c r="B84" s="99" t="s">
        <v>456</v>
      </c>
      <c r="C84" s="99"/>
      <c r="D84" s="99"/>
      <c r="E84" s="99"/>
      <c r="F84" s="9">
        <f>F85+F86</f>
        <v>17545.2</v>
      </c>
      <c r="G84" s="9">
        <f>G85+G86</f>
        <v>19665.400000000001</v>
      </c>
      <c r="H84" s="9">
        <f>H85+H86</f>
        <v>20450.8</v>
      </c>
    </row>
    <row r="85" spans="1:8" ht="31.5" x14ac:dyDescent="0.25">
      <c r="A85" s="98" t="s">
        <v>43</v>
      </c>
      <c r="B85" s="99" t="s">
        <v>456</v>
      </c>
      <c r="C85" s="99" t="s">
        <v>80</v>
      </c>
      <c r="D85" s="99" t="s">
        <v>25</v>
      </c>
      <c r="E85" s="99" t="s">
        <v>45</v>
      </c>
      <c r="F85" s="9">
        <f>SUM(Ведомственная!G668)</f>
        <v>212.2</v>
      </c>
      <c r="G85" s="9">
        <f>SUM(Ведомственная!H668)</f>
        <v>219.5</v>
      </c>
      <c r="H85" s="9">
        <f>SUM(Ведомственная!I668)</f>
        <v>227.1</v>
      </c>
    </row>
    <row r="86" spans="1:8" x14ac:dyDescent="0.25">
      <c r="A86" s="98" t="s">
        <v>34</v>
      </c>
      <c r="B86" s="99" t="s">
        <v>456</v>
      </c>
      <c r="C86" s="99" t="s">
        <v>88</v>
      </c>
      <c r="D86" s="99" t="s">
        <v>25</v>
      </c>
      <c r="E86" s="99" t="s">
        <v>45</v>
      </c>
      <c r="F86" s="9">
        <f>SUM(Ведомственная!G669)</f>
        <v>17333</v>
      </c>
      <c r="G86" s="9">
        <f>SUM(Ведомственная!H669)</f>
        <v>19445.900000000001</v>
      </c>
      <c r="H86" s="9">
        <f>SUM(Ведомственная!I669)</f>
        <v>20223.7</v>
      </c>
    </row>
    <row r="87" spans="1:8" ht="63" x14ac:dyDescent="0.25">
      <c r="A87" s="11" t="s">
        <v>734</v>
      </c>
      <c r="B87" s="99" t="s">
        <v>718</v>
      </c>
      <c r="C87" s="99"/>
      <c r="D87" s="99"/>
      <c r="E87" s="99"/>
      <c r="F87" s="9">
        <f>SUM(F88:F88)</f>
        <v>139.5</v>
      </c>
      <c r="G87" s="9">
        <f>SUM(G88:G88)</f>
        <v>145</v>
      </c>
      <c r="H87" s="9">
        <f>SUM(H88:H88)</f>
        <v>145</v>
      </c>
    </row>
    <row r="88" spans="1:8" ht="31.5" x14ac:dyDescent="0.25">
      <c r="A88" s="98" t="s">
        <v>43</v>
      </c>
      <c r="B88" s="99" t="s">
        <v>718</v>
      </c>
      <c r="C88" s="99" t="s">
        <v>80</v>
      </c>
      <c r="D88" s="99" t="s">
        <v>25</v>
      </c>
      <c r="E88" s="99" t="s">
        <v>67</v>
      </c>
      <c r="F88" s="9">
        <f>SUM(Ведомственная!G756)</f>
        <v>139.5</v>
      </c>
      <c r="G88" s="9">
        <f>SUM(Ведомственная!H756)</f>
        <v>145</v>
      </c>
      <c r="H88" s="9">
        <f>SUM(Ведомственная!I756)</f>
        <v>145</v>
      </c>
    </row>
    <row r="89" spans="1:8" ht="47.25" x14ac:dyDescent="0.25">
      <c r="A89" s="98" t="s">
        <v>336</v>
      </c>
      <c r="B89" s="99" t="s">
        <v>457</v>
      </c>
      <c r="C89" s="99"/>
      <c r="D89" s="99"/>
      <c r="E89" s="99"/>
      <c r="F89" s="9">
        <f>F90+F91</f>
        <v>16703.7</v>
      </c>
      <c r="G89" s="9">
        <f>G90+G91</f>
        <v>17578.8</v>
      </c>
      <c r="H89" s="9">
        <f>H90+H91</f>
        <v>18282</v>
      </c>
    </row>
    <row r="90" spans="1:8" ht="31.5" x14ac:dyDescent="0.25">
      <c r="A90" s="98" t="s">
        <v>43</v>
      </c>
      <c r="B90" s="99" t="s">
        <v>457</v>
      </c>
      <c r="C90" s="99" t="s">
        <v>80</v>
      </c>
      <c r="D90" s="99" t="s">
        <v>25</v>
      </c>
      <c r="E90" s="99" t="s">
        <v>45</v>
      </c>
      <c r="F90" s="9">
        <f>SUM(Ведомственная!G671)</f>
        <v>246.5</v>
      </c>
      <c r="G90" s="9">
        <f>SUM(Ведомственная!H671)</f>
        <v>259.8</v>
      </c>
      <c r="H90" s="9">
        <f>SUM(Ведомственная!I671)</f>
        <v>270.2</v>
      </c>
    </row>
    <row r="91" spans="1:8" x14ac:dyDescent="0.25">
      <c r="A91" s="98" t="s">
        <v>34</v>
      </c>
      <c r="B91" s="99" t="s">
        <v>457</v>
      </c>
      <c r="C91" s="99" t="s">
        <v>88</v>
      </c>
      <c r="D91" s="99" t="s">
        <v>25</v>
      </c>
      <c r="E91" s="99" t="s">
        <v>45</v>
      </c>
      <c r="F91" s="9">
        <f>SUM(Ведомственная!G672)</f>
        <v>16457.2</v>
      </c>
      <c r="G91" s="9">
        <f>SUM(Ведомственная!H672)</f>
        <v>17319</v>
      </c>
      <c r="H91" s="9">
        <f>SUM(Ведомственная!I672)</f>
        <v>18011.8</v>
      </c>
    </row>
    <row r="92" spans="1:8" ht="31.5" x14ac:dyDescent="0.25">
      <c r="A92" s="98" t="s">
        <v>337</v>
      </c>
      <c r="B92" s="99" t="s">
        <v>458</v>
      </c>
      <c r="C92" s="99"/>
      <c r="D92" s="99"/>
      <c r="E92" s="99"/>
      <c r="F92" s="9">
        <f>SUM(F93:F95)</f>
        <v>100852.3</v>
      </c>
      <c r="G92" s="9">
        <f t="shared" ref="G92:H92" si="6">SUM(G93:G95)</f>
        <v>100842</v>
      </c>
      <c r="H92" s="9">
        <f t="shared" si="6"/>
        <v>100842</v>
      </c>
    </row>
    <row r="93" spans="1:8" ht="31.5" x14ac:dyDescent="0.25">
      <c r="A93" s="98" t="s">
        <v>43</v>
      </c>
      <c r="B93" s="99" t="s">
        <v>458</v>
      </c>
      <c r="C93" s="99" t="s">
        <v>80</v>
      </c>
      <c r="D93" s="99" t="s">
        <v>25</v>
      </c>
      <c r="E93" s="99" t="s">
        <v>45</v>
      </c>
      <c r="F93" s="9">
        <f>SUM(Ведомственная!G674)</f>
        <v>2059.8000000000002</v>
      </c>
      <c r="G93" s="9">
        <f>SUM(Ведомственная!H674)</f>
        <v>2072</v>
      </c>
      <c r="H93" s="9">
        <f>SUM(Ведомственная!I674)</f>
        <v>2072</v>
      </c>
    </row>
    <row r="94" spans="1:8" ht="31.5" x14ac:dyDescent="0.25">
      <c r="A94" s="98" t="s">
        <v>43</v>
      </c>
      <c r="B94" s="99" t="s">
        <v>458</v>
      </c>
      <c r="C94" s="99" t="s">
        <v>80</v>
      </c>
      <c r="D94" s="99" t="s">
        <v>102</v>
      </c>
      <c r="E94" s="99" t="s">
        <v>152</v>
      </c>
      <c r="F94" s="9">
        <f>SUM(Ведомственная!G605)</f>
        <v>12.4</v>
      </c>
      <c r="G94" s="9">
        <f>SUM(Ведомственная!H605)</f>
        <v>0</v>
      </c>
      <c r="H94" s="9">
        <f>SUM(Ведомственная!I605)</f>
        <v>0</v>
      </c>
    </row>
    <row r="95" spans="1:8" x14ac:dyDescent="0.25">
      <c r="A95" s="98" t="s">
        <v>34</v>
      </c>
      <c r="B95" s="99" t="s">
        <v>458</v>
      </c>
      <c r="C95" s="99" t="s">
        <v>88</v>
      </c>
      <c r="D95" s="99" t="s">
        <v>25</v>
      </c>
      <c r="E95" s="99" t="s">
        <v>45</v>
      </c>
      <c r="F95" s="9">
        <f>SUM(Ведомственная!G675)</f>
        <v>98780.1</v>
      </c>
      <c r="G95" s="9">
        <f>SUM(Ведомственная!H675)</f>
        <v>98770</v>
      </c>
      <c r="H95" s="9">
        <f>SUM(Ведомственная!I675)</f>
        <v>98770</v>
      </c>
    </row>
    <row r="96" spans="1:8" ht="31.5" x14ac:dyDescent="0.25">
      <c r="A96" s="98" t="s">
        <v>434</v>
      </c>
      <c r="B96" s="99" t="s">
        <v>459</v>
      </c>
      <c r="C96" s="99"/>
      <c r="D96" s="99"/>
      <c r="E96" s="99"/>
      <c r="F96" s="9">
        <f>SUM(F97:F98)</f>
        <v>17904</v>
      </c>
      <c r="G96" s="9">
        <f>SUM(G97:G98)</f>
        <v>17911.5</v>
      </c>
      <c r="H96" s="9">
        <f>SUM(H97:H98)</f>
        <v>17792.3</v>
      </c>
    </row>
    <row r="97" spans="1:8" ht="31.5" hidden="1" x14ac:dyDescent="0.25">
      <c r="A97" s="98" t="s">
        <v>43</v>
      </c>
      <c r="B97" s="99" t="s">
        <v>375</v>
      </c>
      <c r="C97" s="99" t="s">
        <v>80</v>
      </c>
      <c r="D97" s="99" t="s">
        <v>25</v>
      </c>
      <c r="E97" s="99" t="s">
        <v>45</v>
      </c>
      <c r="F97" s="9"/>
      <c r="G97" s="9"/>
      <c r="H97" s="9"/>
    </row>
    <row r="98" spans="1:8" x14ac:dyDescent="0.25">
      <c r="A98" s="98" t="s">
        <v>34</v>
      </c>
      <c r="B98" s="99" t="s">
        <v>459</v>
      </c>
      <c r="C98" s="99" t="s">
        <v>88</v>
      </c>
      <c r="D98" s="99" t="s">
        <v>25</v>
      </c>
      <c r="E98" s="99" t="s">
        <v>45</v>
      </c>
      <c r="F98" s="9">
        <f>SUM(Ведомственная!G678)</f>
        <v>17904</v>
      </c>
      <c r="G98" s="9">
        <f>SUM(Ведомственная!H678)</f>
        <v>17911.5</v>
      </c>
      <c r="H98" s="9">
        <f>SUM(Ведомственная!I678)</f>
        <v>17792.3</v>
      </c>
    </row>
    <row r="99" spans="1:8" ht="63" x14ac:dyDescent="0.25">
      <c r="A99" s="98" t="s">
        <v>466</v>
      </c>
      <c r="B99" s="99" t="s">
        <v>465</v>
      </c>
      <c r="C99" s="99"/>
      <c r="D99" s="99"/>
      <c r="E99" s="99"/>
      <c r="F99" s="9">
        <f>SUM(F100)</f>
        <v>6097.9</v>
      </c>
      <c r="G99" s="9">
        <f>SUM(G100)</f>
        <v>5982.3</v>
      </c>
      <c r="H99" s="9">
        <f>SUM(H100)</f>
        <v>5982.3</v>
      </c>
    </row>
    <row r="100" spans="1:8" ht="47.25" x14ac:dyDescent="0.25">
      <c r="A100" s="98" t="s">
        <v>345</v>
      </c>
      <c r="B100" s="99" t="s">
        <v>464</v>
      </c>
      <c r="C100" s="31"/>
      <c r="D100" s="99"/>
      <c r="E100" s="99"/>
      <c r="F100" s="9">
        <f>F101+F102</f>
        <v>6097.9</v>
      </c>
      <c r="G100" s="9">
        <f>G101+G102</f>
        <v>5982.3</v>
      </c>
      <c r="H100" s="9">
        <f>H101+H102</f>
        <v>5982.3</v>
      </c>
    </row>
    <row r="101" spans="1:8" ht="63" x14ac:dyDescent="0.25">
      <c r="A101" s="98" t="s">
        <v>42</v>
      </c>
      <c r="B101" s="99" t="s">
        <v>464</v>
      </c>
      <c r="C101" s="31">
        <v>100</v>
      </c>
      <c r="D101" s="99" t="s">
        <v>25</v>
      </c>
      <c r="E101" s="99" t="s">
        <v>67</v>
      </c>
      <c r="F101" s="9">
        <f>SUM(Ведомственная!G760)</f>
        <v>6097.9</v>
      </c>
      <c r="G101" s="9">
        <f>SUM(Ведомственная!H760)</f>
        <v>5982.3</v>
      </c>
      <c r="H101" s="9">
        <f>SUM(Ведомственная!I760)</f>
        <v>5982.3</v>
      </c>
    </row>
    <row r="102" spans="1:8" ht="31.5" hidden="1" x14ac:dyDescent="0.25">
      <c r="A102" s="98" t="s">
        <v>43</v>
      </c>
      <c r="B102" s="99" t="s">
        <v>464</v>
      </c>
      <c r="C102" s="31">
        <v>200</v>
      </c>
      <c r="D102" s="99" t="s">
        <v>25</v>
      </c>
      <c r="E102" s="99" t="s">
        <v>67</v>
      </c>
      <c r="F102" s="9">
        <f>SUM(Ведомственная!G757)</f>
        <v>0</v>
      </c>
      <c r="G102" s="9">
        <f>SUM(Ведомственная!H757)</f>
        <v>0</v>
      </c>
      <c r="H102" s="9">
        <f>SUM(Ведомственная!I757)</f>
        <v>0</v>
      </c>
    </row>
    <row r="103" spans="1:8" ht="47.25" x14ac:dyDescent="0.25">
      <c r="A103" s="98" t="s">
        <v>970</v>
      </c>
      <c r="B103" s="31" t="s">
        <v>967</v>
      </c>
      <c r="C103" s="31"/>
      <c r="D103" s="99"/>
      <c r="E103" s="99"/>
      <c r="F103" s="9">
        <f>SUM(F104)</f>
        <v>156</v>
      </c>
      <c r="G103" s="9">
        <f t="shared" ref="G103:H103" si="7">SUM(G104)</f>
        <v>111</v>
      </c>
      <c r="H103" s="9">
        <f t="shared" si="7"/>
        <v>111</v>
      </c>
    </row>
    <row r="104" spans="1:8" ht="110.25" x14ac:dyDescent="0.25">
      <c r="A104" s="98" t="s">
        <v>815</v>
      </c>
      <c r="B104" s="31" t="s">
        <v>971</v>
      </c>
      <c r="C104" s="31"/>
      <c r="D104" s="99"/>
      <c r="E104" s="99"/>
      <c r="F104" s="9">
        <f>SUM(F105)</f>
        <v>156</v>
      </c>
      <c r="G104" s="9">
        <f t="shared" ref="G104:H104" si="8">SUM(G105)</f>
        <v>111</v>
      </c>
      <c r="H104" s="9">
        <f t="shared" si="8"/>
        <v>111</v>
      </c>
    </row>
    <row r="105" spans="1:8" ht="31.5" x14ac:dyDescent="0.25">
      <c r="A105" s="98" t="s">
        <v>43</v>
      </c>
      <c r="B105" s="31" t="s">
        <v>971</v>
      </c>
      <c r="C105" s="31" t="s">
        <v>80</v>
      </c>
      <c r="D105" s="99" t="s">
        <v>25</v>
      </c>
      <c r="E105" s="99" t="s">
        <v>67</v>
      </c>
      <c r="F105" s="9">
        <f>SUM(Ведомственная!G763)</f>
        <v>156</v>
      </c>
      <c r="G105" s="9">
        <f>SUM(Ведомственная!H763)</f>
        <v>111</v>
      </c>
      <c r="H105" s="9">
        <f>SUM(Ведомственная!I763)</f>
        <v>111</v>
      </c>
    </row>
    <row r="106" spans="1:8" ht="31.5" x14ac:dyDescent="0.25">
      <c r="A106" s="11" t="s">
        <v>969</v>
      </c>
      <c r="B106" s="99" t="s">
        <v>968</v>
      </c>
      <c r="C106" s="31"/>
      <c r="D106" s="99"/>
      <c r="E106" s="99"/>
      <c r="F106" s="9">
        <f>SUM(F107)</f>
        <v>1300</v>
      </c>
      <c r="G106" s="9">
        <f t="shared" ref="G106:H107" si="9">SUM(G107)</f>
        <v>348</v>
      </c>
      <c r="H106" s="9">
        <f t="shared" si="9"/>
        <v>348</v>
      </c>
    </row>
    <row r="107" spans="1:8" ht="78.75" x14ac:dyDescent="0.25">
      <c r="A107" s="11" t="s">
        <v>1001</v>
      </c>
      <c r="B107" s="99" t="s">
        <v>972</v>
      </c>
      <c r="C107" s="31"/>
      <c r="D107" s="99"/>
      <c r="E107" s="99"/>
      <c r="F107" s="9">
        <f>SUM(F108)</f>
        <v>1300</v>
      </c>
      <c r="G107" s="9">
        <f t="shared" si="9"/>
        <v>348</v>
      </c>
      <c r="H107" s="9">
        <f t="shared" si="9"/>
        <v>348</v>
      </c>
    </row>
    <row r="108" spans="1:8" ht="31.5" x14ac:dyDescent="0.25">
      <c r="A108" s="98" t="s">
        <v>43</v>
      </c>
      <c r="B108" s="99" t="s">
        <v>972</v>
      </c>
      <c r="C108" s="31">
        <v>200</v>
      </c>
      <c r="D108" s="99" t="s">
        <v>25</v>
      </c>
      <c r="E108" s="99" t="s">
        <v>67</v>
      </c>
      <c r="F108" s="9">
        <f>SUM(Ведомственная!G766)</f>
        <v>1300</v>
      </c>
      <c r="G108" s="9">
        <f>SUM(Ведомственная!H766)</f>
        <v>348</v>
      </c>
      <c r="H108" s="9">
        <f>SUM(Ведомственная!I766)</f>
        <v>348</v>
      </c>
    </row>
    <row r="109" spans="1:8" ht="47.25" x14ac:dyDescent="0.25">
      <c r="A109" s="98" t="s">
        <v>327</v>
      </c>
      <c r="B109" s="99" t="s">
        <v>328</v>
      </c>
      <c r="C109" s="31"/>
      <c r="D109" s="99"/>
      <c r="E109" s="99"/>
      <c r="F109" s="9">
        <f>SUM(F110)</f>
        <v>24585.3</v>
      </c>
      <c r="G109" s="9">
        <f t="shared" ref="G109:H109" si="10">SUM(G110)</f>
        <v>24331.9</v>
      </c>
      <c r="H109" s="9">
        <f t="shared" si="10"/>
        <v>24331.9</v>
      </c>
    </row>
    <row r="110" spans="1:8" ht="31.5" x14ac:dyDescent="0.25">
      <c r="A110" s="98" t="s">
        <v>347</v>
      </c>
      <c r="B110" s="31" t="s">
        <v>467</v>
      </c>
      <c r="C110" s="31"/>
      <c r="D110" s="99"/>
      <c r="E110" s="99"/>
      <c r="F110" s="9">
        <f>SUM(F111)</f>
        <v>24585.3</v>
      </c>
      <c r="G110" s="9">
        <f t="shared" ref="G110:H110" si="11">SUM(G111)</f>
        <v>24331.9</v>
      </c>
      <c r="H110" s="9">
        <f t="shared" si="11"/>
        <v>24331.9</v>
      </c>
    </row>
    <row r="111" spans="1:8" ht="63" x14ac:dyDescent="0.25">
      <c r="A111" s="98" t="s">
        <v>42</v>
      </c>
      <c r="B111" s="31" t="s">
        <v>467</v>
      </c>
      <c r="C111" s="31">
        <v>100</v>
      </c>
      <c r="D111" s="99" t="s">
        <v>25</v>
      </c>
      <c r="E111" s="99" t="s">
        <v>67</v>
      </c>
      <c r="F111" s="9">
        <f>SUM(Ведомственная!G769)</f>
        <v>24585.3</v>
      </c>
      <c r="G111" s="9">
        <f>SUM(Ведомственная!H769)</f>
        <v>24331.9</v>
      </c>
      <c r="H111" s="9">
        <f>SUM(Ведомственная!I769)</f>
        <v>24331.9</v>
      </c>
    </row>
    <row r="112" spans="1:8" s="27" customFormat="1" ht="47.25" x14ac:dyDescent="0.25">
      <c r="A112" s="23" t="s">
        <v>501</v>
      </c>
      <c r="B112" s="29" t="s">
        <v>502</v>
      </c>
      <c r="C112" s="29"/>
      <c r="D112" s="38"/>
      <c r="E112" s="38"/>
      <c r="F112" s="10">
        <f>SUM(F116)+F113</f>
        <v>200</v>
      </c>
      <c r="G112" s="10">
        <f t="shared" ref="G112:H112" si="12">SUM(G116)+G113</f>
        <v>200</v>
      </c>
      <c r="H112" s="10">
        <f t="shared" si="12"/>
        <v>200</v>
      </c>
    </row>
    <row r="113" spans="1:8" x14ac:dyDescent="0.25">
      <c r="A113" s="2" t="s">
        <v>29</v>
      </c>
      <c r="B113" s="31" t="s">
        <v>661</v>
      </c>
      <c r="C113" s="31"/>
      <c r="D113" s="99"/>
      <c r="E113" s="99"/>
      <c r="F113" s="9">
        <f t="shared" ref="F113:H114" si="13">SUM(F114)</f>
        <v>200</v>
      </c>
      <c r="G113" s="9">
        <f t="shared" si="13"/>
        <v>200</v>
      </c>
      <c r="H113" s="9">
        <f t="shared" si="13"/>
        <v>200</v>
      </c>
    </row>
    <row r="114" spans="1:8" ht="31.5" x14ac:dyDescent="0.25">
      <c r="A114" s="98" t="s">
        <v>395</v>
      </c>
      <c r="B114" s="31" t="s">
        <v>662</v>
      </c>
      <c r="C114" s="31"/>
      <c r="D114" s="99"/>
      <c r="E114" s="99"/>
      <c r="F114" s="9">
        <f t="shared" si="13"/>
        <v>200</v>
      </c>
      <c r="G114" s="9">
        <f t="shared" si="13"/>
        <v>200</v>
      </c>
      <c r="H114" s="9">
        <f t="shared" si="13"/>
        <v>200</v>
      </c>
    </row>
    <row r="115" spans="1:8" x14ac:dyDescent="0.25">
      <c r="A115" s="98" t="s">
        <v>20</v>
      </c>
      <c r="B115" s="31" t="s">
        <v>662</v>
      </c>
      <c r="C115" s="31">
        <v>200</v>
      </c>
      <c r="D115" s="99" t="s">
        <v>11</v>
      </c>
      <c r="E115" s="99" t="s">
        <v>22</v>
      </c>
      <c r="F115" s="9">
        <f>SUM(Ведомственная!G248)</f>
        <v>200</v>
      </c>
      <c r="G115" s="9">
        <f>SUM(Ведомственная!H248)</f>
        <v>200</v>
      </c>
      <c r="H115" s="9">
        <f>SUM(Ведомственная!I248)</f>
        <v>200</v>
      </c>
    </row>
    <row r="116" spans="1:8" ht="47.25" hidden="1" x14ac:dyDescent="0.25">
      <c r="A116" s="98" t="s">
        <v>16</v>
      </c>
      <c r="B116" s="99" t="s">
        <v>649</v>
      </c>
      <c r="C116" s="31"/>
      <c r="D116" s="99"/>
      <c r="E116" s="99"/>
      <c r="F116" s="9">
        <f t="shared" ref="F116:H117" si="14">SUM(F117)</f>
        <v>0</v>
      </c>
      <c r="G116" s="9">
        <f t="shared" si="14"/>
        <v>0</v>
      </c>
      <c r="H116" s="9">
        <f t="shared" si="14"/>
        <v>0</v>
      </c>
    </row>
    <row r="117" spans="1:8" ht="31.5" hidden="1" x14ac:dyDescent="0.25">
      <c r="A117" s="98" t="s">
        <v>212</v>
      </c>
      <c r="B117" s="99" t="s">
        <v>648</v>
      </c>
      <c r="C117" s="99"/>
      <c r="D117" s="99"/>
      <c r="E117" s="99"/>
      <c r="F117" s="9">
        <f t="shared" si="14"/>
        <v>0</v>
      </c>
      <c r="G117" s="9">
        <f t="shared" si="14"/>
        <v>0</v>
      </c>
      <c r="H117" s="9">
        <f t="shared" si="14"/>
        <v>0</v>
      </c>
    </row>
    <row r="118" spans="1:8" hidden="1" x14ac:dyDescent="0.25">
      <c r="A118" s="98" t="s">
        <v>20</v>
      </c>
      <c r="B118" s="99" t="s">
        <v>648</v>
      </c>
      <c r="C118" s="99" t="s">
        <v>85</v>
      </c>
      <c r="D118" s="99" t="s">
        <v>11</v>
      </c>
      <c r="E118" s="99" t="s">
        <v>22</v>
      </c>
      <c r="F118" s="9">
        <f>SUM(Ведомственная!G251)</f>
        <v>0</v>
      </c>
      <c r="G118" s="9">
        <f>SUM(Ведомственная!H251)</f>
        <v>0</v>
      </c>
      <c r="H118" s="9">
        <f>SUM(Ведомственная!I251)</f>
        <v>0</v>
      </c>
    </row>
    <row r="119" spans="1:8" ht="31.5" x14ac:dyDescent="0.25">
      <c r="A119" s="63" t="s">
        <v>505</v>
      </c>
      <c r="B119" s="38" t="s">
        <v>210</v>
      </c>
      <c r="C119" s="31"/>
      <c r="D119" s="99"/>
      <c r="E119" s="99"/>
      <c r="F119" s="10">
        <f>SUM(F120+F122+F127)</f>
        <v>11300</v>
      </c>
      <c r="G119" s="10">
        <f>SUM(G120+G122+G127)</f>
        <v>3800</v>
      </c>
      <c r="H119" s="10">
        <f>SUM(H120+H122+H127)</f>
        <v>3800</v>
      </c>
    </row>
    <row r="120" spans="1:8" ht="31.5" hidden="1" x14ac:dyDescent="0.25">
      <c r="A120" s="98" t="s">
        <v>87</v>
      </c>
      <c r="B120" s="99" t="s">
        <v>557</v>
      </c>
      <c r="C120" s="31"/>
      <c r="D120" s="99"/>
      <c r="E120" s="99"/>
      <c r="F120" s="9">
        <f>SUM(F121)</f>
        <v>0</v>
      </c>
      <c r="G120" s="9">
        <f>SUM(G121)</f>
        <v>0</v>
      </c>
      <c r="H120" s="9">
        <f>SUM(H121)</f>
        <v>0</v>
      </c>
    </row>
    <row r="121" spans="1:8" ht="31.5" hidden="1" x14ac:dyDescent="0.25">
      <c r="A121" s="34" t="s">
        <v>43</v>
      </c>
      <c r="B121" s="99" t="s">
        <v>557</v>
      </c>
      <c r="C121" s="31">
        <v>200</v>
      </c>
      <c r="D121" s="99" t="s">
        <v>11</v>
      </c>
      <c r="E121" s="99" t="s">
        <v>22</v>
      </c>
      <c r="F121" s="9">
        <f>SUM(Ведомственная!G254)</f>
        <v>0</v>
      </c>
      <c r="G121" s="9">
        <f>SUM(Ведомственная!H254)</f>
        <v>0</v>
      </c>
      <c r="H121" s="9">
        <f>SUM(Ведомственная!I254)</f>
        <v>0</v>
      </c>
    </row>
    <row r="122" spans="1:8" ht="31.5" x14ac:dyDescent="0.25">
      <c r="A122" s="98" t="s">
        <v>58</v>
      </c>
      <c r="B122" s="99" t="s">
        <v>503</v>
      </c>
      <c r="C122" s="31"/>
      <c r="D122" s="99"/>
      <c r="E122" s="99"/>
      <c r="F122" s="9">
        <f>SUM(F125)+F123</f>
        <v>6800</v>
      </c>
      <c r="G122" s="9">
        <f t="shared" ref="G122:H122" si="15">SUM(G125)+G123</f>
        <v>3800</v>
      </c>
      <c r="H122" s="9">
        <f t="shared" si="15"/>
        <v>3800</v>
      </c>
    </row>
    <row r="123" spans="1:8" ht="31.5" x14ac:dyDescent="0.25">
      <c r="A123" s="98" t="s">
        <v>981</v>
      </c>
      <c r="B123" s="99" t="s">
        <v>980</v>
      </c>
      <c r="C123" s="31"/>
      <c r="D123" s="99"/>
      <c r="E123" s="99"/>
      <c r="F123" s="9">
        <f>SUM(F124)</f>
        <v>2000</v>
      </c>
      <c r="G123" s="9">
        <f t="shared" ref="G123:H123" si="16">SUM(G124)</f>
        <v>0</v>
      </c>
      <c r="H123" s="9">
        <f t="shared" si="16"/>
        <v>0</v>
      </c>
    </row>
    <row r="124" spans="1:8" ht="31.5" x14ac:dyDescent="0.25">
      <c r="A124" s="98" t="s">
        <v>207</v>
      </c>
      <c r="B124" s="99" t="s">
        <v>980</v>
      </c>
      <c r="C124" s="31">
        <v>600</v>
      </c>
      <c r="D124" s="99" t="s">
        <v>11</v>
      </c>
      <c r="E124" s="99" t="s">
        <v>22</v>
      </c>
      <c r="F124" s="9">
        <f>SUM(Ведомственная!G257)</f>
        <v>2000</v>
      </c>
      <c r="G124" s="9">
        <f>SUM(Ведомственная!H257)</f>
        <v>0</v>
      </c>
      <c r="H124" s="9">
        <f>SUM(Ведомственная!I257)</f>
        <v>0</v>
      </c>
    </row>
    <row r="125" spans="1:8" ht="47.25" x14ac:dyDescent="0.25">
      <c r="A125" s="98" t="s">
        <v>807</v>
      </c>
      <c r="B125" s="99" t="s">
        <v>504</v>
      </c>
      <c r="C125" s="99"/>
      <c r="D125" s="99"/>
      <c r="E125" s="99"/>
      <c r="F125" s="9">
        <f t="shared" ref="F125:H125" si="17">SUM(F126)</f>
        <v>4800</v>
      </c>
      <c r="G125" s="9">
        <f t="shared" si="17"/>
        <v>3800</v>
      </c>
      <c r="H125" s="9">
        <f t="shared" si="17"/>
        <v>3800</v>
      </c>
    </row>
    <row r="126" spans="1:8" ht="31.5" x14ac:dyDescent="0.25">
      <c r="A126" s="98" t="s">
        <v>207</v>
      </c>
      <c r="B126" s="99" t="s">
        <v>504</v>
      </c>
      <c r="C126" s="99" t="s">
        <v>111</v>
      </c>
      <c r="D126" s="99" t="s">
        <v>11</v>
      </c>
      <c r="E126" s="99" t="s">
        <v>22</v>
      </c>
      <c r="F126" s="9">
        <f>SUM(Ведомственная!G259)</f>
        <v>4800</v>
      </c>
      <c r="G126" s="9">
        <f>SUM(Ведомственная!H259)</f>
        <v>3800</v>
      </c>
      <c r="H126" s="9">
        <f>SUM(Ведомственная!I259)</f>
        <v>3800</v>
      </c>
    </row>
    <row r="127" spans="1:8" x14ac:dyDescent="0.25">
      <c r="A127" s="101" t="s">
        <v>506</v>
      </c>
      <c r="B127" s="102" t="s">
        <v>211</v>
      </c>
      <c r="C127" s="99"/>
      <c r="D127" s="99"/>
      <c r="E127" s="37"/>
      <c r="F127" s="9">
        <f>SUM(F129)</f>
        <v>4500</v>
      </c>
      <c r="G127" s="9">
        <f>SUM(G129)</f>
        <v>0</v>
      </c>
      <c r="H127" s="9">
        <f>SUM(H129)</f>
        <v>0</v>
      </c>
    </row>
    <row r="128" spans="1:8" ht="47.25" x14ac:dyDescent="0.25">
      <c r="A128" s="101" t="s">
        <v>807</v>
      </c>
      <c r="B128" s="102" t="s">
        <v>1039</v>
      </c>
      <c r="C128" s="99"/>
      <c r="D128" s="99"/>
      <c r="E128" s="37"/>
      <c r="F128" s="9">
        <f>SUM(F129)</f>
        <v>4500</v>
      </c>
      <c r="G128" s="9">
        <f>SUM(G129)</f>
        <v>0</v>
      </c>
      <c r="H128" s="9">
        <f>SUM(H129)</f>
        <v>0</v>
      </c>
    </row>
    <row r="129" spans="1:8" ht="31.5" x14ac:dyDescent="0.25">
      <c r="A129" s="101" t="s">
        <v>207</v>
      </c>
      <c r="B129" s="102" t="s">
        <v>1046</v>
      </c>
      <c r="C129" s="99" t="s">
        <v>111</v>
      </c>
      <c r="D129" s="99" t="s">
        <v>11</v>
      </c>
      <c r="E129" s="99" t="s">
        <v>22</v>
      </c>
      <c r="F129" s="9">
        <f>SUM(Ведомственная!G263)</f>
        <v>4500</v>
      </c>
      <c r="G129" s="9">
        <f>SUM(Ведомственная!H263)</f>
        <v>0</v>
      </c>
      <c r="H129" s="9">
        <f>SUM(Ведомственная!I263)</f>
        <v>0</v>
      </c>
    </row>
    <row r="130" spans="1:8" s="27" customFormat="1" ht="31.5" x14ac:dyDescent="0.25">
      <c r="A130" s="23" t="s">
        <v>491</v>
      </c>
      <c r="B130" s="38" t="s">
        <v>194</v>
      </c>
      <c r="C130" s="29"/>
      <c r="D130" s="38"/>
      <c r="E130" s="38"/>
      <c r="F130" s="10">
        <f>SUM(F131)</f>
        <v>731.90000000000009</v>
      </c>
      <c r="G130" s="10">
        <f>SUM(G131)</f>
        <v>731.90000000000009</v>
      </c>
      <c r="H130" s="10">
        <f>SUM(H131)</f>
        <v>731.90000000000009</v>
      </c>
    </row>
    <row r="131" spans="1:8" ht="31.5" x14ac:dyDescent="0.25">
      <c r="A131" s="98" t="s">
        <v>192</v>
      </c>
      <c r="B131" s="31" t="s">
        <v>695</v>
      </c>
      <c r="C131" s="31"/>
      <c r="D131" s="99"/>
      <c r="E131" s="99"/>
      <c r="F131" s="9">
        <f>SUM(F132:F133)</f>
        <v>731.90000000000009</v>
      </c>
      <c r="G131" s="9">
        <f>SUM(G132:G133)</f>
        <v>731.90000000000009</v>
      </c>
      <c r="H131" s="9">
        <f>SUM(H132:H133)</f>
        <v>731.90000000000009</v>
      </c>
    </row>
    <row r="132" spans="1:8" ht="63" x14ac:dyDescent="0.25">
      <c r="A132" s="98" t="s">
        <v>42</v>
      </c>
      <c r="B132" s="31" t="s">
        <v>695</v>
      </c>
      <c r="C132" s="31">
        <v>100</v>
      </c>
      <c r="D132" s="99" t="s">
        <v>28</v>
      </c>
      <c r="E132" s="99" t="s">
        <v>11</v>
      </c>
      <c r="F132" s="9">
        <f>SUM(Ведомственная!G64)</f>
        <v>636.70000000000005</v>
      </c>
      <c r="G132" s="9">
        <f>SUM(Ведомственная!H64)</f>
        <v>587.70000000000005</v>
      </c>
      <c r="H132" s="9">
        <f>SUM(Ведомственная!I64)</f>
        <v>587.70000000000005</v>
      </c>
    </row>
    <row r="133" spans="1:8" ht="31.5" x14ac:dyDescent="0.25">
      <c r="A133" s="98" t="s">
        <v>43</v>
      </c>
      <c r="B133" s="31" t="s">
        <v>695</v>
      </c>
      <c r="C133" s="99" t="s">
        <v>80</v>
      </c>
      <c r="D133" s="99" t="s">
        <v>28</v>
      </c>
      <c r="E133" s="99" t="s">
        <v>11</v>
      </c>
      <c r="F133" s="9">
        <f>SUM(Ведомственная!G65)</f>
        <v>95.2</v>
      </c>
      <c r="G133" s="9">
        <f>SUM(Ведомственная!H65)</f>
        <v>144.19999999999999</v>
      </c>
      <c r="H133" s="9">
        <f>SUM(Ведомственная!I65)</f>
        <v>144.19999999999999</v>
      </c>
    </row>
    <row r="134" spans="1:8" ht="31.5" x14ac:dyDescent="0.25">
      <c r="A134" s="23" t="s">
        <v>638</v>
      </c>
      <c r="B134" s="38" t="s">
        <v>195</v>
      </c>
      <c r="C134" s="29"/>
      <c r="D134" s="38"/>
      <c r="E134" s="38"/>
      <c r="F134" s="10">
        <f t="shared" ref="F134:H134" si="18">SUM(F135)</f>
        <v>150</v>
      </c>
      <c r="G134" s="10">
        <f t="shared" si="18"/>
        <v>150</v>
      </c>
      <c r="H134" s="10">
        <f t="shared" si="18"/>
        <v>150</v>
      </c>
    </row>
    <row r="135" spans="1:8" ht="31.5" x14ac:dyDescent="0.25">
      <c r="A135" s="98" t="s">
        <v>87</v>
      </c>
      <c r="B135" s="31" t="s">
        <v>529</v>
      </c>
      <c r="C135" s="29"/>
      <c r="D135" s="38"/>
      <c r="E135" s="38"/>
      <c r="F135" s="9">
        <f>SUM(F136:F137)</f>
        <v>150</v>
      </c>
      <c r="G135" s="9">
        <f t="shared" ref="G135:H135" si="19">SUM(G136:G137)</f>
        <v>150</v>
      </c>
      <c r="H135" s="9">
        <f t="shared" si="19"/>
        <v>150</v>
      </c>
    </row>
    <row r="136" spans="1:8" ht="31.5" x14ac:dyDescent="0.25">
      <c r="A136" s="98" t="s">
        <v>43</v>
      </c>
      <c r="B136" s="31" t="s">
        <v>529</v>
      </c>
      <c r="C136" s="31">
        <v>200</v>
      </c>
      <c r="D136" s="99" t="s">
        <v>28</v>
      </c>
      <c r="E136" s="99">
        <v>13</v>
      </c>
      <c r="F136" s="9">
        <f>SUM(Ведомственная!G95)</f>
        <v>70</v>
      </c>
      <c r="G136" s="9">
        <f>SUM(Ведомственная!H95)</f>
        <v>150</v>
      </c>
      <c r="H136" s="9">
        <f>SUM(Ведомственная!I95)</f>
        <v>150</v>
      </c>
    </row>
    <row r="137" spans="1:8" ht="31.5" x14ac:dyDescent="0.25">
      <c r="A137" s="98" t="s">
        <v>43</v>
      </c>
      <c r="B137" s="31" t="s">
        <v>529</v>
      </c>
      <c r="C137" s="31">
        <v>200</v>
      </c>
      <c r="D137" s="99" t="s">
        <v>102</v>
      </c>
      <c r="E137" s="99" t="s">
        <v>152</v>
      </c>
      <c r="F137" s="9">
        <f>SUM(Ведомственная!G481)</f>
        <v>80</v>
      </c>
      <c r="G137" s="9">
        <f>SUM(Ведомственная!H481)</f>
        <v>0</v>
      </c>
      <c r="H137" s="9">
        <f>SUM(Ведомственная!I481)</f>
        <v>0</v>
      </c>
    </row>
    <row r="138" spans="1:8" s="27" customFormat="1" ht="31.5" x14ac:dyDescent="0.25">
      <c r="A138" s="23" t="s">
        <v>753</v>
      </c>
      <c r="B138" s="29" t="s">
        <v>186</v>
      </c>
      <c r="C138" s="29"/>
      <c r="D138" s="38"/>
      <c r="E138" s="38"/>
      <c r="F138" s="10">
        <f>SUM(F139+F141+F145+F148+F150)+F155</f>
        <v>200979.8</v>
      </c>
      <c r="G138" s="10">
        <f t="shared" ref="G138:H138" si="20">SUM(G139+G141+G145+G148+G150)+G155</f>
        <v>74429.600000000006</v>
      </c>
      <c r="H138" s="10">
        <f t="shared" si="20"/>
        <v>201483.4</v>
      </c>
    </row>
    <row r="139" spans="1:8" x14ac:dyDescent="0.25">
      <c r="A139" s="98" t="s">
        <v>187</v>
      </c>
      <c r="B139" s="99" t="s">
        <v>188</v>
      </c>
      <c r="C139" s="99"/>
      <c r="D139" s="99"/>
      <c r="E139" s="99"/>
      <c r="F139" s="9">
        <f>SUM(F140)</f>
        <v>5872.3</v>
      </c>
      <c r="G139" s="9">
        <f>SUM(G140)</f>
        <v>3925.5</v>
      </c>
      <c r="H139" s="9">
        <f>SUM(H140)</f>
        <v>3925.5</v>
      </c>
    </row>
    <row r="140" spans="1:8" ht="63" x14ac:dyDescent="0.25">
      <c r="A140" s="98" t="s">
        <v>42</v>
      </c>
      <c r="B140" s="99" t="s">
        <v>188</v>
      </c>
      <c r="C140" s="99" t="s">
        <v>78</v>
      </c>
      <c r="D140" s="99" t="s">
        <v>28</v>
      </c>
      <c r="E140" s="99" t="s">
        <v>35</v>
      </c>
      <c r="F140" s="9">
        <f>SUM(Ведомственная!G60)</f>
        <v>5872.3</v>
      </c>
      <c r="G140" s="9">
        <f>SUM(Ведомственная!H60)</f>
        <v>3925.5</v>
      </c>
      <c r="H140" s="9">
        <f>SUM(Ведомственная!I60)</f>
        <v>3925.5</v>
      </c>
    </row>
    <row r="141" spans="1:8" x14ac:dyDescent="0.25">
      <c r="A141" s="98" t="s">
        <v>69</v>
      </c>
      <c r="B141" s="99" t="s">
        <v>190</v>
      </c>
      <c r="C141" s="99"/>
      <c r="D141" s="99"/>
      <c r="E141" s="99"/>
      <c r="F141" s="9">
        <f>SUM(F142:F144)</f>
        <v>150683.4</v>
      </c>
      <c r="G141" s="9">
        <f>SUM(G142:G144)</f>
        <v>51393.5</v>
      </c>
      <c r="H141" s="9">
        <f>SUM(H142:H144)</f>
        <v>162429.6</v>
      </c>
    </row>
    <row r="142" spans="1:8" ht="63" x14ac:dyDescent="0.25">
      <c r="A142" s="98" t="s">
        <v>42</v>
      </c>
      <c r="B142" s="99" t="s">
        <v>190</v>
      </c>
      <c r="C142" s="99" t="s">
        <v>78</v>
      </c>
      <c r="D142" s="99" t="s">
        <v>28</v>
      </c>
      <c r="E142" s="99" t="s">
        <v>11</v>
      </c>
      <c r="F142" s="9">
        <f>SUM(Ведомственная!G68)</f>
        <v>150647.79999999999</v>
      </c>
      <c r="G142" s="9">
        <f>SUM(Ведомственная!H68)</f>
        <v>51295.4</v>
      </c>
      <c r="H142" s="9">
        <f>SUM(Ведомственная!I68)</f>
        <v>162331.5</v>
      </c>
    </row>
    <row r="143" spans="1:8" ht="31.5" x14ac:dyDescent="0.25">
      <c r="A143" s="98" t="s">
        <v>43</v>
      </c>
      <c r="B143" s="99" t="s">
        <v>190</v>
      </c>
      <c r="C143" s="99" t="s">
        <v>80</v>
      </c>
      <c r="D143" s="99" t="s">
        <v>28</v>
      </c>
      <c r="E143" s="99" t="s">
        <v>11</v>
      </c>
      <c r="F143" s="9">
        <f>SUM(Ведомственная!G69)</f>
        <v>30</v>
      </c>
      <c r="G143" s="9">
        <f>SUM(Ведомственная!H69)</f>
        <v>98.1</v>
      </c>
      <c r="H143" s="9">
        <f>SUM(Ведомственная!I69)</f>
        <v>98.1</v>
      </c>
    </row>
    <row r="144" spans="1:8" x14ac:dyDescent="0.25">
      <c r="A144" s="98" t="s">
        <v>34</v>
      </c>
      <c r="B144" s="99" t="s">
        <v>190</v>
      </c>
      <c r="C144" s="99" t="s">
        <v>88</v>
      </c>
      <c r="D144" s="99" t="s">
        <v>28</v>
      </c>
      <c r="E144" s="99" t="s">
        <v>11</v>
      </c>
      <c r="F144" s="9">
        <f>SUM(Ведомственная!G70)</f>
        <v>5.6</v>
      </c>
      <c r="G144" s="9">
        <f>SUM(Ведомственная!H70)</f>
        <v>0</v>
      </c>
      <c r="H144" s="9">
        <f>SUM(Ведомственная!I70)</f>
        <v>0</v>
      </c>
    </row>
    <row r="145" spans="1:8" x14ac:dyDescent="0.25">
      <c r="A145" s="98" t="s">
        <v>84</v>
      </c>
      <c r="B145" s="31" t="s">
        <v>196</v>
      </c>
      <c r="C145" s="31"/>
      <c r="D145" s="99"/>
      <c r="E145" s="99"/>
      <c r="F145" s="9">
        <f>SUM(F146:F147)</f>
        <v>4187.3</v>
      </c>
      <c r="G145" s="9">
        <f>SUM(G146:G147)</f>
        <v>4347.3</v>
      </c>
      <c r="H145" s="9">
        <f>SUM(H146:H147)</f>
        <v>6347.3</v>
      </c>
    </row>
    <row r="146" spans="1:8" ht="31.5" x14ac:dyDescent="0.25">
      <c r="A146" s="98" t="s">
        <v>43</v>
      </c>
      <c r="B146" s="31" t="s">
        <v>196</v>
      </c>
      <c r="C146" s="31">
        <v>200</v>
      </c>
      <c r="D146" s="99" t="s">
        <v>28</v>
      </c>
      <c r="E146" s="99">
        <v>13</v>
      </c>
      <c r="F146" s="9">
        <f>SUM(Ведомственная!G98)</f>
        <v>4095.8</v>
      </c>
      <c r="G146" s="9">
        <f>SUM(Ведомственная!H98)</f>
        <v>4255.8</v>
      </c>
      <c r="H146" s="9">
        <f>SUM(Ведомственная!I98)</f>
        <v>6255.8</v>
      </c>
    </row>
    <row r="147" spans="1:8" x14ac:dyDescent="0.25">
      <c r="A147" s="98" t="s">
        <v>20</v>
      </c>
      <c r="B147" s="31" t="s">
        <v>196</v>
      </c>
      <c r="C147" s="31">
        <v>800</v>
      </c>
      <c r="D147" s="99" t="s">
        <v>28</v>
      </c>
      <c r="E147" s="99">
        <v>13</v>
      </c>
      <c r="F147" s="9">
        <f>SUM(Ведомственная!G99)</f>
        <v>91.5</v>
      </c>
      <c r="G147" s="9">
        <f>SUM(Ведомственная!H99)</f>
        <v>91.5</v>
      </c>
      <c r="H147" s="9">
        <f>SUM(Ведомственная!I99)</f>
        <v>91.5</v>
      </c>
    </row>
    <row r="148" spans="1:8" ht="31.5" x14ac:dyDescent="0.25">
      <c r="A148" s="98" t="s">
        <v>86</v>
      </c>
      <c r="B148" s="31" t="s">
        <v>197</v>
      </c>
      <c r="C148" s="31"/>
      <c r="D148" s="99"/>
      <c r="E148" s="99"/>
      <c r="F148" s="9">
        <f>SUM(F149)</f>
        <v>24635.7</v>
      </c>
      <c r="G148" s="9">
        <f t="shared" ref="G148:H148" si="21">SUM(G149)</f>
        <v>6968.3</v>
      </c>
      <c r="H148" s="9">
        <f t="shared" si="21"/>
        <v>10986</v>
      </c>
    </row>
    <row r="149" spans="1:8" ht="31.5" x14ac:dyDescent="0.25">
      <c r="A149" s="98" t="s">
        <v>43</v>
      </c>
      <c r="B149" s="31" t="s">
        <v>197</v>
      </c>
      <c r="C149" s="31">
        <v>200</v>
      </c>
      <c r="D149" s="99" t="s">
        <v>28</v>
      </c>
      <c r="E149" s="99">
        <v>13</v>
      </c>
      <c r="F149" s="9">
        <f>SUM(Ведомственная!G101)</f>
        <v>24635.7</v>
      </c>
      <c r="G149" s="9">
        <f>SUM(Ведомственная!H101)</f>
        <v>6968.3</v>
      </c>
      <c r="H149" s="9">
        <f>SUM(Ведомственная!I101)</f>
        <v>10986</v>
      </c>
    </row>
    <row r="150" spans="1:8" ht="31.5" x14ac:dyDescent="0.25">
      <c r="A150" s="98" t="s">
        <v>87</v>
      </c>
      <c r="B150" s="31" t="s">
        <v>198</v>
      </c>
      <c r="C150" s="31"/>
      <c r="D150" s="99"/>
      <c r="E150" s="99"/>
      <c r="F150" s="9">
        <f>SUM(F151:F154)</f>
        <v>13750.9</v>
      </c>
      <c r="G150" s="9">
        <f>SUM(G151:G154)</f>
        <v>7795</v>
      </c>
      <c r="H150" s="9">
        <f>SUM(H151:H154)</f>
        <v>17795</v>
      </c>
    </row>
    <row r="151" spans="1:8" ht="31.5" x14ac:dyDescent="0.25">
      <c r="A151" s="98" t="s">
        <v>43</v>
      </c>
      <c r="B151" s="31" t="s">
        <v>198</v>
      </c>
      <c r="C151" s="31">
        <v>200</v>
      </c>
      <c r="D151" s="99" t="s">
        <v>28</v>
      </c>
      <c r="E151" s="99">
        <v>13</v>
      </c>
      <c r="F151" s="9">
        <f>SUM(Ведомственная!G103)</f>
        <v>9521.2999999999993</v>
      </c>
      <c r="G151" s="9">
        <f>SUM(Ведомственная!H103)</f>
        <v>5195</v>
      </c>
      <c r="H151" s="9">
        <f>SUM(Ведомственная!I103)</f>
        <v>15195</v>
      </c>
    </row>
    <row r="152" spans="1:8" ht="31.5" hidden="1" x14ac:dyDescent="0.25">
      <c r="A152" s="98" t="s">
        <v>43</v>
      </c>
      <c r="B152" s="31" t="s">
        <v>198</v>
      </c>
      <c r="C152" s="31">
        <v>200</v>
      </c>
      <c r="D152" s="99" t="s">
        <v>102</v>
      </c>
      <c r="E152" s="99" t="s">
        <v>152</v>
      </c>
      <c r="F152" s="9">
        <f>SUM(Ведомственная!G484)</f>
        <v>0</v>
      </c>
      <c r="G152" s="9"/>
      <c r="H152" s="9"/>
    </row>
    <row r="153" spans="1:8" x14ac:dyDescent="0.25">
      <c r="A153" s="98" t="s">
        <v>34</v>
      </c>
      <c r="B153" s="31" t="s">
        <v>198</v>
      </c>
      <c r="C153" s="31">
        <v>300</v>
      </c>
      <c r="D153" s="99" t="s">
        <v>28</v>
      </c>
      <c r="E153" s="99">
        <v>13</v>
      </c>
      <c r="F153" s="9">
        <f>SUM(Ведомственная!G104)</f>
        <v>600</v>
      </c>
      <c r="G153" s="9">
        <f>SUM(Ведомственная!H104)</f>
        <v>600</v>
      </c>
      <c r="H153" s="9">
        <f>SUM(Ведомственная!I104)</f>
        <v>600</v>
      </c>
    </row>
    <row r="154" spans="1:8" x14ac:dyDescent="0.25">
      <c r="A154" s="98" t="s">
        <v>20</v>
      </c>
      <c r="B154" s="31" t="s">
        <v>198</v>
      </c>
      <c r="C154" s="31">
        <v>800</v>
      </c>
      <c r="D154" s="99" t="s">
        <v>28</v>
      </c>
      <c r="E154" s="99">
        <v>13</v>
      </c>
      <c r="F154" s="9">
        <f>SUM(Ведомственная!G105)</f>
        <v>3629.6</v>
      </c>
      <c r="G154" s="9">
        <f>SUM(Ведомственная!H105)</f>
        <v>2000</v>
      </c>
      <c r="H154" s="9">
        <f>SUM(Ведомственная!I105)</f>
        <v>2000</v>
      </c>
    </row>
    <row r="155" spans="1:8" ht="31.5" x14ac:dyDescent="0.25">
      <c r="A155" s="2" t="s">
        <v>1043</v>
      </c>
      <c r="B155" s="108" t="s">
        <v>1044</v>
      </c>
      <c r="C155" s="108"/>
      <c r="D155" s="108"/>
      <c r="E155" s="108"/>
      <c r="F155" s="9">
        <f>SUM(F156:F157)</f>
        <v>1850.2</v>
      </c>
      <c r="G155" s="9">
        <f t="shared" ref="G155:H155" si="22">SUM(G156:G157)</f>
        <v>0</v>
      </c>
      <c r="H155" s="9">
        <f t="shared" si="22"/>
        <v>0</v>
      </c>
    </row>
    <row r="156" spans="1:8" ht="63" x14ac:dyDescent="0.25">
      <c r="A156" s="2" t="s">
        <v>42</v>
      </c>
      <c r="B156" s="108" t="s">
        <v>1044</v>
      </c>
      <c r="C156" s="108" t="s">
        <v>78</v>
      </c>
      <c r="D156" s="108" t="s">
        <v>28</v>
      </c>
      <c r="E156" s="108" t="s">
        <v>11</v>
      </c>
      <c r="F156" s="9">
        <f>SUM(Ведомственная!G72)</f>
        <v>1289.9000000000001</v>
      </c>
      <c r="G156" s="9">
        <f>SUM(Ведомственная!H72)</f>
        <v>0</v>
      </c>
      <c r="H156" s="9">
        <f>SUM(Ведомственная!I72)</f>
        <v>0</v>
      </c>
    </row>
    <row r="157" spans="1:8" x14ac:dyDescent="0.25">
      <c r="A157" s="107" t="s">
        <v>34</v>
      </c>
      <c r="B157" s="108" t="s">
        <v>1044</v>
      </c>
      <c r="C157" s="108" t="s">
        <v>88</v>
      </c>
      <c r="D157" s="108" t="s">
        <v>28</v>
      </c>
      <c r="E157" s="108" t="s">
        <v>11</v>
      </c>
      <c r="F157" s="9">
        <f>SUM(Ведомственная!G73)</f>
        <v>560.29999999999995</v>
      </c>
      <c r="G157" s="9">
        <f>SUM(Ведомственная!H73)</f>
        <v>0</v>
      </c>
      <c r="H157" s="9">
        <f>SUM(Ведомственная!I73)</f>
        <v>0</v>
      </c>
    </row>
    <row r="158" spans="1:8" s="27" customFormat="1" ht="31.5" x14ac:dyDescent="0.25">
      <c r="A158" s="64" t="s">
        <v>516</v>
      </c>
      <c r="B158" s="24" t="s">
        <v>274</v>
      </c>
      <c r="C158" s="24"/>
      <c r="D158" s="24"/>
      <c r="E158" s="24"/>
      <c r="F158" s="26">
        <f>SUM(F159)+F162+F164+F166</f>
        <v>69976.499999999985</v>
      </c>
      <c r="G158" s="26">
        <f t="shared" ref="G158:H158" si="23">SUM(G159)+G162+G164+G166</f>
        <v>34782.699999999997</v>
      </c>
      <c r="H158" s="26">
        <f t="shared" si="23"/>
        <v>40782.699999999997</v>
      </c>
    </row>
    <row r="159" spans="1:8" x14ac:dyDescent="0.25">
      <c r="A159" s="2" t="s">
        <v>29</v>
      </c>
      <c r="B159" s="4" t="s">
        <v>275</v>
      </c>
      <c r="C159" s="4"/>
      <c r="D159" s="4"/>
      <c r="E159" s="4"/>
      <c r="F159" s="7">
        <f>SUM(F161)+F160</f>
        <v>67299.899999999994</v>
      </c>
      <c r="G159" s="7">
        <f t="shared" ref="G159:H159" si="24">SUM(G161)+G160</f>
        <v>33600</v>
      </c>
      <c r="H159" s="7">
        <f t="shared" si="24"/>
        <v>39600</v>
      </c>
    </row>
    <row r="160" spans="1:8" ht="31.5" x14ac:dyDescent="0.25">
      <c r="A160" s="2" t="s">
        <v>43</v>
      </c>
      <c r="B160" s="4" t="s">
        <v>275</v>
      </c>
      <c r="C160" s="4" t="s">
        <v>80</v>
      </c>
      <c r="D160" s="4" t="s">
        <v>11</v>
      </c>
      <c r="E160" s="4" t="s">
        <v>155</v>
      </c>
      <c r="F160" s="7">
        <f>SUM(Ведомственная!G215)</f>
        <v>32745.1</v>
      </c>
      <c r="G160" s="7">
        <f>SUM(Ведомственная!H215)</f>
        <v>0</v>
      </c>
      <c r="H160" s="7">
        <f>SUM(Ведомственная!I215)</f>
        <v>6000</v>
      </c>
    </row>
    <row r="161" spans="1:8" ht="31.5" x14ac:dyDescent="0.25">
      <c r="A161" s="2" t="s">
        <v>43</v>
      </c>
      <c r="B161" s="4" t="s">
        <v>275</v>
      </c>
      <c r="C161" s="4" t="s">
        <v>80</v>
      </c>
      <c r="D161" s="4" t="s">
        <v>152</v>
      </c>
      <c r="E161" s="4" t="s">
        <v>45</v>
      </c>
      <c r="F161" s="7">
        <f>SUM(Ведомственная!G356)</f>
        <v>34554.800000000003</v>
      </c>
      <c r="G161" s="7">
        <f>SUM(Ведомственная!H356)</f>
        <v>33600</v>
      </c>
      <c r="H161" s="7">
        <f>SUM(Ведомственная!I356)</f>
        <v>33600</v>
      </c>
    </row>
    <row r="162" spans="1:8" ht="63" x14ac:dyDescent="0.25">
      <c r="A162" s="34" t="s">
        <v>704</v>
      </c>
      <c r="B162" s="5" t="s">
        <v>703</v>
      </c>
      <c r="C162" s="4"/>
      <c r="D162" s="4"/>
      <c r="E162" s="4"/>
      <c r="F162" s="7">
        <f>SUM(F163)</f>
        <v>1182.7</v>
      </c>
      <c r="G162" s="7">
        <f>SUM(G163)</f>
        <v>1182.7</v>
      </c>
      <c r="H162" s="7">
        <f>SUM(H163)</f>
        <v>1182.7</v>
      </c>
    </row>
    <row r="163" spans="1:8" ht="31.5" x14ac:dyDescent="0.25">
      <c r="A163" s="2" t="s">
        <v>43</v>
      </c>
      <c r="B163" s="5" t="s">
        <v>703</v>
      </c>
      <c r="C163" s="4" t="s">
        <v>80</v>
      </c>
      <c r="D163" s="4" t="s">
        <v>152</v>
      </c>
      <c r="E163" s="4" t="s">
        <v>45</v>
      </c>
      <c r="F163" s="7">
        <f>SUM(Ведомственная!G358)</f>
        <v>1182.7</v>
      </c>
      <c r="G163" s="7">
        <f>SUM(Ведомственная!H358)</f>
        <v>1182.7</v>
      </c>
      <c r="H163" s="7">
        <f>SUM(Ведомственная!I358)</f>
        <v>1182.7</v>
      </c>
    </row>
    <row r="164" spans="1:8" ht="47.25" x14ac:dyDescent="0.25">
      <c r="A164" s="34" t="s">
        <v>23</v>
      </c>
      <c r="B164" s="5" t="s">
        <v>1034</v>
      </c>
      <c r="C164" s="4"/>
      <c r="D164" s="4"/>
      <c r="E164" s="4"/>
      <c r="F164" s="7">
        <f>SUM(F165)</f>
        <v>1493.9</v>
      </c>
      <c r="G164" s="7">
        <f t="shared" ref="G164:H164" si="25">SUM(G165)</f>
        <v>0</v>
      </c>
      <c r="H164" s="7">
        <f t="shared" si="25"/>
        <v>0</v>
      </c>
    </row>
    <row r="165" spans="1:8" ht="31.5" x14ac:dyDescent="0.25">
      <c r="A165" s="34" t="s">
        <v>207</v>
      </c>
      <c r="B165" s="5" t="s">
        <v>1034</v>
      </c>
      <c r="C165" s="4" t="s">
        <v>111</v>
      </c>
      <c r="D165" s="4" t="s">
        <v>152</v>
      </c>
      <c r="E165" s="4" t="s">
        <v>45</v>
      </c>
      <c r="F165" s="7">
        <f>SUM(Ведомственная!G360)</f>
        <v>1493.9</v>
      </c>
      <c r="G165" s="7">
        <f>SUM(Ведомственная!H360)</f>
        <v>0</v>
      </c>
      <c r="H165" s="7">
        <f>SUM(Ведомственная!I360)</f>
        <v>0</v>
      </c>
    </row>
    <row r="166" spans="1:8" ht="31.5" x14ac:dyDescent="0.25">
      <c r="A166" s="98" t="s">
        <v>236</v>
      </c>
      <c r="B166" s="5" t="s">
        <v>1035</v>
      </c>
      <c r="C166" s="4"/>
      <c r="D166" s="4"/>
      <c r="E166" s="4"/>
      <c r="F166" s="7">
        <f>SUM(F167)</f>
        <v>0</v>
      </c>
      <c r="G166" s="7">
        <f t="shared" ref="G166:H166" si="26">SUM(G167)</f>
        <v>0</v>
      </c>
      <c r="H166" s="7">
        <f t="shared" si="26"/>
        <v>0</v>
      </c>
    </row>
    <row r="167" spans="1:8" ht="31.5" x14ac:dyDescent="0.25">
      <c r="A167" s="34" t="s">
        <v>207</v>
      </c>
      <c r="B167" s="5" t="s">
        <v>1035</v>
      </c>
      <c r="C167" s="4" t="s">
        <v>111</v>
      </c>
      <c r="D167" s="4" t="s">
        <v>152</v>
      </c>
      <c r="E167" s="4" t="s">
        <v>45</v>
      </c>
      <c r="F167" s="7">
        <f>SUM(Ведомственная!G362)</f>
        <v>0</v>
      </c>
      <c r="G167" s="7">
        <f>SUM(Ведомственная!H362)</f>
        <v>0</v>
      </c>
      <c r="H167" s="7">
        <f>SUM(Ведомственная!I362)</f>
        <v>0</v>
      </c>
    </row>
    <row r="168" spans="1:8" s="27" customFormat="1" ht="47.25" x14ac:dyDescent="0.25">
      <c r="A168" s="65" t="s">
        <v>514</v>
      </c>
      <c r="B168" s="24" t="s">
        <v>266</v>
      </c>
      <c r="C168" s="24"/>
      <c r="D168" s="24"/>
      <c r="E168" s="24"/>
      <c r="F168" s="26">
        <f t="shared" ref="F168:H169" si="27">SUM(F169)</f>
        <v>480</v>
      </c>
      <c r="G168" s="26">
        <f t="shared" si="27"/>
        <v>2027.2</v>
      </c>
      <c r="H168" s="26">
        <f t="shared" si="27"/>
        <v>2074.3000000000002</v>
      </c>
    </row>
    <row r="169" spans="1:8" x14ac:dyDescent="0.25">
      <c r="A169" s="2" t="s">
        <v>29</v>
      </c>
      <c r="B169" s="4" t="s">
        <v>267</v>
      </c>
      <c r="C169" s="4"/>
      <c r="D169" s="4"/>
      <c r="E169" s="4"/>
      <c r="F169" s="7">
        <f>SUM(F170:F171)</f>
        <v>480</v>
      </c>
      <c r="G169" s="7">
        <f t="shared" si="27"/>
        <v>2027.2</v>
      </c>
      <c r="H169" s="7">
        <f t="shared" si="27"/>
        <v>2074.3000000000002</v>
      </c>
    </row>
    <row r="170" spans="1:8" ht="31.5" x14ac:dyDescent="0.25">
      <c r="A170" s="2" t="s">
        <v>43</v>
      </c>
      <c r="B170" s="4" t="s">
        <v>267</v>
      </c>
      <c r="C170" s="4" t="s">
        <v>80</v>
      </c>
      <c r="D170" s="4" t="s">
        <v>152</v>
      </c>
      <c r="E170" s="4" t="s">
        <v>35</v>
      </c>
      <c r="F170" s="7">
        <f>SUM(Ведомственная!G309)</f>
        <v>480</v>
      </c>
      <c r="G170" s="7">
        <f>SUM(Ведомственная!H309)</f>
        <v>2027.2</v>
      </c>
      <c r="H170" s="7">
        <f>SUM(Ведомственная!I309)</f>
        <v>2074.3000000000002</v>
      </c>
    </row>
    <row r="171" spans="1:8" x14ac:dyDescent="0.25">
      <c r="A171" s="2" t="s">
        <v>20</v>
      </c>
      <c r="B171" s="4" t="s">
        <v>267</v>
      </c>
      <c r="C171" s="4" t="s">
        <v>85</v>
      </c>
      <c r="D171" s="4" t="s">
        <v>152</v>
      </c>
      <c r="E171" s="4" t="s">
        <v>35</v>
      </c>
      <c r="F171" s="7">
        <f>SUM(Ведомственная!G310)</f>
        <v>0</v>
      </c>
      <c r="G171" s="7"/>
      <c r="H171" s="7"/>
    </row>
    <row r="172" spans="1:8" ht="31.5" x14ac:dyDescent="0.25">
      <c r="A172" s="2" t="s">
        <v>767</v>
      </c>
      <c r="B172" s="24" t="s">
        <v>768</v>
      </c>
      <c r="C172" s="4"/>
      <c r="D172" s="4"/>
      <c r="E172" s="4"/>
      <c r="F172" s="26">
        <f>SUM(F173)</f>
        <v>520</v>
      </c>
      <c r="G172" s="26">
        <f t="shared" ref="G172:H172" si="28">SUM(G173)</f>
        <v>4900</v>
      </c>
      <c r="H172" s="26">
        <f t="shared" si="28"/>
        <v>0</v>
      </c>
    </row>
    <row r="173" spans="1:8" x14ac:dyDescent="0.25">
      <c r="A173" s="2" t="s">
        <v>29</v>
      </c>
      <c r="B173" s="4" t="s">
        <v>769</v>
      </c>
      <c r="C173" s="4"/>
      <c r="D173" s="4"/>
      <c r="E173" s="4"/>
      <c r="F173" s="7">
        <f>SUM(F174:F174)</f>
        <v>520</v>
      </c>
      <c r="G173" s="7">
        <f>SUM(G174:G174)</f>
        <v>4900</v>
      </c>
      <c r="H173" s="7">
        <f>SUM(H174:H174)</f>
        <v>0</v>
      </c>
    </row>
    <row r="174" spans="1:8" ht="31.5" x14ac:dyDescent="0.25">
      <c r="A174" s="2" t="s">
        <v>243</v>
      </c>
      <c r="B174" s="4" t="s">
        <v>769</v>
      </c>
      <c r="C174" s="4" t="s">
        <v>224</v>
      </c>
      <c r="D174" s="4" t="s">
        <v>152</v>
      </c>
      <c r="E174" s="4" t="s">
        <v>35</v>
      </c>
      <c r="F174" s="7">
        <f>SUM(Ведомственная!G431)</f>
        <v>520</v>
      </c>
      <c r="G174" s="7">
        <f>SUM(Ведомственная!H431)</f>
        <v>4900</v>
      </c>
      <c r="H174" s="7">
        <f>SUM(Ведомственная!I431)</f>
        <v>0</v>
      </c>
    </row>
    <row r="175" spans="1:8" s="27" customFormat="1" ht="47.25" x14ac:dyDescent="0.25">
      <c r="A175" s="65" t="s">
        <v>515</v>
      </c>
      <c r="B175" s="24" t="s">
        <v>268</v>
      </c>
      <c r="C175" s="24"/>
      <c r="D175" s="24"/>
      <c r="E175" s="24"/>
      <c r="F175" s="26">
        <f>SUM(F176)</f>
        <v>8203.1999999999989</v>
      </c>
      <c r="G175" s="26">
        <f>SUM(G176)</f>
        <v>8750</v>
      </c>
      <c r="H175" s="26">
        <f>SUM(H176)</f>
        <v>8750</v>
      </c>
    </row>
    <row r="176" spans="1:8" x14ac:dyDescent="0.25">
      <c r="A176" s="2" t="s">
        <v>29</v>
      </c>
      <c r="B176" s="4" t="s">
        <v>269</v>
      </c>
      <c r="C176" s="4"/>
      <c r="D176" s="4"/>
      <c r="E176" s="4"/>
      <c r="F176" s="7">
        <f>SUM(F177:F179)</f>
        <v>8203.1999999999989</v>
      </c>
      <c r="G176" s="7">
        <f t="shared" ref="G176:H176" si="29">SUM(G177:G179)</f>
        <v>8750</v>
      </c>
      <c r="H176" s="7">
        <f t="shared" si="29"/>
        <v>8750</v>
      </c>
    </row>
    <row r="177" spans="1:8" ht="31.5" x14ac:dyDescent="0.25">
      <c r="A177" s="2" t="s">
        <v>43</v>
      </c>
      <c r="B177" s="4" t="s">
        <v>269</v>
      </c>
      <c r="C177" s="4" t="s">
        <v>80</v>
      </c>
      <c r="D177" s="4" t="s">
        <v>152</v>
      </c>
      <c r="E177" s="4" t="s">
        <v>35</v>
      </c>
      <c r="F177" s="7">
        <f>SUM(Ведомственная!G313)</f>
        <v>1620.2</v>
      </c>
      <c r="G177" s="7">
        <f>SUM(Ведомственная!H313)</f>
        <v>1800</v>
      </c>
      <c r="H177" s="7">
        <f>SUM(Ведомственная!I313)</f>
        <v>1800</v>
      </c>
    </row>
    <row r="178" spans="1:8" ht="31.5" x14ac:dyDescent="0.25">
      <c r="A178" s="2" t="s">
        <v>43</v>
      </c>
      <c r="B178" s="4" t="s">
        <v>269</v>
      </c>
      <c r="C178" s="4" t="s">
        <v>80</v>
      </c>
      <c r="D178" s="4" t="s">
        <v>152</v>
      </c>
      <c r="E178" s="4" t="s">
        <v>45</v>
      </c>
      <c r="F178" s="7">
        <f>SUM(Ведомственная!G365)</f>
        <v>6493.4</v>
      </c>
      <c r="G178" s="7">
        <f>SUM(Ведомственная!H365)</f>
        <v>6950</v>
      </c>
      <c r="H178" s="7">
        <f>SUM(Ведомственная!I365)</f>
        <v>6950</v>
      </c>
    </row>
    <row r="179" spans="1:8" ht="31.5" x14ac:dyDescent="0.25">
      <c r="A179" s="2" t="s">
        <v>43</v>
      </c>
      <c r="B179" s="4" t="s">
        <v>269</v>
      </c>
      <c r="C179" s="4" t="s">
        <v>80</v>
      </c>
      <c r="D179" s="4" t="s">
        <v>152</v>
      </c>
      <c r="E179" s="4" t="s">
        <v>45</v>
      </c>
      <c r="F179" s="7">
        <f>SUM(Ведомственная!G462)</f>
        <v>89.6</v>
      </c>
      <c r="G179" s="7">
        <f>SUM(Ведомственная!H462)</f>
        <v>0</v>
      </c>
      <c r="H179" s="7">
        <f>SUM(Ведомственная!I462)</f>
        <v>0</v>
      </c>
    </row>
    <row r="180" spans="1:8" s="27" customFormat="1" ht="31.5" x14ac:dyDescent="0.25">
      <c r="A180" s="66" t="s">
        <v>531</v>
      </c>
      <c r="B180" s="24" t="s">
        <v>260</v>
      </c>
      <c r="C180" s="24"/>
      <c r="D180" s="24"/>
      <c r="E180" s="24"/>
      <c r="F180" s="26">
        <f>SUM(F181+F189)</f>
        <v>328319.3</v>
      </c>
      <c r="G180" s="26">
        <f t="shared" ref="G180:H180" si="30">SUM(G181+G189)</f>
        <v>260368.3</v>
      </c>
      <c r="H180" s="26">
        <f t="shared" si="30"/>
        <v>260368.3</v>
      </c>
    </row>
    <row r="181" spans="1:8" s="27" customFormat="1" x14ac:dyDescent="0.25">
      <c r="A181" s="2" t="s">
        <v>29</v>
      </c>
      <c r="B181" s="4" t="s">
        <v>552</v>
      </c>
      <c r="C181" s="24"/>
      <c r="D181" s="24"/>
      <c r="E181" s="24"/>
      <c r="F181" s="7">
        <f>SUM(F182+F183+F185+F187)</f>
        <v>314257.7</v>
      </c>
      <c r="G181" s="7">
        <f t="shared" ref="G181:H181" si="31">SUM(G182+G183+G185+G187)</f>
        <v>260368.3</v>
      </c>
      <c r="H181" s="7">
        <f t="shared" si="31"/>
        <v>260368.3</v>
      </c>
    </row>
    <row r="182" spans="1:8" s="27" customFormat="1" ht="31.5" x14ac:dyDescent="0.25">
      <c r="A182" s="2" t="s">
        <v>43</v>
      </c>
      <c r="B182" s="4" t="s">
        <v>552</v>
      </c>
      <c r="C182" s="4" t="s">
        <v>80</v>
      </c>
      <c r="D182" s="4" t="s">
        <v>11</v>
      </c>
      <c r="E182" s="4" t="s">
        <v>13</v>
      </c>
      <c r="F182" s="7">
        <f>SUM(Ведомственная!G186)</f>
        <v>7597.3</v>
      </c>
      <c r="G182" s="7">
        <f>SUM(Ведомственная!H186)</f>
        <v>0</v>
      </c>
      <c r="H182" s="7">
        <f>SUM(Ведомственная!I186)</f>
        <v>0</v>
      </c>
    </row>
    <row r="183" spans="1:8" s="27" customFormat="1" x14ac:dyDescent="0.25">
      <c r="A183" s="2" t="s">
        <v>18</v>
      </c>
      <c r="B183" s="4" t="s">
        <v>858</v>
      </c>
      <c r="C183" s="4"/>
      <c r="D183" s="4"/>
      <c r="E183" s="4"/>
      <c r="F183" s="7">
        <f>SUM(F184)</f>
        <v>118877.4</v>
      </c>
      <c r="G183" s="7">
        <f t="shared" ref="G183:H183" si="32">SUM(G184)</f>
        <v>67468.3</v>
      </c>
      <c r="H183" s="7">
        <f t="shared" si="32"/>
        <v>67468.3</v>
      </c>
    </row>
    <row r="184" spans="1:8" s="27" customFormat="1" ht="31.5" x14ac:dyDescent="0.25">
      <c r="A184" s="34" t="s">
        <v>43</v>
      </c>
      <c r="B184" s="4" t="s">
        <v>858</v>
      </c>
      <c r="C184" s="4" t="s">
        <v>80</v>
      </c>
      <c r="D184" s="4" t="s">
        <v>11</v>
      </c>
      <c r="E184" s="4" t="s">
        <v>13</v>
      </c>
      <c r="F184" s="7">
        <f>SUM(Ведомственная!G188)</f>
        <v>118877.4</v>
      </c>
      <c r="G184" s="7">
        <f>SUM(Ведомственная!H188)</f>
        <v>67468.3</v>
      </c>
      <c r="H184" s="7">
        <f>SUM(Ведомственная!I188)</f>
        <v>67468.3</v>
      </c>
    </row>
    <row r="185" spans="1:8" s="27" customFormat="1" ht="47.25" x14ac:dyDescent="0.25">
      <c r="A185" s="2" t="s">
        <v>861</v>
      </c>
      <c r="B185" s="4" t="s">
        <v>860</v>
      </c>
      <c r="C185" s="4"/>
      <c r="D185" s="4"/>
      <c r="E185" s="4"/>
      <c r="F185" s="7">
        <f>SUM(F186)</f>
        <v>7700</v>
      </c>
      <c r="G185" s="7">
        <f t="shared" ref="G185:H185" si="33">SUM(G186)</f>
        <v>7700</v>
      </c>
      <c r="H185" s="7">
        <f t="shared" si="33"/>
        <v>7700</v>
      </c>
    </row>
    <row r="186" spans="1:8" s="27" customFormat="1" ht="31.5" x14ac:dyDescent="0.25">
      <c r="A186" s="34" t="s">
        <v>43</v>
      </c>
      <c r="B186" s="4" t="s">
        <v>860</v>
      </c>
      <c r="C186" s="4" t="s">
        <v>80</v>
      </c>
      <c r="D186" s="4" t="s">
        <v>11</v>
      </c>
      <c r="E186" s="4" t="s">
        <v>13</v>
      </c>
      <c r="F186" s="7">
        <f>SUM(Ведомственная!G190)</f>
        <v>7700</v>
      </c>
      <c r="G186" s="7">
        <f>SUM(Ведомственная!H190)</f>
        <v>7700</v>
      </c>
      <c r="H186" s="7">
        <f>SUM(Ведомственная!I190)</f>
        <v>7700</v>
      </c>
    </row>
    <row r="187" spans="1:8" s="27" customFormat="1" ht="47.25" x14ac:dyDescent="0.25">
      <c r="A187" s="2" t="s">
        <v>781</v>
      </c>
      <c r="B187" s="4" t="s">
        <v>859</v>
      </c>
      <c r="C187" s="4"/>
      <c r="D187" s="4"/>
      <c r="E187" s="4"/>
      <c r="F187" s="7">
        <f>SUM(F188)</f>
        <v>180083</v>
      </c>
      <c r="G187" s="7">
        <f t="shared" ref="G187:H187" si="34">SUM(G188)</f>
        <v>185200</v>
      </c>
      <c r="H187" s="7">
        <f t="shared" si="34"/>
        <v>185200</v>
      </c>
    </row>
    <row r="188" spans="1:8" s="27" customFormat="1" ht="31.5" x14ac:dyDescent="0.25">
      <c r="A188" s="34" t="s">
        <v>43</v>
      </c>
      <c r="B188" s="4" t="s">
        <v>859</v>
      </c>
      <c r="C188" s="4" t="s">
        <v>80</v>
      </c>
      <c r="D188" s="4" t="s">
        <v>11</v>
      </c>
      <c r="E188" s="4" t="s">
        <v>13</v>
      </c>
      <c r="F188" s="7">
        <f>SUM(Ведомственная!G192)</f>
        <v>180083</v>
      </c>
      <c r="G188" s="7">
        <f>SUM(Ведомственная!H192)</f>
        <v>185200</v>
      </c>
      <c r="H188" s="7">
        <f>SUM(Ведомственная!I192)</f>
        <v>185200</v>
      </c>
    </row>
    <row r="189" spans="1:8" s="27" customFormat="1" ht="47.25" x14ac:dyDescent="0.25">
      <c r="A189" s="2" t="s">
        <v>16</v>
      </c>
      <c r="B189" s="4" t="s">
        <v>532</v>
      </c>
      <c r="C189" s="4"/>
      <c r="D189" s="4"/>
      <c r="E189" s="4"/>
      <c r="F189" s="7">
        <f>SUM(F190)+F192</f>
        <v>14061.599999999999</v>
      </c>
      <c r="G189" s="7">
        <f t="shared" ref="G189:H189" si="35">SUM(G190)+G192</f>
        <v>0</v>
      </c>
      <c r="H189" s="7">
        <f t="shared" si="35"/>
        <v>0</v>
      </c>
    </row>
    <row r="190" spans="1:8" x14ac:dyDescent="0.25">
      <c r="A190" s="2" t="s">
        <v>18</v>
      </c>
      <c r="B190" s="4" t="s">
        <v>533</v>
      </c>
      <c r="C190" s="4"/>
      <c r="D190" s="4"/>
      <c r="E190" s="4"/>
      <c r="F190" s="7">
        <f>SUM(F191)</f>
        <v>6977.2</v>
      </c>
      <c r="G190" s="7">
        <f t="shared" ref="G190:H190" si="36">SUM(G191)</f>
        <v>0</v>
      </c>
      <c r="H190" s="7">
        <f t="shared" si="36"/>
        <v>0</v>
      </c>
    </row>
    <row r="191" spans="1:8" x14ac:dyDescent="0.25">
      <c r="A191" s="2" t="s">
        <v>20</v>
      </c>
      <c r="B191" s="4" t="s">
        <v>533</v>
      </c>
      <c r="C191" s="4" t="s">
        <v>85</v>
      </c>
      <c r="D191" s="4" t="s">
        <v>11</v>
      </c>
      <c r="E191" s="4" t="s">
        <v>13</v>
      </c>
      <c r="F191" s="7">
        <f>SUM(Ведомственная!G195)</f>
        <v>6977.2</v>
      </c>
      <c r="G191" s="7">
        <f>SUM(Ведомственная!H195)</f>
        <v>0</v>
      </c>
      <c r="H191" s="7">
        <f>SUM(Ведомственная!I195)</f>
        <v>0</v>
      </c>
    </row>
    <row r="192" spans="1:8" ht="47.25" x14ac:dyDescent="0.25">
      <c r="A192" s="2" t="s">
        <v>781</v>
      </c>
      <c r="B192" s="4" t="s">
        <v>780</v>
      </c>
      <c r="C192" s="4"/>
      <c r="D192" s="4"/>
      <c r="E192" s="4"/>
      <c r="F192" s="7">
        <f>SUM(F193)</f>
        <v>7084.4</v>
      </c>
      <c r="G192" s="7">
        <f t="shared" ref="G192:H192" si="37">SUM(G193)</f>
        <v>0</v>
      </c>
      <c r="H192" s="7">
        <f t="shared" si="37"/>
        <v>0</v>
      </c>
    </row>
    <row r="193" spans="1:8" x14ac:dyDescent="0.25">
      <c r="A193" s="2" t="s">
        <v>20</v>
      </c>
      <c r="B193" s="4" t="s">
        <v>780</v>
      </c>
      <c r="C193" s="4" t="s">
        <v>85</v>
      </c>
      <c r="D193" s="4" t="s">
        <v>11</v>
      </c>
      <c r="E193" s="4" t="s">
        <v>13</v>
      </c>
      <c r="F193" s="7">
        <f>SUM(Ведомственная!G197)</f>
        <v>7084.4</v>
      </c>
      <c r="G193" s="7">
        <f>SUM(Ведомственная!H197)</f>
        <v>0</v>
      </c>
      <c r="H193" s="7">
        <f>SUM(Ведомственная!I197)</f>
        <v>0</v>
      </c>
    </row>
    <row r="194" spans="1:8" s="27" customFormat="1" ht="47.25" x14ac:dyDescent="0.25">
      <c r="A194" s="65" t="s">
        <v>500</v>
      </c>
      <c r="B194" s="24" t="s">
        <v>261</v>
      </c>
      <c r="C194" s="24"/>
      <c r="D194" s="24"/>
      <c r="E194" s="24"/>
      <c r="F194" s="26">
        <f>SUM(F195)+F197</f>
        <v>48793.3</v>
      </c>
      <c r="G194" s="26">
        <f t="shared" ref="G194:H194" si="38">SUM(G195)+G197</f>
        <v>21994</v>
      </c>
      <c r="H194" s="26">
        <f t="shared" si="38"/>
        <v>21994</v>
      </c>
    </row>
    <row r="195" spans="1:8" x14ac:dyDescent="0.25">
      <c r="A195" s="2" t="s">
        <v>29</v>
      </c>
      <c r="B195" s="4" t="s">
        <v>262</v>
      </c>
      <c r="C195" s="4"/>
      <c r="D195" s="4"/>
      <c r="E195" s="4"/>
      <c r="F195" s="7">
        <f>SUM(F196)</f>
        <v>43043.3</v>
      </c>
      <c r="G195" s="7">
        <f>SUM(G196)</f>
        <v>21244</v>
      </c>
      <c r="H195" s="7">
        <f>SUM(H196)</f>
        <v>21244</v>
      </c>
    </row>
    <row r="196" spans="1:8" ht="31.5" x14ac:dyDescent="0.25">
      <c r="A196" s="2" t="s">
        <v>43</v>
      </c>
      <c r="B196" s="4" t="s">
        <v>262</v>
      </c>
      <c r="C196" s="4" t="s">
        <v>80</v>
      </c>
      <c r="D196" s="4" t="s">
        <v>11</v>
      </c>
      <c r="E196" s="4" t="s">
        <v>155</v>
      </c>
      <c r="F196" s="7">
        <f>SUM(Ведомственная!G218)</f>
        <v>43043.3</v>
      </c>
      <c r="G196" s="7">
        <f>SUM(Ведомственная!H218)</f>
        <v>21244</v>
      </c>
      <c r="H196" s="7">
        <f>SUM(Ведомственная!I218)</f>
        <v>21244</v>
      </c>
    </row>
    <row r="197" spans="1:8" ht="31.5" x14ac:dyDescent="0.25">
      <c r="A197" s="34" t="s">
        <v>801</v>
      </c>
      <c r="B197" s="5" t="s">
        <v>678</v>
      </c>
      <c r="C197" s="4"/>
      <c r="D197" s="4"/>
      <c r="E197" s="4"/>
      <c r="F197" s="7">
        <f>SUM(F198)</f>
        <v>5750</v>
      </c>
      <c r="G197" s="7">
        <f>SUM(G198)</f>
        <v>750</v>
      </c>
      <c r="H197" s="7">
        <f>SUM(H198)</f>
        <v>750</v>
      </c>
    </row>
    <row r="198" spans="1:8" ht="31.5" x14ac:dyDescent="0.25">
      <c r="A198" s="34" t="s">
        <v>43</v>
      </c>
      <c r="B198" s="5" t="s">
        <v>678</v>
      </c>
      <c r="C198" s="4" t="s">
        <v>80</v>
      </c>
      <c r="D198" s="4" t="s">
        <v>11</v>
      </c>
      <c r="E198" s="4" t="s">
        <v>155</v>
      </c>
      <c r="F198" s="7">
        <f>SUM(Ведомственная!G220)</f>
        <v>5750</v>
      </c>
      <c r="G198" s="7">
        <f>SUM(Ведомственная!H220)</f>
        <v>750</v>
      </c>
      <c r="H198" s="7">
        <f>SUM(Ведомственная!I220)</f>
        <v>750</v>
      </c>
    </row>
    <row r="199" spans="1:8" s="27" customFormat="1" ht="31.5" x14ac:dyDescent="0.25">
      <c r="A199" s="65" t="s">
        <v>497</v>
      </c>
      <c r="B199" s="24" t="s">
        <v>249</v>
      </c>
      <c r="C199" s="24"/>
      <c r="D199" s="24"/>
      <c r="E199" s="24"/>
      <c r="F199" s="26">
        <f>SUM(F200,F211,F215)</f>
        <v>27295.899999999994</v>
      </c>
      <c r="G199" s="26">
        <f>SUM(G200,G211,G215)</f>
        <v>22490.1</v>
      </c>
      <c r="H199" s="26">
        <f>SUM(H200,H211,H215)</f>
        <v>22490.1</v>
      </c>
    </row>
    <row r="200" spans="1:8" ht="47.25" x14ac:dyDescent="0.25">
      <c r="A200" s="2" t="s">
        <v>498</v>
      </c>
      <c r="B200" s="4" t="s">
        <v>250</v>
      </c>
      <c r="C200" s="4"/>
      <c r="D200" s="4"/>
      <c r="E200" s="4"/>
      <c r="F200" s="7">
        <f>SUM(F201,F206)</f>
        <v>24149.899999999994</v>
      </c>
      <c r="G200" s="7">
        <f>SUM(G201,G206)</f>
        <v>22269.799999999996</v>
      </c>
      <c r="H200" s="7">
        <f>SUM(H201,H206)</f>
        <v>22269.799999999996</v>
      </c>
    </row>
    <row r="201" spans="1:8" x14ac:dyDescent="0.25">
      <c r="A201" s="2" t="s">
        <v>29</v>
      </c>
      <c r="B201" s="4" t="s">
        <v>251</v>
      </c>
      <c r="C201" s="4"/>
      <c r="D201" s="4"/>
      <c r="E201" s="4"/>
      <c r="F201" s="7">
        <f>SUM(F202)+F204</f>
        <v>997.1</v>
      </c>
      <c r="G201" s="7">
        <f>SUM(G202)+G204</f>
        <v>988.1</v>
      </c>
      <c r="H201" s="7">
        <f>SUM(H202)+H204</f>
        <v>988.1</v>
      </c>
    </row>
    <row r="202" spans="1:8" ht="31.5" x14ac:dyDescent="0.25">
      <c r="A202" s="2" t="s">
        <v>246</v>
      </c>
      <c r="B202" s="4" t="s">
        <v>252</v>
      </c>
      <c r="C202" s="4"/>
      <c r="D202" s="4"/>
      <c r="E202" s="4"/>
      <c r="F202" s="7">
        <f>SUM(F203)</f>
        <v>988.1</v>
      </c>
      <c r="G202" s="7">
        <f>SUM(G203)</f>
        <v>988.1</v>
      </c>
      <c r="H202" s="7">
        <f>SUM(H203)</f>
        <v>988.1</v>
      </c>
    </row>
    <row r="203" spans="1:8" ht="31.5" x14ac:dyDescent="0.25">
      <c r="A203" s="2" t="s">
        <v>43</v>
      </c>
      <c r="B203" s="4" t="s">
        <v>252</v>
      </c>
      <c r="C203" s="4" t="s">
        <v>80</v>
      </c>
      <c r="D203" s="4" t="s">
        <v>45</v>
      </c>
      <c r="E203" s="4" t="s">
        <v>25</v>
      </c>
      <c r="F203" s="7">
        <f>SUM(Ведомственная!G165)</f>
        <v>988.1</v>
      </c>
      <c r="G203" s="7">
        <f>SUM(Ведомственная!H165)</f>
        <v>988.1</v>
      </c>
      <c r="H203" s="7">
        <f>SUM(Ведомственная!I165)</f>
        <v>988.1</v>
      </c>
    </row>
    <row r="204" spans="1:8" ht="31.5" x14ac:dyDescent="0.25">
      <c r="A204" s="2" t="s">
        <v>247</v>
      </c>
      <c r="B204" s="4" t="s">
        <v>253</v>
      </c>
      <c r="C204" s="4"/>
      <c r="D204" s="4"/>
      <c r="E204" s="4"/>
      <c r="F204" s="7">
        <f>SUM(F205)</f>
        <v>9</v>
      </c>
      <c r="G204" s="7">
        <f>SUM(G205)</f>
        <v>0</v>
      </c>
      <c r="H204" s="7">
        <f>SUM(H205)</f>
        <v>0</v>
      </c>
    </row>
    <row r="205" spans="1:8" ht="31.5" x14ac:dyDescent="0.25">
      <c r="A205" s="2" t="s">
        <v>43</v>
      </c>
      <c r="B205" s="4" t="s">
        <v>253</v>
      </c>
      <c r="C205" s="4" t="s">
        <v>80</v>
      </c>
      <c r="D205" s="4" t="s">
        <v>45</v>
      </c>
      <c r="E205" s="4" t="s">
        <v>155</v>
      </c>
      <c r="F205" s="7">
        <f>SUM(Ведомственная!G155)</f>
        <v>9</v>
      </c>
      <c r="G205" s="7">
        <f>SUM(Ведомственная!H155)</f>
        <v>0</v>
      </c>
      <c r="H205" s="7">
        <f>SUM(Ведомственная!I155)</f>
        <v>0</v>
      </c>
    </row>
    <row r="206" spans="1:8" ht="31.5" x14ac:dyDescent="0.25">
      <c r="A206" s="2" t="s">
        <v>36</v>
      </c>
      <c r="B206" s="4" t="s">
        <v>254</v>
      </c>
      <c r="C206" s="4"/>
      <c r="D206" s="4"/>
      <c r="E206" s="4"/>
      <c r="F206" s="7">
        <f>SUM(F207:F210)</f>
        <v>23152.799999999996</v>
      </c>
      <c r="G206" s="7">
        <f>SUM(G207:G210)</f>
        <v>21281.699999999997</v>
      </c>
      <c r="H206" s="7">
        <f>SUM(H207:H210)</f>
        <v>21281.699999999997</v>
      </c>
    </row>
    <row r="207" spans="1:8" ht="63" x14ac:dyDescent="0.25">
      <c r="A207" s="2" t="s">
        <v>42</v>
      </c>
      <c r="B207" s="4" t="s">
        <v>254</v>
      </c>
      <c r="C207" s="4" t="s">
        <v>78</v>
      </c>
      <c r="D207" s="4" t="s">
        <v>45</v>
      </c>
      <c r="E207" s="4" t="s">
        <v>155</v>
      </c>
      <c r="F207" s="7">
        <f>SUM(Ведомственная!G157)</f>
        <v>19303.099999999999</v>
      </c>
      <c r="G207" s="7">
        <f>SUM(Ведомственная!H157)</f>
        <v>18889.3</v>
      </c>
      <c r="H207" s="7">
        <f>SUM(Ведомственная!I157)</f>
        <v>18889.3</v>
      </c>
    </row>
    <row r="208" spans="1:8" ht="31.5" x14ac:dyDescent="0.25">
      <c r="A208" s="2" t="s">
        <v>43</v>
      </c>
      <c r="B208" s="4" t="s">
        <v>254</v>
      </c>
      <c r="C208" s="4" t="s">
        <v>80</v>
      </c>
      <c r="D208" s="4" t="s">
        <v>45</v>
      </c>
      <c r="E208" s="4" t="s">
        <v>155</v>
      </c>
      <c r="F208" s="7">
        <f>SUM(Ведомственная!G158)</f>
        <v>3777.1</v>
      </c>
      <c r="G208" s="7">
        <f>SUM(Ведомственная!H158)</f>
        <v>2331.6</v>
      </c>
      <c r="H208" s="7">
        <f>SUM(Ведомственная!I158)</f>
        <v>2331.6</v>
      </c>
    </row>
    <row r="209" spans="1:8" ht="31.5" x14ac:dyDescent="0.25">
      <c r="A209" s="2" t="s">
        <v>43</v>
      </c>
      <c r="B209" s="4" t="s">
        <v>254</v>
      </c>
      <c r="C209" s="4" t="s">
        <v>80</v>
      </c>
      <c r="D209" s="4" t="s">
        <v>102</v>
      </c>
      <c r="E209" s="4" t="s">
        <v>152</v>
      </c>
      <c r="F209" s="7">
        <f>SUM(Ведомственная!G488)</f>
        <v>11.5</v>
      </c>
      <c r="G209" s="7">
        <f>SUM(Ведомственная!H488)</f>
        <v>0</v>
      </c>
      <c r="H209" s="7">
        <f>SUM(Ведомственная!I488)</f>
        <v>0</v>
      </c>
    </row>
    <row r="210" spans="1:8" x14ac:dyDescent="0.25">
      <c r="A210" s="2" t="s">
        <v>20</v>
      </c>
      <c r="B210" s="4" t="s">
        <v>254</v>
      </c>
      <c r="C210" s="4" t="s">
        <v>85</v>
      </c>
      <c r="D210" s="4" t="s">
        <v>45</v>
      </c>
      <c r="E210" s="4" t="s">
        <v>155</v>
      </c>
      <c r="F210" s="7">
        <f>SUM(Ведомственная!G159)</f>
        <v>61.1</v>
      </c>
      <c r="G210" s="7">
        <f>SUM(Ведомственная!H159)</f>
        <v>60.8</v>
      </c>
      <c r="H210" s="7">
        <f>SUM(Ведомственная!I159)</f>
        <v>60.8</v>
      </c>
    </row>
    <row r="211" spans="1:8" ht="47.25" x14ac:dyDescent="0.25">
      <c r="A211" s="2" t="s">
        <v>248</v>
      </c>
      <c r="B211" s="4" t="s">
        <v>255</v>
      </c>
      <c r="C211" s="4"/>
      <c r="D211" s="4"/>
      <c r="E211" s="4"/>
      <c r="F211" s="7">
        <f t="shared" ref="F211:H213" si="39">SUM(F212)</f>
        <v>2919.4</v>
      </c>
      <c r="G211" s="7">
        <f t="shared" si="39"/>
        <v>55.9</v>
      </c>
      <c r="H211" s="7">
        <f t="shared" si="39"/>
        <v>55.9</v>
      </c>
    </row>
    <row r="212" spans="1:8" x14ac:dyDescent="0.25">
      <c r="A212" s="2" t="s">
        <v>29</v>
      </c>
      <c r="B212" s="4" t="s">
        <v>256</v>
      </c>
      <c r="C212" s="4"/>
      <c r="D212" s="4"/>
      <c r="E212" s="4"/>
      <c r="F212" s="7">
        <f t="shared" si="39"/>
        <v>2919.4</v>
      </c>
      <c r="G212" s="7">
        <f t="shared" si="39"/>
        <v>55.9</v>
      </c>
      <c r="H212" s="7">
        <f t="shared" si="39"/>
        <v>55.9</v>
      </c>
    </row>
    <row r="213" spans="1:8" ht="31.5" x14ac:dyDescent="0.25">
      <c r="A213" s="2" t="s">
        <v>247</v>
      </c>
      <c r="B213" s="4" t="s">
        <v>257</v>
      </c>
      <c r="C213" s="4"/>
      <c r="D213" s="4"/>
      <c r="E213" s="4"/>
      <c r="F213" s="7">
        <f t="shared" si="39"/>
        <v>2919.4</v>
      </c>
      <c r="G213" s="7">
        <f t="shared" si="39"/>
        <v>55.9</v>
      </c>
      <c r="H213" s="7">
        <f t="shared" si="39"/>
        <v>55.9</v>
      </c>
    </row>
    <row r="214" spans="1:8" ht="31.5" x14ac:dyDescent="0.25">
      <c r="A214" s="2" t="s">
        <v>43</v>
      </c>
      <c r="B214" s="4" t="s">
        <v>257</v>
      </c>
      <c r="C214" s="4" t="s">
        <v>80</v>
      </c>
      <c r="D214" s="4" t="s">
        <v>45</v>
      </c>
      <c r="E214" s="4" t="s">
        <v>25</v>
      </c>
      <c r="F214" s="7">
        <f>SUM(Ведомственная!G169)</f>
        <v>2919.4</v>
      </c>
      <c r="G214" s="7">
        <f>SUM(Ведомственная!H169)</f>
        <v>55.9</v>
      </c>
      <c r="H214" s="7">
        <f>SUM(Ведомственная!I169)</f>
        <v>55.9</v>
      </c>
    </row>
    <row r="215" spans="1:8" ht="31.5" x14ac:dyDescent="0.25">
      <c r="A215" s="2" t="s">
        <v>499</v>
      </c>
      <c r="B215" s="4" t="s">
        <v>258</v>
      </c>
      <c r="C215" s="4"/>
      <c r="D215" s="4"/>
      <c r="E215" s="4"/>
      <c r="F215" s="7">
        <f t="shared" ref="F215:H216" si="40">SUM(F216)</f>
        <v>226.6</v>
      </c>
      <c r="G215" s="7">
        <f t="shared" si="40"/>
        <v>164.4</v>
      </c>
      <c r="H215" s="7">
        <f t="shared" si="40"/>
        <v>164.4</v>
      </c>
    </row>
    <row r="216" spans="1:8" x14ac:dyDescent="0.25">
      <c r="A216" s="2" t="s">
        <v>29</v>
      </c>
      <c r="B216" s="4" t="s">
        <v>259</v>
      </c>
      <c r="C216" s="4"/>
      <c r="D216" s="4"/>
      <c r="E216" s="4"/>
      <c r="F216" s="7">
        <f>SUM(F217)</f>
        <v>226.6</v>
      </c>
      <c r="G216" s="7">
        <f t="shared" si="40"/>
        <v>164.4</v>
      </c>
      <c r="H216" s="7">
        <f t="shared" si="40"/>
        <v>164.4</v>
      </c>
    </row>
    <row r="217" spans="1:8" ht="31.5" x14ac:dyDescent="0.25">
      <c r="A217" s="2" t="s">
        <v>43</v>
      </c>
      <c r="B217" s="4" t="s">
        <v>400</v>
      </c>
      <c r="C217" s="4" t="s">
        <v>80</v>
      </c>
      <c r="D217" s="4" t="s">
        <v>45</v>
      </c>
      <c r="E217" s="4" t="s">
        <v>25</v>
      </c>
      <c r="F217" s="7">
        <f>SUM(Ведомственная!G172)</f>
        <v>226.6</v>
      </c>
      <c r="G217" s="7">
        <f>SUM(Ведомственная!H172)</f>
        <v>164.4</v>
      </c>
      <c r="H217" s="7">
        <f>SUM(Ведомственная!I172)</f>
        <v>164.4</v>
      </c>
    </row>
    <row r="218" spans="1:8" ht="47.25" x14ac:dyDescent="0.25">
      <c r="A218" s="65" t="s">
        <v>907</v>
      </c>
      <c r="B218" s="24" t="s">
        <v>399</v>
      </c>
      <c r="C218" s="24"/>
      <c r="D218" s="24"/>
      <c r="E218" s="24"/>
      <c r="F218" s="26">
        <f>SUM(F244)+F219</f>
        <v>292121.10000000003</v>
      </c>
      <c r="G218" s="26">
        <f>SUM(G244)+G219</f>
        <v>144475.90000000002</v>
      </c>
      <c r="H218" s="26">
        <f>SUM(H244)+H219</f>
        <v>66503.7</v>
      </c>
    </row>
    <row r="219" spans="1:8" x14ac:dyDescent="0.25">
      <c r="A219" s="2" t="s">
        <v>29</v>
      </c>
      <c r="B219" s="4" t="s">
        <v>575</v>
      </c>
      <c r="C219" s="24"/>
      <c r="D219" s="24"/>
      <c r="E219" s="24"/>
      <c r="F219" s="7">
        <f>SUM(F222)+F221+F220</f>
        <v>230081.30000000002</v>
      </c>
      <c r="G219" s="7">
        <f t="shared" ref="G219:H219" si="41">SUM(G222)+G221+G220</f>
        <v>75896.800000000003</v>
      </c>
      <c r="H219" s="7">
        <f t="shared" si="41"/>
        <v>66503.7</v>
      </c>
    </row>
    <row r="220" spans="1:8" ht="31.5" x14ac:dyDescent="0.25">
      <c r="A220" s="2" t="s">
        <v>43</v>
      </c>
      <c r="B220" s="4" t="s">
        <v>575</v>
      </c>
      <c r="C220" s="4" t="s">
        <v>80</v>
      </c>
      <c r="D220" s="4" t="s">
        <v>11</v>
      </c>
      <c r="E220" s="4" t="s">
        <v>155</v>
      </c>
      <c r="F220" s="7">
        <f>SUM(Ведомственная!G223)</f>
        <v>55461.599999999999</v>
      </c>
      <c r="G220" s="7">
        <f>SUM(Ведомственная!H223)</f>
        <v>0</v>
      </c>
      <c r="H220" s="7">
        <f>SUM(Ведомственная!I223)</f>
        <v>0</v>
      </c>
    </row>
    <row r="221" spans="1:8" ht="31.5" x14ac:dyDescent="0.25">
      <c r="A221" s="2" t="s">
        <v>43</v>
      </c>
      <c r="B221" s="4" t="s">
        <v>575</v>
      </c>
      <c r="C221" s="4" t="s">
        <v>80</v>
      </c>
      <c r="D221" s="4" t="s">
        <v>152</v>
      </c>
      <c r="E221" s="4" t="s">
        <v>45</v>
      </c>
      <c r="F221" s="7">
        <f>SUM(Ведомственная!G368)</f>
        <v>118685.7</v>
      </c>
      <c r="G221" s="7">
        <f>SUM(Ведомственная!H368)</f>
        <v>7100</v>
      </c>
      <c r="H221" s="7">
        <f>SUM(Ведомственная!I368)</f>
        <v>1327.8</v>
      </c>
    </row>
    <row r="222" spans="1:8" x14ac:dyDescent="0.25">
      <c r="A222" s="2" t="s">
        <v>805</v>
      </c>
      <c r="B222" s="4" t="s">
        <v>708</v>
      </c>
      <c r="C222" s="24"/>
      <c r="D222" s="24"/>
      <c r="E222" s="24"/>
      <c r="F222" s="7">
        <f>SUM(F224+F226+F229+F232+F235+F238+F241)+F223</f>
        <v>55934.000000000007</v>
      </c>
      <c r="G222" s="7">
        <f t="shared" ref="G222:H222" si="42">SUM(G224+G226+G229+G232+G235+G238+G241)+G223</f>
        <v>68796.800000000003</v>
      </c>
      <c r="H222" s="7">
        <f t="shared" si="42"/>
        <v>65175.899999999994</v>
      </c>
    </row>
    <row r="223" spans="1:8" ht="31.5" x14ac:dyDescent="0.25">
      <c r="A223" s="2" t="s">
        <v>43</v>
      </c>
      <c r="B223" s="4" t="s">
        <v>708</v>
      </c>
      <c r="C223" s="4" t="s">
        <v>80</v>
      </c>
      <c r="D223" s="4" t="s">
        <v>152</v>
      </c>
      <c r="E223" s="4" t="s">
        <v>45</v>
      </c>
      <c r="F223" s="7">
        <f>SUM(Ведомственная!G370)</f>
        <v>0</v>
      </c>
      <c r="G223" s="7">
        <f>SUM(Ведомственная!H370)</f>
        <v>68796.800000000003</v>
      </c>
      <c r="H223" s="7">
        <f>SUM(Ведомственная!I370)</f>
        <v>65175.899999999994</v>
      </c>
    </row>
    <row r="224" spans="1:8" ht="47.25" x14ac:dyDescent="0.25">
      <c r="A224" s="2" t="s">
        <v>1014</v>
      </c>
      <c r="B224" s="4" t="s">
        <v>1009</v>
      </c>
      <c r="C224" s="4"/>
      <c r="D224" s="4"/>
      <c r="E224" s="4"/>
      <c r="F224" s="7">
        <f>SUM(Ведомственная!G371)</f>
        <v>35954</v>
      </c>
      <c r="G224" s="7">
        <f>SUM(Ведомственная!H371)</f>
        <v>0</v>
      </c>
      <c r="H224" s="7">
        <f>SUM(Ведомственная!I371)</f>
        <v>0</v>
      </c>
    </row>
    <row r="225" spans="1:8" ht="31.5" x14ac:dyDescent="0.25">
      <c r="A225" s="2" t="s">
        <v>43</v>
      </c>
      <c r="B225" s="4" t="s">
        <v>1009</v>
      </c>
      <c r="C225" s="4" t="s">
        <v>80</v>
      </c>
      <c r="D225" s="4" t="s">
        <v>152</v>
      </c>
      <c r="E225" s="4" t="s">
        <v>45</v>
      </c>
      <c r="F225" s="7">
        <f>SUM(Ведомственная!G372)</f>
        <v>35954</v>
      </c>
      <c r="G225" s="7">
        <f>SUM(Ведомственная!H372)</f>
        <v>0</v>
      </c>
      <c r="H225" s="7">
        <f>SUM(Ведомственная!I372)</f>
        <v>0</v>
      </c>
    </row>
    <row r="226" spans="1:8" ht="47.25" x14ac:dyDescent="0.25">
      <c r="A226" s="2" t="s">
        <v>1013</v>
      </c>
      <c r="B226" s="4" t="s">
        <v>1012</v>
      </c>
      <c r="C226" s="4"/>
      <c r="D226" s="4"/>
      <c r="E226" s="4"/>
      <c r="F226" s="7">
        <f>SUM(F227:F228)</f>
        <v>2119.3000000000002</v>
      </c>
      <c r="G226" s="7">
        <f t="shared" ref="G226:H226" si="43">SUM(G227:G228)</f>
        <v>0</v>
      </c>
      <c r="H226" s="7">
        <f t="shared" si="43"/>
        <v>0</v>
      </c>
    </row>
    <row r="227" spans="1:8" ht="31.5" hidden="1" x14ac:dyDescent="0.25">
      <c r="A227" s="2" t="s">
        <v>43</v>
      </c>
      <c r="B227" s="4" t="s">
        <v>1012</v>
      </c>
      <c r="C227" s="4" t="s">
        <v>80</v>
      </c>
      <c r="D227" s="4" t="s">
        <v>11</v>
      </c>
      <c r="E227" s="4" t="s">
        <v>155</v>
      </c>
      <c r="F227" s="7"/>
      <c r="G227" s="7"/>
      <c r="H227" s="7"/>
    </row>
    <row r="228" spans="1:8" ht="31.5" x14ac:dyDescent="0.25">
      <c r="A228" s="2" t="s">
        <v>43</v>
      </c>
      <c r="B228" s="4" t="s">
        <v>1012</v>
      </c>
      <c r="C228" s="4" t="s">
        <v>80</v>
      </c>
      <c r="D228" s="4" t="s">
        <v>152</v>
      </c>
      <c r="E228" s="4" t="s">
        <v>45</v>
      </c>
      <c r="F228" s="7">
        <f>SUM(Ведомственная!G374)</f>
        <v>2119.3000000000002</v>
      </c>
      <c r="G228" s="7">
        <f>SUM(Ведомственная!H374)</f>
        <v>0</v>
      </c>
      <c r="H228" s="7">
        <f>SUM(Ведомственная!I374)</f>
        <v>0</v>
      </c>
    </row>
    <row r="229" spans="1:8" ht="31.5" x14ac:dyDescent="0.25">
      <c r="A229" s="2" t="s">
        <v>1020</v>
      </c>
      <c r="B229" s="4" t="s">
        <v>1019</v>
      </c>
      <c r="C229" s="4"/>
      <c r="D229" s="4"/>
      <c r="E229" s="4"/>
      <c r="F229" s="7">
        <f>SUM(F230:F231)</f>
        <v>4811.7999999999993</v>
      </c>
      <c r="G229" s="7">
        <f t="shared" ref="G229:H229" si="44">SUM(G230:G231)</f>
        <v>0</v>
      </c>
      <c r="H229" s="7">
        <f t="shared" si="44"/>
        <v>0</v>
      </c>
    </row>
    <row r="230" spans="1:8" ht="31.5" x14ac:dyDescent="0.25">
      <c r="A230" s="2" t="s">
        <v>43</v>
      </c>
      <c r="B230" s="4" t="s">
        <v>1019</v>
      </c>
      <c r="C230" s="4" t="s">
        <v>80</v>
      </c>
      <c r="D230" s="4" t="s">
        <v>11</v>
      </c>
      <c r="E230" s="4" t="s">
        <v>155</v>
      </c>
      <c r="F230" s="7">
        <f>SUM(Ведомственная!G226)</f>
        <v>4.4000000000000004</v>
      </c>
      <c r="G230" s="7">
        <f>SUM(Ведомственная!H226)</f>
        <v>0</v>
      </c>
      <c r="H230" s="7">
        <f>SUM(Ведомственная!I226)</f>
        <v>0</v>
      </c>
    </row>
    <row r="231" spans="1:8" ht="31.5" x14ac:dyDescent="0.25">
      <c r="A231" s="2" t="s">
        <v>43</v>
      </c>
      <c r="B231" s="4" t="s">
        <v>1019</v>
      </c>
      <c r="C231" s="4" t="s">
        <v>80</v>
      </c>
      <c r="D231" s="4" t="s">
        <v>152</v>
      </c>
      <c r="E231" s="4" t="s">
        <v>45</v>
      </c>
      <c r="F231" s="7">
        <f>SUM(Ведомственная!G376)</f>
        <v>4807.3999999999996</v>
      </c>
      <c r="G231" s="7">
        <f>SUM(Ведомственная!H376)</f>
        <v>0</v>
      </c>
      <c r="H231" s="7">
        <f>SUM(Ведомственная!I376)</f>
        <v>0</v>
      </c>
    </row>
    <row r="232" spans="1:8" ht="31.5" x14ac:dyDescent="0.25">
      <c r="A232" s="2" t="s">
        <v>1015</v>
      </c>
      <c r="B232" s="4" t="s">
        <v>1003</v>
      </c>
      <c r="C232" s="4"/>
      <c r="D232" s="4"/>
      <c r="E232" s="4"/>
      <c r="F232" s="7">
        <f>SUM(F233:F234)</f>
        <v>4299.1000000000004</v>
      </c>
      <c r="G232" s="7">
        <f t="shared" ref="G232:H232" si="45">SUM(G233:G234)</f>
        <v>0</v>
      </c>
      <c r="H232" s="7">
        <f t="shared" si="45"/>
        <v>0</v>
      </c>
    </row>
    <row r="233" spans="1:8" ht="31.5" x14ac:dyDescent="0.25">
      <c r="A233" s="2" t="s">
        <v>43</v>
      </c>
      <c r="B233" s="4" t="s">
        <v>1003</v>
      </c>
      <c r="C233" s="4" t="s">
        <v>80</v>
      </c>
      <c r="D233" s="4" t="s">
        <v>11</v>
      </c>
      <c r="E233" s="4" t="s">
        <v>155</v>
      </c>
      <c r="F233" s="7">
        <f>SUM(Ведомственная!G228)</f>
        <v>3236.2</v>
      </c>
      <c r="G233" s="7">
        <f>SUM(Ведомственная!H228)</f>
        <v>0</v>
      </c>
      <c r="H233" s="7">
        <f>SUM(Ведомственная!I228)</f>
        <v>0</v>
      </c>
    </row>
    <row r="234" spans="1:8" ht="31.5" x14ac:dyDescent="0.25">
      <c r="A234" s="2" t="s">
        <v>43</v>
      </c>
      <c r="B234" s="4" t="s">
        <v>1003</v>
      </c>
      <c r="C234" s="4" t="s">
        <v>80</v>
      </c>
      <c r="D234" s="4" t="s">
        <v>152</v>
      </c>
      <c r="E234" s="4" t="s">
        <v>45</v>
      </c>
      <c r="F234" s="7">
        <f>SUM(Ведомственная!G378)</f>
        <v>1062.9000000000001</v>
      </c>
      <c r="G234" s="7">
        <f>SUM(Ведомственная!H378)</f>
        <v>0</v>
      </c>
      <c r="H234" s="7">
        <f>SUM(Ведомственная!I378)</f>
        <v>0</v>
      </c>
    </row>
    <row r="235" spans="1:8" ht="31.5" x14ac:dyDescent="0.25">
      <c r="A235" s="2" t="s">
        <v>1016</v>
      </c>
      <c r="B235" s="4" t="s">
        <v>1004</v>
      </c>
      <c r="C235" s="4"/>
      <c r="D235" s="4"/>
      <c r="E235" s="4"/>
      <c r="F235" s="7">
        <f>SUM(F236:F237)</f>
        <v>4491.8999999999996</v>
      </c>
      <c r="G235" s="7">
        <f t="shared" ref="G235:H235" si="46">SUM(G236:G237)</f>
        <v>0</v>
      </c>
      <c r="H235" s="7">
        <f t="shared" si="46"/>
        <v>0</v>
      </c>
    </row>
    <row r="236" spans="1:8" ht="31.5" x14ac:dyDescent="0.25">
      <c r="A236" s="2" t="s">
        <v>43</v>
      </c>
      <c r="B236" s="4" t="s">
        <v>1004</v>
      </c>
      <c r="C236" s="4" t="s">
        <v>80</v>
      </c>
      <c r="D236" s="4" t="s">
        <v>11</v>
      </c>
      <c r="E236" s="4" t="s">
        <v>155</v>
      </c>
      <c r="F236" s="7">
        <f>SUM(Ведомственная!G230)</f>
        <v>3701.5</v>
      </c>
      <c r="G236" s="7">
        <f>SUM(Ведомственная!H230)</f>
        <v>0</v>
      </c>
      <c r="H236" s="7">
        <f>SUM(Ведомственная!I230)</f>
        <v>0</v>
      </c>
    </row>
    <row r="237" spans="1:8" ht="31.5" x14ac:dyDescent="0.25">
      <c r="A237" s="2" t="s">
        <v>43</v>
      </c>
      <c r="B237" s="4" t="s">
        <v>1004</v>
      </c>
      <c r="C237" s="4" t="s">
        <v>80</v>
      </c>
      <c r="D237" s="4" t="s">
        <v>152</v>
      </c>
      <c r="E237" s="4" t="s">
        <v>45</v>
      </c>
      <c r="F237" s="7">
        <f>SUM(Ведомственная!G380)</f>
        <v>790.4</v>
      </c>
      <c r="G237" s="7">
        <f>SUM(Ведомственная!H380)</f>
        <v>0</v>
      </c>
      <c r="H237" s="7">
        <f>SUM(Ведомственная!I380)</f>
        <v>0</v>
      </c>
    </row>
    <row r="238" spans="1:8" ht="31.5" x14ac:dyDescent="0.25">
      <c r="A238" s="2" t="s">
        <v>1017</v>
      </c>
      <c r="B238" s="4" t="s">
        <v>1005</v>
      </c>
      <c r="C238" s="4"/>
      <c r="D238" s="4"/>
      <c r="E238" s="4"/>
      <c r="F238" s="7">
        <f>SUM(F239:F240)</f>
        <v>3566.3</v>
      </c>
      <c r="G238" s="7">
        <f t="shared" ref="G238:H238" si="47">SUM(G239:G240)</f>
        <v>0</v>
      </c>
      <c r="H238" s="7">
        <f t="shared" si="47"/>
        <v>0</v>
      </c>
    </row>
    <row r="239" spans="1:8" ht="31.5" x14ac:dyDescent="0.25">
      <c r="A239" s="2" t="s">
        <v>43</v>
      </c>
      <c r="B239" s="4" t="s">
        <v>1005</v>
      </c>
      <c r="C239" s="4" t="s">
        <v>80</v>
      </c>
      <c r="D239" s="4" t="s">
        <v>11</v>
      </c>
      <c r="E239" s="4" t="s">
        <v>155</v>
      </c>
      <c r="F239" s="7">
        <f>SUM(Ведомственная!G232)</f>
        <v>2365.5</v>
      </c>
      <c r="G239" s="7">
        <f>SUM(Ведомственная!H232)</f>
        <v>0</v>
      </c>
      <c r="H239" s="7">
        <f>SUM(Ведомственная!I232)</f>
        <v>0</v>
      </c>
    </row>
    <row r="240" spans="1:8" ht="31.5" x14ac:dyDescent="0.25">
      <c r="A240" s="2" t="s">
        <v>43</v>
      </c>
      <c r="B240" s="4" t="s">
        <v>1005</v>
      </c>
      <c r="C240" s="4" t="s">
        <v>80</v>
      </c>
      <c r="D240" s="4" t="s">
        <v>152</v>
      </c>
      <c r="E240" s="4" t="s">
        <v>45</v>
      </c>
      <c r="F240" s="7">
        <f>SUM(Ведомственная!G382)</f>
        <v>1200.8</v>
      </c>
      <c r="G240" s="7">
        <f>SUM(Ведомственная!H382)</f>
        <v>0</v>
      </c>
      <c r="H240" s="7">
        <f>SUM(Ведомственная!I382)</f>
        <v>0</v>
      </c>
    </row>
    <row r="241" spans="1:8" ht="31.5" x14ac:dyDescent="0.25">
      <c r="A241" s="2" t="s">
        <v>1018</v>
      </c>
      <c r="B241" s="4" t="s">
        <v>1010</v>
      </c>
      <c r="C241" s="4"/>
      <c r="D241" s="4"/>
      <c r="E241" s="4"/>
      <c r="F241" s="7">
        <f>SUM(F242:F243)</f>
        <v>691.59999999999991</v>
      </c>
      <c r="G241" s="7">
        <f t="shared" ref="G241:H241" si="48">SUM(G242:G243)</f>
        <v>0</v>
      </c>
      <c r="H241" s="7">
        <f t="shared" si="48"/>
        <v>0</v>
      </c>
    </row>
    <row r="242" spans="1:8" ht="31.5" x14ac:dyDescent="0.25">
      <c r="A242" s="2" t="s">
        <v>43</v>
      </c>
      <c r="B242" s="4" t="s">
        <v>1010</v>
      </c>
      <c r="C242" s="4" t="s">
        <v>80</v>
      </c>
      <c r="D242" s="4" t="s">
        <v>11</v>
      </c>
      <c r="E242" s="4" t="s">
        <v>155</v>
      </c>
      <c r="F242" s="7">
        <f>SUM(Ведомственная!G234)</f>
        <v>395.4</v>
      </c>
      <c r="G242" s="7">
        <f>SUM(Ведомственная!H384)</f>
        <v>0</v>
      </c>
      <c r="H242" s="7">
        <f>SUM(Ведомственная!I384)</f>
        <v>0</v>
      </c>
    </row>
    <row r="243" spans="1:8" ht="31.5" x14ac:dyDescent="0.25">
      <c r="A243" s="2" t="s">
        <v>43</v>
      </c>
      <c r="B243" s="4" t="s">
        <v>1010</v>
      </c>
      <c r="C243" s="4" t="s">
        <v>80</v>
      </c>
      <c r="D243" s="4" t="s">
        <v>152</v>
      </c>
      <c r="E243" s="4" t="s">
        <v>45</v>
      </c>
      <c r="F243" s="7">
        <f>SUM(Ведомственная!G384)</f>
        <v>296.2</v>
      </c>
      <c r="G243" s="7">
        <f>SUM(Ведомственная!H384)</f>
        <v>0</v>
      </c>
      <c r="H243" s="7">
        <f>SUM(Ведомственная!I384)</f>
        <v>0</v>
      </c>
    </row>
    <row r="244" spans="1:8" x14ac:dyDescent="0.25">
      <c r="A244" s="34" t="s">
        <v>736</v>
      </c>
      <c r="B244" s="4" t="s">
        <v>564</v>
      </c>
      <c r="C244" s="4"/>
      <c r="D244" s="4"/>
      <c r="E244" s="4"/>
      <c r="F244" s="7">
        <f>SUM(F245+F247)</f>
        <v>62039.8</v>
      </c>
      <c r="G244" s="7">
        <f>SUM(G245+G247)</f>
        <v>68579.100000000006</v>
      </c>
      <c r="H244" s="7">
        <f>SUM(H245+H247)</f>
        <v>0</v>
      </c>
    </row>
    <row r="245" spans="1:8" x14ac:dyDescent="0.25">
      <c r="A245" s="2" t="s">
        <v>444</v>
      </c>
      <c r="B245" s="4" t="s">
        <v>565</v>
      </c>
      <c r="C245" s="4"/>
      <c r="D245" s="4"/>
      <c r="E245" s="4"/>
      <c r="F245" s="7">
        <f>SUM(F246)</f>
        <v>62039.8</v>
      </c>
      <c r="G245" s="7">
        <f>SUM(G246)</f>
        <v>68579.100000000006</v>
      </c>
      <c r="H245" s="7">
        <f>SUM(H246)</f>
        <v>0</v>
      </c>
    </row>
    <row r="246" spans="1:8" ht="31.5" x14ac:dyDescent="0.25">
      <c r="A246" s="2" t="s">
        <v>43</v>
      </c>
      <c r="B246" s="4" t="s">
        <v>565</v>
      </c>
      <c r="C246" s="4" t="s">
        <v>80</v>
      </c>
      <c r="D246" s="4" t="s">
        <v>152</v>
      </c>
      <c r="E246" s="4" t="s">
        <v>45</v>
      </c>
      <c r="F246" s="7">
        <f>SUM(Ведомственная!G387)</f>
        <v>62039.8</v>
      </c>
      <c r="G246" s="7">
        <f>SUM(Ведомственная!H387)</f>
        <v>68579.100000000006</v>
      </c>
      <c r="H246" s="7">
        <f>SUM(Ведомственная!I387)</f>
        <v>0</v>
      </c>
    </row>
    <row r="247" spans="1:8" hidden="1" x14ac:dyDescent="0.25">
      <c r="A247" s="2" t="s">
        <v>803</v>
      </c>
      <c r="B247" s="4" t="s">
        <v>566</v>
      </c>
      <c r="C247" s="4"/>
      <c r="D247" s="4"/>
      <c r="E247" s="4"/>
      <c r="F247" s="7">
        <f>SUM(F248)</f>
        <v>0</v>
      </c>
      <c r="G247" s="7">
        <f>SUM(G248)</f>
        <v>0</v>
      </c>
      <c r="H247" s="7">
        <f>SUM(H248)</f>
        <v>0</v>
      </c>
    </row>
    <row r="248" spans="1:8" ht="31.5" hidden="1" x14ac:dyDescent="0.25">
      <c r="A248" s="2" t="s">
        <v>43</v>
      </c>
      <c r="B248" s="4" t="s">
        <v>566</v>
      </c>
      <c r="C248" s="4" t="s">
        <v>80</v>
      </c>
      <c r="D248" s="4" t="s">
        <v>152</v>
      </c>
      <c r="E248" s="4" t="s">
        <v>45</v>
      </c>
      <c r="F248" s="7">
        <f>SUM(Ведомственная!G389)</f>
        <v>0</v>
      </c>
      <c r="G248" s="7">
        <f>SUM(Ведомственная!H389)</f>
        <v>0</v>
      </c>
      <c r="H248" s="7">
        <f>SUM(Ведомственная!I389)</f>
        <v>0</v>
      </c>
    </row>
    <row r="249" spans="1:8" ht="31.5" x14ac:dyDescent="0.25">
      <c r="A249" s="66" t="s">
        <v>657</v>
      </c>
      <c r="B249" s="24" t="s">
        <v>534</v>
      </c>
      <c r="C249" s="4"/>
      <c r="D249" s="4"/>
      <c r="E249" s="4"/>
      <c r="F249" s="26">
        <f>SUM(F250)+F254</f>
        <v>552303.70000000007</v>
      </c>
      <c r="G249" s="26">
        <f>SUM(G250)+G254</f>
        <v>405234.5</v>
      </c>
      <c r="H249" s="26">
        <f>SUM(H250)+H254</f>
        <v>191651.5</v>
      </c>
    </row>
    <row r="250" spans="1:8" x14ac:dyDescent="0.25">
      <c r="A250" s="2" t="s">
        <v>29</v>
      </c>
      <c r="B250" s="4" t="s">
        <v>535</v>
      </c>
      <c r="C250" s="4"/>
      <c r="D250" s="4"/>
      <c r="E250" s="4"/>
      <c r="F250" s="7">
        <f>SUM(F251)+F252</f>
        <v>477864.9</v>
      </c>
      <c r="G250" s="7">
        <f t="shared" ref="G250:H250" si="49">SUM(G251)+G252</f>
        <v>191602.59999999998</v>
      </c>
      <c r="H250" s="7">
        <f t="shared" si="49"/>
        <v>191651.5</v>
      </c>
    </row>
    <row r="251" spans="1:8" ht="31.5" x14ac:dyDescent="0.25">
      <c r="A251" s="2" t="s">
        <v>43</v>
      </c>
      <c r="B251" s="4" t="s">
        <v>535</v>
      </c>
      <c r="C251" s="4" t="s">
        <v>80</v>
      </c>
      <c r="D251" s="4" t="s">
        <v>11</v>
      </c>
      <c r="E251" s="4" t="s">
        <v>155</v>
      </c>
      <c r="F251" s="7">
        <f>SUM(Ведомственная!G237)</f>
        <v>167255.1</v>
      </c>
      <c r="G251" s="7">
        <f>SUM(Ведомственная!H237)</f>
        <v>99249.4</v>
      </c>
      <c r="H251" s="7">
        <f>SUM(Ведомственная!I237)</f>
        <v>99249.4</v>
      </c>
    </row>
    <row r="252" spans="1:8" ht="31.5" x14ac:dyDescent="0.25">
      <c r="A252" s="34" t="s">
        <v>801</v>
      </c>
      <c r="B252" s="4" t="s">
        <v>679</v>
      </c>
      <c r="C252" s="4"/>
      <c r="D252" s="4"/>
      <c r="E252" s="4"/>
      <c r="F252" s="7">
        <f>SUM(F253)</f>
        <v>310609.80000000005</v>
      </c>
      <c r="G252" s="7">
        <f>SUM(G253)</f>
        <v>92353.2</v>
      </c>
      <c r="H252" s="7">
        <f>SUM(H253)</f>
        <v>92402.1</v>
      </c>
    </row>
    <row r="253" spans="1:8" ht="31.5" x14ac:dyDescent="0.25">
      <c r="A253" s="34" t="s">
        <v>43</v>
      </c>
      <c r="B253" s="4" t="s">
        <v>679</v>
      </c>
      <c r="C253" s="4" t="s">
        <v>80</v>
      </c>
      <c r="D253" s="4" t="s">
        <v>11</v>
      </c>
      <c r="E253" s="4" t="s">
        <v>155</v>
      </c>
      <c r="F253" s="7">
        <f>SUM(Ведомственная!G239)</f>
        <v>310609.80000000005</v>
      </c>
      <c r="G253" s="7">
        <f>SUM(Ведомственная!H239)</f>
        <v>92353.2</v>
      </c>
      <c r="H253" s="7">
        <f>SUM(Ведомственная!I239)</f>
        <v>92402.1</v>
      </c>
    </row>
    <row r="254" spans="1:8" ht="31.5" x14ac:dyDescent="0.25">
      <c r="A254" s="2" t="s">
        <v>242</v>
      </c>
      <c r="B254" s="4" t="s">
        <v>553</v>
      </c>
      <c r="C254" s="4"/>
      <c r="D254" s="4"/>
      <c r="E254" s="4"/>
      <c r="F254" s="7">
        <f>SUM(F255)+F256</f>
        <v>74438.8</v>
      </c>
      <c r="G254" s="7">
        <f t="shared" ref="G254:H254" si="50">SUM(G255)+G256</f>
        <v>213631.9</v>
      </c>
      <c r="H254" s="7">
        <f t="shared" si="50"/>
        <v>0</v>
      </c>
    </row>
    <row r="255" spans="1:8" ht="31.5" x14ac:dyDescent="0.25">
      <c r="A255" s="2" t="s">
        <v>243</v>
      </c>
      <c r="B255" s="4" t="s">
        <v>553</v>
      </c>
      <c r="C255" s="4" t="s">
        <v>224</v>
      </c>
      <c r="D255" s="4" t="s">
        <v>11</v>
      </c>
      <c r="E255" s="4" t="s">
        <v>155</v>
      </c>
      <c r="F255" s="7">
        <f>SUM(Ведомственная!G241)</f>
        <v>4368.7</v>
      </c>
      <c r="G255" s="7">
        <f>SUM(Ведомственная!H241)</f>
        <v>3302.5</v>
      </c>
      <c r="H255" s="7">
        <f>SUM(Ведомственная!I241)</f>
        <v>0</v>
      </c>
    </row>
    <row r="256" spans="1:8" ht="31.5" x14ac:dyDescent="0.25">
      <c r="A256" s="2" t="s">
        <v>802</v>
      </c>
      <c r="B256" s="4" t="s">
        <v>788</v>
      </c>
      <c r="C256" s="4"/>
      <c r="D256" s="4"/>
      <c r="E256" s="4"/>
      <c r="F256" s="7">
        <f>SUM(F257)</f>
        <v>70070.100000000006</v>
      </c>
      <c r="G256" s="7">
        <f t="shared" ref="G256:H256" si="51">SUM(G257)</f>
        <v>210329.4</v>
      </c>
      <c r="H256" s="7">
        <f t="shared" si="51"/>
        <v>0</v>
      </c>
    </row>
    <row r="257" spans="1:8" ht="31.5" x14ac:dyDescent="0.25">
      <c r="A257" s="2" t="s">
        <v>243</v>
      </c>
      <c r="B257" s="4" t="s">
        <v>788</v>
      </c>
      <c r="C257" s="4" t="s">
        <v>224</v>
      </c>
      <c r="D257" s="4" t="s">
        <v>11</v>
      </c>
      <c r="E257" s="4" t="s">
        <v>155</v>
      </c>
      <c r="F257" s="7">
        <f>SUM(Ведомственная!G243)</f>
        <v>70070.100000000006</v>
      </c>
      <c r="G257" s="7">
        <f>SUM(Ведомственная!H243)</f>
        <v>210329.4</v>
      </c>
      <c r="H257" s="7">
        <f>SUM(Ведомственная!I243)</f>
        <v>0</v>
      </c>
    </row>
    <row r="258" spans="1:8" s="27" customFormat="1" ht="47.25" x14ac:dyDescent="0.25">
      <c r="A258" s="23" t="s">
        <v>637</v>
      </c>
      <c r="B258" s="29" t="s">
        <v>221</v>
      </c>
      <c r="C258" s="29"/>
      <c r="D258" s="38"/>
      <c r="E258" s="38"/>
      <c r="F258" s="10">
        <f>SUM(F287)+F259+F263</f>
        <v>78426.5</v>
      </c>
      <c r="G258" s="10">
        <f>SUM(G287)+G259+G263</f>
        <v>339237.7</v>
      </c>
      <c r="H258" s="10">
        <f>SUM(H287)+H259+H263</f>
        <v>60467.199999999997</v>
      </c>
    </row>
    <row r="259" spans="1:8" ht="31.5" hidden="1" x14ac:dyDescent="0.25">
      <c r="A259" s="2" t="s">
        <v>241</v>
      </c>
      <c r="B259" s="4" t="s">
        <v>270</v>
      </c>
      <c r="C259" s="4"/>
      <c r="D259" s="4"/>
      <c r="E259" s="4"/>
      <c r="F259" s="7">
        <f>SUM(F260)</f>
        <v>0</v>
      </c>
      <c r="G259" s="7">
        <f>SUM(G260)</f>
        <v>0</v>
      </c>
      <c r="H259" s="7">
        <f>SUM(H260)</f>
        <v>0</v>
      </c>
    </row>
    <row r="260" spans="1:8" ht="31.5" hidden="1" x14ac:dyDescent="0.25">
      <c r="A260" s="2" t="s">
        <v>242</v>
      </c>
      <c r="B260" s="4" t="s">
        <v>271</v>
      </c>
      <c r="C260" s="4"/>
      <c r="D260" s="4"/>
      <c r="E260" s="4"/>
      <c r="F260" s="7">
        <f>SUM(F261:F262)</f>
        <v>0</v>
      </c>
      <c r="G260" s="7">
        <f>SUM(G261:G262)</f>
        <v>0</v>
      </c>
      <c r="H260" s="7">
        <f>SUM(H261:H262)</f>
        <v>0</v>
      </c>
    </row>
    <row r="261" spans="1:8" ht="31.5" hidden="1" x14ac:dyDescent="0.25">
      <c r="A261" s="2" t="s">
        <v>243</v>
      </c>
      <c r="B261" s="4" t="s">
        <v>271</v>
      </c>
      <c r="C261" s="4" t="s">
        <v>224</v>
      </c>
      <c r="D261" s="4" t="s">
        <v>11</v>
      </c>
      <c r="E261" s="4" t="s">
        <v>155</v>
      </c>
      <c r="F261" s="7"/>
      <c r="G261" s="7"/>
      <c r="H261" s="7"/>
    </row>
    <row r="262" spans="1:8" ht="31.5" hidden="1" x14ac:dyDescent="0.25">
      <c r="A262" s="2" t="s">
        <v>243</v>
      </c>
      <c r="B262" s="4" t="s">
        <v>271</v>
      </c>
      <c r="C262" s="4" t="s">
        <v>224</v>
      </c>
      <c r="D262" s="4" t="s">
        <v>152</v>
      </c>
      <c r="E262" s="4" t="s">
        <v>152</v>
      </c>
      <c r="F262" s="7">
        <f>SUM(Ведомственная!G435)</f>
        <v>0</v>
      </c>
      <c r="G262" s="7">
        <f>SUM(Ведомственная!H435)</f>
        <v>0</v>
      </c>
      <c r="H262" s="7">
        <f>SUM(Ведомственная!I435)</f>
        <v>0</v>
      </c>
    </row>
    <row r="263" spans="1:8" ht="31.5" x14ac:dyDescent="0.25">
      <c r="A263" s="2" t="s">
        <v>244</v>
      </c>
      <c r="B263" s="4" t="s">
        <v>272</v>
      </c>
      <c r="C263" s="4"/>
      <c r="D263" s="4"/>
      <c r="E263" s="4"/>
      <c r="F263" s="7">
        <f>SUM(F264+F274)</f>
        <v>69182.8</v>
      </c>
      <c r="G263" s="7">
        <f>SUM(G264+G274)</f>
        <v>327652.8</v>
      </c>
      <c r="H263" s="7">
        <f>SUM(H264+H274)</f>
        <v>48874.5</v>
      </c>
    </row>
    <row r="264" spans="1:8" x14ac:dyDescent="0.25">
      <c r="A264" s="2" t="s">
        <v>29</v>
      </c>
      <c r="B264" s="4" t="s">
        <v>398</v>
      </c>
      <c r="C264" s="4"/>
      <c r="D264" s="4"/>
      <c r="E264" s="4"/>
      <c r="F264" s="7">
        <f>SUM(F272+F265)+F266+F268+F270</f>
        <v>65582.2</v>
      </c>
      <c r="G264" s="7">
        <f>SUM(G272+G265)+G266+G268+G270</f>
        <v>67950</v>
      </c>
      <c r="H264" s="7">
        <f>SUM(H272+H265)+H266+H268+H270</f>
        <v>25722.7</v>
      </c>
    </row>
    <row r="265" spans="1:8" ht="31.5" x14ac:dyDescent="0.25">
      <c r="A265" s="2" t="s">
        <v>43</v>
      </c>
      <c r="B265" s="4" t="s">
        <v>398</v>
      </c>
      <c r="C265" s="4" t="s">
        <v>80</v>
      </c>
      <c r="D265" s="4" t="s">
        <v>152</v>
      </c>
      <c r="E265" s="4" t="s">
        <v>35</v>
      </c>
      <c r="F265" s="7">
        <f>SUM(Ведомственная!G317)</f>
        <v>2342</v>
      </c>
      <c r="G265" s="7">
        <f>SUM(Ведомственная!H317)</f>
        <v>0</v>
      </c>
      <c r="H265" s="7">
        <f>SUM(Ведомственная!I317)</f>
        <v>0</v>
      </c>
    </row>
    <row r="266" spans="1:8" ht="31.5" x14ac:dyDescent="0.25">
      <c r="A266" s="2" t="s">
        <v>1026</v>
      </c>
      <c r="B266" s="4" t="s">
        <v>1023</v>
      </c>
      <c r="C266" s="4"/>
      <c r="D266" s="4"/>
      <c r="E266" s="4"/>
      <c r="F266" s="7">
        <f>SUM(F267)</f>
        <v>15928</v>
      </c>
      <c r="G266" s="7">
        <f t="shared" ref="G266:H266" si="52">SUM(G267)</f>
        <v>44731</v>
      </c>
      <c r="H266" s="7">
        <f t="shared" si="52"/>
        <v>0</v>
      </c>
    </row>
    <row r="267" spans="1:8" ht="31.5" x14ac:dyDescent="0.25">
      <c r="A267" s="2" t="s">
        <v>43</v>
      </c>
      <c r="B267" s="4" t="s">
        <v>1023</v>
      </c>
      <c r="C267" s="4" t="s">
        <v>80</v>
      </c>
      <c r="D267" s="4" t="s">
        <v>152</v>
      </c>
      <c r="E267" s="4" t="s">
        <v>35</v>
      </c>
      <c r="F267" s="7">
        <f>SUM(Ведомственная!G319)</f>
        <v>15928</v>
      </c>
      <c r="G267" s="7">
        <f>SUM(Ведомственная!H319)</f>
        <v>44731</v>
      </c>
      <c r="H267" s="7">
        <f>SUM(Ведомственная!I319)</f>
        <v>0</v>
      </c>
    </row>
    <row r="268" spans="1:8" ht="31.5" x14ac:dyDescent="0.25">
      <c r="A268" s="2" t="s">
        <v>1027</v>
      </c>
      <c r="B268" s="4" t="s">
        <v>1024</v>
      </c>
      <c r="C268" s="4"/>
      <c r="D268" s="4"/>
      <c r="E268" s="4"/>
      <c r="F268" s="7">
        <f>SUM(F269)</f>
        <v>8243.5</v>
      </c>
      <c r="G268" s="7">
        <f t="shared" ref="G268:H268" si="53">SUM(G269)</f>
        <v>23146.2</v>
      </c>
      <c r="H268" s="7">
        <f t="shared" si="53"/>
        <v>0</v>
      </c>
    </row>
    <row r="269" spans="1:8" ht="31.5" x14ac:dyDescent="0.25">
      <c r="A269" s="2" t="s">
        <v>43</v>
      </c>
      <c r="B269" s="4" t="s">
        <v>1024</v>
      </c>
      <c r="C269" s="4" t="s">
        <v>80</v>
      </c>
      <c r="D269" s="4" t="s">
        <v>152</v>
      </c>
      <c r="E269" s="4" t="s">
        <v>35</v>
      </c>
      <c r="F269" s="7">
        <f>SUM(Ведомственная!G321)</f>
        <v>8243.5</v>
      </c>
      <c r="G269" s="7">
        <f>SUM(Ведомственная!H321)</f>
        <v>23146.2</v>
      </c>
      <c r="H269" s="7">
        <f>SUM(Ведомственная!I321)</f>
        <v>0</v>
      </c>
    </row>
    <row r="270" spans="1:8" ht="47.25" x14ac:dyDescent="0.25">
      <c r="A270" s="2" t="s">
        <v>1028</v>
      </c>
      <c r="B270" s="4" t="s">
        <v>1025</v>
      </c>
      <c r="C270" s="4"/>
      <c r="D270" s="4"/>
      <c r="E270" s="4"/>
      <c r="F270" s="7">
        <f>SUM(F271)</f>
        <v>28.5</v>
      </c>
      <c r="G270" s="7">
        <f t="shared" ref="G270:H270" si="54">SUM(G271)</f>
        <v>72.8</v>
      </c>
      <c r="H270" s="7">
        <f t="shared" si="54"/>
        <v>0</v>
      </c>
    </row>
    <row r="271" spans="1:8" ht="31.5" x14ac:dyDescent="0.25">
      <c r="A271" s="2" t="s">
        <v>43</v>
      </c>
      <c r="B271" s="4" t="s">
        <v>1025</v>
      </c>
      <c r="C271" s="4" t="s">
        <v>80</v>
      </c>
      <c r="D271" s="4" t="s">
        <v>152</v>
      </c>
      <c r="E271" s="4" t="s">
        <v>35</v>
      </c>
      <c r="F271" s="7">
        <f>SUM(Ведомственная!G323)</f>
        <v>28.5</v>
      </c>
      <c r="G271" s="7">
        <f>SUM(Ведомственная!H323)</f>
        <v>72.8</v>
      </c>
      <c r="H271" s="7">
        <f>SUM(Ведомственная!I323)</f>
        <v>0</v>
      </c>
    </row>
    <row r="272" spans="1:8" ht="78.75" x14ac:dyDescent="0.25">
      <c r="A272" s="2" t="s">
        <v>804</v>
      </c>
      <c r="B272" s="4" t="s">
        <v>732</v>
      </c>
      <c r="C272" s="4"/>
      <c r="D272" s="4"/>
      <c r="E272" s="4"/>
      <c r="F272" s="7">
        <f>SUM(F273)</f>
        <v>39040.199999999997</v>
      </c>
      <c r="G272" s="7">
        <f>SUM(G273)</f>
        <v>0</v>
      </c>
      <c r="H272" s="7">
        <f>SUM(H273)</f>
        <v>25722.7</v>
      </c>
    </row>
    <row r="273" spans="1:8" ht="31.5" x14ac:dyDescent="0.25">
      <c r="A273" s="2" t="s">
        <v>43</v>
      </c>
      <c r="B273" s="4" t="s">
        <v>732</v>
      </c>
      <c r="C273" s="4" t="s">
        <v>80</v>
      </c>
      <c r="D273" s="4" t="s">
        <v>152</v>
      </c>
      <c r="E273" s="4" t="s">
        <v>35</v>
      </c>
      <c r="F273" s="7">
        <f>SUM(Ведомственная!G325)</f>
        <v>39040.199999999997</v>
      </c>
      <c r="G273" s="7">
        <f>SUM(Ведомственная!H325)</f>
        <v>0</v>
      </c>
      <c r="H273" s="7">
        <f>SUM(Ведомственная!I325)</f>
        <v>25722.7</v>
      </c>
    </row>
    <row r="274" spans="1:8" ht="31.5" x14ac:dyDescent="0.25">
      <c r="A274" s="2" t="s">
        <v>640</v>
      </c>
      <c r="B274" s="4" t="s">
        <v>273</v>
      </c>
      <c r="C274" s="4"/>
      <c r="D274" s="4"/>
      <c r="E274" s="4"/>
      <c r="F274" s="7">
        <f>SUM(F275:F276)+F283+F285+F281+F279+F277</f>
        <v>3600.6</v>
      </c>
      <c r="G274" s="7">
        <f t="shared" ref="G274:H274" si="55">SUM(G275:G276)+G283+G285+G281+G279+G277</f>
        <v>259702.8</v>
      </c>
      <c r="H274" s="7">
        <f t="shared" si="55"/>
        <v>23151.8</v>
      </c>
    </row>
    <row r="275" spans="1:8" ht="31.5" x14ac:dyDescent="0.25">
      <c r="A275" s="2" t="s">
        <v>243</v>
      </c>
      <c r="B275" s="4" t="s">
        <v>273</v>
      </c>
      <c r="C275" s="4" t="s">
        <v>224</v>
      </c>
      <c r="D275" s="4" t="s">
        <v>152</v>
      </c>
      <c r="E275" s="4" t="s">
        <v>35</v>
      </c>
      <c r="F275" s="7">
        <f>SUM(Ведомственная!G327)</f>
        <v>2125.6</v>
      </c>
      <c r="G275" s="7">
        <f>SUM(Ведомственная!H327)</f>
        <v>48506.7</v>
      </c>
      <c r="H275" s="7">
        <f>SUM(Ведомственная!I327)</f>
        <v>0</v>
      </c>
    </row>
    <row r="276" spans="1:8" ht="31.5" x14ac:dyDescent="0.25">
      <c r="A276" s="2" t="s">
        <v>243</v>
      </c>
      <c r="B276" s="4" t="s">
        <v>273</v>
      </c>
      <c r="C276" s="4" t="s">
        <v>224</v>
      </c>
      <c r="D276" s="4" t="s">
        <v>152</v>
      </c>
      <c r="E276" s="4" t="s">
        <v>152</v>
      </c>
      <c r="F276" s="7">
        <f>SUM(Ведомственная!G438)</f>
        <v>1450</v>
      </c>
      <c r="G276" s="7">
        <f>SUM(Ведомственная!H438)</f>
        <v>3544.3</v>
      </c>
      <c r="H276" s="7">
        <f>SUM(Ведомственная!I438)</f>
        <v>0</v>
      </c>
    </row>
    <row r="277" spans="1:8" ht="31.5" x14ac:dyDescent="0.25">
      <c r="A277" s="2" t="s">
        <v>1026</v>
      </c>
      <c r="B277" s="4" t="s">
        <v>1029</v>
      </c>
      <c r="C277" s="4"/>
      <c r="D277" s="4"/>
      <c r="E277" s="4"/>
      <c r="F277" s="7">
        <f>SUM(F278)</f>
        <v>0</v>
      </c>
      <c r="G277" s="7">
        <f t="shared" ref="G277:H277" si="56">SUM(G278)</f>
        <v>121462</v>
      </c>
      <c r="H277" s="7">
        <f t="shared" si="56"/>
        <v>0</v>
      </c>
    </row>
    <row r="278" spans="1:8" ht="31.5" x14ac:dyDescent="0.25">
      <c r="A278" s="2" t="s">
        <v>243</v>
      </c>
      <c r="B278" s="4" t="s">
        <v>1029</v>
      </c>
      <c r="C278" s="4" t="s">
        <v>224</v>
      </c>
      <c r="D278" s="4" t="s">
        <v>152</v>
      </c>
      <c r="E278" s="4" t="s">
        <v>35</v>
      </c>
      <c r="F278" s="7">
        <f>SUM(Ведомственная!G329)</f>
        <v>0</v>
      </c>
      <c r="G278" s="7">
        <f>SUM(Ведомственная!H329)</f>
        <v>121462</v>
      </c>
      <c r="H278" s="7">
        <f>SUM(Ведомственная!I329)</f>
        <v>0</v>
      </c>
    </row>
    <row r="279" spans="1:8" ht="31.5" x14ac:dyDescent="0.25">
      <c r="A279" s="2" t="s">
        <v>1027</v>
      </c>
      <c r="B279" s="4" t="s">
        <v>1030</v>
      </c>
      <c r="C279" s="4"/>
      <c r="D279" s="4"/>
      <c r="E279" s="4"/>
      <c r="F279" s="7">
        <f>SUM(F280)</f>
        <v>0</v>
      </c>
      <c r="G279" s="7">
        <f t="shared" ref="G279:H279" si="57">SUM(G280)</f>
        <v>62852.7</v>
      </c>
      <c r="H279" s="7">
        <f t="shared" si="57"/>
        <v>0</v>
      </c>
    </row>
    <row r="280" spans="1:8" ht="31.5" x14ac:dyDescent="0.25">
      <c r="A280" s="2" t="s">
        <v>243</v>
      </c>
      <c r="B280" s="4" t="s">
        <v>1030</v>
      </c>
      <c r="C280" s="4" t="s">
        <v>224</v>
      </c>
      <c r="D280" s="4" t="s">
        <v>152</v>
      </c>
      <c r="E280" s="4" t="s">
        <v>35</v>
      </c>
      <c r="F280" s="7">
        <f>SUM(Ведомственная!G331)</f>
        <v>0</v>
      </c>
      <c r="G280" s="7">
        <f>SUM(Ведомственная!H331)</f>
        <v>62852.7</v>
      </c>
      <c r="H280" s="7">
        <f>SUM(Ведомственная!I331)</f>
        <v>0</v>
      </c>
    </row>
    <row r="281" spans="1:8" ht="47.25" x14ac:dyDescent="0.25">
      <c r="A281" s="2" t="s">
        <v>1028</v>
      </c>
      <c r="B281" s="4" t="s">
        <v>1031</v>
      </c>
      <c r="C281" s="4"/>
      <c r="D281" s="4"/>
      <c r="E281" s="4"/>
      <c r="F281" s="7">
        <f>SUM(F282)</f>
        <v>0</v>
      </c>
      <c r="G281" s="7">
        <f>SUM(G282)</f>
        <v>185.3</v>
      </c>
      <c r="H281" s="7">
        <f>SUM(H282)</f>
        <v>0</v>
      </c>
    </row>
    <row r="282" spans="1:8" ht="31.5" x14ac:dyDescent="0.25">
      <c r="A282" s="2" t="s">
        <v>243</v>
      </c>
      <c r="B282" s="4" t="s">
        <v>1031</v>
      </c>
      <c r="C282" s="4" t="s">
        <v>224</v>
      </c>
      <c r="D282" s="4" t="s">
        <v>152</v>
      </c>
      <c r="E282" s="4" t="s">
        <v>35</v>
      </c>
      <c r="F282" s="7">
        <f>SUM(Ведомственная!G333)</f>
        <v>0</v>
      </c>
      <c r="G282" s="7">
        <f>SUM(Ведомственная!H333)</f>
        <v>185.3</v>
      </c>
      <c r="H282" s="7">
        <f>SUM(Ведомственная!I333)</f>
        <v>0</v>
      </c>
    </row>
    <row r="283" spans="1:8" ht="31.5" x14ac:dyDescent="0.25">
      <c r="A283" s="2" t="s">
        <v>963</v>
      </c>
      <c r="B283" s="4" t="s">
        <v>705</v>
      </c>
      <c r="C283" s="4"/>
      <c r="D283" s="4"/>
      <c r="E283" s="4"/>
      <c r="F283" s="7">
        <f>SUM(F284)</f>
        <v>0</v>
      </c>
      <c r="G283" s="7">
        <f>SUM(G284)</f>
        <v>23151.8</v>
      </c>
      <c r="H283" s="7">
        <f>SUM(H284)</f>
        <v>23151.8</v>
      </c>
    </row>
    <row r="284" spans="1:8" ht="31.5" x14ac:dyDescent="0.25">
      <c r="A284" s="2" t="s">
        <v>243</v>
      </c>
      <c r="B284" s="4" t="s">
        <v>705</v>
      </c>
      <c r="C284" s="4" t="s">
        <v>224</v>
      </c>
      <c r="D284" s="4" t="s">
        <v>152</v>
      </c>
      <c r="E284" s="4" t="s">
        <v>152</v>
      </c>
      <c r="F284" s="7">
        <f>SUM(Ведомственная!G440)</f>
        <v>0</v>
      </c>
      <c r="G284" s="7">
        <f>SUM(Ведомственная!H440)</f>
        <v>23151.8</v>
      </c>
      <c r="H284" s="7">
        <f>SUM(Ведомственная!I440)</f>
        <v>23151.8</v>
      </c>
    </row>
    <row r="285" spans="1:8" ht="78.75" x14ac:dyDescent="0.25">
      <c r="A285" s="2" t="s">
        <v>804</v>
      </c>
      <c r="B285" s="4" t="s">
        <v>783</v>
      </c>
      <c r="C285" s="4"/>
      <c r="D285" s="4"/>
      <c r="E285" s="4"/>
      <c r="F285" s="7">
        <f>SUM(F286)</f>
        <v>25</v>
      </c>
      <c r="G285" s="7">
        <f t="shared" ref="G285:H285" si="58">SUM(G286)</f>
        <v>0</v>
      </c>
      <c r="H285" s="7">
        <f t="shared" si="58"/>
        <v>0</v>
      </c>
    </row>
    <row r="286" spans="1:8" ht="31.5" x14ac:dyDescent="0.25">
      <c r="A286" s="2" t="s">
        <v>243</v>
      </c>
      <c r="B286" s="4" t="s">
        <v>783</v>
      </c>
      <c r="C286" s="4" t="s">
        <v>224</v>
      </c>
      <c r="D286" s="4" t="s">
        <v>152</v>
      </c>
      <c r="E286" s="4" t="s">
        <v>35</v>
      </c>
      <c r="F286" s="7">
        <f>SUM(Ведомственная!G335)</f>
        <v>25</v>
      </c>
      <c r="G286" s="7">
        <f>SUM(Ведомственная!H335)</f>
        <v>0</v>
      </c>
      <c r="H286" s="7">
        <f>SUM(Ведомственная!I335)</f>
        <v>0</v>
      </c>
    </row>
    <row r="287" spans="1:8" ht="31.5" x14ac:dyDescent="0.25">
      <c r="A287" s="98" t="s">
        <v>228</v>
      </c>
      <c r="B287" s="31" t="s">
        <v>222</v>
      </c>
      <c r="C287" s="31"/>
      <c r="D287" s="99"/>
      <c r="E287" s="99"/>
      <c r="F287" s="9">
        <f>SUM(F288)</f>
        <v>9243.7000000000007</v>
      </c>
      <c r="G287" s="9">
        <f t="shared" ref="G287:H288" si="59">SUM(G288)</f>
        <v>11584.9</v>
      </c>
      <c r="H287" s="9">
        <f t="shared" si="59"/>
        <v>11592.7</v>
      </c>
    </row>
    <row r="288" spans="1:8" ht="31.5" x14ac:dyDescent="0.25">
      <c r="A288" s="98" t="s">
        <v>726</v>
      </c>
      <c r="B288" s="31" t="s">
        <v>725</v>
      </c>
      <c r="C288" s="99"/>
      <c r="D288" s="99"/>
      <c r="E288" s="99"/>
      <c r="F288" s="9">
        <f>SUM(F289)</f>
        <v>9243.7000000000007</v>
      </c>
      <c r="G288" s="9">
        <f t="shared" si="59"/>
        <v>11584.9</v>
      </c>
      <c r="H288" s="9">
        <f t="shared" si="59"/>
        <v>11592.7</v>
      </c>
    </row>
    <row r="289" spans="1:8" x14ac:dyDescent="0.25">
      <c r="A289" s="98" t="s">
        <v>34</v>
      </c>
      <c r="B289" s="31" t="s">
        <v>725</v>
      </c>
      <c r="C289" s="99" t="s">
        <v>88</v>
      </c>
      <c r="D289" s="99" t="s">
        <v>25</v>
      </c>
      <c r="E289" s="99" t="s">
        <v>11</v>
      </c>
      <c r="F289" s="9">
        <f>SUM(Ведомственная!G524)</f>
        <v>9243.7000000000007</v>
      </c>
      <c r="G289" s="9">
        <f>SUM(Ведомственная!H524)</f>
        <v>11584.9</v>
      </c>
      <c r="H289" s="9">
        <f>SUM(Ведомственная!I524)</f>
        <v>11592.7</v>
      </c>
    </row>
    <row r="290" spans="1:8" s="27" customFormat="1" ht="31.5" x14ac:dyDescent="0.25">
      <c r="A290" s="65" t="s">
        <v>509</v>
      </c>
      <c r="B290" s="24" t="s">
        <v>263</v>
      </c>
      <c r="C290" s="24"/>
      <c r="D290" s="24"/>
      <c r="E290" s="24"/>
      <c r="F290" s="26">
        <f>SUM(F297)+F291</f>
        <v>13753.8</v>
      </c>
      <c r="G290" s="26">
        <f>SUM(G297)+G291</f>
        <v>10740.099999999999</v>
      </c>
      <c r="H290" s="26">
        <f>SUM(H297)+H291</f>
        <v>8865.5</v>
      </c>
    </row>
    <row r="291" spans="1:8" ht="31.5" x14ac:dyDescent="0.25">
      <c r="A291" s="2" t="s">
        <v>242</v>
      </c>
      <c r="B291" s="99" t="s">
        <v>276</v>
      </c>
      <c r="C291" s="99"/>
      <c r="D291" s="99"/>
      <c r="E291" s="99"/>
      <c r="F291" s="9">
        <f>SUM(F292:F296)</f>
        <v>4416.7</v>
      </c>
      <c r="G291" s="9">
        <f>SUM(G292:G296)</f>
        <v>5600</v>
      </c>
      <c r="H291" s="9">
        <f>SUM(H292:H296)</f>
        <v>0</v>
      </c>
    </row>
    <row r="292" spans="1:8" ht="31.5" x14ac:dyDescent="0.25">
      <c r="A292" s="2" t="s">
        <v>243</v>
      </c>
      <c r="B292" s="99" t="s">
        <v>276</v>
      </c>
      <c r="C292" s="99" t="s">
        <v>224</v>
      </c>
      <c r="D292" s="99" t="s">
        <v>152</v>
      </c>
      <c r="E292" s="99" t="s">
        <v>45</v>
      </c>
      <c r="F292" s="9">
        <f>SUM(Ведомственная!G392)</f>
        <v>0</v>
      </c>
      <c r="G292" s="9">
        <f>SUM(Ведомственная!H392)</f>
        <v>0</v>
      </c>
      <c r="H292" s="9">
        <f>SUM(Ведомственная!I392)</f>
        <v>0</v>
      </c>
    </row>
    <row r="293" spans="1:8" ht="31.5" x14ac:dyDescent="0.25">
      <c r="A293" s="2" t="s">
        <v>243</v>
      </c>
      <c r="B293" s="99" t="s">
        <v>276</v>
      </c>
      <c r="C293" s="99" t="s">
        <v>224</v>
      </c>
      <c r="D293" s="99" t="s">
        <v>152</v>
      </c>
      <c r="E293" s="99" t="s">
        <v>152</v>
      </c>
      <c r="F293" s="9">
        <f>SUM(Ведомственная!G443)</f>
        <v>4416.7</v>
      </c>
      <c r="G293" s="9">
        <f>SUM(Ведомственная!H443)</f>
        <v>5600</v>
      </c>
      <c r="H293" s="9">
        <f>SUM(Ведомственная!I443)</f>
        <v>0</v>
      </c>
    </row>
    <row r="294" spans="1:8" ht="31.5" hidden="1" x14ac:dyDescent="0.25">
      <c r="A294" s="2" t="s">
        <v>243</v>
      </c>
      <c r="B294" s="99" t="s">
        <v>276</v>
      </c>
      <c r="C294" s="99" t="s">
        <v>224</v>
      </c>
      <c r="D294" s="99" t="s">
        <v>13</v>
      </c>
      <c r="E294" s="99" t="s">
        <v>11</v>
      </c>
      <c r="F294" s="9">
        <f>SUM(Ведомственная!G518)</f>
        <v>0</v>
      </c>
      <c r="G294" s="9">
        <f>SUM(Ведомственная!H518)</f>
        <v>0</v>
      </c>
      <c r="H294" s="9">
        <f>SUM(Ведомственная!I518)</f>
        <v>0</v>
      </c>
    </row>
    <row r="295" spans="1:8" ht="31.5" hidden="1" x14ac:dyDescent="0.25">
      <c r="A295" s="2" t="s">
        <v>243</v>
      </c>
      <c r="B295" s="99" t="s">
        <v>276</v>
      </c>
      <c r="C295" s="99" t="s">
        <v>224</v>
      </c>
      <c r="D295" s="99" t="s">
        <v>13</v>
      </c>
      <c r="E295" s="99" t="s">
        <v>28</v>
      </c>
      <c r="F295" s="9"/>
      <c r="G295" s="9"/>
      <c r="H295" s="9"/>
    </row>
    <row r="296" spans="1:8" ht="31.5" hidden="1" x14ac:dyDescent="0.25">
      <c r="A296" s="2" t="s">
        <v>243</v>
      </c>
      <c r="B296" s="99" t="s">
        <v>276</v>
      </c>
      <c r="C296" s="99" t="s">
        <v>224</v>
      </c>
      <c r="D296" s="99" t="s">
        <v>153</v>
      </c>
      <c r="E296" s="99" t="s">
        <v>28</v>
      </c>
      <c r="F296" s="9">
        <f>SUM(Ведомственная!G544)</f>
        <v>0</v>
      </c>
      <c r="G296" s="9">
        <f>SUM(Ведомственная!H544)</f>
        <v>0</v>
      </c>
      <c r="H296" s="9">
        <f>SUM(Ведомственная!I544)</f>
        <v>0</v>
      </c>
    </row>
    <row r="297" spans="1:8" ht="31.5" x14ac:dyDescent="0.25">
      <c r="A297" s="2" t="s">
        <v>508</v>
      </c>
      <c r="B297" s="4" t="s">
        <v>264</v>
      </c>
      <c r="C297" s="4"/>
      <c r="D297" s="4"/>
      <c r="E297" s="4"/>
      <c r="F297" s="7">
        <f>SUM(F298)</f>
        <v>9337.1</v>
      </c>
      <c r="G297" s="7">
        <f>SUM(G298)</f>
        <v>5140.0999999999995</v>
      </c>
      <c r="H297" s="7">
        <f>SUM(H298)</f>
        <v>8865.5</v>
      </c>
    </row>
    <row r="298" spans="1:8" ht="31.5" x14ac:dyDescent="0.25">
      <c r="A298" s="2" t="s">
        <v>36</v>
      </c>
      <c r="B298" s="4" t="s">
        <v>265</v>
      </c>
      <c r="C298" s="4"/>
      <c r="D298" s="4"/>
      <c r="E298" s="4"/>
      <c r="F298" s="7">
        <f>SUM(F299:F302)</f>
        <v>9337.1</v>
      </c>
      <c r="G298" s="7">
        <f>SUM(G299:G302)</f>
        <v>5140.0999999999995</v>
      </c>
      <c r="H298" s="7">
        <f>SUM(H299:H302)</f>
        <v>8865.5</v>
      </c>
    </row>
    <row r="299" spans="1:8" ht="63" x14ac:dyDescent="0.25">
      <c r="A299" s="2" t="s">
        <v>42</v>
      </c>
      <c r="B299" s="4" t="s">
        <v>265</v>
      </c>
      <c r="C299" s="4" t="s">
        <v>78</v>
      </c>
      <c r="D299" s="4" t="s">
        <v>11</v>
      </c>
      <c r="E299" s="4" t="s">
        <v>22</v>
      </c>
      <c r="F299" s="7">
        <f>SUM(Ведомственная!G267)</f>
        <v>8264.9</v>
      </c>
      <c r="G299" s="7">
        <f>SUM(Ведомственная!H267)</f>
        <v>4962.3999999999996</v>
      </c>
      <c r="H299" s="7">
        <f>SUM(Ведомственная!I267)</f>
        <v>8264.9</v>
      </c>
    </row>
    <row r="300" spans="1:8" ht="31.5" x14ac:dyDescent="0.25">
      <c r="A300" s="2" t="s">
        <v>43</v>
      </c>
      <c r="B300" s="4" t="s">
        <v>265</v>
      </c>
      <c r="C300" s="4" t="s">
        <v>80</v>
      </c>
      <c r="D300" s="4" t="s">
        <v>11</v>
      </c>
      <c r="E300" s="4" t="s">
        <v>22</v>
      </c>
      <c r="F300" s="7">
        <f>SUM(Ведомственная!G268)</f>
        <v>1051.7</v>
      </c>
      <c r="G300" s="7">
        <f>SUM(Ведомственная!H268)</f>
        <v>157.19999999999999</v>
      </c>
      <c r="H300" s="7">
        <f>SUM(Ведомственная!I268)</f>
        <v>580.1</v>
      </c>
    </row>
    <row r="301" spans="1:8" ht="31.5" hidden="1" x14ac:dyDescent="0.25">
      <c r="A301" s="2" t="s">
        <v>43</v>
      </c>
      <c r="B301" s="4" t="s">
        <v>265</v>
      </c>
      <c r="C301" s="4" t="s">
        <v>80</v>
      </c>
      <c r="D301" s="4" t="s">
        <v>102</v>
      </c>
      <c r="E301" s="4" t="s">
        <v>152</v>
      </c>
      <c r="F301" s="7">
        <f>SUM(Ведомственная!G492)</f>
        <v>0</v>
      </c>
      <c r="G301" s="7">
        <f>SUM(Ведомственная!H492)</f>
        <v>0</v>
      </c>
      <c r="H301" s="7">
        <f>SUM(Ведомственная!I492)</f>
        <v>0</v>
      </c>
    </row>
    <row r="302" spans="1:8" x14ac:dyDescent="0.25">
      <c r="A302" s="2" t="s">
        <v>20</v>
      </c>
      <c r="B302" s="4" t="s">
        <v>265</v>
      </c>
      <c r="C302" s="4" t="s">
        <v>85</v>
      </c>
      <c r="D302" s="4" t="s">
        <v>11</v>
      </c>
      <c r="E302" s="4" t="s">
        <v>22</v>
      </c>
      <c r="F302" s="7">
        <f>SUM(Ведомственная!G269)</f>
        <v>20.5</v>
      </c>
      <c r="G302" s="7">
        <f>SUM(Ведомственная!H269)</f>
        <v>20.5</v>
      </c>
      <c r="H302" s="7">
        <f>SUM(Ведомственная!I269)</f>
        <v>20.5</v>
      </c>
    </row>
    <row r="303" spans="1:8" s="67" customFormat="1" ht="63" x14ac:dyDescent="0.25">
      <c r="A303" s="23" t="s">
        <v>834</v>
      </c>
      <c r="B303" s="29" t="s">
        <v>511</v>
      </c>
      <c r="C303" s="24"/>
      <c r="D303" s="24"/>
      <c r="E303" s="24"/>
      <c r="F303" s="26">
        <f>SUM(F308+F310)</f>
        <v>3968.6000000000004</v>
      </c>
      <c r="G303" s="26">
        <f>SUM(G308+G310)</f>
        <v>14311.8</v>
      </c>
      <c r="H303" s="26">
        <f>SUM(H308+H310)</f>
        <v>1811.8</v>
      </c>
    </row>
    <row r="304" spans="1:8" ht="31.5" x14ac:dyDescent="0.25">
      <c r="A304" s="98" t="s">
        <v>748</v>
      </c>
      <c r="B304" s="31" t="s">
        <v>914</v>
      </c>
      <c r="C304" s="4"/>
      <c r="D304" s="4"/>
      <c r="E304" s="4"/>
      <c r="F304" s="7">
        <f>SUM(F305)</f>
        <v>2023.2</v>
      </c>
      <c r="G304" s="7">
        <f>SUM(G305)</f>
        <v>0</v>
      </c>
      <c r="H304" s="7">
        <f>SUM(H305)</f>
        <v>0</v>
      </c>
    </row>
    <row r="305" spans="1:8" ht="31.5" x14ac:dyDescent="0.25">
      <c r="A305" s="98" t="s">
        <v>43</v>
      </c>
      <c r="B305" s="31" t="s">
        <v>914</v>
      </c>
      <c r="C305" s="4" t="s">
        <v>80</v>
      </c>
      <c r="D305" s="4" t="s">
        <v>11</v>
      </c>
      <c r="E305" s="4" t="s">
        <v>22</v>
      </c>
      <c r="F305" s="7">
        <f>SUM(Ведомственная!G274)</f>
        <v>2023.2</v>
      </c>
      <c r="G305" s="7">
        <f>SUM(Ведомственная!H274)</f>
        <v>0</v>
      </c>
      <c r="H305" s="7">
        <f>SUM(Ведомственная!I274)</f>
        <v>0</v>
      </c>
    </row>
    <row r="306" spans="1:8" ht="31.5" hidden="1" x14ac:dyDescent="0.25">
      <c r="A306" s="98" t="s">
        <v>799</v>
      </c>
      <c r="B306" s="31" t="s">
        <v>701</v>
      </c>
      <c r="C306" s="4"/>
      <c r="D306" s="4"/>
      <c r="E306" s="4"/>
      <c r="F306" s="7">
        <f>SUM(F307)</f>
        <v>0</v>
      </c>
      <c r="G306" s="7">
        <f>SUM(G307)</f>
        <v>0</v>
      </c>
      <c r="H306" s="7">
        <f>SUM(H307)</f>
        <v>0</v>
      </c>
    </row>
    <row r="307" spans="1:8" ht="31.5" hidden="1" x14ac:dyDescent="0.25">
      <c r="A307" s="98" t="s">
        <v>43</v>
      </c>
      <c r="B307" s="31" t="s">
        <v>701</v>
      </c>
      <c r="C307" s="4" t="s">
        <v>80</v>
      </c>
      <c r="D307" s="4" t="s">
        <v>11</v>
      </c>
      <c r="E307" s="4" t="s">
        <v>22</v>
      </c>
      <c r="F307" s="7">
        <f>SUM(Ведомственная!G276)</f>
        <v>0</v>
      </c>
      <c r="G307" s="7">
        <f>SUM(Ведомственная!H276)</f>
        <v>0</v>
      </c>
      <c r="H307" s="7">
        <f>SUM(Ведомственная!I276)</f>
        <v>0</v>
      </c>
    </row>
    <row r="308" spans="1:8" s="21" customFormat="1" ht="31.5" hidden="1" x14ac:dyDescent="0.25">
      <c r="A308" s="98" t="s">
        <v>800</v>
      </c>
      <c r="B308" s="31" t="s">
        <v>673</v>
      </c>
      <c r="C308" s="4"/>
      <c r="D308" s="4"/>
      <c r="E308" s="4"/>
      <c r="F308" s="7">
        <f>SUM(F309)</f>
        <v>0</v>
      </c>
      <c r="G308" s="7">
        <f t="shared" ref="G308:H308" si="60">SUM(G309)</f>
        <v>0</v>
      </c>
      <c r="H308" s="7">
        <f t="shared" si="60"/>
        <v>0</v>
      </c>
    </row>
    <row r="309" spans="1:8" s="21" customFormat="1" ht="31.5" hidden="1" x14ac:dyDescent="0.25">
      <c r="A309" s="98" t="s">
        <v>43</v>
      </c>
      <c r="B309" s="31" t="s">
        <v>673</v>
      </c>
      <c r="C309" s="4" t="s">
        <v>80</v>
      </c>
      <c r="D309" s="4" t="s">
        <v>11</v>
      </c>
      <c r="E309" s="4" t="s">
        <v>22</v>
      </c>
      <c r="F309" s="7">
        <f>SUM(Ведомственная!G278)</f>
        <v>0</v>
      </c>
      <c r="G309" s="7">
        <f>SUM(Ведомственная!H278)</f>
        <v>0</v>
      </c>
      <c r="H309" s="7">
        <f>SUM(Ведомственная!I278)</f>
        <v>0</v>
      </c>
    </row>
    <row r="310" spans="1:8" x14ac:dyDescent="0.25">
      <c r="A310" s="2" t="s">
        <v>29</v>
      </c>
      <c r="B310" s="4" t="s">
        <v>512</v>
      </c>
      <c r="C310" s="4"/>
      <c r="D310" s="4"/>
      <c r="E310" s="4"/>
      <c r="F310" s="7">
        <f>SUM(F311)+F304+F306</f>
        <v>3968.6000000000004</v>
      </c>
      <c r="G310" s="7">
        <f>SUM(G311)+G304+G306</f>
        <v>14311.8</v>
      </c>
      <c r="H310" s="7">
        <f>SUM(H311)+H304+H306</f>
        <v>1811.8</v>
      </c>
    </row>
    <row r="311" spans="1:8" ht="31.5" x14ac:dyDescent="0.25">
      <c r="A311" s="2" t="s">
        <v>43</v>
      </c>
      <c r="B311" s="4" t="s">
        <v>512</v>
      </c>
      <c r="C311" s="4" t="s">
        <v>80</v>
      </c>
      <c r="D311" s="4" t="s">
        <v>11</v>
      </c>
      <c r="E311" s="4" t="s">
        <v>22</v>
      </c>
      <c r="F311" s="7">
        <f>SUM(Ведомственная!G272)</f>
        <v>1945.4</v>
      </c>
      <c r="G311" s="7">
        <f>SUM(Ведомственная!H272)</f>
        <v>14311.8</v>
      </c>
      <c r="H311" s="7">
        <f>SUM(Ведомственная!I272)</f>
        <v>1811.8</v>
      </c>
    </row>
    <row r="312" spans="1:8" s="27" customFormat="1" ht="31.5" x14ac:dyDescent="0.25">
      <c r="A312" s="23" t="s">
        <v>757</v>
      </c>
      <c r="B312" s="29" t="s">
        <v>219</v>
      </c>
      <c r="C312" s="29"/>
      <c r="D312" s="38"/>
      <c r="E312" s="38"/>
      <c r="F312" s="10">
        <f>SUM(F313+F321)</f>
        <v>12119.6</v>
      </c>
      <c r="G312" s="10">
        <f t="shared" ref="G312:H312" si="61">SUM(G313+G321)</f>
        <v>10352.6</v>
      </c>
      <c r="H312" s="10">
        <f t="shared" si="61"/>
        <v>10686.4</v>
      </c>
    </row>
    <row r="313" spans="1:8" x14ac:dyDescent="0.25">
      <c r="A313" s="98" t="s">
        <v>29</v>
      </c>
      <c r="B313" s="31" t="s">
        <v>226</v>
      </c>
      <c r="C313" s="31"/>
      <c r="D313" s="99"/>
      <c r="E313" s="99"/>
      <c r="F313" s="9">
        <f>SUM(F314:F315)+F316+F319</f>
        <v>2588.0000000000005</v>
      </c>
      <c r="G313" s="9">
        <f t="shared" ref="G313:H313" si="62">SUM(G314:G315)+G316+G319</f>
        <v>1430.2</v>
      </c>
      <c r="H313" s="9">
        <f t="shared" si="62"/>
        <v>1764</v>
      </c>
    </row>
    <row r="314" spans="1:8" ht="63" hidden="1" x14ac:dyDescent="0.25">
      <c r="A314" s="98" t="s">
        <v>42</v>
      </c>
      <c r="B314" s="31" t="s">
        <v>245</v>
      </c>
      <c r="C314" s="31">
        <v>100</v>
      </c>
      <c r="D314" s="99" t="s">
        <v>67</v>
      </c>
      <c r="E314" s="99" t="s">
        <v>152</v>
      </c>
      <c r="F314" s="9">
        <f>SUM(Ведомственная!G467)</f>
        <v>0</v>
      </c>
      <c r="G314" s="9">
        <f>SUM(Ведомственная!H467)</f>
        <v>0</v>
      </c>
      <c r="H314" s="9">
        <f>SUM(Ведомственная!I467)</f>
        <v>0</v>
      </c>
    </row>
    <row r="315" spans="1:8" ht="31.5" x14ac:dyDescent="0.25">
      <c r="A315" s="98" t="s">
        <v>43</v>
      </c>
      <c r="B315" s="31" t="s">
        <v>226</v>
      </c>
      <c r="C315" s="99" t="s">
        <v>80</v>
      </c>
      <c r="D315" s="99" t="s">
        <v>67</v>
      </c>
      <c r="E315" s="99" t="s">
        <v>152</v>
      </c>
      <c r="F315" s="9">
        <f>SUM(Ведомственная!G468)</f>
        <v>2515.6000000000004</v>
      </c>
      <c r="G315" s="9">
        <f>SUM(Ведомственная!H468)</f>
        <v>1359.9</v>
      </c>
      <c r="H315" s="9">
        <f>SUM(Ведомственная!I468)</f>
        <v>1289.5</v>
      </c>
    </row>
    <row r="316" spans="1:8" ht="173.25" x14ac:dyDescent="0.25">
      <c r="A316" s="98" t="s">
        <v>833</v>
      </c>
      <c r="B316" s="31" t="s">
        <v>832</v>
      </c>
      <c r="C316" s="99"/>
      <c r="D316" s="99"/>
      <c r="E316" s="99"/>
      <c r="F316" s="9">
        <f>SUM(F317:F318)</f>
        <v>72.400000000000006</v>
      </c>
      <c r="G316" s="9">
        <f t="shared" ref="G316:H316" si="63">SUM(G317:G318)</f>
        <v>70.3</v>
      </c>
      <c r="H316" s="9">
        <f t="shared" si="63"/>
        <v>70.3</v>
      </c>
    </row>
    <row r="317" spans="1:8" ht="63" x14ac:dyDescent="0.25">
      <c r="A317" s="98" t="s">
        <v>42</v>
      </c>
      <c r="B317" s="31" t="s">
        <v>832</v>
      </c>
      <c r="C317" s="99" t="s">
        <v>78</v>
      </c>
      <c r="D317" s="99" t="s">
        <v>45</v>
      </c>
      <c r="E317" s="99" t="s">
        <v>25</v>
      </c>
      <c r="F317" s="9">
        <f>SUM(Ведомственная!G174)</f>
        <v>12</v>
      </c>
      <c r="G317" s="9">
        <f>SUM(Ведомственная!H174)</f>
        <v>12</v>
      </c>
      <c r="H317" s="9">
        <f>SUM(Ведомственная!I174)</f>
        <v>12</v>
      </c>
    </row>
    <row r="318" spans="1:8" ht="31.5" x14ac:dyDescent="0.25">
      <c r="A318" s="98" t="s">
        <v>43</v>
      </c>
      <c r="B318" s="31" t="s">
        <v>832</v>
      </c>
      <c r="C318" s="99" t="s">
        <v>80</v>
      </c>
      <c r="D318" s="99" t="s">
        <v>67</v>
      </c>
      <c r="E318" s="99" t="s">
        <v>152</v>
      </c>
      <c r="F318" s="9">
        <f>SUM(Ведомственная!G470)</f>
        <v>60.4</v>
      </c>
      <c r="G318" s="9">
        <f>SUM(Ведомственная!H470)</f>
        <v>58.3</v>
      </c>
      <c r="H318" s="9">
        <f>SUM(Ведомственная!I470)</f>
        <v>58.3</v>
      </c>
    </row>
    <row r="319" spans="1:8" ht="31.5" x14ac:dyDescent="0.25">
      <c r="A319" s="98" t="s">
        <v>909</v>
      </c>
      <c r="B319" s="31" t="s">
        <v>908</v>
      </c>
      <c r="C319" s="99"/>
      <c r="D319" s="99"/>
      <c r="E319" s="99"/>
      <c r="F319" s="9">
        <f>SUM(F320)</f>
        <v>0</v>
      </c>
      <c r="G319" s="9">
        <f t="shared" ref="G319:H319" si="64">SUM(G320)</f>
        <v>0</v>
      </c>
      <c r="H319" s="9">
        <f t="shared" si="64"/>
        <v>404.2</v>
      </c>
    </row>
    <row r="320" spans="1:8" ht="31.5" x14ac:dyDescent="0.25">
      <c r="A320" s="98" t="s">
        <v>43</v>
      </c>
      <c r="B320" s="31" t="s">
        <v>908</v>
      </c>
      <c r="C320" s="99" t="s">
        <v>80</v>
      </c>
      <c r="D320" s="99" t="s">
        <v>67</v>
      </c>
      <c r="E320" s="99" t="s">
        <v>152</v>
      </c>
      <c r="F320" s="9">
        <f>SUM(Ведомственная!G472)</f>
        <v>0</v>
      </c>
      <c r="G320" s="9">
        <f>SUM(Ведомственная!H472)</f>
        <v>0</v>
      </c>
      <c r="H320" s="9">
        <f>SUM(Ведомственная!I472)</f>
        <v>404.2</v>
      </c>
    </row>
    <row r="321" spans="1:8" ht="31.5" x14ac:dyDescent="0.25">
      <c r="A321" s="98" t="s">
        <v>36</v>
      </c>
      <c r="B321" s="31" t="s">
        <v>220</v>
      </c>
      <c r="C321" s="31"/>
      <c r="D321" s="99"/>
      <c r="E321" s="99"/>
      <c r="F321" s="9">
        <f>SUM(F322:F325)</f>
        <v>9531.6</v>
      </c>
      <c r="G321" s="9">
        <f>SUM(G322:G325)</f>
        <v>8922.4</v>
      </c>
      <c r="H321" s="9">
        <f>SUM(H322:H325)</f>
        <v>8922.4</v>
      </c>
    </row>
    <row r="322" spans="1:8" ht="63" x14ac:dyDescent="0.25">
      <c r="A322" s="98" t="s">
        <v>42</v>
      </c>
      <c r="B322" s="31" t="s">
        <v>220</v>
      </c>
      <c r="C322" s="99" t="s">
        <v>78</v>
      </c>
      <c r="D322" s="99" t="s">
        <v>67</v>
      </c>
      <c r="E322" s="99" t="s">
        <v>45</v>
      </c>
      <c r="F322" s="9">
        <f>SUM(Ведомственная!G456)</f>
        <v>7873.9</v>
      </c>
      <c r="G322" s="9">
        <f>SUM(Ведомственная!H456)</f>
        <v>7455.5</v>
      </c>
      <c r="H322" s="9">
        <f>SUM(Ведомственная!I456)</f>
        <v>7455.5</v>
      </c>
    </row>
    <row r="323" spans="1:8" ht="31.5" x14ac:dyDescent="0.25">
      <c r="A323" s="98" t="s">
        <v>43</v>
      </c>
      <c r="B323" s="31" t="s">
        <v>220</v>
      </c>
      <c r="C323" s="99" t="s">
        <v>80</v>
      </c>
      <c r="D323" s="99" t="s">
        <v>67</v>
      </c>
      <c r="E323" s="99" t="s">
        <v>45</v>
      </c>
      <c r="F323" s="9">
        <f>SUM(Ведомственная!G457)</f>
        <v>1382.1</v>
      </c>
      <c r="G323" s="9">
        <f>SUM(Ведомственная!H457)</f>
        <v>1177.8</v>
      </c>
      <c r="H323" s="9">
        <f>SUM(Ведомственная!I457)</f>
        <v>1177.8</v>
      </c>
    </row>
    <row r="324" spans="1:8" ht="31.5" x14ac:dyDescent="0.25">
      <c r="A324" s="98" t="s">
        <v>43</v>
      </c>
      <c r="B324" s="31" t="s">
        <v>220</v>
      </c>
      <c r="C324" s="99" t="s">
        <v>80</v>
      </c>
      <c r="D324" s="99" t="s">
        <v>102</v>
      </c>
      <c r="E324" s="99" t="s">
        <v>152</v>
      </c>
      <c r="F324" s="9">
        <f>SUM(Ведомственная!G495)</f>
        <v>18</v>
      </c>
      <c r="G324" s="9">
        <f>SUM(Ведомственная!H495)</f>
        <v>0</v>
      </c>
      <c r="H324" s="9">
        <f>SUM(Ведомственная!I495)</f>
        <v>0</v>
      </c>
    </row>
    <row r="325" spans="1:8" x14ac:dyDescent="0.25">
      <c r="A325" s="98" t="s">
        <v>20</v>
      </c>
      <c r="B325" s="31" t="s">
        <v>220</v>
      </c>
      <c r="C325" s="99" t="s">
        <v>85</v>
      </c>
      <c r="D325" s="99" t="s">
        <v>67</v>
      </c>
      <c r="E325" s="99" t="s">
        <v>45</v>
      </c>
      <c r="F325" s="9">
        <f>SUM(Ведомственная!G458)</f>
        <v>257.59999999999997</v>
      </c>
      <c r="G325" s="9">
        <f>SUM(Ведомственная!H458)</f>
        <v>289.10000000000002</v>
      </c>
      <c r="H325" s="9">
        <f>SUM(Ведомственная!I458)</f>
        <v>289.10000000000002</v>
      </c>
    </row>
    <row r="326" spans="1:8" s="27" customFormat="1" ht="47.25" x14ac:dyDescent="0.25">
      <c r="A326" s="23" t="s">
        <v>510</v>
      </c>
      <c r="B326" s="29" t="s">
        <v>199</v>
      </c>
      <c r="C326" s="29"/>
      <c r="D326" s="38"/>
      <c r="E326" s="38"/>
      <c r="F326" s="10">
        <f>SUM(F327)+F340</f>
        <v>274357.5</v>
      </c>
      <c r="G326" s="10">
        <f>SUM(G327)+G340</f>
        <v>10406.800000000001</v>
      </c>
      <c r="H326" s="10">
        <f>SUM(H327)+H340</f>
        <v>31247.899999999998</v>
      </c>
    </row>
    <row r="327" spans="1:8" ht="47.25" x14ac:dyDescent="0.25">
      <c r="A327" s="98" t="s">
        <v>494</v>
      </c>
      <c r="B327" s="31" t="s">
        <v>200</v>
      </c>
      <c r="C327" s="31"/>
      <c r="D327" s="99"/>
      <c r="E327" s="99"/>
      <c r="F327" s="9">
        <f>SUM(F330)+F338+F328</f>
        <v>219879.5</v>
      </c>
      <c r="G327" s="9">
        <f t="shared" ref="G327:H327" si="65">SUM(G330)+G338+G328</f>
        <v>10406.800000000001</v>
      </c>
      <c r="H327" s="9">
        <f t="shared" si="65"/>
        <v>31247.899999999998</v>
      </c>
    </row>
    <row r="328" spans="1:8" ht="31.5" x14ac:dyDescent="0.25">
      <c r="A328" s="2" t="s">
        <v>1022</v>
      </c>
      <c r="B328" s="31" t="s">
        <v>1021</v>
      </c>
      <c r="C328" s="99"/>
      <c r="D328" s="9"/>
      <c r="E328" s="37"/>
      <c r="F328" s="9">
        <f>F329</f>
        <v>17570.2</v>
      </c>
      <c r="G328" s="9">
        <f>G329</f>
        <v>0</v>
      </c>
      <c r="H328" s="9">
        <f>H329</f>
        <v>7188.3</v>
      </c>
    </row>
    <row r="329" spans="1:8" x14ac:dyDescent="0.25">
      <c r="A329" s="2" t="s">
        <v>20</v>
      </c>
      <c r="B329" s="31" t="s">
        <v>1021</v>
      </c>
      <c r="C329" s="99" t="s">
        <v>85</v>
      </c>
      <c r="D329" s="99" t="s">
        <v>11</v>
      </c>
      <c r="E329" s="99" t="s">
        <v>13</v>
      </c>
      <c r="F329" s="9">
        <f>SUM(Ведомственная!G201)</f>
        <v>17570.2</v>
      </c>
      <c r="G329" s="9">
        <f>SUM(Ведомственная!H201)</f>
        <v>0</v>
      </c>
      <c r="H329" s="9">
        <f>SUM(Ведомственная!I201)</f>
        <v>7188.3</v>
      </c>
    </row>
    <row r="330" spans="1:8" ht="47.25" x14ac:dyDescent="0.25">
      <c r="A330" s="98" t="s">
        <v>402</v>
      </c>
      <c r="B330" s="31" t="s">
        <v>201</v>
      </c>
      <c r="C330" s="31"/>
      <c r="D330" s="99"/>
      <c r="E330" s="99"/>
      <c r="F330" s="9">
        <f>SUM(F331:F337)</f>
        <v>82309.299999999988</v>
      </c>
      <c r="G330" s="9">
        <f>SUM(G331:G337)</f>
        <v>10406.800000000001</v>
      </c>
      <c r="H330" s="9">
        <f>SUM(H331:H337)</f>
        <v>24059.599999999999</v>
      </c>
    </row>
    <row r="331" spans="1:8" ht="31.5" x14ac:dyDescent="0.25">
      <c r="A331" s="98" t="s">
        <v>43</v>
      </c>
      <c r="B331" s="31" t="s">
        <v>201</v>
      </c>
      <c r="C331" s="31">
        <v>200</v>
      </c>
      <c r="D331" s="99" t="s">
        <v>28</v>
      </c>
      <c r="E331" s="99">
        <v>13</v>
      </c>
      <c r="F331" s="9">
        <f>SUM(Ведомственная!G109)</f>
        <v>8126.8</v>
      </c>
      <c r="G331" s="9">
        <f>SUM(Ведомственная!H109)</f>
        <v>4688.8999999999996</v>
      </c>
      <c r="H331" s="9">
        <f>SUM(Ведомственная!I109)</f>
        <v>7791.9</v>
      </c>
    </row>
    <row r="332" spans="1:8" ht="31.5" x14ac:dyDescent="0.25">
      <c r="A332" s="98" t="s">
        <v>43</v>
      </c>
      <c r="B332" s="31" t="s">
        <v>201</v>
      </c>
      <c r="C332" s="31">
        <v>200</v>
      </c>
      <c r="D332" s="99" t="s">
        <v>11</v>
      </c>
      <c r="E332" s="99" t="s">
        <v>13</v>
      </c>
      <c r="F332" s="9">
        <f>SUM(Ведомственная!G203)</f>
        <v>1733.5</v>
      </c>
      <c r="G332" s="9">
        <f>SUM(Ведомственная!H203)</f>
        <v>0</v>
      </c>
      <c r="H332" s="9">
        <f>SUM(Ведомственная!I203)</f>
        <v>0</v>
      </c>
    </row>
    <row r="333" spans="1:8" ht="31.5" x14ac:dyDescent="0.25">
      <c r="A333" s="98" t="s">
        <v>43</v>
      </c>
      <c r="B333" s="31" t="s">
        <v>201</v>
      </c>
      <c r="C333" s="31">
        <v>200</v>
      </c>
      <c r="D333" s="99" t="s">
        <v>152</v>
      </c>
      <c r="E333" s="99" t="s">
        <v>35</v>
      </c>
      <c r="F333" s="9">
        <f>SUM(Ведомственная!G339)</f>
        <v>13550.3</v>
      </c>
      <c r="G333" s="9">
        <f>SUM(Ведомственная!H339)</f>
        <v>3500</v>
      </c>
      <c r="H333" s="9">
        <f>SUM(Ведомственная!I339)</f>
        <v>3500</v>
      </c>
    </row>
    <row r="334" spans="1:8" ht="31.5" x14ac:dyDescent="0.25">
      <c r="A334" s="98" t="s">
        <v>43</v>
      </c>
      <c r="B334" s="31" t="s">
        <v>201</v>
      </c>
      <c r="C334" s="31">
        <v>200</v>
      </c>
      <c r="D334" s="99" t="s">
        <v>152</v>
      </c>
      <c r="E334" s="99" t="s">
        <v>45</v>
      </c>
      <c r="F334" s="9">
        <f>SUM(Ведомственная!G396)</f>
        <v>52944.7</v>
      </c>
      <c r="G334" s="9">
        <f>SUM(Ведомственная!H396)</f>
        <v>747.7</v>
      </c>
      <c r="H334" s="9">
        <f>SUM(Ведомственная!I396)</f>
        <v>747.7</v>
      </c>
    </row>
    <row r="335" spans="1:8" ht="31.5" x14ac:dyDescent="0.25">
      <c r="A335" s="2" t="s">
        <v>243</v>
      </c>
      <c r="B335" s="31" t="s">
        <v>201</v>
      </c>
      <c r="C335" s="31">
        <v>400</v>
      </c>
      <c r="D335" s="99" t="s">
        <v>152</v>
      </c>
      <c r="E335" s="99" t="s">
        <v>45</v>
      </c>
      <c r="F335" s="9">
        <f>SUM(Ведомственная!G397)</f>
        <v>5934</v>
      </c>
      <c r="G335" s="9">
        <f>SUM(Ведомственная!H397)</f>
        <v>1450.2</v>
      </c>
      <c r="H335" s="9">
        <f>SUM(Ведомственная!I397)</f>
        <v>12000</v>
      </c>
    </row>
    <row r="336" spans="1:8" ht="31.5" hidden="1" x14ac:dyDescent="0.25">
      <c r="A336" s="2" t="s">
        <v>243</v>
      </c>
      <c r="B336" s="31" t="s">
        <v>201</v>
      </c>
      <c r="C336" s="31">
        <v>400</v>
      </c>
      <c r="D336" s="99" t="s">
        <v>153</v>
      </c>
      <c r="E336" s="99" t="s">
        <v>28</v>
      </c>
      <c r="F336" s="9">
        <f>SUM(Ведомственная!G548)</f>
        <v>0</v>
      </c>
      <c r="G336" s="9"/>
      <c r="H336" s="9"/>
    </row>
    <row r="337" spans="1:8" x14ac:dyDescent="0.25">
      <c r="A337" s="98" t="s">
        <v>20</v>
      </c>
      <c r="B337" s="31" t="s">
        <v>201</v>
      </c>
      <c r="C337" s="31">
        <v>800</v>
      </c>
      <c r="D337" s="99" t="s">
        <v>28</v>
      </c>
      <c r="E337" s="99">
        <v>13</v>
      </c>
      <c r="F337" s="9">
        <f>SUM(Ведомственная!G110)</f>
        <v>20</v>
      </c>
      <c r="G337" s="9">
        <f>SUM(Ведомственная!H110)</f>
        <v>20</v>
      </c>
      <c r="H337" s="9">
        <f>SUM(Ведомственная!I110)</f>
        <v>20</v>
      </c>
    </row>
    <row r="338" spans="1:8" ht="47.25" x14ac:dyDescent="0.25">
      <c r="A338" s="2" t="s">
        <v>1055</v>
      </c>
      <c r="B338" s="31" t="s">
        <v>1054</v>
      </c>
      <c r="C338" s="4"/>
      <c r="D338" s="99"/>
      <c r="E338" s="99"/>
      <c r="F338" s="9">
        <f>SUM(F339)</f>
        <v>120000</v>
      </c>
      <c r="G338" s="9">
        <f t="shared" ref="G338:H338" si="66">SUM(G339)</f>
        <v>0</v>
      </c>
      <c r="H338" s="9">
        <f t="shared" si="66"/>
        <v>0</v>
      </c>
    </row>
    <row r="339" spans="1:8" ht="31.5" x14ac:dyDescent="0.25">
      <c r="A339" s="2" t="s">
        <v>43</v>
      </c>
      <c r="B339" s="31" t="s">
        <v>1054</v>
      </c>
      <c r="C339" s="4" t="s">
        <v>80</v>
      </c>
      <c r="D339" s="99" t="s">
        <v>11</v>
      </c>
      <c r="E339" s="99" t="s">
        <v>13</v>
      </c>
      <c r="F339" s="9">
        <f>SUM(Ведомственная!G205)</f>
        <v>120000</v>
      </c>
      <c r="G339" s="9">
        <f>SUM(Ведомственная!H205)</f>
        <v>0</v>
      </c>
      <c r="H339" s="9">
        <f>SUM(Ведомственная!I205)</f>
        <v>0</v>
      </c>
    </row>
    <row r="340" spans="1:8" ht="31.5" hidden="1" x14ac:dyDescent="0.25">
      <c r="A340" s="98" t="s">
        <v>495</v>
      </c>
      <c r="B340" s="31" t="s">
        <v>213</v>
      </c>
      <c r="C340" s="31"/>
      <c r="D340" s="99"/>
      <c r="E340" s="99"/>
      <c r="F340" s="9">
        <f>SUM(F341)</f>
        <v>54478</v>
      </c>
      <c r="G340" s="9">
        <f>SUM(G341)</f>
        <v>0</v>
      </c>
      <c r="H340" s="9">
        <f>SUM(H341)</f>
        <v>0</v>
      </c>
    </row>
    <row r="341" spans="1:8" ht="47.25" hidden="1" x14ac:dyDescent="0.25">
      <c r="A341" s="98" t="s">
        <v>402</v>
      </c>
      <c r="B341" s="31" t="s">
        <v>513</v>
      </c>
      <c r="C341" s="31"/>
      <c r="D341" s="99"/>
      <c r="E341" s="99"/>
      <c r="F341" s="9">
        <f>SUM(F342:F345)</f>
        <v>54478</v>
      </c>
      <c r="G341" s="9">
        <f t="shared" ref="G341:H341" si="67">SUM(G342:G345)</f>
        <v>0</v>
      </c>
      <c r="H341" s="9">
        <f t="shared" si="67"/>
        <v>0</v>
      </c>
    </row>
    <row r="342" spans="1:8" ht="31.5" hidden="1" x14ac:dyDescent="0.25">
      <c r="A342" s="98" t="s">
        <v>43</v>
      </c>
      <c r="B342" s="31" t="s">
        <v>513</v>
      </c>
      <c r="C342" s="31">
        <v>200</v>
      </c>
      <c r="D342" s="99" t="s">
        <v>28</v>
      </c>
      <c r="E342" s="99">
        <v>13</v>
      </c>
      <c r="F342" s="9">
        <f>SUM(Ведомственная!G113)</f>
        <v>0</v>
      </c>
      <c r="G342" s="9">
        <f>SUM(Ведомственная!H113)</f>
        <v>0</v>
      </c>
      <c r="H342" s="9">
        <f>SUM(Ведомственная!I113)</f>
        <v>0</v>
      </c>
    </row>
    <row r="343" spans="1:8" hidden="1" x14ac:dyDescent="0.25">
      <c r="A343" s="98" t="s">
        <v>20</v>
      </c>
      <c r="B343" s="31" t="s">
        <v>513</v>
      </c>
      <c r="C343" s="31">
        <v>800</v>
      </c>
      <c r="D343" s="99" t="s">
        <v>28</v>
      </c>
      <c r="E343" s="99">
        <v>13</v>
      </c>
      <c r="F343" s="9">
        <f>SUM(Ведомственная!G114)</f>
        <v>0</v>
      </c>
      <c r="G343" s="9">
        <f>SUM(Ведомственная!H114)</f>
        <v>0</v>
      </c>
      <c r="H343" s="9">
        <f>SUM(Ведомственная!I114)</f>
        <v>0</v>
      </c>
    </row>
    <row r="344" spans="1:8" hidden="1" x14ac:dyDescent="0.25">
      <c r="A344" s="98" t="s">
        <v>20</v>
      </c>
      <c r="B344" s="31" t="s">
        <v>513</v>
      </c>
      <c r="C344" s="31">
        <v>800</v>
      </c>
      <c r="D344" s="99" t="s">
        <v>11</v>
      </c>
      <c r="E344" s="99" t="s">
        <v>13</v>
      </c>
      <c r="F344" s="9">
        <f>SUM(Ведомственная!G208)</f>
        <v>0</v>
      </c>
      <c r="G344" s="9">
        <f>SUM(Ведомственная!H208)</f>
        <v>0</v>
      </c>
      <c r="H344" s="9">
        <f>SUM(Ведомственная!I208)</f>
        <v>0</v>
      </c>
    </row>
    <row r="345" spans="1:8" hidden="1" x14ac:dyDescent="0.25">
      <c r="A345" s="98" t="s">
        <v>20</v>
      </c>
      <c r="B345" s="31" t="s">
        <v>513</v>
      </c>
      <c r="C345" s="31">
        <v>800</v>
      </c>
      <c r="D345" s="99" t="s">
        <v>152</v>
      </c>
      <c r="E345" s="99" t="s">
        <v>35</v>
      </c>
      <c r="F345" s="9">
        <f>SUM(Ведомственная!G344)</f>
        <v>54478</v>
      </c>
      <c r="G345" s="9">
        <f>SUM(Ведомственная!H344)</f>
        <v>0</v>
      </c>
      <c r="H345" s="9">
        <f>SUM(Ведомственная!I344)</f>
        <v>0</v>
      </c>
    </row>
    <row r="346" spans="1:8" s="27" customFormat="1" ht="47.25" x14ac:dyDescent="0.25">
      <c r="A346" s="23" t="s">
        <v>756</v>
      </c>
      <c r="B346" s="29" t="s">
        <v>215</v>
      </c>
      <c r="C346" s="38"/>
      <c r="D346" s="38"/>
      <c r="E346" s="38"/>
      <c r="F346" s="10">
        <f>SUM(F347+F368)+F365</f>
        <v>64017.600000000006</v>
      </c>
      <c r="G346" s="10">
        <f t="shared" ref="G346:H346" si="68">SUM(G347+G368)+G365</f>
        <v>56090.400000000001</v>
      </c>
      <c r="H346" s="10">
        <f t="shared" si="68"/>
        <v>68363.600000000006</v>
      </c>
    </row>
    <row r="347" spans="1:8" ht="31.5" x14ac:dyDescent="0.25">
      <c r="A347" s="98" t="s">
        <v>324</v>
      </c>
      <c r="B347" s="31" t="s">
        <v>217</v>
      </c>
      <c r="C347" s="99"/>
      <c r="D347" s="99"/>
      <c r="E347" s="99"/>
      <c r="F347" s="9">
        <f>SUM(F350)+F363+F348</f>
        <v>47568.000000000007</v>
      </c>
      <c r="G347" s="9">
        <f t="shared" ref="G347:H347" si="69">SUM(G350)+G363+G348</f>
        <v>16500</v>
      </c>
      <c r="H347" s="9">
        <f t="shared" si="69"/>
        <v>16500</v>
      </c>
    </row>
    <row r="348" spans="1:8" x14ac:dyDescent="0.25">
      <c r="A348" s="2" t="s">
        <v>29</v>
      </c>
      <c r="B348" s="31" t="s">
        <v>561</v>
      </c>
      <c r="C348" s="99"/>
      <c r="D348" s="99"/>
      <c r="E348" s="99"/>
      <c r="F348" s="9">
        <f>SUM(F349)</f>
        <v>2708.3</v>
      </c>
      <c r="G348" s="9">
        <f t="shared" ref="G348:H348" si="70">SUM(G349)</f>
        <v>0</v>
      </c>
      <c r="H348" s="9">
        <f t="shared" si="70"/>
        <v>0</v>
      </c>
    </row>
    <row r="349" spans="1:8" x14ac:dyDescent="0.25">
      <c r="A349" s="2" t="s">
        <v>20</v>
      </c>
      <c r="B349" s="31" t="s">
        <v>561</v>
      </c>
      <c r="C349" s="99" t="s">
        <v>85</v>
      </c>
      <c r="D349" s="99" t="s">
        <v>152</v>
      </c>
      <c r="E349" s="99" t="s">
        <v>28</v>
      </c>
      <c r="F349" s="9">
        <f>SUM(Ведомственная!G295)</f>
        <v>2708.3</v>
      </c>
      <c r="G349" s="9">
        <f>SUM(Ведомственная!H295)</f>
        <v>0</v>
      </c>
      <c r="H349" s="9">
        <f>SUM(Ведомственная!I295)</f>
        <v>0</v>
      </c>
    </row>
    <row r="350" spans="1:8" ht="31.5" x14ac:dyDescent="0.25">
      <c r="A350" s="98" t="s">
        <v>835</v>
      </c>
      <c r="B350" s="31" t="s">
        <v>652</v>
      </c>
      <c r="C350" s="99"/>
      <c r="D350" s="99"/>
      <c r="E350" s="99"/>
      <c r="F350" s="9">
        <f>SUM(F354)+F357+F351</f>
        <v>39932.400000000001</v>
      </c>
      <c r="G350" s="9">
        <f t="shared" ref="G350:H350" si="71">SUM(G354)+G357+G351</f>
        <v>0</v>
      </c>
      <c r="H350" s="9">
        <f t="shared" si="71"/>
        <v>0</v>
      </c>
    </row>
    <row r="351" spans="1:8" ht="47.25" x14ac:dyDescent="0.25">
      <c r="A351" s="98" t="s">
        <v>656</v>
      </c>
      <c r="B351" s="31" t="s">
        <v>655</v>
      </c>
      <c r="C351" s="99"/>
      <c r="D351" s="99"/>
      <c r="E351" s="99"/>
      <c r="F351" s="9">
        <f>SUM(F352:F353)</f>
        <v>9160.9</v>
      </c>
      <c r="G351" s="9">
        <f t="shared" ref="G351:H351" si="72">SUM(G352:G353)</f>
        <v>0</v>
      </c>
      <c r="H351" s="9">
        <f t="shared" si="72"/>
        <v>0</v>
      </c>
    </row>
    <row r="352" spans="1:8" ht="31.5" x14ac:dyDescent="0.25">
      <c r="A352" s="2" t="s">
        <v>243</v>
      </c>
      <c r="B352" s="31" t="s">
        <v>655</v>
      </c>
      <c r="C352" s="99" t="s">
        <v>224</v>
      </c>
      <c r="D352" s="99"/>
      <c r="E352" s="99"/>
      <c r="F352" s="9">
        <f>SUM(Ведомственная!G298)</f>
        <v>9121.9</v>
      </c>
      <c r="G352" s="9">
        <f>SUM(Ведомственная!H298)</f>
        <v>0</v>
      </c>
      <c r="H352" s="9">
        <f>SUM(Ведомственная!I298)</f>
        <v>0</v>
      </c>
    </row>
    <row r="353" spans="1:8" x14ac:dyDescent="0.25">
      <c r="A353" s="2" t="s">
        <v>20</v>
      </c>
      <c r="B353" s="31" t="s">
        <v>655</v>
      </c>
      <c r="C353" s="108" t="s">
        <v>85</v>
      </c>
      <c r="D353" s="108"/>
      <c r="E353" s="108"/>
      <c r="F353" s="9">
        <f>SUM(Ведомственная!G299)</f>
        <v>39</v>
      </c>
      <c r="G353" s="9">
        <f>SUM(Ведомственная!H299)</f>
        <v>0</v>
      </c>
      <c r="H353" s="9">
        <f>SUM(Ведомственная!I299)</f>
        <v>0</v>
      </c>
    </row>
    <row r="354" spans="1:8" ht="31.5" x14ac:dyDescent="0.25">
      <c r="A354" s="98" t="s">
        <v>650</v>
      </c>
      <c r="B354" s="31" t="s">
        <v>651</v>
      </c>
      <c r="C354" s="99"/>
      <c r="D354" s="99"/>
      <c r="E354" s="99"/>
      <c r="F354" s="9">
        <f>SUM(F355:F356)</f>
        <v>30716.300000000003</v>
      </c>
      <c r="G354" s="9">
        <f t="shared" ref="G354:H354" si="73">SUM(G355:G356)</f>
        <v>0</v>
      </c>
      <c r="H354" s="9">
        <f t="shared" si="73"/>
        <v>0</v>
      </c>
    </row>
    <row r="355" spans="1:8" ht="31.5" x14ac:dyDescent="0.25">
      <c r="A355" s="2" t="s">
        <v>243</v>
      </c>
      <c r="B355" s="31" t="s">
        <v>651</v>
      </c>
      <c r="C355" s="99" t="s">
        <v>224</v>
      </c>
      <c r="D355" s="99" t="s">
        <v>152</v>
      </c>
      <c r="E355" s="99" t="s">
        <v>28</v>
      </c>
      <c r="F355" s="9">
        <f>SUM(Ведомственная!G301)</f>
        <v>30585.4</v>
      </c>
      <c r="G355" s="9">
        <f>SUM(Ведомственная!H301)</f>
        <v>0</v>
      </c>
      <c r="H355" s="9">
        <f>SUM(Ведомственная!I301)</f>
        <v>0</v>
      </c>
    </row>
    <row r="356" spans="1:8" x14ac:dyDescent="0.25">
      <c r="A356" s="2" t="s">
        <v>20</v>
      </c>
      <c r="B356" s="31" t="s">
        <v>651</v>
      </c>
      <c r="C356" s="108" t="s">
        <v>85</v>
      </c>
      <c r="D356" s="108" t="s">
        <v>152</v>
      </c>
      <c r="E356" s="108" t="s">
        <v>28</v>
      </c>
      <c r="F356" s="9">
        <f>SUM(Ведомственная!G302)</f>
        <v>130.9</v>
      </c>
      <c r="G356" s="9">
        <f>SUM(Ведомственная!H302)</f>
        <v>0</v>
      </c>
      <c r="H356" s="9">
        <f>SUM(Ведомственная!I302)</f>
        <v>0</v>
      </c>
    </row>
    <row r="357" spans="1:8" ht="31.5" x14ac:dyDescent="0.25">
      <c r="A357" s="98" t="s">
        <v>915</v>
      </c>
      <c r="B357" s="31" t="s">
        <v>671</v>
      </c>
      <c r="C357" s="99"/>
      <c r="D357" s="99"/>
      <c r="E357" s="99"/>
      <c r="F357" s="9">
        <f>SUM(F358:F359)</f>
        <v>55.2</v>
      </c>
      <c r="G357" s="9">
        <f t="shared" ref="G357:H357" si="74">SUM(G358:G359)</f>
        <v>0</v>
      </c>
      <c r="H357" s="9">
        <f t="shared" si="74"/>
        <v>0</v>
      </c>
    </row>
    <row r="358" spans="1:8" ht="31.5" x14ac:dyDescent="0.25">
      <c r="A358" s="2" t="s">
        <v>243</v>
      </c>
      <c r="B358" s="31" t="s">
        <v>671</v>
      </c>
      <c r="C358" s="99" t="s">
        <v>224</v>
      </c>
      <c r="D358" s="99" t="s">
        <v>152</v>
      </c>
      <c r="E358" s="99" t="s">
        <v>28</v>
      </c>
      <c r="F358" s="9">
        <f>SUM(Ведомственная!G304)</f>
        <v>55</v>
      </c>
      <c r="G358" s="9">
        <f>SUM(Ведомственная!H304)</f>
        <v>0</v>
      </c>
      <c r="H358" s="9">
        <f>SUM(Ведомственная!I304)</f>
        <v>0</v>
      </c>
    </row>
    <row r="359" spans="1:8" x14ac:dyDescent="0.25">
      <c r="A359" s="2" t="s">
        <v>20</v>
      </c>
      <c r="B359" s="31" t="s">
        <v>671</v>
      </c>
      <c r="C359" s="111" t="s">
        <v>85</v>
      </c>
      <c r="D359" s="111" t="s">
        <v>152</v>
      </c>
      <c r="E359" s="111" t="s">
        <v>28</v>
      </c>
      <c r="F359" s="9">
        <f>SUM(Ведомственная!G305)</f>
        <v>0.2</v>
      </c>
      <c r="G359" s="9">
        <f>SUM(Ведомственная!H305)</f>
        <v>0</v>
      </c>
      <c r="H359" s="9">
        <f>SUM(Ведомственная!I305)</f>
        <v>0</v>
      </c>
    </row>
    <row r="360" spans="1:8" ht="31.5" hidden="1" x14ac:dyDescent="0.25">
      <c r="A360" s="2" t="s">
        <v>325</v>
      </c>
      <c r="B360" s="99" t="s">
        <v>326</v>
      </c>
      <c r="C360" s="99"/>
      <c r="D360" s="99"/>
      <c r="E360" s="99"/>
      <c r="F360" s="9">
        <f>SUM(Ведомственная!G306)</f>
        <v>145647.4</v>
      </c>
      <c r="G360" s="9">
        <f>SUM(Ведомственная!H306)</f>
        <v>316216.50000000006</v>
      </c>
      <c r="H360" s="9">
        <f>SUM(Ведомственная!I306)</f>
        <v>41029.599999999999</v>
      </c>
    </row>
    <row r="361" spans="1:8" ht="31.5" hidden="1" x14ac:dyDescent="0.25">
      <c r="A361" s="2" t="s">
        <v>243</v>
      </c>
      <c r="B361" s="99" t="s">
        <v>326</v>
      </c>
      <c r="C361" s="99" t="s">
        <v>224</v>
      </c>
      <c r="D361" s="99" t="s">
        <v>152</v>
      </c>
      <c r="E361" s="99" t="s">
        <v>152</v>
      </c>
      <c r="F361" s="9">
        <f>SUM(Ведомственная!G307)</f>
        <v>480</v>
      </c>
      <c r="G361" s="9">
        <f>SUM(Ведомственная!H307)</f>
        <v>2027.2</v>
      </c>
      <c r="H361" s="9">
        <f>SUM(Ведомственная!I307)</f>
        <v>2074.3000000000002</v>
      </c>
    </row>
    <row r="362" spans="1:8" ht="31.5" hidden="1" x14ac:dyDescent="0.25">
      <c r="A362" s="2" t="s">
        <v>243</v>
      </c>
      <c r="B362" s="31" t="s">
        <v>223</v>
      </c>
      <c r="C362" s="31">
        <v>400</v>
      </c>
      <c r="D362" s="99" t="s">
        <v>25</v>
      </c>
      <c r="E362" s="99" t="s">
        <v>67</v>
      </c>
      <c r="F362" s="9">
        <f>SUM(Ведомственная!G308)</f>
        <v>480</v>
      </c>
      <c r="G362" s="9">
        <f>SUM(Ведомственная!H308)</f>
        <v>2027.2</v>
      </c>
      <c r="H362" s="9">
        <f>SUM(Ведомственная!I308)</f>
        <v>2074.3000000000002</v>
      </c>
    </row>
    <row r="363" spans="1:8" x14ac:dyDescent="0.25">
      <c r="A363" s="34" t="s">
        <v>29</v>
      </c>
      <c r="B363" s="99" t="s">
        <v>561</v>
      </c>
      <c r="C363" s="31"/>
      <c r="D363" s="99"/>
      <c r="E363" s="99"/>
      <c r="F363" s="9">
        <f>SUM(F364)</f>
        <v>4927.3</v>
      </c>
      <c r="G363" s="9">
        <f>SUM(G364)</f>
        <v>16500</v>
      </c>
      <c r="H363" s="9">
        <f>SUM(H364)</f>
        <v>16500</v>
      </c>
    </row>
    <row r="364" spans="1:8" ht="31.5" x14ac:dyDescent="0.25">
      <c r="A364" s="2" t="s">
        <v>43</v>
      </c>
      <c r="B364" s="99" t="s">
        <v>561</v>
      </c>
      <c r="C364" s="31">
        <v>200</v>
      </c>
      <c r="D364" s="99" t="s">
        <v>152</v>
      </c>
      <c r="E364" s="99" t="s">
        <v>28</v>
      </c>
      <c r="F364" s="9">
        <f>SUM(Ведомственная!G447)</f>
        <v>4927.3</v>
      </c>
      <c r="G364" s="9">
        <f>SUM(Ведомственная!H447)</f>
        <v>16500</v>
      </c>
      <c r="H364" s="9">
        <f>SUM(Ведомственная!I447)</f>
        <v>16500</v>
      </c>
    </row>
    <row r="365" spans="1:8" ht="141.75" hidden="1" x14ac:dyDescent="0.25">
      <c r="A365" s="98" t="s">
        <v>837</v>
      </c>
      <c r="B365" s="31" t="s">
        <v>223</v>
      </c>
      <c r="C365" s="37"/>
      <c r="D365" s="99"/>
      <c r="E365" s="99"/>
      <c r="F365" s="9">
        <f>SUM(F367)</f>
        <v>0</v>
      </c>
      <c r="G365" s="9">
        <f t="shared" ref="G365:H365" si="75">SUM(G367)</f>
        <v>0</v>
      </c>
      <c r="H365" s="9">
        <f t="shared" si="75"/>
        <v>0</v>
      </c>
    </row>
    <row r="366" spans="1:8" hidden="1" x14ac:dyDescent="0.25">
      <c r="A366" s="34" t="s">
        <v>29</v>
      </c>
      <c r="B366" s="31" t="s">
        <v>747</v>
      </c>
      <c r="C366" s="37"/>
      <c r="D366" s="99"/>
      <c r="E366" s="99"/>
      <c r="F366" s="9">
        <f>SUM(F367)</f>
        <v>0</v>
      </c>
      <c r="G366" s="9">
        <f t="shared" ref="G366:H366" si="76">SUM(G367)</f>
        <v>0</v>
      </c>
      <c r="H366" s="9">
        <f t="shared" si="76"/>
        <v>0</v>
      </c>
    </row>
    <row r="367" spans="1:8" ht="31.5" hidden="1" x14ac:dyDescent="0.25">
      <c r="A367" s="2" t="s">
        <v>243</v>
      </c>
      <c r="B367" s="31" t="s">
        <v>747</v>
      </c>
      <c r="C367" s="31">
        <v>400</v>
      </c>
      <c r="D367" s="99" t="s">
        <v>25</v>
      </c>
      <c r="E367" s="99" t="s">
        <v>67</v>
      </c>
      <c r="F367" s="9">
        <f>SUM(Ведомственная!G535)</f>
        <v>0</v>
      </c>
      <c r="G367" s="9">
        <f>SUM(Ведомственная!H535)</f>
        <v>0</v>
      </c>
      <c r="H367" s="9">
        <f>SUM(Ведомственная!I535)</f>
        <v>0</v>
      </c>
    </row>
    <row r="368" spans="1:8" ht="63" x14ac:dyDescent="0.25">
      <c r="A368" s="98" t="s">
        <v>320</v>
      </c>
      <c r="B368" s="31" t="s">
        <v>323</v>
      </c>
      <c r="C368" s="31"/>
      <c r="D368" s="99"/>
      <c r="E368" s="99"/>
      <c r="F368" s="9">
        <f>SUM(F369+F371)</f>
        <v>16449.599999999999</v>
      </c>
      <c r="G368" s="9">
        <f>SUM(G369+G371)</f>
        <v>39590.400000000001</v>
      </c>
      <c r="H368" s="9">
        <f>SUM(H369+H371)</f>
        <v>51863.6</v>
      </c>
    </row>
    <row r="369" spans="1:8" ht="126" x14ac:dyDescent="0.25">
      <c r="A369" s="2" t="s">
        <v>471</v>
      </c>
      <c r="B369" s="31" t="s">
        <v>441</v>
      </c>
      <c r="C369" s="31"/>
      <c r="D369" s="99"/>
      <c r="E369" s="99"/>
      <c r="F369" s="9">
        <f>SUM(F370)</f>
        <v>16449.599999999999</v>
      </c>
      <c r="G369" s="9">
        <f>SUM(G370)</f>
        <v>39590.400000000001</v>
      </c>
      <c r="H369" s="9">
        <f>SUM(H370)</f>
        <v>51863.6</v>
      </c>
    </row>
    <row r="370" spans="1:8" ht="31.5" x14ac:dyDescent="0.25">
      <c r="A370" s="2" t="s">
        <v>243</v>
      </c>
      <c r="B370" s="31" t="s">
        <v>441</v>
      </c>
      <c r="C370" s="31">
        <v>400</v>
      </c>
      <c r="D370" s="99" t="s">
        <v>25</v>
      </c>
      <c r="E370" s="99" t="s">
        <v>11</v>
      </c>
      <c r="F370" s="9">
        <f>SUM(Ведомственная!G528)</f>
        <v>16449.599999999999</v>
      </c>
      <c r="G370" s="9">
        <f>SUM(Ведомственная!H528)</f>
        <v>39590.400000000001</v>
      </c>
      <c r="H370" s="9">
        <f>SUM(Ведомственная!I528)</f>
        <v>51863.6</v>
      </c>
    </row>
    <row r="371" spans="1:8" ht="47.25" hidden="1" x14ac:dyDescent="0.25">
      <c r="A371" s="98" t="s">
        <v>225</v>
      </c>
      <c r="B371" s="99" t="s">
        <v>442</v>
      </c>
      <c r="C371" s="31"/>
      <c r="D371" s="99"/>
      <c r="E371" s="99"/>
      <c r="F371" s="9">
        <f>SUM(F372)</f>
        <v>0</v>
      </c>
      <c r="G371" s="9">
        <f>SUM(G372)</f>
        <v>0</v>
      </c>
      <c r="H371" s="9">
        <f>SUM(H372)</f>
        <v>0</v>
      </c>
    </row>
    <row r="372" spans="1:8" ht="31.5" hidden="1" x14ac:dyDescent="0.25">
      <c r="A372" s="2" t="s">
        <v>243</v>
      </c>
      <c r="B372" s="99" t="s">
        <v>442</v>
      </c>
      <c r="C372" s="99" t="s">
        <v>224</v>
      </c>
      <c r="D372" s="99" t="s">
        <v>25</v>
      </c>
      <c r="E372" s="99" t="s">
        <v>11</v>
      </c>
      <c r="F372" s="9">
        <f>SUM(Ведомственная!G530)</f>
        <v>0</v>
      </c>
      <c r="G372" s="9">
        <f>SUM(Ведомственная!H530)</f>
        <v>0</v>
      </c>
      <c r="H372" s="9">
        <f>SUM(Ведомственная!I530)</f>
        <v>0</v>
      </c>
    </row>
    <row r="373" spans="1:8" s="27" customFormat="1" ht="31.5" x14ac:dyDescent="0.25">
      <c r="A373" s="23" t="s">
        <v>517</v>
      </c>
      <c r="B373" s="38" t="s">
        <v>202</v>
      </c>
      <c r="C373" s="38"/>
      <c r="D373" s="38"/>
      <c r="E373" s="38"/>
      <c r="F373" s="10">
        <f>SUM(F374+F377)</f>
        <v>178</v>
      </c>
      <c r="G373" s="10">
        <f t="shared" ref="G373:H373" si="77">SUM(G374+G377)</f>
        <v>178</v>
      </c>
      <c r="H373" s="10">
        <f t="shared" si="77"/>
        <v>178</v>
      </c>
    </row>
    <row r="374" spans="1:8" ht="31.5" x14ac:dyDescent="0.25">
      <c r="A374" s="98" t="s">
        <v>742</v>
      </c>
      <c r="B374" s="99" t="s">
        <v>740</v>
      </c>
      <c r="C374" s="99"/>
      <c r="D374" s="99"/>
      <c r="E374" s="99"/>
      <c r="F374" s="9">
        <f>SUM(Ведомственная!G1144)</f>
        <v>67</v>
      </c>
      <c r="G374" s="9">
        <f>SUM(Ведомственная!H1144)</f>
        <v>67</v>
      </c>
      <c r="H374" s="9">
        <f>SUM(Ведомственная!I1144)</f>
        <v>67</v>
      </c>
    </row>
    <row r="375" spans="1:8" x14ac:dyDescent="0.25">
      <c r="A375" s="98" t="s">
        <v>29</v>
      </c>
      <c r="B375" s="99" t="s">
        <v>741</v>
      </c>
      <c r="C375" s="99"/>
      <c r="D375" s="99"/>
      <c r="E375" s="99"/>
      <c r="F375" s="9">
        <f>SUM(Ведомственная!G1145)</f>
        <v>67</v>
      </c>
      <c r="G375" s="9">
        <f>SUM(Ведомственная!H1145)</f>
        <v>67</v>
      </c>
      <c r="H375" s="9">
        <f>SUM(Ведомственная!I1145)</f>
        <v>67</v>
      </c>
    </row>
    <row r="376" spans="1:8" ht="31.5" x14ac:dyDescent="0.25">
      <c r="A376" s="98" t="s">
        <v>43</v>
      </c>
      <c r="B376" s="99" t="s">
        <v>741</v>
      </c>
      <c r="C376" s="99" t="s">
        <v>80</v>
      </c>
      <c r="D376" s="99" t="s">
        <v>102</v>
      </c>
      <c r="E376" s="99" t="s">
        <v>102</v>
      </c>
      <c r="F376" s="9">
        <f>SUM(Ведомственная!G1146)</f>
        <v>67</v>
      </c>
      <c r="G376" s="9">
        <f>SUM(Ведомственная!H1146)</f>
        <v>67</v>
      </c>
      <c r="H376" s="9">
        <f>SUM(Ведомственная!I1146)</f>
        <v>67</v>
      </c>
    </row>
    <row r="377" spans="1:8" ht="47.25" x14ac:dyDescent="0.25">
      <c r="A377" s="98" t="s">
        <v>745</v>
      </c>
      <c r="B377" s="99" t="s">
        <v>743</v>
      </c>
      <c r="C377" s="99"/>
      <c r="D377" s="99"/>
      <c r="E377" s="99"/>
      <c r="F377" s="9">
        <f>SUM(Ведомственная!G1147)</f>
        <v>111</v>
      </c>
      <c r="G377" s="9">
        <f>SUM(Ведомственная!H1147)</f>
        <v>111</v>
      </c>
      <c r="H377" s="9">
        <f>SUM(Ведомственная!I1147)</f>
        <v>111</v>
      </c>
    </row>
    <row r="378" spans="1:8" x14ac:dyDescent="0.25">
      <c r="A378" s="98" t="s">
        <v>29</v>
      </c>
      <c r="B378" s="99" t="s">
        <v>744</v>
      </c>
      <c r="C378" s="99"/>
      <c r="D378" s="99"/>
      <c r="E378" s="99"/>
      <c r="F378" s="9">
        <f>SUM(Ведомственная!G1148)</f>
        <v>111</v>
      </c>
      <c r="G378" s="9">
        <f>SUM(Ведомственная!H1148)</f>
        <v>111</v>
      </c>
      <c r="H378" s="9">
        <f>SUM(Ведомственная!I1148)</f>
        <v>111</v>
      </c>
    </row>
    <row r="379" spans="1:8" ht="31.5" x14ac:dyDescent="0.25">
      <c r="A379" s="33" t="s">
        <v>43</v>
      </c>
      <c r="B379" s="99" t="s">
        <v>744</v>
      </c>
      <c r="C379" s="99" t="s">
        <v>80</v>
      </c>
      <c r="D379" s="99" t="s">
        <v>102</v>
      </c>
      <c r="E379" s="99" t="s">
        <v>102</v>
      </c>
      <c r="F379" s="9">
        <f>SUM(Ведомственная!G1149)</f>
        <v>111</v>
      </c>
      <c r="G379" s="9">
        <f>SUM(Ведомственная!H1149)</f>
        <v>111</v>
      </c>
      <c r="H379" s="9">
        <f>SUM(Ведомственная!I1149)</f>
        <v>111</v>
      </c>
    </row>
    <row r="380" spans="1:8" ht="63" x14ac:dyDescent="0.25">
      <c r="A380" s="23" t="s">
        <v>568</v>
      </c>
      <c r="B380" s="38" t="s">
        <v>567</v>
      </c>
      <c r="C380" s="99"/>
      <c r="D380" s="99"/>
      <c r="E380" s="99"/>
      <c r="F380" s="10">
        <f>SUM(F381+F390)+F389+F394</f>
        <v>9579.2000000000007</v>
      </c>
      <c r="G380" s="10">
        <f>SUM(G381+G390)+G389+G394</f>
        <v>947.1</v>
      </c>
      <c r="H380" s="10">
        <f>SUM(H381+H390)+H389+H394</f>
        <v>8224.7999999999993</v>
      </c>
    </row>
    <row r="381" spans="1:8" x14ac:dyDescent="0.25">
      <c r="A381" s="98" t="s">
        <v>29</v>
      </c>
      <c r="B381" s="4" t="s">
        <v>569</v>
      </c>
      <c r="C381" s="99"/>
      <c r="D381" s="99"/>
      <c r="E381" s="99"/>
      <c r="F381" s="9">
        <f>SUM(F383+F385)+F382</f>
        <v>9579.2000000000007</v>
      </c>
      <c r="G381" s="9">
        <f t="shared" ref="G381:H381" si="78">SUM(G383+G385)+G382</f>
        <v>947.1</v>
      </c>
      <c r="H381" s="9">
        <f t="shared" si="78"/>
        <v>8224.7999999999993</v>
      </c>
    </row>
    <row r="382" spans="1:8" ht="31.5" x14ac:dyDescent="0.25">
      <c r="A382" s="33" t="s">
        <v>43</v>
      </c>
      <c r="B382" s="4" t="s">
        <v>569</v>
      </c>
      <c r="C382" s="99" t="s">
        <v>80</v>
      </c>
      <c r="D382" s="99"/>
      <c r="E382" s="99"/>
      <c r="F382" s="9">
        <f>SUM(Ведомственная!G512)</f>
        <v>988.2</v>
      </c>
      <c r="G382" s="9">
        <f>SUM(Ведомственная!H512)</f>
        <v>0</v>
      </c>
      <c r="H382" s="9">
        <f>SUM(Ведомственная!I512)</f>
        <v>0</v>
      </c>
    </row>
    <row r="383" spans="1:8" x14ac:dyDescent="0.25">
      <c r="A383" s="98" t="s">
        <v>115</v>
      </c>
      <c r="B383" s="4" t="s">
        <v>570</v>
      </c>
      <c r="C383" s="99"/>
      <c r="D383" s="99"/>
      <c r="E383" s="99"/>
      <c r="F383" s="9">
        <f t="shared" ref="F383:H383" si="79">SUM(F384)</f>
        <v>7455.7</v>
      </c>
      <c r="G383" s="9">
        <f t="shared" si="79"/>
        <v>0</v>
      </c>
      <c r="H383" s="9">
        <f t="shared" si="79"/>
        <v>0</v>
      </c>
    </row>
    <row r="384" spans="1:8" ht="31.5" x14ac:dyDescent="0.25">
      <c r="A384" s="98" t="s">
        <v>43</v>
      </c>
      <c r="B384" s="4" t="s">
        <v>570</v>
      </c>
      <c r="C384" s="99" t="s">
        <v>80</v>
      </c>
      <c r="D384" s="99" t="s">
        <v>13</v>
      </c>
      <c r="E384" s="99" t="s">
        <v>28</v>
      </c>
      <c r="F384" s="9">
        <f>SUM(Ведомственная!G1333)</f>
        <v>7455.7</v>
      </c>
      <c r="G384" s="9">
        <f>SUM(Ведомственная!H1333)</f>
        <v>0</v>
      </c>
      <c r="H384" s="9">
        <f>SUM(Ведомственная!I1333)</f>
        <v>0</v>
      </c>
    </row>
    <row r="385" spans="1:8" ht="63" x14ac:dyDescent="0.25">
      <c r="A385" s="98" t="s">
        <v>727</v>
      </c>
      <c r="B385" s="4" t="s">
        <v>791</v>
      </c>
      <c r="C385" s="4"/>
      <c r="D385" s="99"/>
      <c r="E385" s="99"/>
      <c r="F385" s="9">
        <f>SUM(F386:F387)</f>
        <v>1135.3</v>
      </c>
      <c r="G385" s="9">
        <f t="shared" ref="G385:H385" si="80">SUM(G386:G387)</f>
        <v>947.1</v>
      </c>
      <c r="H385" s="9">
        <f t="shared" si="80"/>
        <v>8224.7999999999993</v>
      </c>
    </row>
    <row r="386" spans="1:8" ht="31.5" hidden="1" x14ac:dyDescent="0.25">
      <c r="A386" s="33" t="s">
        <v>43</v>
      </c>
      <c r="B386" s="4" t="s">
        <v>791</v>
      </c>
      <c r="C386" s="4" t="s">
        <v>111</v>
      </c>
      <c r="D386" s="99" t="s">
        <v>13</v>
      </c>
      <c r="E386" s="99" t="s">
        <v>28</v>
      </c>
      <c r="F386" s="9">
        <f>SUM(Ведомственная!G1335)</f>
        <v>0</v>
      </c>
      <c r="G386" s="9">
        <f>SUM(Ведомственная!H1335)</f>
        <v>0</v>
      </c>
      <c r="H386" s="9">
        <f>SUM(Ведомственная!I1335)</f>
        <v>0</v>
      </c>
    </row>
    <row r="387" spans="1:8" ht="31.5" x14ac:dyDescent="0.25">
      <c r="A387" s="98" t="s">
        <v>110</v>
      </c>
      <c r="B387" s="4" t="s">
        <v>791</v>
      </c>
      <c r="C387" s="4" t="s">
        <v>111</v>
      </c>
      <c r="D387" s="99" t="s">
        <v>13</v>
      </c>
      <c r="E387" s="99" t="s">
        <v>28</v>
      </c>
      <c r="F387" s="9">
        <f>SUM(Ведомственная!G1336)</f>
        <v>1135.3</v>
      </c>
      <c r="G387" s="9">
        <f>SUM(Ведомственная!H1336)</f>
        <v>947.1</v>
      </c>
      <c r="H387" s="9">
        <f>SUM(Ведомственная!I1336)</f>
        <v>8224.7999999999993</v>
      </c>
    </row>
    <row r="388" spans="1:8" ht="31.5" hidden="1" x14ac:dyDescent="0.25">
      <c r="A388" s="98" t="s">
        <v>242</v>
      </c>
      <c r="B388" s="99" t="s">
        <v>785</v>
      </c>
      <c r="C388" s="4"/>
      <c r="D388" s="99"/>
      <c r="E388" s="99"/>
      <c r="F388" s="9">
        <f>SUM(F389)</f>
        <v>0</v>
      </c>
      <c r="G388" s="9">
        <f>SUM(G389)</f>
        <v>0</v>
      </c>
      <c r="H388" s="9">
        <f>SUM(H389)</f>
        <v>0</v>
      </c>
    </row>
    <row r="389" spans="1:8" ht="31.5" hidden="1" x14ac:dyDescent="0.25">
      <c r="A389" s="98" t="s">
        <v>243</v>
      </c>
      <c r="B389" s="99" t="s">
        <v>785</v>
      </c>
      <c r="C389" s="4" t="s">
        <v>224</v>
      </c>
      <c r="D389" s="99" t="s">
        <v>13</v>
      </c>
      <c r="E389" s="99" t="s">
        <v>28</v>
      </c>
      <c r="F389" s="9">
        <f>SUM(Ведомственная!G514)</f>
        <v>0</v>
      </c>
      <c r="G389" s="9">
        <f>SUM(Ведомственная!H514)</f>
        <v>0</v>
      </c>
      <c r="H389" s="9">
        <f>SUM(Ведомственная!I514)</f>
        <v>0</v>
      </c>
    </row>
    <row r="390" spans="1:8" hidden="1" x14ac:dyDescent="0.25">
      <c r="A390" s="98" t="s">
        <v>135</v>
      </c>
      <c r="B390" s="4" t="s">
        <v>571</v>
      </c>
      <c r="C390" s="99"/>
      <c r="D390" s="99"/>
      <c r="E390" s="99"/>
      <c r="F390" s="9">
        <f t="shared" ref="F390:H392" si="81">SUM(F391)</f>
        <v>0</v>
      </c>
      <c r="G390" s="9">
        <f t="shared" si="81"/>
        <v>0</v>
      </c>
      <c r="H390" s="9">
        <f t="shared" si="81"/>
        <v>0</v>
      </c>
    </row>
    <row r="391" spans="1:8" ht="31.5" hidden="1" x14ac:dyDescent="0.25">
      <c r="A391" s="98" t="s">
        <v>235</v>
      </c>
      <c r="B391" s="4" t="s">
        <v>572</v>
      </c>
      <c r="C391" s="99"/>
      <c r="D391" s="99"/>
      <c r="E391" s="99"/>
      <c r="F391" s="9">
        <f t="shared" si="81"/>
        <v>0</v>
      </c>
      <c r="G391" s="9">
        <f t="shared" si="81"/>
        <v>0</v>
      </c>
      <c r="H391" s="9">
        <f t="shared" si="81"/>
        <v>0</v>
      </c>
    </row>
    <row r="392" spans="1:8" hidden="1" x14ac:dyDescent="0.25">
      <c r="A392" s="98" t="s">
        <v>128</v>
      </c>
      <c r="B392" s="4" t="s">
        <v>573</v>
      </c>
      <c r="C392" s="99"/>
      <c r="D392" s="99"/>
      <c r="E392" s="99"/>
      <c r="F392" s="9">
        <f t="shared" si="81"/>
        <v>0</v>
      </c>
      <c r="G392" s="9">
        <f t="shared" si="81"/>
        <v>0</v>
      </c>
      <c r="H392" s="9">
        <f t="shared" si="81"/>
        <v>0</v>
      </c>
    </row>
    <row r="393" spans="1:8" ht="31.5" hidden="1" x14ac:dyDescent="0.25">
      <c r="A393" s="98" t="s">
        <v>110</v>
      </c>
      <c r="B393" s="4" t="s">
        <v>573</v>
      </c>
      <c r="C393" s="99" t="s">
        <v>111</v>
      </c>
      <c r="D393" s="99" t="s">
        <v>13</v>
      </c>
      <c r="E393" s="99" t="s">
        <v>28</v>
      </c>
      <c r="F393" s="9">
        <f>SUM(Ведомственная!G1340)</f>
        <v>0</v>
      </c>
      <c r="G393" s="9">
        <f>SUM(Ведомственная!H1340)</f>
        <v>0</v>
      </c>
      <c r="H393" s="9">
        <f>SUM(Ведомственная!I1340)</f>
        <v>0</v>
      </c>
    </row>
    <row r="394" spans="1:8" hidden="1" x14ac:dyDescent="0.25">
      <c r="A394" s="98" t="s">
        <v>664</v>
      </c>
      <c r="B394" s="4" t="s">
        <v>793</v>
      </c>
      <c r="C394" s="99"/>
      <c r="D394" s="99"/>
      <c r="E394" s="99"/>
      <c r="F394" s="9">
        <f>SUM(F395)</f>
        <v>0</v>
      </c>
      <c r="G394" s="9">
        <f t="shared" ref="G394:H394" si="82">SUM(G395)</f>
        <v>0</v>
      </c>
      <c r="H394" s="9">
        <f t="shared" si="82"/>
        <v>0</v>
      </c>
    </row>
    <row r="395" spans="1:8" hidden="1" x14ac:dyDescent="0.25">
      <c r="A395" s="98" t="s">
        <v>792</v>
      </c>
      <c r="B395" s="4" t="s">
        <v>794</v>
      </c>
      <c r="C395" s="99"/>
      <c r="D395" s="99"/>
      <c r="E395" s="99"/>
      <c r="F395" s="9">
        <f>SUM(F396)</f>
        <v>0</v>
      </c>
      <c r="G395" s="9">
        <f t="shared" ref="G395:H395" si="83">SUM(G396)</f>
        <v>0</v>
      </c>
      <c r="H395" s="9">
        <f t="shared" si="83"/>
        <v>0</v>
      </c>
    </row>
    <row r="396" spans="1:8" ht="31.5" hidden="1" x14ac:dyDescent="0.25">
      <c r="A396" s="98" t="s">
        <v>110</v>
      </c>
      <c r="B396" s="4" t="s">
        <v>794</v>
      </c>
      <c r="C396" s="99" t="s">
        <v>111</v>
      </c>
      <c r="D396" s="99" t="s">
        <v>13</v>
      </c>
      <c r="E396" s="99" t="s">
        <v>28</v>
      </c>
      <c r="F396" s="9">
        <f>SUM(Ведомственная!G1343)</f>
        <v>0</v>
      </c>
      <c r="G396" s="9">
        <f>SUM(Ведомственная!H1343)</f>
        <v>0</v>
      </c>
      <c r="H396" s="9">
        <f>SUM(Ведомственная!I1343)</f>
        <v>0</v>
      </c>
    </row>
    <row r="397" spans="1:8" ht="47.25" x14ac:dyDescent="0.25">
      <c r="A397" s="23" t="s">
        <v>518</v>
      </c>
      <c r="B397" s="38" t="s">
        <v>302</v>
      </c>
      <c r="C397" s="38"/>
      <c r="D397" s="38"/>
      <c r="E397" s="38"/>
      <c r="F397" s="10">
        <f t="shared" ref="F397:H399" si="84">F398</f>
        <v>178.5</v>
      </c>
      <c r="G397" s="10">
        <f t="shared" si="84"/>
        <v>178.5</v>
      </c>
      <c r="H397" s="10">
        <f t="shared" si="84"/>
        <v>178.5</v>
      </c>
    </row>
    <row r="398" spans="1:8" x14ac:dyDescent="0.25">
      <c r="A398" s="98" t="s">
        <v>29</v>
      </c>
      <c r="B398" s="99" t="s">
        <v>303</v>
      </c>
      <c r="C398" s="99"/>
      <c r="D398" s="99"/>
      <c r="E398" s="99"/>
      <c r="F398" s="9">
        <f t="shared" si="84"/>
        <v>178.5</v>
      </c>
      <c r="G398" s="9">
        <f t="shared" si="84"/>
        <v>178.5</v>
      </c>
      <c r="H398" s="9">
        <f t="shared" si="84"/>
        <v>178.5</v>
      </c>
    </row>
    <row r="399" spans="1:8" x14ac:dyDescent="0.25">
      <c r="A399" s="33" t="s">
        <v>137</v>
      </c>
      <c r="B399" s="99" t="s">
        <v>304</v>
      </c>
      <c r="C399" s="99"/>
      <c r="D399" s="99"/>
      <c r="E399" s="99"/>
      <c r="F399" s="9">
        <f t="shared" si="84"/>
        <v>178.5</v>
      </c>
      <c r="G399" s="9">
        <f t="shared" si="84"/>
        <v>178.5</v>
      </c>
      <c r="H399" s="9">
        <f t="shared" si="84"/>
        <v>178.5</v>
      </c>
    </row>
    <row r="400" spans="1:8" ht="31.5" x14ac:dyDescent="0.25">
      <c r="A400" s="98" t="s">
        <v>43</v>
      </c>
      <c r="B400" s="99" t="s">
        <v>304</v>
      </c>
      <c r="C400" s="99" t="s">
        <v>80</v>
      </c>
      <c r="D400" s="99" t="s">
        <v>102</v>
      </c>
      <c r="E400" s="99" t="s">
        <v>102</v>
      </c>
      <c r="F400" s="9">
        <f>SUM(Ведомственная!G1152)</f>
        <v>178.5</v>
      </c>
      <c r="G400" s="9">
        <f>SUM(Ведомственная!H1152)</f>
        <v>178.5</v>
      </c>
      <c r="H400" s="9">
        <f>SUM(Ведомственная!I1152)</f>
        <v>178.5</v>
      </c>
    </row>
    <row r="401" spans="1:8" ht="31.5" x14ac:dyDescent="0.25">
      <c r="A401" s="23" t="s">
        <v>526</v>
      </c>
      <c r="B401" s="24" t="s">
        <v>104</v>
      </c>
      <c r="C401" s="24"/>
      <c r="D401" s="24"/>
      <c r="E401" s="24"/>
      <c r="F401" s="26">
        <f>F402+F414+F418+F424+F429+F458+F520</f>
        <v>409234.49999999994</v>
      </c>
      <c r="G401" s="26">
        <f>G402+G414+G418+G424+G429+G458+G520</f>
        <v>318311.2</v>
      </c>
      <c r="H401" s="26">
        <f>H402+H414+H418+H424+H429+H458+H520</f>
        <v>323471.59999999998</v>
      </c>
    </row>
    <row r="402" spans="1:8" x14ac:dyDescent="0.25">
      <c r="A402" s="98" t="s">
        <v>112</v>
      </c>
      <c r="B402" s="4" t="s">
        <v>113</v>
      </c>
      <c r="C402" s="4"/>
      <c r="D402" s="4"/>
      <c r="E402" s="4"/>
      <c r="F402" s="7">
        <f>F403+F409+F406</f>
        <v>82404.2</v>
      </c>
      <c r="G402" s="7">
        <f>G403+G409+G406</f>
        <v>81881.399999999994</v>
      </c>
      <c r="H402" s="7">
        <f>H403+H409+H406</f>
        <v>83256.5</v>
      </c>
    </row>
    <row r="403" spans="1:8" ht="47.25" x14ac:dyDescent="0.25">
      <c r="A403" s="98" t="s">
        <v>23</v>
      </c>
      <c r="B403" s="4" t="s">
        <v>114</v>
      </c>
      <c r="C403" s="4"/>
      <c r="D403" s="4"/>
      <c r="E403" s="4"/>
      <c r="F403" s="7">
        <f t="shared" ref="F403:H404" si="85">F404</f>
        <v>56925.7</v>
      </c>
      <c r="G403" s="7">
        <f t="shared" si="85"/>
        <v>56979.4</v>
      </c>
      <c r="H403" s="7">
        <f t="shared" si="85"/>
        <v>57209.5</v>
      </c>
    </row>
    <row r="404" spans="1:8" x14ac:dyDescent="0.25">
      <c r="A404" s="98" t="s">
        <v>115</v>
      </c>
      <c r="B404" s="4" t="s">
        <v>116</v>
      </c>
      <c r="C404" s="4"/>
      <c r="D404" s="4"/>
      <c r="E404" s="4"/>
      <c r="F404" s="7">
        <f t="shared" si="85"/>
        <v>56925.7</v>
      </c>
      <c r="G404" s="7">
        <f t="shared" si="85"/>
        <v>56979.4</v>
      </c>
      <c r="H404" s="7">
        <f t="shared" si="85"/>
        <v>57209.5</v>
      </c>
    </row>
    <row r="405" spans="1:8" ht="31.5" x14ac:dyDescent="0.25">
      <c r="A405" s="98" t="s">
        <v>110</v>
      </c>
      <c r="B405" s="4" t="s">
        <v>116</v>
      </c>
      <c r="C405" s="4" t="s">
        <v>111</v>
      </c>
      <c r="D405" s="4" t="s">
        <v>13</v>
      </c>
      <c r="E405" s="4" t="s">
        <v>28</v>
      </c>
      <c r="F405" s="7">
        <f>SUM(Ведомственная!G1348)</f>
        <v>56925.7</v>
      </c>
      <c r="G405" s="7">
        <f>SUM(Ведомственная!H1348)</f>
        <v>56979.4</v>
      </c>
      <c r="H405" s="7">
        <f>SUM(Ведомственная!I1348)</f>
        <v>57209.5</v>
      </c>
    </row>
    <row r="406" spans="1:8" hidden="1" x14ac:dyDescent="0.25">
      <c r="A406" s="98" t="s">
        <v>135</v>
      </c>
      <c r="B406" s="4" t="s">
        <v>476</v>
      </c>
      <c r="C406" s="4"/>
      <c r="D406" s="4"/>
      <c r="E406" s="4"/>
      <c r="F406" s="7">
        <f t="shared" ref="F406:H407" si="86">SUM(F407)</f>
        <v>0</v>
      </c>
      <c r="G406" s="7">
        <f t="shared" si="86"/>
        <v>0</v>
      </c>
      <c r="H406" s="7">
        <f t="shared" si="86"/>
        <v>0</v>
      </c>
    </row>
    <row r="407" spans="1:8" ht="31.5" hidden="1" x14ac:dyDescent="0.25">
      <c r="A407" s="98" t="s">
        <v>296</v>
      </c>
      <c r="B407" s="4" t="s">
        <v>478</v>
      </c>
      <c r="C407" s="4"/>
      <c r="D407" s="4"/>
      <c r="E407" s="4"/>
      <c r="F407" s="7">
        <f t="shared" si="86"/>
        <v>0</v>
      </c>
      <c r="G407" s="7">
        <f t="shared" si="86"/>
        <v>0</v>
      </c>
      <c r="H407" s="7">
        <f t="shared" si="86"/>
        <v>0</v>
      </c>
    </row>
    <row r="408" spans="1:8" ht="31.5" hidden="1" x14ac:dyDescent="0.25">
      <c r="A408" s="98" t="s">
        <v>110</v>
      </c>
      <c r="B408" s="4" t="s">
        <v>478</v>
      </c>
      <c r="C408" s="4" t="s">
        <v>111</v>
      </c>
      <c r="D408" s="4" t="s">
        <v>13</v>
      </c>
      <c r="E408" s="4" t="s">
        <v>28</v>
      </c>
      <c r="F408" s="7">
        <f>SUM(Ведомственная!G1352)</f>
        <v>0</v>
      </c>
      <c r="G408" s="7">
        <f>SUM(Ведомственная!H1352)</f>
        <v>0</v>
      </c>
      <c r="H408" s="7">
        <f>SUM(Ведомственная!I1352)</f>
        <v>0</v>
      </c>
    </row>
    <row r="409" spans="1:8" ht="31.5" x14ac:dyDescent="0.25">
      <c r="A409" s="98" t="s">
        <v>36</v>
      </c>
      <c r="B409" s="4" t="s">
        <v>117</v>
      </c>
      <c r="C409" s="4"/>
      <c r="D409" s="4"/>
      <c r="E409" s="4"/>
      <c r="F409" s="7">
        <f>F410</f>
        <v>25478.5</v>
      </c>
      <c r="G409" s="7">
        <f>G410</f>
        <v>24902</v>
      </c>
      <c r="H409" s="7">
        <f>H410</f>
        <v>26047</v>
      </c>
    </row>
    <row r="410" spans="1:8" x14ac:dyDescent="0.25">
      <c r="A410" s="98" t="s">
        <v>115</v>
      </c>
      <c r="B410" s="4" t="s">
        <v>118</v>
      </c>
      <c r="C410" s="4"/>
      <c r="D410" s="4"/>
      <c r="E410" s="4"/>
      <c r="F410" s="7">
        <f>F411+F412+F413</f>
        <v>25478.5</v>
      </c>
      <c r="G410" s="7">
        <f>G411+G412+G413</f>
        <v>24902</v>
      </c>
      <c r="H410" s="7">
        <f>H411+H412+H413</f>
        <v>26047</v>
      </c>
    </row>
    <row r="411" spans="1:8" ht="63" x14ac:dyDescent="0.25">
      <c r="A411" s="98" t="s">
        <v>42</v>
      </c>
      <c r="B411" s="4" t="s">
        <v>118</v>
      </c>
      <c r="C411" s="4" t="s">
        <v>78</v>
      </c>
      <c r="D411" s="4" t="s">
        <v>13</v>
      </c>
      <c r="E411" s="4" t="s">
        <v>28</v>
      </c>
      <c r="F411" s="7">
        <f>SUM(Ведомственная!G1355)</f>
        <v>21968.6</v>
      </c>
      <c r="G411" s="7">
        <f>SUM(Ведомственная!H1355)</f>
        <v>21400.7</v>
      </c>
      <c r="H411" s="7">
        <f>SUM(Ведомственная!I1355)</f>
        <v>21400.7</v>
      </c>
    </row>
    <row r="412" spans="1:8" ht="31.5" x14ac:dyDescent="0.25">
      <c r="A412" s="98" t="s">
        <v>43</v>
      </c>
      <c r="B412" s="4" t="s">
        <v>118</v>
      </c>
      <c r="C412" s="4" t="s">
        <v>80</v>
      </c>
      <c r="D412" s="4" t="s">
        <v>13</v>
      </c>
      <c r="E412" s="4" t="s">
        <v>28</v>
      </c>
      <c r="F412" s="7">
        <f>SUM(Ведомственная!G1356)</f>
        <v>3237.9</v>
      </c>
      <c r="G412" s="7">
        <f>SUM(Ведомственная!H1356)</f>
        <v>3330</v>
      </c>
      <c r="H412" s="7">
        <f>SUM(Ведомственная!I1356)</f>
        <v>4475</v>
      </c>
    </row>
    <row r="413" spans="1:8" x14ac:dyDescent="0.25">
      <c r="A413" s="98" t="s">
        <v>20</v>
      </c>
      <c r="B413" s="4" t="s">
        <v>118</v>
      </c>
      <c r="C413" s="4" t="s">
        <v>85</v>
      </c>
      <c r="D413" s="4" t="s">
        <v>13</v>
      </c>
      <c r="E413" s="4" t="s">
        <v>28</v>
      </c>
      <c r="F413" s="7">
        <f>SUM(Ведомственная!G1357)</f>
        <v>272</v>
      </c>
      <c r="G413" s="7">
        <f>SUM(Ведомственная!H1357)</f>
        <v>171.3</v>
      </c>
      <c r="H413" s="7">
        <f>SUM(Ведомственная!I1357)</f>
        <v>171.3</v>
      </c>
    </row>
    <row r="414" spans="1:8" x14ac:dyDescent="0.25">
      <c r="A414" s="98" t="s">
        <v>105</v>
      </c>
      <c r="B414" s="4" t="s">
        <v>106</v>
      </c>
      <c r="C414" s="4"/>
      <c r="D414" s="4"/>
      <c r="E414" s="4"/>
      <c r="F414" s="7">
        <f t="shared" ref="F414:H416" si="87">F415</f>
        <v>115472.4</v>
      </c>
      <c r="G414" s="7">
        <f t="shared" si="87"/>
        <v>109352.5</v>
      </c>
      <c r="H414" s="7">
        <f t="shared" si="87"/>
        <v>109352.5</v>
      </c>
    </row>
    <row r="415" spans="1:8" ht="47.25" x14ac:dyDescent="0.25">
      <c r="A415" s="98" t="s">
        <v>23</v>
      </c>
      <c r="B415" s="4" t="s">
        <v>107</v>
      </c>
      <c r="C415" s="4"/>
      <c r="D415" s="4"/>
      <c r="E415" s="4"/>
      <c r="F415" s="7">
        <f t="shared" si="87"/>
        <v>115472.4</v>
      </c>
      <c r="G415" s="7">
        <f t="shared" si="87"/>
        <v>109352.5</v>
      </c>
      <c r="H415" s="7">
        <f t="shared" si="87"/>
        <v>109352.5</v>
      </c>
    </row>
    <row r="416" spans="1:8" x14ac:dyDescent="0.25">
      <c r="A416" s="98" t="s">
        <v>108</v>
      </c>
      <c r="B416" s="4" t="s">
        <v>109</v>
      </c>
      <c r="C416" s="4"/>
      <c r="D416" s="4"/>
      <c r="E416" s="4"/>
      <c r="F416" s="7">
        <f t="shared" si="87"/>
        <v>115472.4</v>
      </c>
      <c r="G416" s="7">
        <f t="shared" si="87"/>
        <v>109352.5</v>
      </c>
      <c r="H416" s="7">
        <f t="shared" si="87"/>
        <v>109352.5</v>
      </c>
    </row>
    <row r="417" spans="1:8" ht="31.5" x14ac:dyDescent="0.25">
      <c r="A417" s="98" t="s">
        <v>110</v>
      </c>
      <c r="B417" s="4" t="s">
        <v>109</v>
      </c>
      <c r="C417" s="4" t="s">
        <v>111</v>
      </c>
      <c r="D417" s="4" t="s">
        <v>102</v>
      </c>
      <c r="E417" s="4" t="s">
        <v>45</v>
      </c>
      <c r="F417" s="7">
        <f>SUM(Ведомственная!G1273)</f>
        <v>115472.4</v>
      </c>
      <c r="G417" s="7">
        <f>SUM(Ведомственная!H1273)</f>
        <v>109352.5</v>
      </c>
      <c r="H417" s="7">
        <f>SUM(Ведомственная!I1273)</f>
        <v>109352.5</v>
      </c>
    </row>
    <row r="418" spans="1:8" ht="31.5" x14ac:dyDescent="0.25">
      <c r="A418" s="98" t="s">
        <v>120</v>
      </c>
      <c r="B418" s="4" t="s">
        <v>121</v>
      </c>
      <c r="C418" s="4"/>
      <c r="D418" s="4"/>
      <c r="E418" s="4"/>
      <c r="F418" s="7">
        <f t="shared" ref="F418:H419" si="88">F419</f>
        <v>61456.799999999996</v>
      </c>
      <c r="G418" s="7">
        <f t="shared" si="88"/>
        <v>61150.8</v>
      </c>
      <c r="H418" s="7">
        <f t="shared" si="88"/>
        <v>61150.8</v>
      </c>
    </row>
    <row r="419" spans="1:8" ht="31.5" x14ac:dyDescent="0.25">
      <c r="A419" s="98" t="s">
        <v>36</v>
      </c>
      <c r="B419" s="4" t="s">
        <v>122</v>
      </c>
      <c r="C419" s="4"/>
      <c r="D419" s="4"/>
      <c r="E419" s="4"/>
      <c r="F419" s="7">
        <f t="shared" si="88"/>
        <v>61456.799999999996</v>
      </c>
      <c r="G419" s="7">
        <f t="shared" si="88"/>
        <v>61150.8</v>
      </c>
      <c r="H419" s="7">
        <f t="shared" si="88"/>
        <v>61150.8</v>
      </c>
    </row>
    <row r="420" spans="1:8" x14ac:dyDescent="0.25">
      <c r="A420" s="98" t="s">
        <v>123</v>
      </c>
      <c r="B420" s="4" t="s">
        <v>124</v>
      </c>
      <c r="C420" s="4"/>
      <c r="D420" s="4"/>
      <c r="E420" s="4"/>
      <c r="F420" s="7">
        <f>F421+F422+F423</f>
        <v>61456.799999999996</v>
      </c>
      <c r="G420" s="7">
        <f>G421+G422+G423</f>
        <v>61150.8</v>
      </c>
      <c r="H420" s="7">
        <f>H421+H422+H423</f>
        <v>61150.8</v>
      </c>
    </row>
    <row r="421" spans="1:8" ht="63" x14ac:dyDescent="0.25">
      <c r="A421" s="98" t="s">
        <v>42</v>
      </c>
      <c r="B421" s="4" t="s">
        <v>124</v>
      </c>
      <c r="C421" s="4" t="s">
        <v>78</v>
      </c>
      <c r="D421" s="4" t="s">
        <v>13</v>
      </c>
      <c r="E421" s="4" t="s">
        <v>28</v>
      </c>
      <c r="F421" s="7">
        <f>SUM(Ведомственная!G1361)</f>
        <v>53999.6</v>
      </c>
      <c r="G421" s="7">
        <f>SUM(Ведомственная!H1361)</f>
        <v>53999.6</v>
      </c>
      <c r="H421" s="7">
        <f>SUM(Ведомственная!I1361)</f>
        <v>53999.6</v>
      </c>
    </row>
    <row r="422" spans="1:8" ht="31.5" x14ac:dyDescent="0.25">
      <c r="A422" s="98" t="s">
        <v>43</v>
      </c>
      <c r="B422" s="4" t="s">
        <v>124</v>
      </c>
      <c r="C422" s="4" t="s">
        <v>80</v>
      </c>
      <c r="D422" s="4" t="s">
        <v>13</v>
      </c>
      <c r="E422" s="4" t="s">
        <v>28</v>
      </c>
      <c r="F422" s="7">
        <f>SUM(Ведомственная!G1362)</f>
        <v>6933.5</v>
      </c>
      <c r="G422" s="7">
        <f>SUM(Ведомственная!H1362)</f>
        <v>6827.4</v>
      </c>
      <c r="H422" s="7">
        <f>SUM(Ведомственная!I1362)</f>
        <v>6827.4</v>
      </c>
    </row>
    <row r="423" spans="1:8" x14ac:dyDescent="0.25">
      <c r="A423" s="98" t="s">
        <v>20</v>
      </c>
      <c r="B423" s="4" t="s">
        <v>124</v>
      </c>
      <c r="C423" s="4" t="s">
        <v>85</v>
      </c>
      <c r="D423" s="4" t="s">
        <v>13</v>
      </c>
      <c r="E423" s="4" t="s">
        <v>28</v>
      </c>
      <c r="F423" s="7">
        <f>SUM(Ведомственная!G1363)</f>
        <v>523.70000000000005</v>
      </c>
      <c r="G423" s="7">
        <f>SUM(Ведомственная!H1363)</f>
        <v>323.8</v>
      </c>
      <c r="H423" s="7">
        <f>SUM(Ведомственная!I1363)</f>
        <v>323.8</v>
      </c>
    </row>
    <row r="424" spans="1:8" ht="31.5" x14ac:dyDescent="0.25">
      <c r="A424" s="98" t="s">
        <v>125</v>
      </c>
      <c r="B424" s="4" t="s">
        <v>126</v>
      </c>
      <c r="C424" s="4"/>
      <c r="D424" s="4"/>
      <c r="E424" s="4"/>
      <c r="F424" s="7">
        <f t="shared" ref="F424:H426" si="89">F425</f>
        <v>13477.4</v>
      </c>
      <c r="G424" s="7">
        <f t="shared" si="89"/>
        <v>12350.7</v>
      </c>
      <c r="H424" s="7">
        <f t="shared" si="89"/>
        <v>13297.8</v>
      </c>
    </row>
    <row r="425" spans="1:8" ht="47.25" x14ac:dyDescent="0.25">
      <c r="A425" s="98" t="s">
        <v>23</v>
      </c>
      <c r="B425" s="4" t="s">
        <v>127</v>
      </c>
      <c r="C425" s="4"/>
      <c r="D425" s="4"/>
      <c r="E425" s="4"/>
      <c r="F425" s="7">
        <f t="shared" si="89"/>
        <v>13477.4</v>
      </c>
      <c r="G425" s="7">
        <f t="shared" si="89"/>
        <v>12350.7</v>
      </c>
      <c r="H425" s="7">
        <f t="shared" si="89"/>
        <v>13297.8</v>
      </c>
    </row>
    <row r="426" spans="1:8" x14ac:dyDescent="0.25">
      <c r="A426" s="98" t="s">
        <v>128</v>
      </c>
      <c r="B426" s="4" t="s">
        <v>129</v>
      </c>
      <c r="C426" s="4"/>
      <c r="D426" s="4"/>
      <c r="E426" s="4"/>
      <c r="F426" s="7">
        <f t="shared" si="89"/>
        <v>13477.4</v>
      </c>
      <c r="G426" s="7">
        <f t="shared" si="89"/>
        <v>12350.7</v>
      </c>
      <c r="H426" s="7">
        <f t="shared" si="89"/>
        <v>13297.8</v>
      </c>
    </row>
    <row r="427" spans="1:8" ht="31.5" x14ac:dyDescent="0.25">
      <c r="A427" s="98" t="s">
        <v>110</v>
      </c>
      <c r="B427" s="4" t="s">
        <v>129</v>
      </c>
      <c r="C427" s="4" t="s">
        <v>111</v>
      </c>
      <c r="D427" s="4" t="s">
        <v>13</v>
      </c>
      <c r="E427" s="4" t="s">
        <v>28</v>
      </c>
      <c r="F427" s="7">
        <f>SUM(Ведомственная!G1367)</f>
        <v>13477.4</v>
      </c>
      <c r="G427" s="7">
        <f>SUM(Ведомственная!H1367)</f>
        <v>12350.7</v>
      </c>
      <c r="H427" s="7">
        <f>SUM(Ведомственная!I1367)</f>
        <v>13297.8</v>
      </c>
    </row>
    <row r="428" spans="1:8" ht="31.5" hidden="1" x14ac:dyDescent="0.25">
      <c r="A428" s="98" t="s">
        <v>61</v>
      </c>
      <c r="B428" s="4" t="s">
        <v>357</v>
      </c>
      <c r="C428" s="4" t="s">
        <v>111</v>
      </c>
      <c r="D428" s="4" t="s">
        <v>13</v>
      </c>
      <c r="E428" s="4" t="s">
        <v>11</v>
      </c>
      <c r="F428" s="7"/>
      <c r="G428" s="7"/>
      <c r="H428" s="7"/>
    </row>
    <row r="429" spans="1:8" x14ac:dyDescent="0.25">
      <c r="A429" s="98" t="s">
        <v>138</v>
      </c>
      <c r="B429" s="4" t="s">
        <v>139</v>
      </c>
      <c r="C429" s="4"/>
      <c r="D429" s="4"/>
      <c r="E429" s="4"/>
      <c r="F429" s="7">
        <f>F430+F444+F455</f>
        <v>19492.100000000002</v>
      </c>
      <c r="G429" s="7">
        <f t="shared" ref="G429:H429" si="90">G430+G444+G455</f>
        <v>500</v>
      </c>
      <c r="H429" s="7">
        <f t="shared" si="90"/>
        <v>1985</v>
      </c>
    </row>
    <row r="430" spans="1:8" x14ac:dyDescent="0.25">
      <c r="A430" s="98" t="s">
        <v>29</v>
      </c>
      <c r="B430" s="4" t="s">
        <v>360</v>
      </c>
      <c r="C430" s="4"/>
      <c r="D430" s="4"/>
      <c r="E430" s="4"/>
      <c r="F430" s="7">
        <f>SUM(F431+F433+F436+F440)+F438</f>
        <v>19418.800000000003</v>
      </c>
      <c r="G430" s="7">
        <f t="shared" ref="G430:H430" si="91">SUM(G431+G433+G436+G440)+G438+G455</f>
        <v>500</v>
      </c>
      <c r="H430" s="7">
        <f t="shared" si="91"/>
        <v>1985</v>
      </c>
    </row>
    <row r="431" spans="1:8" x14ac:dyDescent="0.25">
      <c r="A431" s="98" t="s">
        <v>108</v>
      </c>
      <c r="B431" s="4" t="s">
        <v>668</v>
      </c>
      <c r="C431" s="4"/>
      <c r="D431" s="4"/>
      <c r="E431" s="4"/>
      <c r="F431" s="7">
        <f>SUM(F432)</f>
        <v>838.6</v>
      </c>
      <c r="G431" s="7">
        <f t="shared" ref="G431:H431" si="92">SUM(G432)</f>
        <v>0</v>
      </c>
      <c r="H431" s="7">
        <f t="shared" si="92"/>
        <v>0</v>
      </c>
    </row>
    <row r="432" spans="1:8" ht="31.5" x14ac:dyDescent="0.25">
      <c r="A432" s="98" t="s">
        <v>110</v>
      </c>
      <c r="B432" s="4" t="s">
        <v>668</v>
      </c>
      <c r="C432" s="4" t="s">
        <v>111</v>
      </c>
      <c r="D432" s="4" t="s">
        <v>102</v>
      </c>
      <c r="E432" s="4" t="s">
        <v>45</v>
      </c>
      <c r="F432" s="7">
        <f>SUM(Ведомственная!G1277)</f>
        <v>838.6</v>
      </c>
      <c r="G432" s="7">
        <f>SUM(Ведомственная!H1277)</f>
        <v>0</v>
      </c>
      <c r="H432" s="7">
        <f>SUM(Ведомственная!I1277)</f>
        <v>0</v>
      </c>
    </row>
    <row r="433" spans="1:8" x14ac:dyDescent="0.25">
      <c r="A433" s="98" t="s">
        <v>115</v>
      </c>
      <c r="B433" s="4" t="s">
        <v>712</v>
      </c>
      <c r="C433" s="4"/>
      <c r="D433" s="4"/>
      <c r="E433" s="4"/>
      <c r="F433" s="7">
        <f>F434+F435</f>
        <v>15751.6</v>
      </c>
      <c r="G433" s="7">
        <f>G434+G435</f>
        <v>500</v>
      </c>
      <c r="H433" s="7">
        <f>H434+H435</f>
        <v>1985</v>
      </c>
    </row>
    <row r="434" spans="1:8" ht="31.5" x14ac:dyDescent="0.25">
      <c r="A434" s="98" t="s">
        <v>43</v>
      </c>
      <c r="B434" s="4" t="s">
        <v>712</v>
      </c>
      <c r="C434" s="4" t="s">
        <v>80</v>
      </c>
      <c r="D434" s="4" t="s">
        <v>13</v>
      </c>
      <c r="E434" s="4" t="s">
        <v>11</v>
      </c>
      <c r="F434" s="7">
        <f>SUM(Ведомственная!G1431)</f>
        <v>1961.7</v>
      </c>
      <c r="G434" s="7">
        <f>SUM(Ведомственная!H1431)</f>
        <v>0</v>
      </c>
      <c r="H434" s="7">
        <f>SUM(Ведомственная!I1431)</f>
        <v>0</v>
      </c>
    </row>
    <row r="435" spans="1:8" ht="31.5" x14ac:dyDescent="0.25">
      <c r="A435" s="98" t="s">
        <v>110</v>
      </c>
      <c r="B435" s="4" t="s">
        <v>712</v>
      </c>
      <c r="C435" s="4" t="s">
        <v>111</v>
      </c>
      <c r="D435" s="4" t="s">
        <v>13</v>
      </c>
      <c r="E435" s="4" t="s">
        <v>11</v>
      </c>
      <c r="F435" s="7">
        <f>SUM(Ведомственная!G1432)</f>
        <v>13789.9</v>
      </c>
      <c r="G435" s="7">
        <f>SUM(Ведомственная!H1432)</f>
        <v>500</v>
      </c>
      <c r="H435" s="7">
        <f>SUM(Ведомственная!I1432)</f>
        <v>1985</v>
      </c>
    </row>
    <row r="436" spans="1:8" x14ac:dyDescent="0.25">
      <c r="A436" s="98" t="s">
        <v>482</v>
      </c>
      <c r="B436" s="4" t="s">
        <v>713</v>
      </c>
      <c r="C436" s="4"/>
      <c r="D436" s="4"/>
      <c r="E436" s="4"/>
      <c r="F436" s="7">
        <f>SUM(F437)</f>
        <v>606.9</v>
      </c>
      <c r="G436" s="7">
        <f t="shared" ref="G436:H436" si="93">SUM(G437)</f>
        <v>0</v>
      </c>
      <c r="H436" s="7">
        <f t="shared" si="93"/>
        <v>0</v>
      </c>
    </row>
    <row r="437" spans="1:8" ht="31.5" x14ac:dyDescent="0.25">
      <c r="A437" s="98" t="s">
        <v>110</v>
      </c>
      <c r="B437" s="4" t="s">
        <v>713</v>
      </c>
      <c r="C437" s="4" t="s">
        <v>111</v>
      </c>
      <c r="D437" s="4" t="s">
        <v>13</v>
      </c>
      <c r="E437" s="4" t="s">
        <v>11</v>
      </c>
      <c r="F437" s="7">
        <f>SUM(Ведомственная!G1434)</f>
        <v>606.9</v>
      </c>
      <c r="G437" s="7">
        <f>SUM(Ведомственная!H1434)</f>
        <v>0</v>
      </c>
      <c r="H437" s="7">
        <f>SUM(Ведомственная!I1434)</f>
        <v>0</v>
      </c>
    </row>
    <row r="438" spans="1:8" x14ac:dyDescent="0.25">
      <c r="A438" s="98" t="s">
        <v>123</v>
      </c>
      <c r="B438" s="4" t="s">
        <v>798</v>
      </c>
      <c r="C438" s="4"/>
      <c r="D438" s="4"/>
      <c r="E438" s="4"/>
      <c r="F438" s="7">
        <f>SUM(F439)</f>
        <v>636.20000000000005</v>
      </c>
      <c r="G438" s="7">
        <f t="shared" ref="G438:H438" si="94">SUM(G439)</f>
        <v>0</v>
      </c>
      <c r="H438" s="7">
        <f t="shared" si="94"/>
        <v>0</v>
      </c>
    </row>
    <row r="439" spans="1:8" ht="31.5" x14ac:dyDescent="0.25">
      <c r="A439" s="98" t="s">
        <v>43</v>
      </c>
      <c r="B439" s="4" t="s">
        <v>798</v>
      </c>
      <c r="C439" s="4" t="s">
        <v>80</v>
      </c>
      <c r="D439" s="4" t="s">
        <v>13</v>
      </c>
      <c r="E439" s="4" t="s">
        <v>11</v>
      </c>
      <c r="F439" s="7">
        <f>SUM(Ведомственная!G1436)</f>
        <v>636.20000000000005</v>
      </c>
      <c r="G439" s="7">
        <f>SUM(Ведомственная!H1436)</f>
        <v>0</v>
      </c>
      <c r="H439" s="7">
        <f>SUM(Ведомственная!I1436)</f>
        <v>0</v>
      </c>
    </row>
    <row r="440" spans="1:8" x14ac:dyDescent="0.25">
      <c r="A440" s="98" t="s">
        <v>432</v>
      </c>
      <c r="B440" s="4" t="s">
        <v>714</v>
      </c>
      <c r="C440" s="57"/>
      <c r="D440" s="4"/>
      <c r="E440" s="4"/>
      <c r="F440" s="7">
        <f>SUM(F441:F443)</f>
        <v>1585.5</v>
      </c>
      <c r="G440" s="7">
        <f t="shared" ref="G440:H440" si="95">SUM(G441:G443)</f>
        <v>0</v>
      </c>
      <c r="H440" s="7">
        <f t="shared" si="95"/>
        <v>0</v>
      </c>
    </row>
    <row r="441" spans="1:8" ht="63" hidden="1" x14ac:dyDescent="0.25">
      <c r="A441" s="98" t="s">
        <v>42</v>
      </c>
      <c r="B441" s="4" t="s">
        <v>714</v>
      </c>
      <c r="C441" s="4" t="s">
        <v>78</v>
      </c>
      <c r="D441" s="4" t="s">
        <v>13</v>
      </c>
      <c r="E441" s="4" t="s">
        <v>11</v>
      </c>
      <c r="F441" s="7">
        <f>SUM(Ведомственная!G1438)</f>
        <v>0</v>
      </c>
      <c r="G441" s="7"/>
      <c r="H441" s="7"/>
    </row>
    <row r="442" spans="1:8" ht="31.5" x14ac:dyDescent="0.25">
      <c r="A442" s="98" t="s">
        <v>43</v>
      </c>
      <c r="B442" s="4" t="s">
        <v>714</v>
      </c>
      <c r="C442" s="4" t="s">
        <v>80</v>
      </c>
      <c r="D442" s="4" t="s">
        <v>13</v>
      </c>
      <c r="E442" s="4" t="s">
        <v>11</v>
      </c>
      <c r="F442" s="7">
        <f>SUM(Ведомственная!G1439)</f>
        <v>1185.5</v>
      </c>
      <c r="G442" s="7">
        <f>SUM(Ведомственная!H1439)</f>
        <v>0</v>
      </c>
      <c r="H442" s="7">
        <f>SUM(Ведомственная!I1439)</f>
        <v>0</v>
      </c>
    </row>
    <row r="443" spans="1:8" x14ac:dyDescent="0.25">
      <c r="A443" s="98" t="s">
        <v>34</v>
      </c>
      <c r="B443" s="4" t="s">
        <v>714</v>
      </c>
      <c r="C443" s="4" t="s">
        <v>88</v>
      </c>
      <c r="D443" s="4" t="s">
        <v>13</v>
      </c>
      <c r="E443" s="4" t="s">
        <v>11</v>
      </c>
      <c r="F443" s="7">
        <f>SUM(Ведомственная!G1440)</f>
        <v>400</v>
      </c>
      <c r="G443" s="7">
        <f>SUM(Ведомственная!H1440)</f>
        <v>0</v>
      </c>
      <c r="H443" s="7">
        <f>SUM(Ведомственная!I1440)</f>
        <v>0</v>
      </c>
    </row>
    <row r="444" spans="1:8" hidden="1" x14ac:dyDescent="0.25">
      <c r="A444" s="98" t="s">
        <v>135</v>
      </c>
      <c r="B444" s="4" t="s">
        <v>430</v>
      </c>
      <c r="C444" s="4"/>
      <c r="D444" s="4"/>
      <c r="E444" s="4"/>
      <c r="F444" s="7">
        <f>SUM(F450)+F445</f>
        <v>0</v>
      </c>
      <c r="G444" s="7">
        <f t="shared" ref="G444:H444" si="96">SUM(G450)+G445</f>
        <v>0</v>
      </c>
      <c r="H444" s="7">
        <f t="shared" si="96"/>
        <v>0</v>
      </c>
    </row>
    <row r="445" spans="1:8" ht="31.5" hidden="1" x14ac:dyDescent="0.25">
      <c r="A445" s="98" t="s">
        <v>236</v>
      </c>
      <c r="B445" s="4" t="s">
        <v>686</v>
      </c>
      <c r="C445" s="57"/>
      <c r="D445" s="4"/>
      <c r="E445" s="4"/>
      <c r="F445" s="7">
        <f>SUM(F446+F448)</f>
        <v>0</v>
      </c>
      <c r="G445" s="7">
        <f t="shared" ref="G445:H445" si="97">SUM(G446+G448)</f>
        <v>0</v>
      </c>
      <c r="H445" s="7">
        <f t="shared" si="97"/>
        <v>0</v>
      </c>
    </row>
    <row r="446" spans="1:8" hidden="1" x14ac:dyDescent="0.25">
      <c r="A446" s="98" t="s">
        <v>115</v>
      </c>
      <c r="B446" s="4" t="s">
        <v>687</v>
      </c>
      <c r="C446" s="57"/>
      <c r="D446" s="4"/>
      <c r="E446" s="4"/>
      <c r="F446" s="7">
        <f>SUM(F447)</f>
        <v>0</v>
      </c>
      <c r="G446" s="7">
        <f t="shared" ref="G446:H446" si="98">SUM(G447)</f>
        <v>0</v>
      </c>
      <c r="H446" s="7">
        <f t="shared" si="98"/>
        <v>0</v>
      </c>
    </row>
    <row r="447" spans="1:8" ht="31.5" hidden="1" x14ac:dyDescent="0.25">
      <c r="A447" s="98" t="s">
        <v>110</v>
      </c>
      <c r="B447" s="4" t="s">
        <v>687</v>
      </c>
      <c r="C447" s="4" t="s">
        <v>111</v>
      </c>
      <c r="D447" s="4" t="s">
        <v>13</v>
      </c>
      <c r="E447" s="4" t="s">
        <v>11</v>
      </c>
      <c r="F447" s="7">
        <f>SUM(Ведомственная!G1446)</f>
        <v>0</v>
      </c>
      <c r="G447" s="7">
        <f>SUM(Ведомственная!H1446)</f>
        <v>0</v>
      </c>
      <c r="H447" s="7">
        <f>SUM(Ведомственная!I1446)</f>
        <v>0</v>
      </c>
    </row>
    <row r="448" spans="1:8" hidden="1" x14ac:dyDescent="0.25">
      <c r="A448" s="98" t="s">
        <v>482</v>
      </c>
      <c r="B448" s="4" t="s">
        <v>689</v>
      </c>
      <c r="C448" s="4"/>
      <c r="D448" s="4"/>
      <c r="E448" s="4"/>
      <c r="F448" s="7">
        <f>SUM(F449)</f>
        <v>0</v>
      </c>
      <c r="G448" s="7">
        <f t="shared" ref="G448:H448" si="99">SUM(G449)</f>
        <v>0</v>
      </c>
      <c r="H448" s="7">
        <f t="shared" si="99"/>
        <v>0</v>
      </c>
    </row>
    <row r="449" spans="1:8" ht="31.5" hidden="1" x14ac:dyDescent="0.25">
      <c r="A449" s="98" t="s">
        <v>110</v>
      </c>
      <c r="B449" s="4" t="s">
        <v>689</v>
      </c>
      <c r="C449" s="4" t="s">
        <v>111</v>
      </c>
      <c r="D449" s="4" t="s">
        <v>13</v>
      </c>
      <c r="E449" s="4" t="s">
        <v>11</v>
      </c>
      <c r="F449" s="7">
        <f>SUM(Ведомственная!G1448)</f>
        <v>0</v>
      </c>
      <c r="G449" s="7">
        <f>SUM(Ведомственная!H1448)</f>
        <v>0</v>
      </c>
      <c r="H449" s="7">
        <f>SUM(Ведомственная!I1448)</f>
        <v>0</v>
      </c>
    </row>
    <row r="450" spans="1:8" ht="31.5" hidden="1" x14ac:dyDescent="0.25">
      <c r="A450" s="98" t="s">
        <v>296</v>
      </c>
      <c r="B450" s="4" t="s">
        <v>688</v>
      </c>
      <c r="C450" s="4"/>
      <c r="D450" s="4"/>
      <c r="E450" s="4"/>
      <c r="F450" s="7">
        <f>SUM(F451)+F453</f>
        <v>0</v>
      </c>
      <c r="G450" s="7">
        <f t="shared" ref="G450:H450" si="100">SUM(G451)+G453</f>
        <v>0</v>
      </c>
      <c r="H450" s="7">
        <f t="shared" si="100"/>
        <v>0</v>
      </c>
    </row>
    <row r="451" spans="1:8" hidden="1" x14ac:dyDescent="0.25">
      <c r="A451" s="98" t="s">
        <v>115</v>
      </c>
      <c r="B451" s="4" t="s">
        <v>431</v>
      </c>
      <c r="C451" s="4"/>
      <c r="D451" s="4"/>
      <c r="E451" s="4"/>
      <c r="F451" s="7">
        <f t="shared" ref="F451:H451" si="101">SUM(F452)</f>
        <v>0</v>
      </c>
      <c r="G451" s="7">
        <f t="shared" si="101"/>
        <v>0</v>
      </c>
      <c r="H451" s="7">
        <f t="shared" si="101"/>
        <v>0</v>
      </c>
    </row>
    <row r="452" spans="1:8" ht="31.5" hidden="1" x14ac:dyDescent="0.25">
      <c r="A452" s="98" t="s">
        <v>110</v>
      </c>
      <c r="B452" s="4" t="s">
        <v>431</v>
      </c>
      <c r="C452" s="4" t="s">
        <v>111</v>
      </c>
      <c r="D452" s="4" t="s">
        <v>13</v>
      </c>
      <c r="E452" s="4" t="s">
        <v>11</v>
      </c>
      <c r="F452" s="7">
        <f>SUM(Ведомственная!G1451)</f>
        <v>0</v>
      </c>
      <c r="G452" s="7">
        <f>SUM(Ведомственная!H1451)</f>
        <v>0</v>
      </c>
      <c r="H452" s="7">
        <f>SUM(Ведомственная!I1451)</f>
        <v>0</v>
      </c>
    </row>
    <row r="453" spans="1:8" hidden="1" x14ac:dyDescent="0.25">
      <c r="A453" s="98" t="s">
        <v>128</v>
      </c>
      <c r="B453" s="4" t="s">
        <v>483</v>
      </c>
      <c r="C453" s="4"/>
      <c r="D453" s="4"/>
      <c r="E453" s="4"/>
      <c r="F453" s="7">
        <f t="shared" ref="F453:H453" si="102">SUM(F454)</f>
        <v>0</v>
      </c>
      <c r="G453" s="7">
        <f t="shared" si="102"/>
        <v>0</v>
      </c>
      <c r="H453" s="7">
        <f t="shared" si="102"/>
        <v>0</v>
      </c>
    </row>
    <row r="454" spans="1:8" ht="31.5" hidden="1" x14ac:dyDescent="0.25">
      <c r="A454" s="98" t="s">
        <v>110</v>
      </c>
      <c r="B454" s="4" t="s">
        <v>483</v>
      </c>
      <c r="C454" s="4" t="s">
        <v>111</v>
      </c>
      <c r="D454" s="4" t="s">
        <v>13</v>
      </c>
      <c r="E454" s="4" t="s">
        <v>11</v>
      </c>
      <c r="F454" s="7">
        <f>SUM(Ведомственная!G1453)</f>
        <v>0</v>
      </c>
      <c r="G454" s="7">
        <f>SUM(Ведомственная!H1453)</f>
        <v>0</v>
      </c>
      <c r="H454" s="7">
        <f>SUM(Ведомственная!I1453)</f>
        <v>0</v>
      </c>
    </row>
    <row r="455" spans="1:8" x14ac:dyDescent="0.25">
      <c r="A455" s="98" t="s">
        <v>817</v>
      </c>
      <c r="B455" s="4" t="s">
        <v>919</v>
      </c>
      <c r="C455" s="4"/>
      <c r="D455" s="4"/>
      <c r="E455" s="4"/>
      <c r="F455" s="7">
        <f>SUM(F456)</f>
        <v>73.3</v>
      </c>
      <c r="G455" s="7">
        <f t="shared" ref="G455:H455" si="103">SUM(G456)</f>
        <v>0</v>
      </c>
      <c r="H455" s="7">
        <f t="shared" si="103"/>
        <v>0</v>
      </c>
    </row>
    <row r="456" spans="1:8" ht="31.5" x14ac:dyDescent="0.25">
      <c r="A456" s="98" t="s">
        <v>921</v>
      </c>
      <c r="B456" s="4" t="s">
        <v>920</v>
      </c>
      <c r="C456" s="4"/>
      <c r="D456" s="4"/>
      <c r="E456" s="4"/>
      <c r="F456" s="7">
        <f>SUM(F457)</f>
        <v>73.3</v>
      </c>
      <c r="G456" s="7">
        <f t="shared" ref="G456:H456" si="104">SUM(G457)</f>
        <v>0</v>
      </c>
      <c r="H456" s="7">
        <f t="shared" si="104"/>
        <v>0</v>
      </c>
    </row>
    <row r="457" spans="1:8" x14ac:dyDescent="0.25">
      <c r="A457" s="98" t="s">
        <v>34</v>
      </c>
      <c r="B457" s="4" t="s">
        <v>920</v>
      </c>
      <c r="C457" s="4" t="s">
        <v>88</v>
      </c>
      <c r="D457" s="4" t="s">
        <v>13</v>
      </c>
      <c r="E457" s="4" t="s">
        <v>11</v>
      </c>
      <c r="F457" s="7">
        <f>SUM(Ведомственная!G1443)</f>
        <v>73.3</v>
      </c>
      <c r="G457" s="7">
        <f>SUM(Ведомственная!H1443)</f>
        <v>0</v>
      </c>
      <c r="H457" s="7">
        <f>SUM(Ведомственная!I1443)</f>
        <v>0</v>
      </c>
    </row>
    <row r="458" spans="1:8" ht="31.5" x14ac:dyDescent="0.25">
      <c r="A458" s="98" t="s">
        <v>140</v>
      </c>
      <c r="B458" s="4" t="s">
        <v>141</v>
      </c>
      <c r="C458" s="4"/>
      <c r="D458" s="4"/>
      <c r="E458" s="4"/>
      <c r="F458" s="7">
        <f>SUM(F459+F509)+F464+F473+F476+F514+F502+F495+F471+F517+F482+F487+F483</f>
        <v>64858.5</v>
      </c>
      <c r="G458" s="7">
        <f t="shared" ref="G458:H458" si="105">SUM(G459+G509)+G464+G473+G476+G514+G502+G495+G471+G517+G482+G487+G483</f>
        <v>4763.3</v>
      </c>
      <c r="H458" s="7">
        <f t="shared" si="105"/>
        <v>5231.5</v>
      </c>
    </row>
    <row r="459" spans="1:8" x14ac:dyDescent="0.25">
      <c r="A459" s="98" t="s">
        <v>29</v>
      </c>
      <c r="B459" s="4" t="s">
        <v>361</v>
      </c>
      <c r="C459" s="4"/>
      <c r="D459" s="4"/>
      <c r="E459" s="4"/>
      <c r="F459" s="7">
        <f>SUM(F460+F462+F466+F468)+F478</f>
        <v>16348.9</v>
      </c>
      <c r="G459" s="7">
        <f t="shared" ref="G459:H459" si="106">SUM(G460+G462+G466+G468)+G478</f>
        <v>360</v>
      </c>
      <c r="H459" s="7">
        <f t="shared" si="106"/>
        <v>4407.2</v>
      </c>
    </row>
    <row r="460" spans="1:8" x14ac:dyDescent="0.25">
      <c r="A460" s="98" t="s">
        <v>115</v>
      </c>
      <c r="B460" s="4" t="s">
        <v>362</v>
      </c>
      <c r="C460" s="4"/>
      <c r="D460" s="4"/>
      <c r="E460" s="4"/>
      <c r="F460" s="7">
        <f>F461</f>
        <v>5961.4</v>
      </c>
      <c r="G460" s="7">
        <f>G461</f>
        <v>0</v>
      </c>
      <c r="H460" s="7">
        <f>H461</f>
        <v>0</v>
      </c>
    </row>
    <row r="461" spans="1:8" ht="31.5" x14ac:dyDescent="0.25">
      <c r="A461" s="98" t="s">
        <v>43</v>
      </c>
      <c r="B461" s="4" t="s">
        <v>362</v>
      </c>
      <c r="C461" s="4" t="s">
        <v>80</v>
      </c>
      <c r="D461" s="4" t="s">
        <v>13</v>
      </c>
      <c r="E461" s="4" t="s">
        <v>28</v>
      </c>
      <c r="F461" s="7">
        <f>SUM(Ведомственная!G1371)</f>
        <v>5961.4</v>
      </c>
      <c r="G461" s="7">
        <f>SUM(Ведомственная!H1371)</f>
        <v>0</v>
      </c>
      <c r="H461" s="7">
        <f>SUM(Ведомственная!I1371)</f>
        <v>0</v>
      </c>
    </row>
    <row r="462" spans="1:8" x14ac:dyDescent="0.25">
      <c r="A462" s="98" t="s">
        <v>123</v>
      </c>
      <c r="B462" s="4" t="s">
        <v>363</v>
      </c>
      <c r="C462" s="4"/>
      <c r="D462" s="4"/>
      <c r="E462" s="4"/>
      <c r="F462" s="7">
        <f>SUM(F463)</f>
        <v>10387.5</v>
      </c>
      <c r="G462" s="7">
        <f>SUM(G463)</f>
        <v>360</v>
      </c>
      <c r="H462" s="7">
        <f>SUM(H463)</f>
        <v>0</v>
      </c>
    </row>
    <row r="463" spans="1:8" ht="31.5" x14ac:dyDescent="0.25">
      <c r="A463" s="98" t="s">
        <v>43</v>
      </c>
      <c r="B463" s="4" t="s">
        <v>363</v>
      </c>
      <c r="C463" s="4" t="s">
        <v>80</v>
      </c>
      <c r="D463" s="4" t="s">
        <v>13</v>
      </c>
      <c r="E463" s="4" t="s">
        <v>28</v>
      </c>
      <c r="F463" s="7">
        <f>SUM(Ведомственная!G1373)</f>
        <v>10387.5</v>
      </c>
      <c r="G463" s="7">
        <f>SUM(Ведомственная!H1373)</f>
        <v>360</v>
      </c>
      <c r="H463" s="7">
        <f>SUM(Ведомственная!I1373)</f>
        <v>0</v>
      </c>
    </row>
    <row r="464" spans="1:8" x14ac:dyDescent="0.25">
      <c r="A464" s="98" t="s">
        <v>432</v>
      </c>
      <c r="B464" s="4" t="s">
        <v>737</v>
      </c>
      <c r="C464" s="4"/>
      <c r="D464" s="4"/>
      <c r="E464" s="4"/>
      <c r="F464" s="7">
        <f>SUM(F465)</f>
        <v>361.8</v>
      </c>
      <c r="G464" s="7">
        <f t="shared" ref="G464:H464" si="107">SUM(G465)</f>
        <v>0</v>
      </c>
      <c r="H464" s="7">
        <f t="shared" si="107"/>
        <v>0</v>
      </c>
    </row>
    <row r="465" spans="1:8" ht="31.5" x14ac:dyDescent="0.25">
      <c r="A465" s="98" t="s">
        <v>43</v>
      </c>
      <c r="B465" s="4" t="s">
        <v>737</v>
      </c>
      <c r="C465" s="4" t="s">
        <v>80</v>
      </c>
      <c r="D465" s="4" t="s">
        <v>13</v>
      </c>
      <c r="E465" s="4" t="s">
        <v>11</v>
      </c>
      <c r="F465" s="7">
        <f>SUM(Ведомственная!G1457)</f>
        <v>361.8</v>
      </c>
      <c r="G465" s="7">
        <f>SUM(Ведомственная!H1457)</f>
        <v>0</v>
      </c>
      <c r="H465" s="7">
        <f>SUM(Ведомственная!I1457)</f>
        <v>0</v>
      </c>
    </row>
    <row r="466" spans="1:8" ht="31.5" x14ac:dyDescent="0.25">
      <c r="A466" s="98" t="s">
        <v>917</v>
      </c>
      <c r="B466" s="4" t="s">
        <v>918</v>
      </c>
      <c r="C466" s="4"/>
      <c r="D466" s="4"/>
      <c r="E466" s="4"/>
      <c r="F466" s="7">
        <f>SUM(F467)</f>
        <v>0</v>
      </c>
      <c r="G466" s="7">
        <f>SUM(G467)</f>
        <v>0</v>
      </c>
      <c r="H466" s="7">
        <f>SUM(H467)</f>
        <v>4407.2</v>
      </c>
    </row>
    <row r="467" spans="1:8" ht="31.5" x14ac:dyDescent="0.25">
      <c r="A467" s="98" t="s">
        <v>110</v>
      </c>
      <c r="B467" s="4" t="s">
        <v>918</v>
      </c>
      <c r="C467" s="4" t="s">
        <v>111</v>
      </c>
      <c r="D467" s="4" t="s">
        <v>102</v>
      </c>
      <c r="E467" s="4" t="s">
        <v>45</v>
      </c>
      <c r="F467" s="7">
        <f>SUM(Ведомственная!G1281)</f>
        <v>0</v>
      </c>
      <c r="G467" s="7">
        <f>SUM(Ведомственная!H1281)</f>
        <v>0</v>
      </c>
      <c r="H467" s="7">
        <f>SUM(Ведомственная!I1281)</f>
        <v>4407.2</v>
      </c>
    </row>
    <row r="468" spans="1:8" ht="63" x14ac:dyDescent="0.25">
      <c r="A468" s="98" t="s">
        <v>727</v>
      </c>
      <c r="B468" s="4" t="s">
        <v>728</v>
      </c>
      <c r="C468" s="4"/>
      <c r="D468" s="4"/>
      <c r="E468" s="4"/>
      <c r="F468" s="7">
        <f>SUM(F469:F470)</f>
        <v>0</v>
      </c>
      <c r="G468" s="7">
        <f t="shared" ref="G468:H468" si="108">SUM(G469:G470)</f>
        <v>0</v>
      </c>
      <c r="H468" s="7">
        <f t="shared" si="108"/>
        <v>0</v>
      </c>
    </row>
    <row r="469" spans="1:8" ht="31.5" hidden="1" x14ac:dyDescent="0.25">
      <c r="A469" s="98" t="s">
        <v>43</v>
      </c>
      <c r="B469" s="4" t="s">
        <v>728</v>
      </c>
      <c r="C469" s="4" t="s">
        <v>80</v>
      </c>
      <c r="D469" s="4" t="s">
        <v>13</v>
      </c>
      <c r="E469" s="4" t="s">
        <v>28</v>
      </c>
      <c r="F469" s="7">
        <f>SUM(Ведомственная!G1377)</f>
        <v>0</v>
      </c>
      <c r="G469" s="7">
        <f>SUM(Ведомственная!H1377)</f>
        <v>0</v>
      </c>
      <c r="H469" s="7">
        <f>SUM(Ведомственная!I1377)</f>
        <v>0</v>
      </c>
    </row>
    <row r="470" spans="1:8" ht="31.5" x14ac:dyDescent="0.25">
      <c r="A470" s="98" t="s">
        <v>110</v>
      </c>
      <c r="B470" s="4" t="s">
        <v>728</v>
      </c>
      <c r="C470" s="4" t="s">
        <v>111</v>
      </c>
      <c r="D470" s="4" t="s">
        <v>13</v>
      </c>
      <c r="E470" s="4" t="s">
        <v>28</v>
      </c>
      <c r="F470" s="7">
        <f>SUM(Ведомственная!G1378)</f>
        <v>0</v>
      </c>
      <c r="G470" s="7">
        <f>SUM(Ведомственная!H1378)</f>
        <v>0</v>
      </c>
      <c r="H470" s="7">
        <f>SUM(Ведомственная!I1378)</f>
        <v>0</v>
      </c>
    </row>
    <row r="471" spans="1:8" ht="63" hidden="1" x14ac:dyDescent="0.25">
      <c r="A471" s="98" t="s">
        <v>789</v>
      </c>
      <c r="B471" s="4" t="s">
        <v>790</v>
      </c>
      <c r="C471" s="4"/>
      <c r="D471" s="4"/>
      <c r="E471" s="4"/>
      <c r="F471" s="7">
        <f>SUM(F472)</f>
        <v>0</v>
      </c>
      <c r="G471" s="7">
        <f t="shared" ref="G471:H471" si="109">SUM(G472)</f>
        <v>0</v>
      </c>
      <c r="H471" s="7">
        <f t="shared" si="109"/>
        <v>0</v>
      </c>
    </row>
    <row r="472" spans="1:8" ht="31.5" hidden="1" x14ac:dyDescent="0.25">
      <c r="A472" s="98" t="s">
        <v>110</v>
      </c>
      <c r="B472" s="4" t="s">
        <v>790</v>
      </c>
      <c r="C472" s="4" t="s">
        <v>111</v>
      </c>
      <c r="D472" s="4" t="s">
        <v>102</v>
      </c>
      <c r="E472" s="4" t="s">
        <v>45</v>
      </c>
      <c r="F472" s="7">
        <f>SUM(Ведомственная!G1283)</f>
        <v>0</v>
      </c>
      <c r="G472" s="7">
        <f>SUM(Ведомственная!H1283)</f>
        <v>0</v>
      </c>
      <c r="H472" s="7">
        <f>SUM(Ведомственная!I1283)</f>
        <v>0</v>
      </c>
    </row>
    <row r="473" spans="1:8" ht="47.25" x14ac:dyDescent="0.25">
      <c r="A473" s="98" t="s">
        <v>795</v>
      </c>
      <c r="B473" s="4" t="s">
        <v>711</v>
      </c>
      <c r="C473" s="4"/>
      <c r="D473" s="4"/>
      <c r="E473" s="4"/>
      <c r="F473" s="7">
        <f>SUM(F474:F475)</f>
        <v>874.4</v>
      </c>
      <c r="G473" s="7">
        <f t="shared" ref="G473:H473" si="110">SUM(G474:G475)</f>
        <v>1166.2</v>
      </c>
      <c r="H473" s="7">
        <f t="shared" si="110"/>
        <v>0</v>
      </c>
    </row>
    <row r="474" spans="1:8" ht="31.5" x14ac:dyDescent="0.25">
      <c r="A474" s="98" t="s">
        <v>43</v>
      </c>
      <c r="B474" s="4" t="s">
        <v>711</v>
      </c>
      <c r="C474" s="4" t="s">
        <v>80</v>
      </c>
      <c r="D474" s="4" t="s">
        <v>13</v>
      </c>
      <c r="E474" s="4" t="s">
        <v>28</v>
      </c>
      <c r="F474" s="7">
        <f>SUM(Ведомственная!G1380)</f>
        <v>0</v>
      </c>
      <c r="G474" s="7">
        <f>SUM(Ведомственная!H1380)</f>
        <v>0</v>
      </c>
      <c r="H474" s="7">
        <f>SUM(Ведомственная!I1380)</f>
        <v>0</v>
      </c>
    </row>
    <row r="475" spans="1:8" ht="31.5" x14ac:dyDescent="0.25">
      <c r="A475" s="98" t="s">
        <v>110</v>
      </c>
      <c r="B475" s="4" t="s">
        <v>711</v>
      </c>
      <c r="C475" s="4" t="s">
        <v>111</v>
      </c>
      <c r="D475" s="4" t="s">
        <v>13</v>
      </c>
      <c r="E475" s="4" t="s">
        <v>28</v>
      </c>
      <c r="F475" s="7">
        <f>SUM(Ведомственная!G1381)</f>
        <v>874.4</v>
      </c>
      <c r="G475" s="7">
        <f>SUM(Ведомственная!H1381)</f>
        <v>1166.2</v>
      </c>
      <c r="H475" s="7">
        <f>SUM(Ведомственная!I1381)</f>
        <v>0</v>
      </c>
    </row>
    <row r="476" spans="1:8" ht="47.25" x14ac:dyDescent="0.25">
      <c r="A476" s="98" t="s">
        <v>829</v>
      </c>
      <c r="B476" s="4" t="s">
        <v>796</v>
      </c>
      <c r="C476" s="4"/>
      <c r="D476" s="4"/>
      <c r="E476" s="4"/>
      <c r="F476" s="7">
        <f>SUM(F477)</f>
        <v>823.3</v>
      </c>
      <c r="G476" s="7">
        <f t="shared" ref="G476:H476" si="111">SUM(G477)</f>
        <v>823.3</v>
      </c>
      <c r="H476" s="7">
        <f t="shared" si="111"/>
        <v>824.3</v>
      </c>
    </row>
    <row r="477" spans="1:8" ht="31.5" x14ac:dyDescent="0.25">
      <c r="A477" s="98" t="s">
        <v>43</v>
      </c>
      <c r="B477" s="4" t="s">
        <v>796</v>
      </c>
      <c r="C477" s="4" t="s">
        <v>80</v>
      </c>
      <c r="D477" s="4" t="s">
        <v>13</v>
      </c>
      <c r="E477" s="4" t="s">
        <v>28</v>
      </c>
      <c r="F477" s="7">
        <f>SUM(Ведомственная!G1383)</f>
        <v>823.3</v>
      </c>
      <c r="G477" s="7">
        <f>SUM(Ведомственная!H1383)</f>
        <v>823.3</v>
      </c>
      <c r="H477" s="7">
        <f>SUM(Ведомственная!I1383)</f>
        <v>824.3</v>
      </c>
    </row>
    <row r="478" spans="1:8" hidden="1" x14ac:dyDescent="0.25">
      <c r="A478" s="98" t="s">
        <v>805</v>
      </c>
      <c r="B478" s="4" t="s">
        <v>848</v>
      </c>
      <c r="C478" s="4"/>
      <c r="D478" s="4"/>
      <c r="E478" s="4"/>
      <c r="F478" s="7">
        <f>SUM(F479)</f>
        <v>0</v>
      </c>
      <c r="G478" s="7"/>
      <c r="H478" s="7"/>
    </row>
    <row r="479" spans="1:8" hidden="1" x14ac:dyDescent="0.25">
      <c r="A479" s="98"/>
      <c r="B479" s="4" t="s">
        <v>847</v>
      </c>
      <c r="C479" s="4"/>
      <c r="D479" s="4"/>
      <c r="E479" s="4"/>
      <c r="F479" s="7">
        <f>SUM(F480:F481)</f>
        <v>0</v>
      </c>
      <c r="G479" s="7"/>
      <c r="H479" s="7"/>
    </row>
    <row r="480" spans="1:8" ht="31.5" hidden="1" x14ac:dyDescent="0.25">
      <c r="A480" s="98" t="s">
        <v>43</v>
      </c>
      <c r="B480" s="4" t="s">
        <v>847</v>
      </c>
      <c r="C480" s="4" t="s">
        <v>80</v>
      </c>
      <c r="D480" s="4" t="s">
        <v>13</v>
      </c>
      <c r="E480" s="4" t="s">
        <v>28</v>
      </c>
      <c r="F480" s="7">
        <f>SUM(Ведомственная!G1386)</f>
        <v>0</v>
      </c>
      <c r="G480" s="7"/>
      <c r="H480" s="7"/>
    </row>
    <row r="481" spans="1:8" ht="31.5" hidden="1" x14ac:dyDescent="0.25">
      <c r="A481" s="98" t="s">
        <v>110</v>
      </c>
      <c r="B481" s="4" t="s">
        <v>847</v>
      </c>
      <c r="C481" s="4" t="s">
        <v>111</v>
      </c>
      <c r="D481" s="4" t="s">
        <v>13</v>
      </c>
      <c r="E481" s="4" t="s">
        <v>28</v>
      </c>
      <c r="F481" s="7">
        <f>SUM(Ведомственная!G1387)</f>
        <v>0</v>
      </c>
      <c r="G481" s="7"/>
      <c r="H481" s="7"/>
    </row>
    <row r="482" spans="1:8" ht="31.5" x14ac:dyDescent="0.25">
      <c r="A482" s="98" t="s">
        <v>893</v>
      </c>
      <c r="B482" s="4" t="s">
        <v>946</v>
      </c>
      <c r="C482" s="4"/>
      <c r="D482" s="4"/>
      <c r="E482" s="4"/>
      <c r="F482" s="7">
        <f>SUM(Ведомственная!G1388)</f>
        <v>27506.799999999999</v>
      </c>
      <c r="G482" s="7">
        <f>SUM(Ведомственная!H1388)</f>
        <v>0</v>
      </c>
      <c r="H482" s="7">
        <f>SUM(Ведомственная!I1388)</f>
        <v>0</v>
      </c>
    </row>
    <row r="483" spans="1:8" x14ac:dyDescent="0.25">
      <c r="A483" s="103" t="s">
        <v>108</v>
      </c>
      <c r="B483" s="4" t="s">
        <v>1042</v>
      </c>
      <c r="C483" s="4"/>
      <c r="D483" s="4"/>
      <c r="E483" s="4"/>
      <c r="F483" s="7">
        <f>SUM(F484)</f>
        <v>10118.9</v>
      </c>
      <c r="G483" s="7">
        <f t="shared" ref="G483:H483" si="112">SUM(G484)</f>
        <v>0</v>
      </c>
      <c r="H483" s="7">
        <f t="shared" si="112"/>
        <v>0</v>
      </c>
    </row>
    <row r="484" spans="1:8" ht="31.5" x14ac:dyDescent="0.25">
      <c r="A484" s="103" t="s">
        <v>110</v>
      </c>
      <c r="B484" s="4" t="s">
        <v>1042</v>
      </c>
      <c r="C484" s="4" t="s">
        <v>111</v>
      </c>
      <c r="D484" s="4" t="s">
        <v>102</v>
      </c>
      <c r="E484" s="4" t="s">
        <v>45</v>
      </c>
      <c r="F484" s="7">
        <f>SUM(Ведомственная!G1286)</f>
        <v>10118.9</v>
      </c>
      <c r="G484" s="7">
        <f>SUM(Ведомственная!H1286)</f>
        <v>0</v>
      </c>
      <c r="H484" s="7">
        <f>SUM(Ведомственная!I1286)</f>
        <v>0</v>
      </c>
    </row>
    <row r="485" spans="1:8" x14ac:dyDescent="0.25">
      <c r="A485" s="103" t="s">
        <v>115</v>
      </c>
      <c r="B485" s="4" t="s">
        <v>947</v>
      </c>
      <c r="C485" s="4"/>
      <c r="D485" s="4"/>
      <c r="E485" s="4"/>
      <c r="F485" s="7">
        <f>SUM(Ведомственная!G1389)</f>
        <v>27506.799999999999</v>
      </c>
      <c r="G485" s="7">
        <f>SUM(Ведомственная!H1389)</f>
        <v>0</v>
      </c>
      <c r="H485" s="7">
        <f>SUM(Ведомственная!I1389)</f>
        <v>0</v>
      </c>
    </row>
    <row r="486" spans="1:8" ht="31.5" x14ac:dyDescent="0.25">
      <c r="A486" s="98" t="s">
        <v>110</v>
      </c>
      <c r="B486" s="4" t="s">
        <v>947</v>
      </c>
      <c r="C486" s="4" t="s">
        <v>111</v>
      </c>
      <c r="D486" s="4" t="s">
        <v>13</v>
      </c>
      <c r="E486" s="4" t="s">
        <v>28</v>
      </c>
      <c r="F486" s="7">
        <f>SUM(Ведомственная!G1390)</f>
        <v>27506.799999999999</v>
      </c>
      <c r="G486" s="7">
        <f>SUM(Ведомственная!H1390)</f>
        <v>0</v>
      </c>
      <c r="H486" s="7">
        <f>SUM(Ведомственная!I1390)</f>
        <v>0</v>
      </c>
    </row>
    <row r="487" spans="1:8" ht="31.5" x14ac:dyDescent="0.25">
      <c r="A487" s="98" t="s">
        <v>364</v>
      </c>
      <c r="B487" s="4" t="s">
        <v>365</v>
      </c>
      <c r="C487" s="4"/>
      <c r="D487" s="4"/>
      <c r="E487" s="4"/>
      <c r="F487" s="7">
        <f>F488+F490+F493</f>
        <v>1498.7</v>
      </c>
      <c r="G487" s="7">
        <f t="shared" ref="G487:H487" si="113">G488+G490+G493</f>
        <v>0</v>
      </c>
      <c r="H487" s="7">
        <f t="shared" si="113"/>
        <v>0</v>
      </c>
    </row>
    <row r="488" spans="1:8" x14ac:dyDescent="0.25">
      <c r="A488" s="98" t="s">
        <v>108</v>
      </c>
      <c r="B488" s="4" t="s">
        <v>366</v>
      </c>
      <c r="C488" s="4"/>
      <c r="D488" s="4"/>
      <c r="E488" s="4"/>
      <c r="F488" s="7">
        <f>F489</f>
        <v>195.1</v>
      </c>
      <c r="G488" s="7">
        <f>G489</f>
        <v>0</v>
      </c>
      <c r="H488" s="7">
        <f>H489</f>
        <v>0</v>
      </c>
    </row>
    <row r="489" spans="1:8" ht="31.5" x14ac:dyDescent="0.25">
      <c r="A489" s="98" t="s">
        <v>110</v>
      </c>
      <c r="B489" s="4" t="s">
        <v>366</v>
      </c>
      <c r="C489" s="4" t="s">
        <v>111</v>
      </c>
      <c r="D489" s="4" t="s">
        <v>102</v>
      </c>
      <c r="E489" s="4" t="s">
        <v>45</v>
      </c>
      <c r="F489" s="7">
        <f>SUM(Ведомственная!G1289)</f>
        <v>195.1</v>
      </c>
      <c r="G489" s="7">
        <f>SUM(Ведомственная!H1289)</f>
        <v>0</v>
      </c>
      <c r="H489" s="7">
        <f>SUM(Ведомственная!I1289)</f>
        <v>0</v>
      </c>
    </row>
    <row r="490" spans="1:8" x14ac:dyDescent="0.25">
      <c r="A490" s="98" t="s">
        <v>115</v>
      </c>
      <c r="B490" s="4" t="s">
        <v>371</v>
      </c>
      <c r="C490" s="4"/>
      <c r="D490" s="4"/>
      <c r="E490" s="4"/>
      <c r="F490" s="7">
        <f>F492+F491</f>
        <v>1277.4000000000001</v>
      </c>
      <c r="G490" s="7">
        <f>G492+G491</f>
        <v>0</v>
      </c>
      <c r="H490" s="7">
        <f>H492+H491</f>
        <v>0</v>
      </c>
    </row>
    <row r="491" spans="1:8" ht="31.5" x14ac:dyDescent="0.25">
      <c r="A491" s="98" t="s">
        <v>110</v>
      </c>
      <c r="B491" s="4" t="s">
        <v>371</v>
      </c>
      <c r="C491" s="4" t="s">
        <v>111</v>
      </c>
      <c r="D491" s="4" t="s">
        <v>13</v>
      </c>
      <c r="E491" s="4" t="s">
        <v>28</v>
      </c>
      <c r="F491" s="7">
        <f>SUM(Ведомственная!G1393)</f>
        <v>1277.4000000000001</v>
      </c>
      <c r="G491" s="7">
        <f>SUM(Ведомственная!H1393)</f>
        <v>0</v>
      </c>
      <c r="H491" s="7">
        <f>SUM(Ведомственная!I1393)</f>
        <v>0</v>
      </c>
    </row>
    <row r="492" spans="1:8" ht="31.5" hidden="1" x14ac:dyDescent="0.25">
      <c r="A492" s="98" t="s">
        <v>110</v>
      </c>
      <c r="B492" s="4" t="s">
        <v>371</v>
      </c>
      <c r="C492" s="4" t="s">
        <v>111</v>
      </c>
      <c r="D492" s="4" t="s">
        <v>13</v>
      </c>
      <c r="E492" s="4" t="s">
        <v>11</v>
      </c>
      <c r="F492" s="7">
        <v>0</v>
      </c>
      <c r="G492" s="7">
        <v>0</v>
      </c>
      <c r="H492" s="7">
        <v>0</v>
      </c>
    </row>
    <row r="493" spans="1:8" x14ac:dyDescent="0.25">
      <c r="A493" s="98" t="s">
        <v>128</v>
      </c>
      <c r="B493" s="4" t="s">
        <v>1036</v>
      </c>
      <c r="C493" s="4"/>
      <c r="D493" s="4"/>
      <c r="E493" s="4"/>
      <c r="F493" s="7">
        <f>SUM(Ведомственная!G1394)</f>
        <v>26.2</v>
      </c>
      <c r="G493" s="7">
        <f>SUM(Ведомственная!H1394)</f>
        <v>0</v>
      </c>
      <c r="H493" s="7">
        <f>SUM(Ведомственная!I1394)</f>
        <v>0</v>
      </c>
    </row>
    <row r="494" spans="1:8" ht="31.5" x14ac:dyDescent="0.25">
      <c r="A494" s="98" t="s">
        <v>110</v>
      </c>
      <c r="B494" s="4" t="s">
        <v>1036</v>
      </c>
      <c r="C494" s="4" t="s">
        <v>111</v>
      </c>
      <c r="D494" s="4" t="s">
        <v>13</v>
      </c>
      <c r="E494" s="4" t="s">
        <v>28</v>
      </c>
      <c r="F494" s="7">
        <f>SUM(Ведомственная!G1395)</f>
        <v>26.2</v>
      </c>
      <c r="G494" s="7">
        <f>SUM(Ведомственная!H1395)</f>
        <v>0</v>
      </c>
      <c r="H494" s="7">
        <f>SUM(Ведомственная!I1395)</f>
        <v>0</v>
      </c>
    </row>
    <row r="495" spans="1:8" ht="31.5" x14ac:dyDescent="0.25">
      <c r="A495" s="98" t="s">
        <v>236</v>
      </c>
      <c r="B495" s="4" t="s">
        <v>372</v>
      </c>
      <c r="C495" s="4"/>
      <c r="D495" s="4"/>
      <c r="E495" s="4"/>
      <c r="F495" s="7">
        <f>F496+F498+F500</f>
        <v>2155</v>
      </c>
      <c r="G495" s="7">
        <f t="shared" ref="G495:H495" si="114">G496+G498+G500</f>
        <v>0</v>
      </c>
      <c r="H495" s="7">
        <f t="shared" si="114"/>
        <v>0</v>
      </c>
    </row>
    <row r="496" spans="1:8" x14ac:dyDescent="0.25">
      <c r="A496" s="98" t="s">
        <v>108</v>
      </c>
      <c r="B496" s="4" t="s">
        <v>373</v>
      </c>
      <c r="C496" s="4"/>
      <c r="D496" s="4"/>
      <c r="E496" s="4"/>
      <c r="F496" s="7">
        <f>F497</f>
        <v>593.5</v>
      </c>
      <c r="G496" s="7">
        <f>G497</f>
        <v>0</v>
      </c>
      <c r="H496" s="7">
        <f>H497</f>
        <v>0</v>
      </c>
    </row>
    <row r="497" spans="1:8" ht="31.5" x14ac:dyDescent="0.25">
      <c r="A497" s="98" t="s">
        <v>110</v>
      </c>
      <c r="B497" s="4" t="s">
        <v>373</v>
      </c>
      <c r="C497" s="4" t="s">
        <v>111</v>
      </c>
      <c r="D497" s="4" t="s">
        <v>102</v>
      </c>
      <c r="E497" s="4" t="s">
        <v>45</v>
      </c>
      <c r="F497" s="7">
        <f>SUM(Ведомственная!G1292)</f>
        <v>593.5</v>
      </c>
      <c r="G497" s="7">
        <f>SUM(Ведомственная!H1292)</f>
        <v>0</v>
      </c>
      <c r="H497" s="7">
        <f>SUM(Ведомственная!I1292)</f>
        <v>0</v>
      </c>
    </row>
    <row r="498" spans="1:8" x14ac:dyDescent="0.25">
      <c r="A498" s="98" t="s">
        <v>115</v>
      </c>
      <c r="B498" s="4" t="s">
        <v>374</v>
      </c>
      <c r="C498" s="4"/>
      <c r="D498" s="4"/>
      <c r="E498" s="4"/>
      <c r="F498" s="7">
        <f>F499</f>
        <v>1561.5</v>
      </c>
      <c r="G498" s="7">
        <f>G499</f>
        <v>0</v>
      </c>
      <c r="H498" s="7">
        <f>H499</f>
        <v>0</v>
      </c>
    </row>
    <row r="499" spans="1:8" ht="31.5" x14ac:dyDescent="0.25">
      <c r="A499" s="98" t="s">
        <v>110</v>
      </c>
      <c r="B499" s="4" t="s">
        <v>374</v>
      </c>
      <c r="C499" s="4" t="s">
        <v>111</v>
      </c>
      <c r="D499" s="4" t="s">
        <v>13</v>
      </c>
      <c r="E499" s="4" t="s">
        <v>28</v>
      </c>
      <c r="F499" s="7">
        <f>SUM(Ведомственная!G1398)</f>
        <v>1561.5</v>
      </c>
      <c r="G499" s="7">
        <f>SUM(Ведомственная!H1398)</f>
        <v>0</v>
      </c>
      <c r="H499" s="7">
        <f>SUM(Ведомственная!I1398)</f>
        <v>0</v>
      </c>
    </row>
    <row r="500" spans="1:8" hidden="1" x14ac:dyDescent="0.25">
      <c r="A500" s="98" t="s">
        <v>482</v>
      </c>
      <c r="B500" s="4" t="s">
        <v>735</v>
      </c>
      <c r="C500" s="4"/>
      <c r="D500" s="4"/>
      <c r="E500" s="4"/>
      <c r="F500" s="7">
        <f>SUM(F501)</f>
        <v>0</v>
      </c>
      <c r="G500" s="7">
        <f t="shared" ref="G500:H500" si="115">SUM(G501)</f>
        <v>0</v>
      </c>
      <c r="H500" s="7">
        <f t="shared" si="115"/>
        <v>0</v>
      </c>
    </row>
    <row r="501" spans="1:8" ht="31.5" hidden="1" x14ac:dyDescent="0.25">
      <c r="A501" s="98" t="s">
        <v>110</v>
      </c>
      <c r="B501" s="4" t="s">
        <v>735</v>
      </c>
      <c r="C501" s="4" t="s">
        <v>111</v>
      </c>
      <c r="D501" s="4" t="s">
        <v>13</v>
      </c>
      <c r="E501" s="4" t="s">
        <v>28</v>
      </c>
      <c r="F501" s="7">
        <f>SUM(Ведомственная!G1400)</f>
        <v>0</v>
      </c>
      <c r="G501" s="7">
        <f>SUM(Ведомственная!H1400)</f>
        <v>0</v>
      </c>
      <c r="H501" s="7">
        <f>SUM(Ведомственная!I1400)</f>
        <v>0</v>
      </c>
    </row>
    <row r="502" spans="1:8" ht="31.5" x14ac:dyDescent="0.25">
      <c r="A502" s="98" t="s">
        <v>296</v>
      </c>
      <c r="B502" s="4" t="s">
        <v>367</v>
      </c>
      <c r="C502" s="4"/>
      <c r="D502" s="4"/>
      <c r="E502" s="4"/>
      <c r="F502" s="7">
        <f>SUM(F503+F505+F507)</f>
        <v>2670.7</v>
      </c>
      <c r="G502" s="7">
        <f>SUM(G503+G505+G507)</f>
        <v>0</v>
      </c>
      <c r="H502" s="7">
        <f>SUM(H503+H505+H507)</f>
        <v>0</v>
      </c>
    </row>
    <row r="503" spans="1:8" x14ac:dyDescent="0.25">
      <c r="A503" s="98" t="s">
        <v>108</v>
      </c>
      <c r="B503" s="4" t="s">
        <v>368</v>
      </c>
      <c r="C503" s="4"/>
      <c r="D503" s="4"/>
      <c r="E503" s="4"/>
      <c r="F503" s="7">
        <f>F504</f>
        <v>235</v>
      </c>
      <c r="G503" s="7">
        <f>G504</f>
        <v>0</v>
      </c>
      <c r="H503" s="7">
        <f>H504</f>
        <v>0</v>
      </c>
    </row>
    <row r="504" spans="1:8" ht="31.5" x14ac:dyDescent="0.25">
      <c r="A504" s="98" t="s">
        <v>110</v>
      </c>
      <c r="B504" s="4" t="s">
        <v>368</v>
      </c>
      <c r="C504" s="4" t="s">
        <v>111</v>
      </c>
      <c r="D504" s="4" t="s">
        <v>102</v>
      </c>
      <c r="E504" s="4" t="s">
        <v>45</v>
      </c>
      <c r="F504" s="7">
        <f>SUM(Ведомственная!G1295)</f>
        <v>235</v>
      </c>
      <c r="G504" s="7">
        <f>SUM(Ведомственная!H1295)</f>
        <v>0</v>
      </c>
      <c r="H504" s="7">
        <f>SUM(Ведомственная!I1295)</f>
        <v>0</v>
      </c>
    </row>
    <row r="505" spans="1:8" x14ac:dyDescent="0.25">
      <c r="A505" s="98" t="s">
        <v>115</v>
      </c>
      <c r="B505" s="4" t="s">
        <v>394</v>
      </c>
      <c r="C505" s="4"/>
      <c r="D505" s="4"/>
      <c r="E505" s="4"/>
      <c r="F505" s="7">
        <f>F506</f>
        <v>2020.1</v>
      </c>
      <c r="G505" s="7">
        <f>G506</f>
        <v>0</v>
      </c>
      <c r="H505" s="7">
        <f>H506</f>
        <v>0</v>
      </c>
    </row>
    <row r="506" spans="1:8" ht="31.5" x14ac:dyDescent="0.25">
      <c r="A506" s="98" t="s">
        <v>110</v>
      </c>
      <c r="B506" s="4" t="s">
        <v>394</v>
      </c>
      <c r="C506" s="4" t="s">
        <v>111</v>
      </c>
      <c r="D506" s="4" t="s">
        <v>13</v>
      </c>
      <c r="E506" s="4" t="s">
        <v>28</v>
      </c>
      <c r="F506" s="7">
        <f>SUM(Ведомственная!G1403)</f>
        <v>2020.1</v>
      </c>
      <c r="G506" s="7">
        <f>SUM(Ведомственная!H1403)</f>
        <v>0</v>
      </c>
      <c r="H506" s="7">
        <f>SUM(Ведомственная!I1403)</f>
        <v>0</v>
      </c>
    </row>
    <row r="507" spans="1:8" x14ac:dyDescent="0.25">
      <c r="A507" s="98" t="s">
        <v>128</v>
      </c>
      <c r="B507" s="4" t="s">
        <v>489</v>
      </c>
      <c r="C507" s="4"/>
      <c r="D507" s="4"/>
      <c r="E507" s="4"/>
      <c r="F507" s="7">
        <f>SUM(F508)</f>
        <v>415.6</v>
      </c>
      <c r="G507" s="7">
        <f>SUM(G508)</f>
        <v>0</v>
      </c>
      <c r="H507" s="7">
        <f>SUM(H508)</f>
        <v>0</v>
      </c>
    </row>
    <row r="508" spans="1:8" ht="31.5" x14ac:dyDescent="0.25">
      <c r="A508" s="98" t="s">
        <v>110</v>
      </c>
      <c r="B508" s="4" t="s">
        <v>489</v>
      </c>
      <c r="C508" s="4" t="s">
        <v>111</v>
      </c>
      <c r="D508" s="4" t="s">
        <v>13</v>
      </c>
      <c r="E508" s="4" t="s">
        <v>28</v>
      </c>
      <c r="F508" s="7">
        <f>SUM(Ведомственная!G1405)</f>
        <v>415.6</v>
      </c>
      <c r="G508" s="7">
        <f>SUM(Ведомственная!H1405)</f>
        <v>0</v>
      </c>
      <c r="H508" s="7">
        <f>SUM(Ведомственная!I1405)</f>
        <v>0</v>
      </c>
    </row>
    <row r="509" spans="1:8" x14ac:dyDescent="0.25">
      <c r="A509" s="98" t="s">
        <v>664</v>
      </c>
      <c r="B509" s="4" t="s">
        <v>470</v>
      </c>
      <c r="C509" s="4"/>
      <c r="D509" s="4"/>
      <c r="E509" s="4"/>
      <c r="F509" s="7">
        <f>SUM(F510+F512)</f>
        <v>0</v>
      </c>
      <c r="G509" s="7">
        <f t="shared" ref="G509:H509" si="116">SUM(G510+G512)</f>
        <v>2413.8000000000002</v>
      </c>
      <c r="H509" s="7">
        <f t="shared" si="116"/>
        <v>0</v>
      </c>
    </row>
    <row r="510" spans="1:8" x14ac:dyDescent="0.25">
      <c r="A510" s="98" t="s">
        <v>739</v>
      </c>
      <c r="B510" s="4" t="s">
        <v>738</v>
      </c>
      <c r="C510" s="4"/>
      <c r="D510" s="4"/>
      <c r="E510" s="4"/>
      <c r="F510" s="7">
        <f>SUM(Ведомственная!G1407)</f>
        <v>0</v>
      </c>
      <c r="G510" s="7">
        <f>SUM(Ведомственная!H1407)</f>
        <v>2413.8000000000002</v>
      </c>
      <c r="H510" s="7">
        <f>SUM(Ведомственная!I1407)</f>
        <v>0</v>
      </c>
    </row>
    <row r="511" spans="1:8" ht="31.5" x14ac:dyDescent="0.25">
      <c r="A511" s="98" t="s">
        <v>110</v>
      </c>
      <c r="B511" s="4" t="s">
        <v>738</v>
      </c>
      <c r="C511" s="4" t="s">
        <v>111</v>
      </c>
      <c r="D511" s="4" t="s">
        <v>13</v>
      </c>
      <c r="E511" s="4" t="s">
        <v>28</v>
      </c>
      <c r="F511" s="7">
        <f>SUM(Ведомственная!G1409)</f>
        <v>0</v>
      </c>
      <c r="G511" s="7">
        <f>SUM(Ведомственная!H1409)</f>
        <v>2413.8000000000002</v>
      </c>
      <c r="H511" s="7">
        <f>SUM(Ведомственная!I1409)</f>
        <v>0</v>
      </c>
    </row>
    <row r="512" spans="1:8" ht="47.25" hidden="1" x14ac:dyDescent="0.25">
      <c r="A512" s="98" t="s">
        <v>808</v>
      </c>
      <c r="B512" s="4" t="s">
        <v>574</v>
      </c>
      <c r="C512" s="4"/>
      <c r="D512" s="4"/>
      <c r="E512" s="4"/>
      <c r="F512" s="7">
        <f>SUM(F513)</f>
        <v>0</v>
      </c>
      <c r="G512" s="7">
        <f>SUM(G513)</f>
        <v>0</v>
      </c>
      <c r="H512" s="7">
        <f>SUM(H513)</f>
        <v>0</v>
      </c>
    </row>
    <row r="513" spans="1:8" ht="31.5" hidden="1" x14ac:dyDescent="0.25">
      <c r="A513" s="98" t="s">
        <v>110</v>
      </c>
      <c r="B513" s="4" t="s">
        <v>574</v>
      </c>
      <c r="C513" s="4" t="s">
        <v>111</v>
      </c>
      <c r="D513" s="4" t="s">
        <v>102</v>
      </c>
      <c r="E513" s="4" t="s">
        <v>45</v>
      </c>
      <c r="F513" s="7">
        <f>SUM(Ведомственная!G1298)</f>
        <v>0</v>
      </c>
      <c r="G513" s="7">
        <f>SUM(Ведомственная!H1298)</f>
        <v>0</v>
      </c>
      <c r="H513" s="7">
        <f>SUM(Ведомственная!I1298)</f>
        <v>0</v>
      </c>
    </row>
    <row r="514" spans="1:8" hidden="1" x14ac:dyDescent="0.25">
      <c r="A514" s="98" t="s">
        <v>817</v>
      </c>
      <c r="B514" s="4" t="s">
        <v>816</v>
      </c>
      <c r="C514" s="4"/>
      <c r="D514" s="4"/>
      <c r="E514" s="4"/>
      <c r="F514" s="7">
        <f>SUM(F515)</f>
        <v>0</v>
      </c>
      <c r="G514" s="7">
        <f t="shared" ref="G514:H514" si="117">SUM(G515)</f>
        <v>0</v>
      </c>
      <c r="H514" s="7">
        <f t="shared" si="117"/>
        <v>0</v>
      </c>
    </row>
    <row r="515" spans="1:8" hidden="1" x14ac:dyDescent="0.25">
      <c r="A515" s="98" t="s">
        <v>819</v>
      </c>
      <c r="B515" s="4" t="s">
        <v>818</v>
      </c>
      <c r="C515" s="4"/>
      <c r="D515" s="4"/>
      <c r="E515" s="4"/>
      <c r="F515" s="7">
        <f>SUM(F516)</f>
        <v>0</v>
      </c>
      <c r="G515" s="7">
        <f t="shared" ref="G515:H515" si="118">SUM(G516)</f>
        <v>0</v>
      </c>
      <c r="H515" s="7">
        <f t="shared" si="118"/>
        <v>0</v>
      </c>
    </row>
    <row r="516" spans="1:8" ht="31.5" hidden="1" x14ac:dyDescent="0.25">
      <c r="A516" s="98" t="s">
        <v>110</v>
      </c>
      <c r="B516" s="4" t="s">
        <v>818</v>
      </c>
      <c r="C516" s="4" t="s">
        <v>111</v>
      </c>
      <c r="D516" s="4" t="s">
        <v>13</v>
      </c>
      <c r="E516" s="4" t="s">
        <v>28</v>
      </c>
      <c r="F516" s="7">
        <f>SUM(Ведомственная!G1412)</f>
        <v>0</v>
      </c>
      <c r="G516" s="7">
        <f>SUM(Ведомственная!H1412)</f>
        <v>0</v>
      </c>
      <c r="H516" s="7">
        <f>SUM(Ведомственная!I1412)</f>
        <v>0</v>
      </c>
    </row>
    <row r="517" spans="1:8" x14ac:dyDescent="0.25">
      <c r="A517" s="98" t="s">
        <v>942</v>
      </c>
      <c r="B517" s="4" t="s">
        <v>943</v>
      </c>
      <c r="C517" s="4"/>
      <c r="D517" s="4"/>
      <c r="E517" s="4"/>
      <c r="F517" s="7">
        <f>SUM(F518)</f>
        <v>2500</v>
      </c>
      <c r="G517" s="7">
        <f t="shared" ref="G517:H517" si="119">SUM(G518)</f>
        <v>0</v>
      </c>
      <c r="H517" s="7">
        <f t="shared" si="119"/>
        <v>0</v>
      </c>
    </row>
    <row r="518" spans="1:8" x14ac:dyDescent="0.25">
      <c r="A518" s="98" t="s">
        <v>944</v>
      </c>
      <c r="B518" s="4" t="s">
        <v>945</v>
      </c>
      <c r="C518" s="4"/>
      <c r="D518" s="4"/>
      <c r="E518" s="4"/>
      <c r="F518" s="7">
        <f>SUM(F519)</f>
        <v>2500</v>
      </c>
      <c r="G518" s="7">
        <f t="shared" ref="G518:H518" si="120">SUM(G519)</f>
        <v>0</v>
      </c>
      <c r="H518" s="7">
        <f t="shared" si="120"/>
        <v>0</v>
      </c>
    </row>
    <row r="519" spans="1:8" ht="31.5" x14ac:dyDescent="0.25">
      <c r="A519" s="98" t="s">
        <v>110</v>
      </c>
      <c r="B519" s="4" t="s">
        <v>945</v>
      </c>
      <c r="C519" s="4" t="s">
        <v>111</v>
      </c>
      <c r="D519" s="4" t="s">
        <v>102</v>
      </c>
      <c r="E519" s="4" t="s">
        <v>45</v>
      </c>
      <c r="F519" s="7">
        <f>SUM(Ведомственная!G1301)</f>
        <v>2500</v>
      </c>
      <c r="G519" s="7">
        <f>SUM(Ведомственная!H1301)</f>
        <v>0</v>
      </c>
      <c r="H519" s="7">
        <f>SUM(Ведомственная!I1301)</f>
        <v>0</v>
      </c>
    </row>
    <row r="520" spans="1:8" ht="31.5" x14ac:dyDescent="0.25">
      <c r="A520" s="98" t="s">
        <v>475</v>
      </c>
      <c r="B520" s="4" t="s">
        <v>131</v>
      </c>
      <c r="C520" s="4"/>
      <c r="D520" s="4"/>
      <c r="E520" s="4"/>
      <c r="F520" s="7">
        <f>SUM(F521+F527+F530)+F524</f>
        <v>52073.1</v>
      </c>
      <c r="G520" s="7">
        <f t="shared" ref="G520:H520" si="121">SUM(G521+G527+G530)+G524</f>
        <v>48312.5</v>
      </c>
      <c r="H520" s="7">
        <f t="shared" si="121"/>
        <v>49197.5</v>
      </c>
    </row>
    <row r="521" spans="1:8" x14ac:dyDescent="0.25">
      <c r="A521" s="32" t="s">
        <v>69</v>
      </c>
      <c r="B521" s="55" t="s">
        <v>422</v>
      </c>
      <c r="C521" s="49"/>
      <c r="D521" s="4"/>
      <c r="E521" s="4"/>
      <c r="F521" s="51">
        <f>+F522+F523</f>
        <v>5104.6000000000004</v>
      </c>
      <c r="G521" s="51">
        <f>+G522+G523</f>
        <v>4238.3</v>
      </c>
      <c r="H521" s="51">
        <f>+H522+H523</f>
        <v>4238.3</v>
      </c>
    </row>
    <row r="522" spans="1:8" ht="63" x14ac:dyDescent="0.25">
      <c r="A522" s="32" t="s">
        <v>42</v>
      </c>
      <c r="B522" s="55" t="s">
        <v>422</v>
      </c>
      <c r="C522" s="49" t="s">
        <v>78</v>
      </c>
      <c r="D522" s="4" t="s">
        <v>13</v>
      </c>
      <c r="E522" s="4" t="s">
        <v>11</v>
      </c>
      <c r="F522" s="51">
        <f>SUM(Ведомственная!G1469)</f>
        <v>5104.1000000000004</v>
      </c>
      <c r="G522" s="51">
        <f>SUM(Ведомственная!H1469)</f>
        <v>4237.8</v>
      </c>
      <c r="H522" s="51">
        <f>SUM(Ведомственная!I1469)</f>
        <v>4237.8</v>
      </c>
    </row>
    <row r="523" spans="1:8" ht="31.5" x14ac:dyDescent="0.25">
      <c r="A523" s="32" t="s">
        <v>43</v>
      </c>
      <c r="B523" s="55" t="s">
        <v>422</v>
      </c>
      <c r="C523" s="49" t="s">
        <v>80</v>
      </c>
      <c r="D523" s="4" t="s">
        <v>13</v>
      </c>
      <c r="E523" s="4" t="s">
        <v>11</v>
      </c>
      <c r="F523" s="51">
        <f>SUM(Ведомственная!G1470)</f>
        <v>0.5</v>
      </c>
      <c r="G523" s="51">
        <f>SUM(Ведомственная!H1470)</f>
        <v>0.5</v>
      </c>
      <c r="H523" s="51">
        <f>SUM(Ведомственная!I1470)</f>
        <v>0.5</v>
      </c>
    </row>
    <row r="524" spans="1:8" x14ac:dyDescent="0.25">
      <c r="A524" s="32" t="s">
        <v>84</v>
      </c>
      <c r="B524" s="55" t="s">
        <v>820</v>
      </c>
      <c r="C524" s="49"/>
      <c r="D524" s="4"/>
      <c r="E524" s="4"/>
      <c r="F524" s="51">
        <f>SUM(F525:F526)</f>
        <v>191.29999999999998</v>
      </c>
      <c r="G524" s="51">
        <f t="shared" ref="G524:H524" si="122">SUM(G525:G526)</f>
        <v>175.8</v>
      </c>
      <c r="H524" s="51">
        <f t="shared" si="122"/>
        <v>175.8</v>
      </c>
    </row>
    <row r="525" spans="1:8" ht="31.5" x14ac:dyDescent="0.25">
      <c r="A525" s="32" t="s">
        <v>43</v>
      </c>
      <c r="B525" s="55" t="s">
        <v>820</v>
      </c>
      <c r="C525" s="49" t="s">
        <v>80</v>
      </c>
      <c r="D525" s="4" t="s">
        <v>13</v>
      </c>
      <c r="E525" s="4" t="s">
        <v>11</v>
      </c>
      <c r="F525" s="51">
        <f>SUM(Ведомственная!G1472)</f>
        <v>190.1</v>
      </c>
      <c r="G525" s="51">
        <f>SUM(Ведомственная!H1472)</f>
        <v>174.8</v>
      </c>
      <c r="H525" s="51">
        <f>SUM(Ведомственная!I1472)</f>
        <v>174.8</v>
      </c>
    </row>
    <row r="526" spans="1:8" x14ac:dyDescent="0.25">
      <c r="A526" s="98" t="s">
        <v>20</v>
      </c>
      <c r="B526" s="55" t="s">
        <v>820</v>
      </c>
      <c r="C526" s="49" t="s">
        <v>85</v>
      </c>
      <c r="D526" s="4" t="s">
        <v>13</v>
      </c>
      <c r="E526" s="4" t="s">
        <v>11</v>
      </c>
      <c r="F526" s="51">
        <f>SUM(Ведомственная!G1473)</f>
        <v>1.2</v>
      </c>
      <c r="G526" s="51">
        <f>SUM(Ведомственная!H1473)</f>
        <v>1</v>
      </c>
      <c r="H526" s="51">
        <f>SUM(Ведомственная!I1473)</f>
        <v>1</v>
      </c>
    </row>
    <row r="527" spans="1:8" ht="31.5" x14ac:dyDescent="0.25">
      <c r="A527" s="98" t="s">
        <v>87</v>
      </c>
      <c r="B527" s="55" t="s">
        <v>479</v>
      </c>
      <c r="C527" s="49"/>
      <c r="D527" s="4"/>
      <c r="E527" s="4"/>
      <c r="F527" s="51">
        <f>SUM(F528:F529)</f>
        <v>430.4</v>
      </c>
      <c r="G527" s="51">
        <f t="shared" ref="G527:H527" si="123">SUM(G528:G529)</f>
        <v>54.2</v>
      </c>
      <c r="H527" s="51">
        <f t="shared" si="123"/>
        <v>304.2</v>
      </c>
    </row>
    <row r="528" spans="1:8" ht="31.5" hidden="1" x14ac:dyDescent="0.25">
      <c r="A528" s="32" t="s">
        <v>43</v>
      </c>
      <c r="B528" s="55" t="s">
        <v>479</v>
      </c>
      <c r="C528" s="49" t="s">
        <v>80</v>
      </c>
      <c r="D528" s="4" t="s">
        <v>102</v>
      </c>
      <c r="E528" s="4" t="s">
        <v>152</v>
      </c>
      <c r="F528" s="51">
        <f>SUM(Ведомственная!G1311)</f>
        <v>0</v>
      </c>
      <c r="G528" s="51">
        <f>SUM(Ведомственная!H1311)</f>
        <v>0</v>
      </c>
      <c r="H528" s="51">
        <f>SUM(Ведомственная!I1311)</f>
        <v>0</v>
      </c>
    </row>
    <row r="529" spans="1:8" ht="31.5" x14ac:dyDescent="0.25">
      <c r="A529" s="32" t="s">
        <v>43</v>
      </c>
      <c r="B529" s="55" t="s">
        <v>479</v>
      </c>
      <c r="C529" s="49" t="s">
        <v>80</v>
      </c>
      <c r="D529" s="4" t="s">
        <v>13</v>
      </c>
      <c r="E529" s="4" t="s">
        <v>11</v>
      </c>
      <c r="F529" s="51">
        <f>SUM(Ведомственная!G1475)</f>
        <v>430.4</v>
      </c>
      <c r="G529" s="51">
        <f>SUM(Ведомственная!H1475)</f>
        <v>54.2</v>
      </c>
      <c r="H529" s="51">
        <f>SUM(Ведомственная!I1475)</f>
        <v>304.2</v>
      </c>
    </row>
    <row r="530" spans="1:8" ht="31.5" x14ac:dyDescent="0.25">
      <c r="A530" s="98" t="s">
        <v>36</v>
      </c>
      <c r="B530" s="4" t="s">
        <v>132</v>
      </c>
      <c r="C530" s="4"/>
      <c r="D530" s="4"/>
      <c r="E530" s="4"/>
      <c r="F530" s="7">
        <f>F531</f>
        <v>46346.799999999996</v>
      </c>
      <c r="G530" s="7">
        <f>G531</f>
        <v>43844.2</v>
      </c>
      <c r="H530" s="7">
        <f>H531</f>
        <v>44479.199999999997</v>
      </c>
    </row>
    <row r="531" spans="1:8" x14ac:dyDescent="0.25">
      <c r="A531" s="98" t="s">
        <v>432</v>
      </c>
      <c r="B531" s="4" t="s">
        <v>133</v>
      </c>
      <c r="C531" s="4"/>
      <c r="D531" s="4"/>
      <c r="E531" s="4"/>
      <c r="F531" s="7">
        <f>F532+F533+F534</f>
        <v>46346.799999999996</v>
      </c>
      <c r="G531" s="7">
        <f>G532+G533+G534</f>
        <v>43844.2</v>
      </c>
      <c r="H531" s="7">
        <f>H532+H533+H534</f>
        <v>44479.199999999997</v>
      </c>
    </row>
    <row r="532" spans="1:8" ht="63" x14ac:dyDescent="0.25">
      <c r="A532" s="98" t="s">
        <v>119</v>
      </c>
      <c r="B532" s="4" t="s">
        <v>133</v>
      </c>
      <c r="C532" s="4" t="s">
        <v>78</v>
      </c>
      <c r="D532" s="4" t="s">
        <v>13</v>
      </c>
      <c r="E532" s="4" t="s">
        <v>11</v>
      </c>
      <c r="F532" s="7">
        <f>SUM(Ведомственная!G1478)</f>
        <v>44654.2</v>
      </c>
      <c r="G532" s="7">
        <f>SUM(Ведомственная!H1478)</f>
        <v>42504.6</v>
      </c>
      <c r="H532" s="7">
        <f>SUM(Ведомственная!I1478)</f>
        <v>42504.6</v>
      </c>
    </row>
    <row r="533" spans="1:8" ht="31.5" x14ac:dyDescent="0.25">
      <c r="A533" s="98" t="s">
        <v>43</v>
      </c>
      <c r="B533" s="4" t="s">
        <v>133</v>
      </c>
      <c r="C533" s="4" t="s">
        <v>80</v>
      </c>
      <c r="D533" s="4" t="s">
        <v>13</v>
      </c>
      <c r="E533" s="4" t="s">
        <v>11</v>
      </c>
      <c r="F533" s="7">
        <f>SUM(Ведомственная!G1479)</f>
        <v>1689.9</v>
      </c>
      <c r="G533" s="7">
        <f>SUM(Ведомственная!H1479)</f>
        <v>1337</v>
      </c>
      <c r="H533" s="7">
        <f>SUM(Ведомственная!I1479)</f>
        <v>1972</v>
      </c>
    </row>
    <row r="534" spans="1:8" x14ac:dyDescent="0.25">
      <c r="A534" s="98" t="s">
        <v>20</v>
      </c>
      <c r="B534" s="4" t="s">
        <v>133</v>
      </c>
      <c r="C534" s="4" t="s">
        <v>85</v>
      </c>
      <c r="D534" s="4" t="s">
        <v>13</v>
      </c>
      <c r="E534" s="4" t="s">
        <v>11</v>
      </c>
      <c r="F534" s="7">
        <f>SUM(Ведомственная!G1480)</f>
        <v>2.7</v>
      </c>
      <c r="G534" s="7">
        <f>SUM(Ведомственная!H1480)</f>
        <v>2.6</v>
      </c>
      <c r="H534" s="7">
        <f>SUM(Ведомственная!I1480)</f>
        <v>2.6</v>
      </c>
    </row>
    <row r="535" spans="1:8" ht="31.5" x14ac:dyDescent="0.25">
      <c r="A535" s="23" t="s">
        <v>764</v>
      </c>
      <c r="B535" s="24" t="s">
        <v>765</v>
      </c>
      <c r="C535" s="4"/>
      <c r="D535" s="4"/>
      <c r="E535" s="4"/>
      <c r="F535" s="7">
        <f>SUM(F536)</f>
        <v>300</v>
      </c>
      <c r="G535" s="7">
        <f t="shared" ref="G535:H536" si="124">SUM(G536)</f>
        <v>500</v>
      </c>
      <c r="H535" s="7">
        <f t="shared" si="124"/>
        <v>500</v>
      </c>
    </row>
    <row r="536" spans="1:8" x14ac:dyDescent="0.25">
      <c r="A536" s="2" t="s">
        <v>29</v>
      </c>
      <c r="B536" s="31" t="s">
        <v>766</v>
      </c>
      <c r="C536" s="99"/>
      <c r="D536" s="4"/>
      <c r="E536" s="4"/>
      <c r="F536" s="7">
        <f>SUM(F537)</f>
        <v>300</v>
      </c>
      <c r="G536" s="7">
        <f t="shared" si="124"/>
        <v>500</v>
      </c>
      <c r="H536" s="7">
        <f t="shared" si="124"/>
        <v>500</v>
      </c>
    </row>
    <row r="537" spans="1:8" ht="31.5" x14ac:dyDescent="0.25">
      <c r="A537" s="2" t="s">
        <v>43</v>
      </c>
      <c r="B537" s="31" t="s">
        <v>766</v>
      </c>
      <c r="C537" s="99" t="s">
        <v>80</v>
      </c>
      <c r="D537" s="4" t="s">
        <v>11</v>
      </c>
      <c r="E537" s="4" t="s">
        <v>22</v>
      </c>
      <c r="F537" s="7">
        <f>SUM(Ведомственная!G281)</f>
        <v>300</v>
      </c>
      <c r="G537" s="7">
        <f>SUM(Ведомственная!H281)</f>
        <v>500</v>
      </c>
      <c r="H537" s="7">
        <f>SUM(Ведомственная!I281)</f>
        <v>500</v>
      </c>
    </row>
    <row r="538" spans="1:8" x14ac:dyDescent="0.25">
      <c r="A538" s="66" t="s">
        <v>544</v>
      </c>
      <c r="B538" s="68" t="s">
        <v>542</v>
      </c>
      <c r="C538" s="4"/>
      <c r="D538" s="4"/>
      <c r="E538" s="4"/>
      <c r="F538" s="26">
        <f>SUM(F539+F541)+F543+F545</f>
        <v>8104.8</v>
      </c>
      <c r="G538" s="26">
        <f t="shared" ref="G538:H538" si="125">SUM(G539+G541)+G543+G545</f>
        <v>3769.2</v>
      </c>
      <c r="H538" s="26">
        <f t="shared" si="125"/>
        <v>3769.2</v>
      </c>
    </row>
    <row r="539" spans="1:8" x14ac:dyDescent="0.25">
      <c r="A539" s="34" t="s">
        <v>29</v>
      </c>
      <c r="B539" s="5" t="s">
        <v>543</v>
      </c>
      <c r="C539" s="4"/>
      <c r="D539" s="4"/>
      <c r="E539" s="4"/>
      <c r="F539" s="7">
        <f>SUM(F540)</f>
        <v>7249.2</v>
      </c>
      <c r="G539" s="7">
        <f>SUM(G540)</f>
        <v>0</v>
      </c>
      <c r="H539" s="7">
        <f>SUM(H540)</f>
        <v>0</v>
      </c>
    </row>
    <row r="540" spans="1:8" ht="31.5" x14ac:dyDescent="0.25">
      <c r="A540" s="34" t="s">
        <v>43</v>
      </c>
      <c r="B540" s="5" t="s">
        <v>543</v>
      </c>
      <c r="C540" s="4" t="s">
        <v>80</v>
      </c>
      <c r="D540" s="4" t="s">
        <v>152</v>
      </c>
      <c r="E540" s="4" t="s">
        <v>45</v>
      </c>
      <c r="F540" s="7">
        <f>SUM(Ведомственная!G403)</f>
        <v>7249.2</v>
      </c>
      <c r="G540" s="7">
        <f>SUM(Ведомственная!H403)</f>
        <v>0</v>
      </c>
      <c r="H540" s="7">
        <f>SUM(Ведомственная!I403)</f>
        <v>0</v>
      </c>
    </row>
    <row r="541" spans="1:8" ht="47.25" x14ac:dyDescent="0.25">
      <c r="A541" s="34" t="s">
        <v>23</v>
      </c>
      <c r="B541" s="5" t="s">
        <v>551</v>
      </c>
      <c r="C541" s="4"/>
      <c r="D541" s="4"/>
      <c r="E541" s="4"/>
      <c r="F541" s="7">
        <f>SUM(F542)</f>
        <v>855.6</v>
      </c>
      <c r="G541" s="7">
        <f>SUM(G542)</f>
        <v>3769.2</v>
      </c>
      <c r="H541" s="7">
        <f>SUM(H542)</f>
        <v>3769.2</v>
      </c>
    </row>
    <row r="542" spans="1:8" ht="31.5" x14ac:dyDescent="0.25">
      <c r="A542" s="34" t="s">
        <v>207</v>
      </c>
      <c r="B542" s="5" t="s">
        <v>551</v>
      </c>
      <c r="C542" s="4" t="s">
        <v>111</v>
      </c>
      <c r="D542" s="4" t="s">
        <v>152</v>
      </c>
      <c r="E542" s="4" t="s">
        <v>45</v>
      </c>
      <c r="F542" s="7">
        <f>SUM(Ведомственная!G405)</f>
        <v>855.6</v>
      </c>
      <c r="G542" s="7">
        <f>SUM(Ведомственная!H405)</f>
        <v>3769.2</v>
      </c>
      <c r="H542" s="7">
        <f>SUM(Ведомственная!I405)</f>
        <v>3769.2</v>
      </c>
    </row>
    <row r="543" spans="1:8" ht="31.5" x14ac:dyDescent="0.25">
      <c r="A543" s="34" t="s">
        <v>236</v>
      </c>
      <c r="B543" s="5" t="s">
        <v>559</v>
      </c>
      <c r="C543" s="4"/>
      <c r="D543" s="4"/>
      <c r="E543" s="4"/>
      <c r="F543" s="7">
        <f>SUM(F544)</f>
        <v>0</v>
      </c>
      <c r="G543" s="7">
        <f>SUM(G544)</f>
        <v>0</v>
      </c>
      <c r="H543" s="7">
        <f>SUM(H544)</f>
        <v>0</v>
      </c>
    </row>
    <row r="544" spans="1:8" ht="31.5" x14ac:dyDescent="0.25">
      <c r="A544" s="34" t="s">
        <v>207</v>
      </c>
      <c r="B544" s="5" t="s">
        <v>559</v>
      </c>
      <c r="C544" s="4" t="s">
        <v>111</v>
      </c>
      <c r="D544" s="4" t="s">
        <v>152</v>
      </c>
      <c r="E544" s="4" t="s">
        <v>45</v>
      </c>
      <c r="F544" s="7">
        <f>SUM(Ведомственная!G407)</f>
        <v>0</v>
      </c>
      <c r="G544" s="7">
        <f>SUM(Ведомственная!H407)</f>
        <v>0</v>
      </c>
      <c r="H544" s="7">
        <f>SUM(Ведомственная!I407)</f>
        <v>0</v>
      </c>
    </row>
    <row r="545" spans="1:8" ht="31.5" x14ac:dyDescent="0.25">
      <c r="A545" s="98" t="s">
        <v>237</v>
      </c>
      <c r="B545" s="5" t="s">
        <v>680</v>
      </c>
      <c r="C545" s="4"/>
      <c r="D545" s="4"/>
      <c r="E545" s="4"/>
      <c r="F545" s="7">
        <f>SUM(F546)</f>
        <v>0</v>
      </c>
      <c r="G545" s="7">
        <f t="shared" ref="G545:H545" si="126">SUM(G546)</f>
        <v>0</v>
      </c>
      <c r="H545" s="7">
        <f t="shared" si="126"/>
        <v>0</v>
      </c>
    </row>
    <row r="546" spans="1:8" ht="31.5" x14ac:dyDescent="0.25">
      <c r="A546" s="34" t="s">
        <v>207</v>
      </c>
      <c r="B546" s="5" t="s">
        <v>680</v>
      </c>
      <c r="C546" s="4" t="s">
        <v>111</v>
      </c>
      <c r="D546" s="4" t="s">
        <v>152</v>
      </c>
      <c r="E546" s="4" t="s">
        <v>45</v>
      </c>
      <c r="F546" s="7">
        <f>SUM(Ведомственная!G409)</f>
        <v>0</v>
      </c>
      <c r="G546" s="7">
        <f>SUM(Ведомственная!H409)</f>
        <v>0</v>
      </c>
      <c r="H546" s="7">
        <f>SUM(Ведомственная!I409)</f>
        <v>0</v>
      </c>
    </row>
    <row r="547" spans="1:8" x14ac:dyDescent="0.25">
      <c r="A547" s="66" t="s">
        <v>545</v>
      </c>
      <c r="B547" s="68" t="s">
        <v>549</v>
      </c>
      <c r="C547" s="4"/>
      <c r="D547" s="4"/>
      <c r="E547" s="4"/>
      <c r="F547" s="26">
        <f>SUM(F548)+F550+F552+F557+F554</f>
        <v>104173.1</v>
      </c>
      <c r="G547" s="26">
        <f t="shared" ref="G547:H547" si="127">SUM(G548)+G550+G552+G557+G554</f>
        <v>37460</v>
      </c>
      <c r="H547" s="26">
        <f t="shared" si="127"/>
        <v>37428.300000000003</v>
      </c>
    </row>
    <row r="548" spans="1:8" x14ac:dyDescent="0.25">
      <c r="A548" s="34" t="s">
        <v>29</v>
      </c>
      <c r="B548" s="5" t="s">
        <v>550</v>
      </c>
      <c r="C548" s="4"/>
      <c r="D548" s="4"/>
      <c r="E548" s="4"/>
      <c r="F548" s="7">
        <f>SUM(F549)</f>
        <v>35542.300000000003</v>
      </c>
      <c r="G548" s="7">
        <f>SUM(G549)</f>
        <v>14600.7</v>
      </c>
      <c r="H548" s="7">
        <f>SUM(H549)</f>
        <v>14569</v>
      </c>
    </row>
    <row r="549" spans="1:8" ht="31.5" x14ac:dyDescent="0.25">
      <c r="A549" s="34" t="s">
        <v>43</v>
      </c>
      <c r="B549" s="5" t="s">
        <v>550</v>
      </c>
      <c r="C549" s="4" t="s">
        <v>80</v>
      </c>
      <c r="D549" s="4" t="s">
        <v>152</v>
      </c>
      <c r="E549" s="4" t="s">
        <v>45</v>
      </c>
      <c r="F549" s="7">
        <f>SUM(Ведомственная!G412)</f>
        <v>35542.300000000003</v>
      </c>
      <c r="G549" s="7">
        <f>SUM(Ведомственная!H412)</f>
        <v>14600.7</v>
      </c>
      <c r="H549" s="7">
        <f>SUM(Ведомственная!I412)</f>
        <v>14569</v>
      </c>
    </row>
    <row r="550" spans="1:8" ht="47.25" x14ac:dyDescent="0.25">
      <c r="A550" s="34" t="s">
        <v>23</v>
      </c>
      <c r="B550" s="5" t="s">
        <v>558</v>
      </c>
      <c r="C550" s="4"/>
      <c r="D550" s="4"/>
      <c r="E550" s="4"/>
      <c r="F550" s="7">
        <f>SUM(F551)</f>
        <v>15508</v>
      </c>
      <c r="G550" s="7">
        <f>SUM(G551)</f>
        <v>22559.3</v>
      </c>
      <c r="H550" s="7">
        <f>SUM(H551)</f>
        <v>22559.3</v>
      </c>
    </row>
    <row r="551" spans="1:8" ht="31.5" x14ac:dyDescent="0.25">
      <c r="A551" s="34" t="s">
        <v>207</v>
      </c>
      <c r="B551" s="5" t="s">
        <v>558</v>
      </c>
      <c r="C551" s="4" t="s">
        <v>111</v>
      </c>
      <c r="D551" s="4" t="s">
        <v>152</v>
      </c>
      <c r="E551" s="4" t="s">
        <v>45</v>
      </c>
      <c r="F551" s="7">
        <f>SUM(Ведомственная!G414)</f>
        <v>15508</v>
      </c>
      <c r="G551" s="7">
        <f>SUM(Ведомственная!H414)</f>
        <v>22559.3</v>
      </c>
      <c r="H551" s="7">
        <f>SUM(Ведомственная!I414)</f>
        <v>22559.3</v>
      </c>
    </row>
    <row r="552" spans="1:8" ht="31.5" x14ac:dyDescent="0.25">
      <c r="A552" s="34" t="s">
        <v>236</v>
      </c>
      <c r="B552" s="5" t="s">
        <v>1045</v>
      </c>
      <c r="C552" s="4"/>
      <c r="D552" s="4"/>
      <c r="E552" s="4"/>
      <c r="F552" s="7">
        <f>SUM(F553)</f>
        <v>0</v>
      </c>
      <c r="G552" s="7">
        <f t="shared" ref="G552:H552" si="128">SUM(G553)</f>
        <v>0</v>
      </c>
      <c r="H552" s="7">
        <f t="shared" si="128"/>
        <v>0</v>
      </c>
    </row>
    <row r="553" spans="1:8" ht="31.5" x14ac:dyDescent="0.25">
      <c r="A553" s="34" t="s">
        <v>235</v>
      </c>
      <c r="B553" s="5" t="s">
        <v>1045</v>
      </c>
      <c r="C553" s="4" t="s">
        <v>111</v>
      </c>
      <c r="D553" s="4" t="s">
        <v>152</v>
      </c>
      <c r="E553" s="4" t="s">
        <v>45</v>
      </c>
      <c r="F553" s="7">
        <f>SUM(Ведомственная!G416)</f>
        <v>0</v>
      </c>
      <c r="G553" s="7">
        <f>SUM(Ведомственная!H416)</f>
        <v>0</v>
      </c>
      <c r="H553" s="7">
        <f>SUM(Ведомственная!I416)</f>
        <v>0</v>
      </c>
    </row>
    <row r="554" spans="1:8" x14ac:dyDescent="0.25">
      <c r="A554" s="34" t="s">
        <v>823</v>
      </c>
      <c r="B554" s="5" t="s">
        <v>824</v>
      </c>
      <c r="C554" s="4"/>
      <c r="D554" s="4"/>
      <c r="E554" s="4"/>
      <c r="F554" s="7">
        <f>SUM(F555)</f>
        <v>49739.1</v>
      </c>
      <c r="G554" s="7">
        <f t="shared" ref="G554:H554" si="129">SUM(G555)</f>
        <v>0</v>
      </c>
      <c r="H554" s="7">
        <f t="shared" si="129"/>
        <v>0</v>
      </c>
    </row>
    <row r="555" spans="1:8" x14ac:dyDescent="0.25">
      <c r="A555" s="34" t="s">
        <v>826</v>
      </c>
      <c r="B555" s="5" t="s">
        <v>825</v>
      </c>
      <c r="C555" s="4"/>
      <c r="D555" s="4"/>
      <c r="E555" s="4"/>
      <c r="F555" s="7">
        <f>SUM(F556)</f>
        <v>49739.1</v>
      </c>
      <c r="G555" s="7">
        <f t="shared" ref="G555:H555" si="130">SUM(G556)</f>
        <v>0</v>
      </c>
      <c r="H555" s="7">
        <f t="shared" si="130"/>
        <v>0</v>
      </c>
    </row>
    <row r="556" spans="1:8" ht="31.5" x14ac:dyDescent="0.25">
      <c r="A556" s="34" t="s">
        <v>43</v>
      </c>
      <c r="B556" s="5" t="s">
        <v>825</v>
      </c>
      <c r="C556" s="4" t="s">
        <v>80</v>
      </c>
      <c r="D556" s="4" t="s">
        <v>152</v>
      </c>
      <c r="E556" s="4" t="s">
        <v>45</v>
      </c>
      <c r="F556" s="7">
        <f>SUM(Ведомственная!G419)</f>
        <v>49739.1</v>
      </c>
      <c r="G556" s="7">
        <f>SUM(Ведомственная!H419)</f>
        <v>0</v>
      </c>
      <c r="H556" s="7">
        <f>SUM(Ведомственная!I419)</f>
        <v>0</v>
      </c>
    </row>
    <row r="557" spans="1:8" ht="31.5" x14ac:dyDescent="0.25">
      <c r="A557" s="34" t="s">
        <v>836</v>
      </c>
      <c r="B557" s="5" t="s">
        <v>681</v>
      </c>
      <c r="C557" s="4"/>
      <c r="D557" s="4"/>
      <c r="E557" s="4"/>
      <c r="F557" s="7">
        <f>SUM(F558)</f>
        <v>3383.7</v>
      </c>
      <c r="G557" s="7">
        <f t="shared" ref="G557:H557" si="131">SUM(G558)</f>
        <v>300</v>
      </c>
      <c r="H557" s="7">
        <f t="shared" si="131"/>
        <v>300</v>
      </c>
    </row>
    <row r="558" spans="1:8" ht="31.5" x14ac:dyDescent="0.25">
      <c r="A558" s="34" t="s">
        <v>821</v>
      </c>
      <c r="B558" s="5" t="s">
        <v>822</v>
      </c>
      <c r="C558" s="4"/>
      <c r="D558" s="4"/>
      <c r="E558" s="4"/>
      <c r="F558" s="7">
        <f>SUM(F559)</f>
        <v>3383.7</v>
      </c>
      <c r="G558" s="7">
        <f t="shared" ref="G558:H558" si="132">SUM(G559)</f>
        <v>300</v>
      </c>
      <c r="H558" s="7">
        <f t="shared" si="132"/>
        <v>300</v>
      </c>
    </row>
    <row r="559" spans="1:8" ht="31.5" x14ac:dyDescent="0.25">
      <c r="A559" s="34" t="s">
        <v>43</v>
      </c>
      <c r="B559" s="5" t="s">
        <v>822</v>
      </c>
      <c r="C559" s="4" t="s">
        <v>80</v>
      </c>
      <c r="D559" s="4" t="s">
        <v>152</v>
      </c>
      <c r="E559" s="4" t="s">
        <v>45</v>
      </c>
      <c r="F559" s="7">
        <f>SUM(Ведомственная!G422)</f>
        <v>3383.7</v>
      </c>
      <c r="G559" s="7">
        <f>SUM(Ведомственная!H422)</f>
        <v>300</v>
      </c>
      <c r="H559" s="7">
        <f>SUM(Ведомственная!I422)</f>
        <v>300</v>
      </c>
    </row>
    <row r="560" spans="1:8" x14ac:dyDescent="0.25">
      <c r="A560" s="66" t="s">
        <v>546</v>
      </c>
      <c r="B560" s="68" t="s">
        <v>547</v>
      </c>
      <c r="C560" s="5"/>
      <c r="D560" s="4"/>
      <c r="E560" s="4"/>
      <c r="F560" s="26">
        <f>SUM(F561)+F563</f>
        <v>62738.2</v>
      </c>
      <c r="G560" s="26">
        <f t="shared" ref="G560:H560" si="133">SUM(G561)+G563</f>
        <v>69352.600000000006</v>
      </c>
      <c r="H560" s="26">
        <f t="shared" si="133"/>
        <v>69352.600000000006</v>
      </c>
    </row>
    <row r="561" spans="1:8" x14ac:dyDescent="0.25">
      <c r="A561" s="34" t="s">
        <v>29</v>
      </c>
      <c r="B561" s="5" t="s">
        <v>548</v>
      </c>
      <c r="C561" s="5"/>
      <c r="D561" s="4"/>
      <c r="E561" s="4"/>
      <c r="F561" s="7">
        <f t="shared" ref="F561:H561" si="134">SUM(F562)</f>
        <v>62668.2</v>
      </c>
      <c r="G561" s="7">
        <f t="shared" si="134"/>
        <v>69352.600000000006</v>
      </c>
      <c r="H561" s="7">
        <f t="shared" si="134"/>
        <v>69352.600000000006</v>
      </c>
    </row>
    <row r="562" spans="1:8" ht="31.5" x14ac:dyDescent="0.25">
      <c r="A562" s="34" t="s">
        <v>43</v>
      </c>
      <c r="B562" s="5" t="s">
        <v>548</v>
      </c>
      <c r="C562" s="5" t="s">
        <v>80</v>
      </c>
      <c r="D562" s="4" t="s">
        <v>152</v>
      </c>
      <c r="E562" s="4" t="s">
        <v>45</v>
      </c>
      <c r="F562" s="7">
        <f>SUM(Ведомственная!G425)</f>
        <v>62668.2</v>
      </c>
      <c r="G562" s="7">
        <f>SUM(Ведомственная!H425)</f>
        <v>69352.600000000006</v>
      </c>
      <c r="H562" s="7">
        <f>SUM(Ведомственная!I425)</f>
        <v>69352.600000000006</v>
      </c>
    </row>
    <row r="563" spans="1:8" ht="31.5" x14ac:dyDescent="0.25">
      <c r="A563" s="2" t="s">
        <v>325</v>
      </c>
      <c r="B563" s="5" t="s">
        <v>977</v>
      </c>
      <c r="C563" s="5"/>
      <c r="D563" s="4"/>
      <c r="E563" s="4"/>
      <c r="F563" s="7">
        <f>SUM(F564)</f>
        <v>70</v>
      </c>
      <c r="G563" s="7">
        <f t="shared" ref="G563:H563" si="135">SUM(G564)</f>
        <v>0</v>
      </c>
      <c r="H563" s="7">
        <f t="shared" si="135"/>
        <v>0</v>
      </c>
    </row>
    <row r="564" spans="1:8" ht="31.5" x14ac:dyDescent="0.25">
      <c r="A564" s="2" t="s">
        <v>243</v>
      </c>
      <c r="B564" s="5" t="s">
        <v>977</v>
      </c>
      <c r="C564" s="5" t="s">
        <v>224</v>
      </c>
      <c r="D564" s="4" t="s">
        <v>152</v>
      </c>
      <c r="E564" s="4" t="s">
        <v>45</v>
      </c>
      <c r="F564" s="7">
        <f>SUM(Ведомственная!G427)</f>
        <v>70</v>
      </c>
      <c r="G564" s="7">
        <f>SUM(Ведомственная!H427)</f>
        <v>0</v>
      </c>
      <c r="H564" s="7">
        <f>SUM(Ведомственная!I427)</f>
        <v>0</v>
      </c>
    </row>
    <row r="565" spans="1:8" ht="47.25" x14ac:dyDescent="0.25">
      <c r="A565" s="66" t="s">
        <v>540</v>
      </c>
      <c r="B565" s="68" t="s">
        <v>536</v>
      </c>
      <c r="C565" s="4"/>
      <c r="D565" s="4"/>
      <c r="E565" s="4"/>
      <c r="F565" s="26">
        <f>SUM(F566)+F568</f>
        <v>4583.6000000000004</v>
      </c>
      <c r="G565" s="26">
        <f t="shared" ref="G565:H565" si="136">SUM(G566)+G568</f>
        <v>4192.8999999999996</v>
      </c>
      <c r="H565" s="26">
        <f t="shared" si="136"/>
        <v>4192.8999999999996</v>
      </c>
    </row>
    <row r="566" spans="1:8" x14ac:dyDescent="0.25">
      <c r="A566" s="98" t="s">
        <v>29</v>
      </c>
      <c r="B566" s="5" t="s">
        <v>537</v>
      </c>
      <c r="C566" s="4"/>
      <c r="D566" s="4"/>
      <c r="E566" s="4"/>
      <c r="F566" s="7">
        <f t="shared" ref="F566:H566" si="137">SUM(F567)</f>
        <v>4583.6000000000004</v>
      </c>
      <c r="G566" s="7">
        <f t="shared" si="137"/>
        <v>4192.8999999999996</v>
      </c>
      <c r="H566" s="7">
        <f t="shared" si="137"/>
        <v>4192.8999999999996</v>
      </c>
    </row>
    <row r="567" spans="1:8" ht="31.5" x14ac:dyDescent="0.25">
      <c r="A567" s="98" t="s">
        <v>43</v>
      </c>
      <c r="B567" s="5" t="s">
        <v>537</v>
      </c>
      <c r="C567" s="4" t="s">
        <v>80</v>
      </c>
      <c r="D567" s="4" t="s">
        <v>152</v>
      </c>
      <c r="E567" s="4" t="s">
        <v>45</v>
      </c>
      <c r="F567" s="7">
        <f>SUM(Ведомственная!G347)</f>
        <v>4583.6000000000004</v>
      </c>
      <c r="G567" s="7">
        <f>SUM(Ведомственная!H347)</f>
        <v>4192.8999999999996</v>
      </c>
      <c r="H567" s="7">
        <f>SUM(Ведомственная!I347)</f>
        <v>4192.8999999999996</v>
      </c>
    </row>
    <row r="568" spans="1:8" ht="47.25" hidden="1" x14ac:dyDescent="0.25">
      <c r="A568" s="34" t="s">
        <v>706</v>
      </c>
      <c r="B568" s="5" t="s">
        <v>707</v>
      </c>
      <c r="C568" s="5"/>
      <c r="D568" s="4"/>
      <c r="E568" s="4"/>
      <c r="F568" s="7">
        <f>SUM(F569)</f>
        <v>0</v>
      </c>
      <c r="G568" s="7">
        <f t="shared" ref="G568" si="138">SUM(G569)</f>
        <v>0</v>
      </c>
      <c r="H568" s="7">
        <f t="shared" ref="H568" si="139">SUM(H569)</f>
        <v>0</v>
      </c>
    </row>
    <row r="569" spans="1:8" ht="31.5" hidden="1" x14ac:dyDescent="0.25">
      <c r="A569" s="34" t="s">
        <v>43</v>
      </c>
      <c r="B569" s="5" t="s">
        <v>707</v>
      </c>
      <c r="C569" s="5" t="s">
        <v>80</v>
      </c>
      <c r="D569" s="4"/>
      <c r="E569" s="4"/>
      <c r="F569" s="7">
        <f>SUM(Ведомственная!G349)</f>
        <v>0</v>
      </c>
      <c r="G569" s="7">
        <f>SUM(Ведомственная!H349)</f>
        <v>0</v>
      </c>
      <c r="H569" s="7">
        <f>SUM(Ведомственная!I349)</f>
        <v>0</v>
      </c>
    </row>
    <row r="570" spans="1:8" ht="47.25" x14ac:dyDescent="0.25">
      <c r="A570" s="66" t="s">
        <v>541</v>
      </c>
      <c r="B570" s="68" t="s">
        <v>538</v>
      </c>
      <c r="C570" s="4"/>
      <c r="D570" s="4"/>
      <c r="E570" s="4"/>
      <c r="F570" s="26">
        <f t="shared" ref="F570:H571" si="140">SUM(F571)</f>
        <v>3202.5</v>
      </c>
      <c r="G570" s="26">
        <f t="shared" si="140"/>
        <v>3739.7</v>
      </c>
      <c r="H570" s="26">
        <f t="shared" si="140"/>
        <v>3739.7</v>
      </c>
    </row>
    <row r="571" spans="1:8" x14ac:dyDescent="0.25">
      <c r="A571" s="98" t="s">
        <v>29</v>
      </c>
      <c r="B571" s="5" t="s">
        <v>539</v>
      </c>
      <c r="C571" s="4"/>
      <c r="D571" s="4"/>
      <c r="E571" s="4"/>
      <c r="F571" s="7">
        <f t="shared" si="140"/>
        <v>3202.5</v>
      </c>
      <c r="G571" s="7">
        <f t="shared" si="140"/>
        <v>3739.7</v>
      </c>
      <c r="H571" s="7">
        <f t="shared" si="140"/>
        <v>3739.7</v>
      </c>
    </row>
    <row r="572" spans="1:8" ht="31.5" x14ac:dyDescent="0.25">
      <c r="A572" s="98" t="s">
        <v>43</v>
      </c>
      <c r="B572" s="5" t="s">
        <v>539</v>
      </c>
      <c r="C572" s="4" t="s">
        <v>80</v>
      </c>
      <c r="D572" s="4"/>
      <c r="E572" s="4"/>
      <c r="F572" s="7">
        <f>SUM(Ведомственная!G352)</f>
        <v>3202.5</v>
      </c>
      <c r="G572" s="7">
        <f>SUM(Ведомственная!H352)</f>
        <v>3739.7</v>
      </c>
      <c r="H572" s="7">
        <f>SUM(Ведомственная!I352)</f>
        <v>3739.7</v>
      </c>
    </row>
    <row r="573" spans="1:8" s="27" customFormat="1" ht="47.25" x14ac:dyDescent="0.25">
      <c r="A573" s="65" t="s">
        <v>525</v>
      </c>
      <c r="B573" s="24" t="s">
        <v>401</v>
      </c>
      <c r="C573" s="24"/>
      <c r="D573" s="24"/>
      <c r="E573" s="24"/>
      <c r="F573" s="26">
        <f>SUM(F574+F576+F581)</f>
        <v>2882.5</v>
      </c>
      <c r="G573" s="26">
        <f t="shared" ref="G573:H573" si="141">SUM(G574+G576+G581)</f>
        <v>0</v>
      </c>
      <c r="H573" s="26">
        <f t="shared" si="141"/>
        <v>0</v>
      </c>
    </row>
    <row r="574" spans="1:8" s="27" customFormat="1" hidden="1" x14ac:dyDescent="0.25">
      <c r="A574" s="2" t="s">
        <v>660</v>
      </c>
      <c r="B574" s="31" t="s">
        <v>658</v>
      </c>
      <c r="C574" s="99"/>
      <c r="D574" s="24"/>
      <c r="E574" s="24"/>
      <c r="F574" s="7">
        <f>SUM(F575)</f>
        <v>0</v>
      </c>
      <c r="G574" s="7">
        <f t="shared" ref="G574:H574" si="142">SUM(G575)</f>
        <v>0</v>
      </c>
      <c r="H574" s="7">
        <f t="shared" si="142"/>
        <v>0</v>
      </c>
    </row>
    <row r="575" spans="1:8" s="27" customFormat="1" ht="31.5" hidden="1" x14ac:dyDescent="0.25">
      <c r="A575" s="2" t="s">
        <v>243</v>
      </c>
      <c r="B575" s="31" t="s">
        <v>658</v>
      </c>
      <c r="C575" s="99" t="s">
        <v>224</v>
      </c>
      <c r="D575" s="4" t="s">
        <v>102</v>
      </c>
      <c r="E575" s="4" t="s">
        <v>35</v>
      </c>
      <c r="F575" s="7">
        <f>SUM(Ведомственная!G477)</f>
        <v>0</v>
      </c>
      <c r="G575" s="7">
        <f>SUM(Ведомственная!H477)</f>
        <v>0</v>
      </c>
      <c r="H575" s="7">
        <f>SUM(Ведомственная!I477)</f>
        <v>0</v>
      </c>
    </row>
    <row r="576" spans="1:8" s="27" customFormat="1" hidden="1" x14ac:dyDescent="0.25">
      <c r="A576" s="98" t="s">
        <v>29</v>
      </c>
      <c r="B576" s="50" t="s">
        <v>472</v>
      </c>
      <c r="C576" s="4"/>
      <c r="D576" s="4"/>
      <c r="E576" s="4"/>
      <c r="F576" s="7">
        <f>SUM(F579)+F577</f>
        <v>0</v>
      </c>
      <c r="G576" s="7">
        <f t="shared" ref="G576:H576" si="143">SUM(G579)+G577</f>
        <v>0</v>
      </c>
      <c r="H576" s="7">
        <f t="shared" si="143"/>
        <v>0</v>
      </c>
    </row>
    <row r="577" spans="1:8" s="27" customFormat="1" ht="31.5" hidden="1" x14ac:dyDescent="0.25">
      <c r="A577" s="98" t="s">
        <v>43</v>
      </c>
      <c r="B577" s="50" t="s">
        <v>683</v>
      </c>
      <c r="C577" s="4"/>
      <c r="D577" s="4"/>
      <c r="E577" s="4"/>
      <c r="F577" s="7">
        <f>SUM(F578)</f>
        <v>0</v>
      </c>
      <c r="G577" s="7">
        <f t="shared" ref="G577:H577" si="144">SUM(G578)</f>
        <v>0</v>
      </c>
      <c r="H577" s="7">
        <f t="shared" si="144"/>
        <v>0</v>
      </c>
    </row>
    <row r="578" spans="1:8" s="27" customFormat="1" ht="31.5" hidden="1" x14ac:dyDescent="0.25">
      <c r="A578" s="32" t="s">
        <v>599</v>
      </c>
      <c r="B578" s="50" t="s">
        <v>598</v>
      </c>
      <c r="C578" s="4" t="s">
        <v>80</v>
      </c>
      <c r="D578" s="4" t="s">
        <v>102</v>
      </c>
      <c r="E578" s="4" t="s">
        <v>35</v>
      </c>
      <c r="F578" s="7">
        <f>SUM(Ведомственная!G995)</f>
        <v>0</v>
      </c>
      <c r="G578" s="7">
        <f>SUM(Ведомственная!H995)</f>
        <v>0</v>
      </c>
      <c r="H578" s="7">
        <f>SUM(Ведомственная!I995)</f>
        <v>0</v>
      </c>
    </row>
    <row r="579" spans="1:8" s="27" customFormat="1" hidden="1" x14ac:dyDescent="0.25">
      <c r="A579" s="32" t="s">
        <v>300</v>
      </c>
      <c r="B579" s="50" t="s">
        <v>683</v>
      </c>
      <c r="C579" s="4"/>
      <c r="D579" s="4"/>
      <c r="E579" s="4"/>
      <c r="F579" s="7">
        <f t="shared" ref="F579:H579" si="145">SUM(F580)</f>
        <v>0</v>
      </c>
      <c r="G579" s="7">
        <f t="shared" si="145"/>
        <v>0</v>
      </c>
      <c r="H579" s="7">
        <f t="shared" si="145"/>
        <v>0</v>
      </c>
    </row>
    <row r="580" spans="1:8" s="27" customFormat="1" ht="31.5" hidden="1" x14ac:dyDescent="0.25">
      <c r="A580" s="98" t="s">
        <v>43</v>
      </c>
      <c r="B580" s="50" t="s">
        <v>683</v>
      </c>
      <c r="C580" s="4" t="s">
        <v>80</v>
      </c>
      <c r="D580" s="4" t="s">
        <v>102</v>
      </c>
      <c r="E580" s="4" t="s">
        <v>35</v>
      </c>
      <c r="F580" s="7">
        <f>SUM(Ведомственная!G997)</f>
        <v>0</v>
      </c>
      <c r="G580" s="7">
        <f>SUM(Ведомственная!H997)</f>
        <v>0</v>
      </c>
      <c r="H580" s="7">
        <f>SUM(Ведомственная!I997)</f>
        <v>0</v>
      </c>
    </row>
    <row r="581" spans="1:8" s="27" customFormat="1" ht="31.5" x14ac:dyDescent="0.25">
      <c r="A581" s="2" t="s">
        <v>325</v>
      </c>
      <c r="B581" s="31" t="s">
        <v>560</v>
      </c>
      <c r="C581" s="4"/>
      <c r="D581" s="4"/>
      <c r="E581" s="4"/>
      <c r="F581" s="7">
        <f>SUM(F582)</f>
        <v>2882.5</v>
      </c>
      <c r="G581" s="7">
        <f>SUM(G582)</f>
        <v>0</v>
      </c>
      <c r="H581" s="7">
        <f>SUM(H582)</f>
        <v>0</v>
      </c>
    </row>
    <row r="582" spans="1:8" s="27" customFormat="1" ht="31.5" x14ac:dyDescent="0.25">
      <c r="A582" s="2" t="s">
        <v>243</v>
      </c>
      <c r="B582" s="31" t="s">
        <v>560</v>
      </c>
      <c r="C582" s="4" t="s">
        <v>224</v>
      </c>
      <c r="D582" s="4" t="s">
        <v>102</v>
      </c>
      <c r="E582" s="4" t="s">
        <v>155</v>
      </c>
      <c r="F582" s="7">
        <f>SUM(Ведомственная!G507)</f>
        <v>2882.5</v>
      </c>
      <c r="G582" s="7">
        <f>SUM(Ведомственная!H507)</f>
        <v>0</v>
      </c>
      <c r="H582" s="7">
        <f>SUM(Ведомственная!I507)</f>
        <v>0</v>
      </c>
    </row>
    <row r="583" spans="1:8" s="27" customFormat="1" ht="31.5" x14ac:dyDescent="0.25">
      <c r="A583" s="23" t="s">
        <v>522</v>
      </c>
      <c r="B583" s="29" t="s">
        <v>290</v>
      </c>
      <c r="C583" s="24"/>
      <c r="D583" s="24"/>
      <c r="E583" s="24"/>
      <c r="F583" s="26">
        <f>SUM(F584+F729+F748+F781)</f>
        <v>3562271.4</v>
      </c>
      <c r="G583" s="26">
        <f>SUM(G584+G729+G748+G781)</f>
        <v>3085317.9</v>
      </c>
      <c r="H583" s="26">
        <f>SUM(H584+H729+H748+H781)</f>
        <v>3066324.0999999996</v>
      </c>
    </row>
    <row r="584" spans="1:8" s="27" customFormat="1" ht="47.25" x14ac:dyDescent="0.25">
      <c r="A584" s="98" t="s">
        <v>659</v>
      </c>
      <c r="B584" s="31" t="s">
        <v>577</v>
      </c>
      <c r="C584" s="24"/>
      <c r="D584" s="24"/>
      <c r="E584" s="24"/>
      <c r="F584" s="7">
        <f>SUM(F585+F655+F682+F713+F626)+F672+F722+F725+F679</f>
        <v>3174531.3999999994</v>
      </c>
      <c r="G584" s="7">
        <f t="shared" ref="G584:H584" si="146">SUM(G585+G655+G682+G713+G626)+G672+G722+G725+G679</f>
        <v>2995188.5</v>
      </c>
      <c r="H584" s="7">
        <f t="shared" si="146"/>
        <v>2962189.5</v>
      </c>
    </row>
    <row r="585" spans="1:8" s="27" customFormat="1" x14ac:dyDescent="0.25">
      <c r="A585" s="98" t="s">
        <v>29</v>
      </c>
      <c r="B585" s="22" t="s">
        <v>578</v>
      </c>
      <c r="C585" s="22"/>
      <c r="D585" s="4"/>
      <c r="E585" s="4"/>
      <c r="F585" s="7">
        <f>SUM(F600+F614+F591+F594+F630+F635+F606+F644+F618+F638+F623+F633+F620+F616+F611+F648+F646+F650)+F641+F586+F589</f>
        <v>273340.29999999993</v>
      </c>
      <c r="G585" s="7">
        <f t="shared" ref="G585:H585" si="147">SUM(G600+G614+G591+G594+G630+G635+G606+G644+G618+G638+G623+G633+G620+G616+G611+G648+G646+G650)+G641+G586+G589</f>
        <v>245441.80000000002</v>
      </c>
      <c r="H585" s="7">
        <f t="shared" si="147"/>
        <v>234066.6</v>
      </c>
    </row>
    <row r="586" spans="1:8" s="27" customFormat="1" ht="157.5" x14ac:dyDescent="0.25">
      <c r="A586" s="98" t="s">
        <v>1037</v>
      </c>
      <c r="B586" s="22" t="s">
        <v>1000</v>
      </c>
      <c r="C586" s="22"/>
      <c r="D586" s="4"/>
      <c r="E586" s="4"/>
      <c r="F586" s="7">
        <f>SUM(F587:F588)</f>
        <v>2067.3000000000002</v>
      </c>
      <c r="G586" s="7">
        <f t="shared" ref="G586:H586" si="148">SUM(G587:G588)</f>
        <v>0</v>
      </c>
      <c r="H586" s="7">
        <f t="shared" si="148"/>
        <v>0</v>
      </c>
    </row>
    <row r="587" spans="1:8" s="27" customFormat="1" ht="31.5" x14ac:dyDescent="0.25">
      <c r="A587" s="98" t="s">
        <v>43</v>
      </c>
      <c r="B587" s="22" t="s">
        <v>1000</v>
      </c>
      <c r="C587" s="22">
        <v>200</v>
      </c>
      <c r="D587" s="4" t="s">
        <v>102</v>
      </c>
      <c r="E587" s="4" t="s">
        <v>35</v>
      </c>
      <c r="F587" s="7">
        <f>SUM(Ведомственная!G1002)</f>
        <v>879</v>
      </c>
      <c r="G587" s="7">
        <f>SUM(Ведомственная!H1002)</f>
        <v>0</v>
      </c>
      <c r="H587" s="7">
        <f>SUM(Ведомственная!I1002)</f>
        <v>0</v>
      </c>
    </row>
    <row r="588" spans="1:8" s="27" customFormat="1" ht="31.5" x14ac:dyDescent="0.25">
      <c r="A588" s="98" t="s">
        <v>207</v>
      </c>
      <c r="B588" s="22" t="s">
        <v>1000</v>
      </c>
      <c r="C588" s="22">
        <v>600</v>
      </c>
      <c r="D588" s="4" t="s">
        <v>102</v>
      </c>
      <c r="E588" s="4" t="s">
        <v>35</v>
      </c>
      <c r="F588" s="7">
        <f>SUM(Ведомственная!G1003)</f>
        <v>1188.3</v>
      </c>
      <c r="G588" s="7">
        <f>SUM(Ведомственная!H1003)</f>
        <v>0</v>
      </c>
      <c r="H588" s="7">
        <f>SUM(Ведомственная!I1003)</f>
        <v>0</v>
      </c>
    </row>
    <row r="589" spans="1:8" s="27" customFormat="1" ht="78.75" x14ac:dyDescent="0.25">
      <c r="A589" s="110" t="s">
        <v>1050</v>
      </c>
      <c r="B589" s="31" t="s">
        <v>1051</v>
      </c>
      <c r="C589" s="4"/>
      <c r="D589" s="4"/>
      <c r="E589" s="4"/>
      <c r="F589" s="7">
        <f>SUM(F590)</f>
        <v>330</v>
      </c>
      <c r="G589" s="7">
        <f t="shared" ref="G589:H589" si="149">SUM(G590)</f>
        <v>0</v>
      </c>
      <c r="H589" s="7">
        <f t="shared" si="149"/>
        <v>0</v>
      </c>
    </row>
    <row r="590" spans="1:8" s="27" customFormat="1" ht="31.5" x14ac:dyDescent="0.25">
      <c r="A590" s="110" t="s">
        <v>110</v>
      </c>
      <c r="B590" s="31" t="s">
        <v>1051</v>
      </c>
      <c r="C590" s="4" t="s">
        <v>111</v>
      </c>
      <c r="D590" s="4" t="s">
        <v>102</v>
      </c>
      <c r="E590" s="4" t="s">
        <v>28</v>
      </c>
      <c r="F590" s="7">
        <f>SUM(Ведомственная!G928)</f>
        <v>330</v>
      </c>
      <c r="G590" s="7">
        <f>SUM(Ведомственная!H928)</f>
        <v>0</v>
      </c>
      <c r="H590" s="7">
        <f>SUM(Ведомственная!I928)</f>
        <v>0</v>
      </c>
    </row>
    <row r="591" spans="1:8" s="27" customFormat="1" ht="31.5" x14ac:dyDescent="0.25">
      <c r="A591" s="33" t="s">
        <v>810</v>
      </c>
      <c r="B591" s="4" t="s">
        <v>620</v>
      </c>
      <c r="C591" s="99"/>
      <c r="D591" s="9"/>
      <c r="E591" s="4"/>
      <c r="F591" s="9">
        <f>SUM(F592:F593)</f>
        <v>2877.3</v>
      </c>
      <c r="G591" s="9">
        <f>SUM(G592:G593)</f>
        <v>2877.3</v>
      </c>
      <c r="H591" s="9">
        <f>SUM(H592:H593)</f>
        <v>2877.3</v>
      </c>
    </row>
    <row r="592" spans="1:8" s="27" customFormat="1" ht="31.5" x14ac:dyDescent="0.25">
      <c r="A592" s="98" t="s">
        <v>43</v>
      </c>
      <c r="B592" s="22" t="s">
        <v>620</v>
      </c>
      <c r="C592" s="99" t="s">
        <v>80</v>
      </c>
      <c r="D592" s="4" t="s">
        <v>102</v>
      </c>
      <c r="E592" s="4" t="s">
        <v>155</v>
      </c>
      <c r="F592" s="9">
        <f>SUM(Ведомственная!G1178)</f>
        <v>764.5</v>
      </c>
      <c r="G592" s="9">
        <f>SUM(Ведомственная!H1178)</f>
        <v>2877.3</v>
      </c>
      <c r="H592" s="9">
        <f>SUM(Ведомственная!I1178)</f>
        <v>2877.3</v>
      </c>
    </row>
    <row r="593" spans="1:8" s="27" customFormat="1" ht="31.5" x14ac:dyDescent="0.25">
      <c r="A593" s="98" t="s">
        <v>207</v>
      </c>
      <c r="B593" s="22" t="s">
        <v>620</v>
      </c>
      <c r="C593" s="99" t="s">
        <v>111</v>
      </c>
      <c r="D593" s="4" t="s">
        <v>102</v>
      </c>
      <c r="E593" s="4" t="s">
        <v>155</v>
      </c>
      <c r="F593" s="9">
        <f>SUM(Ведомственная!G1179)</f>
        <v>2112.8000000000002</v>
      </c>
      <c r="G593" s="9">
        <f>SUM(Ведомственная!H1179)</f>
        <v>0</v>
      </c>
      <c r="H593" s="9">
        <f>SUM(Ведомственная!I1179)</f>
        <v>0</v>
      </c>
    </row>
    <row r="594" spans="1:8" s="27" customFormat="1" x14ac:dyDescent="0.25">
      <c r="A594" s="98" t="s">
        <v>293</v>
      </c>
      <c r="B594" s="31" t="s">
        <v>579</v>
      </c>
      <c r="C594" s="4"/>
      <c r="D594" s="7"/>
      <c r="E594" s="4"/>
      <c r="F594" s="7">
        <f>SUM(F595:F599)</f>
        <v>2002.5</v>
      </c>
      <c r="G594" s="7">
        <f>SUM(G595:G599)</f>
        <v>0</v>
      </c>
      <c r="H594" s="7">
        <f>SUM(H595:H599)</f>
        <v>0</v>
      </c>
    </row>
    <row r="595" spans="1:8" s="27" customFormat="1" ht="31.5" x14ac:dyDescent="0.25">
      <c r="A595" s="98" t="s">
        <v>43</v>
      </c>
      <c r="B595" s="31" t="s">
        <v>579</v>
      </c>
      <c r="C595" s="4" t="s">
        <v>80</v>
      </c>
      <c r="D595" s="4" t="s">
        <v>102</v>
      </c>
      <c r="E595" s="4" t="s">
        <v>28</v>
      </c>
      <c r="F595" s="7">
        <f>SUM(Ведомственная!G930)</f>
        <v>235.3</v>
      </c>
      <c r="G595" s="7">
        <f>SUM(Ведомственная!H930)</f>
        <v>0</v>
      </c>
      <c r="H595" s="7">
        <f>SUM(Ведомственная!I930)</f>
        <v>0</v>
      </c>
    </row>
    <row r="596" spans="1:8" s="27" customFormat="1" x14ac:dyDescent="0.25">
      <c r="A596" s="98" t="s">
        <v>34</v>
      </c>
      <c r="B596" s="31" t="s">
        <v>579</v>
      </c>
      <c r="C596" s="4" t="s">
        <v>88</v>
      </c>
      <c r="D596" s="4" t="s">
        <v>102</v>
      </c>
      <c r="E596" s="4" t="s">
        <v>28</v>
      </c>
      <c r="F596" s="7">
        <f>SUM(Ведомственная!G931)</f>
        <v>0</v>
      </c>
      <c r="G596" s="7">
        <f>SUM(Ведомственная!H931)</f>
        <v>0</v>
      </c>
      <c r="H596" s="7">
        <f>SUM(Ведомственная!I931)</f>
        <v>0</v>
      </c>
    </row>
    <row r="597" spans="1:8" s="27" customFormat="1" ht="31.5" x14ac:dyDescent="0.25">
      <c r="A597" s="98" t="s">
        <v>43</v>
      </c>
      <c r="B597" s="31" t="s">
        <v>579</v>
      </c>
      <c r="C597" s="4" t="s">
        <v>80</v>
      </c>
      <c r="D597" s="4" t="s">
        <v>102</v>
      </c>
      <c r="E597" s="4" t="s">
        <v>155</v>
      </c>
      <c r="F597" s="7">
        <f>SUM(Ведомственная!G1181)</f>
        <v>90</v>
      </c>
      <c r="G597" s="7">
        <f>SUM(Ведомственная!H1181)</f>
        <v>0</v>
      </c>
      <c r="H597" s="7">
        <f>SUM(Ведомственная!I1181)</f>
        <v>0</v>
      </c>
    </row>
    <row r="598" spans="1:8" s="27" customFormat="1" x14ac:dyDescent="0.25">
      <c r="A598" s="98" t="s">
        <v>34</v>
      </c>
      <c r="B598" s="31" t="s">
        <v>579</v>
      </c>
      <c r="C598" s="4" t="s">
        <v>88</v>
      </c>
      <c r="D598" s="4" t="s">
        <v>102</v>
      </c>
      <c r="E598" s="4" t="s">
        <v>155</v>
      </c>
      <c r="F598" s="7">
        <f>SUM(Ведомственная!G1182)</f>
        <v>0</v>
      </c>
      <c r="G598" s="7">
        <f>SUM(Ведомственная!H1182)</f>
        <v>0</v>
      </c>
      <c r="H598" s="7">
        <f>SUM(Ведомственная!I1182)</f>
        <v>0</v>
      </c>
    </row>
    <row r="599" spans="1:8" s="27" customFormat="1" ht="31.5" x14ac:dyDescent="0.25">
      <c r="A599" s="98" t="s">
        <v>43</v>
      </c>
      <c r="B599" s="31" t="s">
        <v>579</v>
      </c>
      <c r="C599" s="4" t="s">
        <v>111</v>
      </c>
      <c r="D599" s="4" t="s">
        <v>102</v>
      </c>
      <c r="E599" s="4" t="s">
        <v>28</v>
      </c>
      <c r="F599" s="7">
        <f>SUM(Ведомственная!G932)</f>
        <v>1677.2</v>
      </c>
      <c r="G599" s="7">
        <f>SUM(Ведомственная!H932)</f>
        <v>0</v>
      </c>
      <c r="H599" s="7">
        <f>SUM(Ведомственная!I932)</f>
        <v>0</v>
      </c>
    </row>
    <row r="600" spans="1:8" s="27" customFormat="1" x14ac:dyDescent="0.25">
      <c r="A600" s="32" t="s">
        <v>300</v>
      </c>
      <c r="B600" s="6" t="s">
        <v>591</v>
      </c>
      <c r="C600" s="99"/>
      <c r="D600" s="4"/>
      <c r="E600" s="4"/>
      <c r="F600" s="9">
        <f>SUM(F601:F605)</f>
        <v>2825.9</v>
      </c>
      <c r="G600" s="9">
        <f t="shared" ref="G600:H600" si="150">SUM(G601:G605)</f>
        <v>7490</v>
      </c>
      <c r="H600" s="9">
        <f t="shared" si="150"/>
        <v>1500</v>
      </c>
    </row>
    <row r="601" spans="1:8" s="27" customFormat="1" ht="31.5" x14ac:dyDescent="0.25">
      <c r="A601" s="98" t="s">
        <v>43</v>
      </c>
      <c r="B601" s="6" t="s">
        <v>591</v>
      </c>
      <c r="C601" s="22">
        <v>200</v>
      </c>
      <c r="D601" s="4" t="s">
        <v>102</v>
      </c>
      <c r="E601" s="4" t="s">
        <v>35</v>
      </c>
      <c r="F601" s="7">
        <f>SUM(Ведомственная!G1005)</f>
        <v>1109</v>
      </c>
      <c r="G601" s="7">
        <f>SUM(Ведомственная!H1005)</f>
        <v>0</v>
      </c>
      <c r="H601" s="7">
        <f>SUM(Ведомственная!I1005)</f>
        <v>0</v>
      </c>
    </row>
    <row r="602" spans="1:8" s="27" customFormat="1" ht="31.5" x14ac:dyDescent="0.25">
      <c r="A602" s="98" t="s">
        <v>43</v>
      </c>
      <c r="B602" s="6" t="s">
        <v>591</v>
      </c>
      <c r="C602" s="22">
        <v>200</v>
      </c>
      <c r="D602" s="4" t="s">
        <v>102</v>
      </c>
      <c r="E602" s="4" t="s">
        <v>155</v>
      </c>
      <c r="F602" s="7">
        <f>SUM(Ведомственная!G1184)</f>
        <v>823</v>
      </c>
      <c r="G602" s="7">
        <f>SUM(Ведомственная!H1184)</f>
        <v>1500</v>
      </c>
      <c r="H602" s="7">
        <f>SUM(Ведомственная!I1184)</f>
        <v>1500</v>
      </c>
    </row>
    <row r="603" spans="1:8" s="27" customFormat="1" hidden="1" x14ac:dyDescent="0.25">
      <c r="A603" s="98" t="s">
        <v>34</v>
      </c>
      <c r="B603" s="6" t="s">
        <v>591</v>
      </c>
      <c r="C603" s="22">
        <v>300</v>
      </c>
      <c r="D603" s="4" t="s">
        <v>102</v>
      </c>
      <c r="E603" s="4" t="s">
        <v>35</v>
      </c>
      <c r="F603" s="7">
        <f>SUM(Ведомственная!G1006)</f>
        <v>0</v>
      </c>
      <c r="G603" s="7">
        <f>SUM(Ведомственная!H1006)</f>
        <v>0</v>
      </c>
      <c r="H603" s="7">
        <f>SUM(Ведомственная!I1006)</f>
        <v>0</v>
      </c>
    </row>
    <row r="604" spans="1:8" s="27" customFormat="1" x14ac:dyDescent="0.25">
      <c r="A604" s="98" t="s">
        <v>34</v>
      </c>
      <c r="B604" s="6" t="s">
        <v>591</v>
      </c>
      <c r="C604" s="22">
        <v>300</v>
      </c>
      <c r="D604" s="4" t="s">
        <v>102</v>
      </c>
      <c r="E604" s="4" t="s">
        <v>155</v>
      </c>
      <c r="F604" s="7">
        <f>SUM(Ведомственная!G1185)</f>
        <v>130.30000000000001</v>
      </c>
      <c r="G604" s="7">
        <f>SUM(Ведомственная!H1185)</f>
        <v>0</v>
      </c>
      <c r="H604" s="7">
        <f>SUM(Ведомственная!I1185)</f>
        <v>0</v>
      </c>
    </row>
    <row r="605" spans="1:8" s="27" customFormat="1" ht="31.5" x14ac:dyDescent="0.25">
      <c r="A605" s="98" t="s">
        <v>61</v>
      </c>
      <c r="B605" s="6" t="s">
        <v>591</v>
      </c>
      <c r="C605" s="22">
        <v>600</v>
      </c>
      <c r="D605" s="4" t="s">
        <v>102</v>
      </c>
      <c r="E605" s="4" t="s">
        <v>35</v>
      </c>
      <c r="F605" s="7">
        <f>SUM(Ведомственная!G1007)</f>
        <v>763.6</v>
      </c>
      <c r="G605" s="7">
        <f>SUM(Ведомственная!H1007)</f>
        <v>5990</v>
      </c>
      <c r="H605" s="7">
        <f>SUM(Ведомственная!I1007)</f>
        <v>0</v>
      </c>
    </row>
    <row r="606" spans="1:8" s="27" customFormat="1" ht="47.25" x14ac:dyDescent="0.25">
      <c r="A606" s="98" t="s">
        <v>600</v>
      </c>
      <c r="B606" s="22" t="s">
        <v>601</v>
      </c>
      <c r="C606" s="4"/>
      <c r="D606" s="4"/>
      <c r="E606" s="4"/>
      <c r="F606" s="7">
        <f>SUM(F607:F610)</f>
        <v>8822.9</v>
      </c>
      <c r="G606" s="7">
        <f t="shared" ref="G606:H606" si="151">SUM(G607:G610)</f>
        <v>8822.9</v>
      </c>
      <c r="H606" s="7">
        <f t="shared" si="151"/>
        <v>8823.7000000000007</v>
      </c>
    </row>
    <row r="607" spans="1:8" s="27" customFormat="1" ht="31.5" x14ac:dyDescent="0.25">
      <c r="A607" s="98" t="s">
        <v>43</v>
      </c>
      <c r="B607" s="22" t="s">
        <v>601</v>
      </c>
      <c r="C607" s="4" t="s">
        <v>80</v>
      </c>
      <c r="D607" s="4" t="s">
        <v>102</v>
      </c>
      <c r="E607" s="4" t="s">
        <v>35</v>
      </c>
      <c r="F607" s="7">
        <f>SUM(Ведомственная!G1009)</f>
        <v>3176.3</v>
      </c>
      <c r="G607" s="7">
        <f>SUM(Ведомственная!H1009)</f>
        <v>3176.3</v>
      </c>
      <c r="H607" s="7">
        <f>SUM(Ведомственная!I1009)</f>
        <v>3177.1</v>
      </c>
    </row>
    <row r="608" spans="1:8" s="27" customFormat="1" x14ac:dyDescent="0.25">
      <c r="A608" s="98" t="s">
        <v>34</v>
      </c>
      <c r="B608" s="22" t="s">
        <v>601</v>
      </c>
      <c r="C608" s="4" t="s">
        <v>88</v>
      </c>
      <c r="D608" s="4" t="s">
        <v>25</v>
      </c>
      <c r="E608" s="4" t="s">
        <v>11</v>
      </c>
      <c r="F608" s="7">
        <f>SUM(Ведомственная!G1246)</f>
        <v>463.5</v>
      </c>
      <c r="G608" s="7">
        <f>SUM(Ведомственная!H1246)</f>
        <v>463.5</v>
      </c>
      <c r="H608" s="7">
        <f>SUM(Ведомственная!I1246)</f>
        <v>463.5</v>
      </c>
    </row>
    <row r="609" spans="1:8" s="27" customFormat="1" ht="31.5" x14ac:dyDescent="0.25">
      <c r="A609" s="98" t="s">
        <v>207</v>
      </c>
      <c r="B609" s="22" t="s">
        <v>601</v>
      </c>
      <c r="C609" s="4" t="s">
        <v>111</v>
      </c>
      <c r="D609" s="4" t="s">
        <v>102</v>
      </c>
      <c r="E609" s="4" t="s">
        <v>35</v>
      </c>
      <c r="F609" s="7">
        <f>SUM(Ведомственная!G1010)</f>
        <v>4809</v>
      </c>
      <c r="G609" s="7">
        <f>SUM(Ведомственная!H1010)</f>
        <v>4809</v>
      </c>
      <c r="H609" s="7">
        <f>SUM(Ведомственная!I1010)</f>
        <v>4809</v>
      </c>
    </row>
    <row r="610" spans="1:8" s="27" customFormat="1" ht="31.5" x14ac:dyDescent="0.25">
      <c r="A610" s="98" t="s">
        <v>207</v>
      </c>
      <c r="B610" s="22" t="s">
        <v>601</v>
      </c>
      <c r="C610" s="4" t="s">
        <v>111</v>
      </c>
      <c r="D610" s="4" t="s">
        <v>25</v>
      </c>
      <c r="E610" s="4" t="s">
        <v>11</v>
      </c>
      <c r="F610" s="7">
        <f>SUM(Ведомственная!G1247)</f>
        <v>374.1</v>
      </c>
      <c r="G610" s="7">
        <f>SUM(Ведомственная!H1247)</f>
        <v>374.1</v>
      </c>
      <c r="H610" s="7">
        <f>SUM(Ведомственная!I1247)</f>
        <v>374.1</v>
      </c>
    </row>
    <row r="611" spans="1:8" s="27" customFormat="1" x14ac:dyDescent="0.25">
      <c r="A611" s="98" t="s">
        <v>750</v>
      </c>
      <c r="B611" s="22" t="s">
        <v>749</v>
      </c>
      <c r="C611" s="4"/>
      <c r="D611" s="4"/>
      <c r="E611" s="4"/>
      <c r="F611" s="7">
        <f>SUM(F612:F613)</f>
        <v>1509.8</v>
      </c>
      <c r="G611" s="7">
        <f t="shared" ref="G611:H611" si="152">SUM(G612:G613)</f>
        <v>1509.8</v>
      </c>
      <c r="H611" s="7">
        <f t="shared" si="152"/>
        <v>1509.8</v>
      </c>
    </row>
    <row r="612" spans="1:8" s="27" customFormat="1" ht="31.5" x14ac:dyDescent="0.25">
      <c r="A612" s="98" t="s">
        <v>43</v>
      </c>
      <c r="B612" s="22" t="s">
        <v>749</v>
      </c>
      <c r="C612" s="4" t="s">
        <v>80</v>
      </c>
      <c r="D612" s="4" t="s">
        <v>102</v>
      </c>
      <c r="E612" s="4" t="s">
        <v>35</v>
      </c>
      <c r="F612" s="7">
        <f>SUM(Ведомственная!G1012)</f>
        <v>976.4</v>
      </c>
      <c r="G612" s="7">
        <f>SUM(Ведомственная!H1012)</f>
        <v>976.4</v>
      </c>
      <c r="H612" s="7">
        <f>SUM(Ведомственная!I1012)</f>
        <v>976.4</v>
      </c>
    </row>
    <row r="613" spans="1:8" s="27" customFormat="1" ht="31.5" x14ac:dyDescent="0.25">
      <c r="A613" s="98" t="s">
        <v>207</v>
      </c>
      <c r="B613" s="22" t="s">
        <v>749</v>
      </c>
      <c r="C613" s="4" t="s">
        <v>111</v>
      </c>
      <c r="D613" s="4" t="s">
        <v>102</v>
      </c>
      <c r="E613" s="4" t="s">
        <v>35</v>
      </c>
      <c r="F613" s="7">
        <f>SUM(Ведомственная!G1013)</f>
        <v>533.4</v>
      </c>
      <c r="G613" s="7">
        <f>SUM(Ведомственная!H1013)</f>
        <v>533.4</v>
      </c>
      <c r="H613" s="7">
        <f>SUM(Ведомственная!I1013)</f>
        <v>533.4</v>
      </c>
    </row>
    <row r="614" spans="1:8" s="27" customFormat="1" x14ac:dyDescent="0.25">
      <c r="A614" s="98" t="s">
        <v>301</v>
      </c>
      <c r="B614" s="48" t="s">
        <v>592</v>
      </c>
      <c r="C614" s="4"/>
      <c r="D614" s="7"/>
      <c r="E614" s="4"/>
      <c r="F614" s="7">
        <f>F615</f>
        <v>22805.200000000001</v>
      </c>
      <c r="G614" s="7">
        <f>G615</f>
        <v>0</v>
      </c>
      <c r="H614" s="7">
        <f>H615</f>
        <v>0</v>
      </c>
    </row>
    <row r="615" spans="1:8" s="27" customFormat="1" ht="31.5" x14ac:dyDescent="0.25">
      <c r="A615" s="98" t="s">
        <v>207</v>
      </c>
      <c r="B615" s="48" t="s">
        <v>592</v>
      </c>
      <c r="C615" s="4" t="s">
        <v>111</v>
      </c>
      <c r="D615" s="4" t="s">
        <v>102</v>
      </c>
      <c r="E615" s="4" t="s">
        <v>45</v>
      </c>
      <c r="F615" s="7">
        <f>SUM(Ведомственная!G1109)</f>
        <v>22805.200000000001</v>
      </c>
      <c r="G615" s="7">
        <f>SUM(Ведомственная!H1109)</f>
        <v>0</v>
      </c>
      <c r="H615" s="7">
        <f>SUM(Ведомственная!I1109)</f>
        <v>0</v>
      </c>
    </row>
    <row r="616" spans="1:8" s="27" customFormat="1" ht="31.5" x14ac:dyDescent="0.25">
      <c r="A616" s="98" t="s">
        <v>490</v>
      </c>
      <c r="B616" s="48" t="s">
        <v>692</v>
      </c>
      <c r="C616" s="4"/>
      <c r="D616" s="4"/>
      <c r="E616" s="4"/>
      <c r="F616" s="7">
        <f>SUM(F617)</f>
        <v>350</v>
      </c>
      <c r="G616" s="7">
        <f t="shared" ref="G616:H616" si="153">SUM(G617)</f>
        <v>0</v>
      </c>
      <c r="H616" s="7">
        <f t="shared" si="153"/>
        <v>0</v>
      </c>
    </row>
    <row r="617" spans="1:8" s="27" customFormat="1" ht="31.5" x14ac:dyDescent="0.25">
      <c r="A617" s="98" t="s">
        <v>43</v>
      </c>
      <c r="B617" s="48" t="s">
        <v>692</v>
      </c>
      <c r="C617" s="4" t="s">
        <v>80</v>
      </c>
      <c r="D617" s="4" t="s">
        <v>102</v>
      </c>
      <c r="E617" s="4" t="s">
        <v>35</v>
      </c>
      <c r="F617" s="7">
        <f>SUM(Ведомственная!G1015)</f>
        <v>350</v>
      </c>
      <c r="G617" s="7">
        <f>SUM(Ведомственная!H1015)</f>
        <v>0</v>
      </c>
      <c r="H617" s="7">
        <f>SUM(Ведомственная!I1015)</f>
        <v>0</v>
      </c>
    </row>
    <row r="618" spans="1:8" s="27" customFormat="1" ht="31.5" hidden="1" x14ac:dyDescent="0.25">
      <c r="A618" s="32" t="s">
        <v>474</v>
      </c>
      <c r="B618" s="54" t="s">
        <v>723</v>
      </c>
      <c r="C618" s="22"/>
      <c r="D618" s="4"/>
      <c r="E618" s="4"/>
      <c r="F618" s="7">
        <f>SUM(F619)</f>
        <v>0</v>
      </c>
      <c r="G618" s="7">
        <f t="shared" ref="G618:H618" si="154">SUM(G619)</f>
        <v>0</v>
      </c>
      <c r="H618" s="7">
        <f t="shared" si="154"/>
        <v>0</v>
      </c>
    </row>
    <row r="619" spans="1:8" s="27" customFormat="1" ht="31.5" hidden="1" x14ac:dyDescent="0.25">
      <c r="A619" s="98" t="s">
        <v>43</v>
      </c>
      <c r="B619" s="54" t="s">
        <v>723</v>
      </c>
      <c r="C619" s="22">
        <v>200</v>
      </c>
      <c r="D619" s="4" t="s">
        <v>102</v>
      </c>
      <c r="E619" s="4" t="s">
        <v>155</v>
      </c>
      <c r="F619" s="7">
        <f>SUM(Ведомственная!G1187)</f>
        <v>0</v>
      </c>
      <c r="G619" s="7">
        <f>SUM(Ведомственная!H1187)</f>
        <v>0</v>
      </c>
      <c r="H619" s="7">
        <f>SUM(Ведомственная!I1187)</f>
        <v>0</v>
      </c>
    </row>
    <row r="620" spans="1:8" s="27" customFormat="1" ht="47.25" x14ac:dyDescent="0.25">
      <c r="A620" s="98" t="s">
        <v>924</v>
      </c>
      <c r="B620" s="48" t="s">
        <v>690</v>
      </c>
      <c r="C620" s="4"/>
      <c r="D620" s="4"/>
      <c r="E620" s="4"/>
      <c r="F620" s="7">
        <f>SUM(F621:F622)</f>
        <v>82189.399999999994</v>
      </c>
      <c r="G620" s="7">
        <f t="shared" ref="G620:H620" si="155">SUM(G621:G622)</f>
        <v>80133.5</v>
      </c>
      <c r="H620" s="7">
        <f t="shared" si="155"/>
        <v>80133.5</v>
      </c>
    </row>
    <row r="621" spans="1:8" s="27" customFormat="1" ht="63" x14ac:dyDescent="0.25">
      <c r="A621" s="98" t="s">
        <v>42</v>
      </c>
      <c r="B621" s="48" t="s">
        <v>690</v>
      </c>
      <c r="C621" s="4" t="s">
        <v>78</v>
      </c>
      <c r="D621" s="4" t="s">
        <v>102</v>
      </c>
      <c r="E621" s="4" t="s">
        <v>35</v>
      </c>
      <c r="F621" s="7">
        <f>SUM(Ведомственная!G1017)</f>
        <v>30748.3</v>
      </c>
      <c r="G621" s="7">
        <f>SUM(Ведомственная!H1017)</f>
        <v>29962.1</v>
      </c>
      <c r="H621" s="7">
        <f>SUM(Ведомственная!I1017)</f>
        <v>29962.1</v>
      </c>
    </row>
    <row r="622" spans="1:8" s="27" customFormat="1" ht="31.5" x14ac:dyDescent="0.25">
      <c r="A622" s="98" t="s">
        <v>207</v>
      </c>
      <c r="B622" s="48" t="s">
        <v>690</v>
      </c>
      <c r="C622" s="4" t="s">
        <v>111</v>
      </c>
      <c r="D622" s="4" t="s">
        <v>102</v>
      </c>
      <c r="E622" s="4" t="s">
        <v>35</v>
      </c>
      <c r="F622" s="7">
        <f>SUM(Ведомственная!G1018)</f>
        <v>51441.1</v>
      </c>
      <c r="G622" s="7">
        <f>SUM(Ведомственная!H1018)</f>
        <v>50171.4</v>
      </c>
      <c r="H622" s="7">
        <f>SUM(Ведомственная!I1018)</f>
        <v>50171.4</v>
      </c>
    </row>
    <row r="623" spans="1:8" s="27" customFormat="1" ht="47.25" x14ac:dyDescent="0.25">
      <c r="A623" s="71" t="s">
        <v>953</v>
      </c>
      <c r="B623" s="22" t="s">
        <v>720</v>
      </c>
      <c r="C623" s="4"/>
      <c r="D623" s="4"/>
      <c r="E623" s="4"/>
      <c r="F623" s="7">
        <f>SUM(F624:F625)</f>
        <v>108236.4</v>
      </c>
      <c r="G623" s="7">
        <f t="shared" ref="G623:H623" si="156">SUM(G624:G625)</f>
        <v>108236.4</v>
      </c>
      <c r="H623" s="7">
        <f t="shared" si="156"/>
        <v>103045.40000000001</v>
      </c>
    </row>
    <row r="624" spans="1:8" s="27" customFormat="1" ht="31.5" x14ac:dyDescent="0.25">
      <c r="A624" s="98" t="s">
        <v>43</v>
      </c>
      <c r="B624" s="22" t="s">
        <v>720</v>
      </c>
      <c r="C624" s="4" t="s">
        <v>80</v>
      </c>
      <c r="D624" s="4" t="s">
        <v>102</v>
      </c>
      <c r="E624" s="4" t="s">
        <v>35</v>
      </c>
      <c r="F624" s="7">
        <f>SUM(Ведомственная!G1020)</f>
        <v>33789.800000000003</v>
      </c>
      <c r="G624" s="7">
        <f>SUM(Ведомственная!H1020)</f>
        <v>33789.800000000003</v>
      </c>
      <c r="H624" s="7">
        <f>SUM(Ведомственная!I1020)</f>
        <v>32145.300000000003</v>
      </c>
    </row>
    <row r="625" spans="1:8" s="27" customFormat="1" ht="31.5" x14ac:dyDescent="0.25">
      <c r="A625" s="98" t="s">
        <v>207</v>
      </c>
      <c r="B625" s="22" t="s">
        <v>720</v>
      </c>
      <c r="C625" s="4" t="s">
        <v>111</v>
      </c>
      <c r="D625" s="4" t="s">
        <v>102</v>
      </c>
      <c r="E625" s="4" t="s">
        <v>35</v>
      </c>
      <c r="F625" s="7">
        <f>SUM(Ведомственная!G1021)</f>
        <v>74446.599999999991</v>
      </c>
      <c r="G625" s="7">
        <f>SUM(Ведомственная!H1021)</f>
        <v>74446.599999999991</v>
      </c>
      <c r="H625" s="7">
        <f>SUM(Ведомственная!I1021)</f>
        <v>70900.100000000006</v>
      </c>
    </row>
    <row r="626" spans="1:8" s="27" customFormat="1" x14ac:dyDescent="0.25">
      <c r="A626" s="98" t="s">
        <v>387</v>
      </c>
      <c r="B626" s="4" t="s">
        <v>621</v>
      </c>
      <c r="C626" s="4"/>
      <c r="D626" s="4"/>
      <c r="E626" s="4"/>
      <c r="F626" s="7">
        <f>SUM(F627:F629)</f>
        <v>24767</v>
      </c>
      <c r="G626" s="7">
        <f t="shared" ref="G626:H626" si="157">SUM(G627:G629)</f>
        <v>24767.000000000004</v>
      </c>
      <c r="H626" s="7">
        <f t="shared" si="157"/>
        <v>24767.000000000004</v>
      </c>
    </row>
    <row r="627" spans="1:8" s="27" customFormat="1" ht="31.5" x14ac:dyDescent="0.25">
      <c r="A627" s="98" t="s">
        <v>43</v>
      </c>
      <c r="B627" s="4" t="s">
        <v>621</v>
      </c>
      <c r="C627" s="99" t="s">
        <v>80</v>
      </c>
      <c r="D627" s="4" t="s">
        <v>102</v>
      </c>
      <c r="E627" s="4" t="s">
        <v>155</v>
      </c>
      <c r="F627" s="7">
        <f>SUM(Ведомственная!G1189)</f>
        <v>2217</v>
      </c>
      <c r="G627" s="7">
        <f>SUM(Ведомственная!H1189)</f>
        <v>24767.000000000004</v>
      </c>
      <c r="H627" s="7">
        <f>SUM(Ведомственная!I1189)</f>
        <v>24767.000000000004</v>
      </c>
    </row>
    <row r="628" spans="1:8" s="27" customFormat="1" ht="31.5" x14ac:dyDescent="0.25">
      <c r="A628" s="98" t="s">
        <v>207</v>
      </c>
      <c r="B628" s="4" t="s">
        <v>621</v>
      </c>
      <c r="C628" s="99" t="s">
        <v>111</v>
      </c>
      <c r="D628" s="4" t="s">
        <v>102</v>
      </c>
      <c r="E628" s="4" t="s">
        <v>155</v>
      </c>
      <c r="F628" s="7">
        <f>SUM(Ведомственная!G1190)</f>
        <v>6981.7</v>
      </c>
      <c r="G628" s="7">
        <f>SUM(Ведомственная!H1190)</f>
        <v>0</v>
      </c>
      <c r="H628" s="7">
        <f>SUM(Ведомственная!I1190)</f>
        <v>0</v>
      </c>
    </row>
    <row r="629" spans="1:8" s="27" customFormat="1" x14ac:dyDescent="0.25">
      <c r="A629" s="98" t="s">
        <v>20</v>
      </c>
      <c r="B629" s="4" t="s">
        <v>621</v>
      </c>
      <c r="C629" s="99" t="s">
        <v>85</v>
      </c>
      <c r="D629" s="4" t="s">
        <v>102</v>
      </c>
      <c r="E629" s="4" t="s">
        <v>155</v>
      </c>
      <c r="F629" s="7">
        <f>SUM(Ведомственная!G1191)</f>
        <v>15568.3</v>
      </c>
      <c r="G629" s="7">
        <f>SUM(Ведомственная!H1191)</f>
        <v>0</v>
      </c>
      <c r="H629" s="7">
        <f>SUM(Ведомственная!I1191)</f>
        <v>0</v>
      </c>
    </row>
    <row r="630" spans="1:8" s="27" customFormat="1" ht="47.25" x14ac:dyDescent="0.25">
      <c r="A630" s="98" t="s">
        <v>600</v>
      </c>
      <c r="B630" s="6" t="s">
        <v>602</v>
      </c>
      <c r="C630" s="22"/>
      <c r="D630" s="4"/>
      <c r="E630" s="4"/>
      <c r="F630" s="7">
        <f>SUM(F631:F632)</f>
        <v>11739.2</v>
      </c>
      <c r="G630" s="7">
        <f t="shared" ref="G630:H630" si="158">SUM(G631:G632)</f>
        <v>11739.2</v>
      </c>
      <c r="H630" s="7">
        <f t="shared" si="158"/>
        <v>11739.2</v>
      </c>
    </row>
    <row r="631" spans="1:8" s="27" customFormat="1" ht="31.5" x14ac:dyDescent="0.25">
      <c r="A631" s="98" t="s">
        <v>43</v>
      </c>
      <c r="B631" s="6" t="s">
        <v>602</v>
      </c>
      <c r="C631" s="4" t="s">
        <v>80</v>
      </c>
      <c r="D631" s="4" t="s">
        <v>102</v>
      </c>
      <c r="E631" s="4" t="s">
        <v>35</v>
      </c>
      <c r="F631" s="7">
        <f>SUM(Ведомственная!G1023)</f>
        <v>4760.3999999999996</v>
      </c>
      <c r="G631" s="7">
        <f>SUM(Ведомственная!H1023)</f>
        <v>4760.3999999999996</v>
      </c>
      <c r="H631" s="7">
        <f>SUM(Ведомственная!I1023)</f>
        <v>4760.3999999999996</v>
      </c>
    </row>
    <row r="632" spans="1:8" s="27" customFormat="1" ht="31.5" x14ac:dyDescent="0.25">
      <c r="A632" s="98" t="s">
        <v>207</v>
      </c>
      <c r="B632" s="6" t="s">
        <v>602</v>
      </c>
      <c r="C632" s="4" t="s">
        <v>111</v>
      </c>
      <c r="D632" s="4" t="s">
        <v>102</v>
      </c>
      <c r="E632" s="4" t="s">
        <v>35</v>
      </c>
      <c r="F632" s="7">
        <f>SUM(Ведомственная!G1024)</f>
        <v>6978.8</v>
      </c>
      <c r="G632" s="7">
        <f>SUM(Ведомственная!H1024)</f>
        <v>6978.8</v>
      </c>
      <c r="H632" s="7">
        <f>SUM(Ведомственная!I1024)</f>
        <v>6978.8</v>
      </c>
    </row>
    <row r="633" spans="1:8" s="27" customFormat="1" ht="47.25" hidden="1" x14ac:dyDescent="0.25">
      <c r="A633" s="98" t="s">
        <v>685</v>
      </c>
      <c r="B633" s="6" t="s">
        <v>684</v>
      </c>
      <c r="C633" s="4"/>
      <c r="D633" s="4"/>
      <c r="E633" s="4"/>
      <c r="F633" s="7">
        <f>SUM(F634)</f>
        <v>0</v>
      </c>
      <c r="G633" s="7">
        <f t="shared" ref="G633:H633" si="159">SUM(G634)</f>
        <v>0</v>
      </c>
      <c r="H633" s="7">
        <f t="shared" si="159"/>
        <v>0</v>
      </c>
    </row>
    <row r="634" spans="1:8" s="27" customFormat="1" ht="31.5" hidden="1" x14ac:dyDescent="0.25">
      <c r="A634" s="98" t="s">
        <v>43</v>
      </c>
      <c r="B634" s="6" t="s">
        <v>684</v>
      </c>
      <c r="C634" s="4" t="s">
        <v>80</v>
      </c>
      <c r="D634" s="4" t="s">
        <v>102</v>
      </c>
      <c r="E634" s="4" t="s">
        <v>35</v>
      </c>
      <c r="F634" s="7">
        <f>SUM(Ведомственная!G1026)</f>
        <v>0</v>
      </c>
      <c r="G634" s="7"/>
      <c r="H634" s="7"/>
    </row>
    <row r="635" spans="1:8" s="27" customFormat="1" ht="47.25" x14ac:dyDescent="0.25">
      <c r="A635" s="98" t="s">
        <v>731</v>
      </c>
      <c r="B635" s="22" t="s">
        <v>603</v>
      </c>
      <c r="C635" s="4"/>
      <c r="D635" s="4"/>
      <c r="E635" s="4"/>
      <c r="F635" s="7">
        <f>SUM(F636:F637)</f>
        <v>15630.800000000001</v>
      </c>
      <c r="G635" s="7">
        <f t="shared" ref="G635:H635" si="160">SUM(G636:G637)</f>
        <v>15630.800000000001</v>
      </c>
      <c r="H635" s="7">
        <f t="shared" si="160"/>
        <v>15630.800000000001</v>
      </c>
    </row>
    <row r="636" spans="1:8" s="27" customFormat="1" ht="31.5" x14ac:dyDescent="0.25">
      <c r="A636" s="98" t="s">
        <v>43</v>
      </c>
      <c r="B636" s="22" t="s">
        <v>603</v>
      </c>
      <c r="C636" s="4" t="s">
        <v>80</v>
      </c>
      <c r="D636" s="4" t="s">
        <v>102</v>
      </c>
      <c r="E636" s="4" t="s">
        <v>35</v>
      </c>
      <c r="F636" s="7">
        <f>SUM(Ведомственная!G1028)</f>
        <v>4871.7000000000007</v>
      </c>
      <c r="G636" s="7">
        <f>SUM(Ведомственная!H1028)</f>
        <v>4871.7000000000007</v>
      </c>
      <c r="H636" s="7">
        <f>SUM(Ведомственная!I1028)</f>
        <v>4871.7000000000007</v>
      </c>
    </row>
    <row r="637" spans="1:8" s="27" customFormat="1" ht="31.5" x14ac:dyDescent="0.25">
      <c r="A637" s="98" t="s">
        <v>207</v>
      </c>
      <c r="B637" s="22" t="s">
        <v>603</v>
      </c>
      <c r="C637" s="4" t="s">
        <v>111</v>
      </c>
      <c r="D637" s="4" t="s">
        <v>102</v>
      </c>
      <c r="E637" s="4" t="s">
        <v>35</v>
      </c>
      <c r="F637" s="7">
        <f>SUM(Ведомственная!G1029)</f>
        <v>10759.1</v>
      </c>
      <c r="G637" s="7">
        <f>SUM(Ведомственная!H1029)</f>
        <v>10759.1</v>
      </c>
      <c r="H637" s="7">
        <f>SUM(Ведомственная!I1029)</f>
        <v>10759.1</v>
      </c>
    </row>
    <row r="638" spans="1:8" s="27" customFormat="1" ht="94.5" x14ac:dyDescent="0.25">
      <c r="A638" s="98" t="s">
        <v>405</v>
      </c>
      <c r="B638" s="48" t="s">
        <v>776</v>
      </c>
      <c r="C638" s="4"/>
      <c r="D638" s="4"/>
      <c r="E638" s="4"/>
      <c r="F638" s="7">
        <f>SUM(F639:F640)</f>
        <v>0</v>
      </c>
      <c r="G638" s="7">
        <f t="shared" ref="G638:H638" si="161">SUM(G639:G640)</f>
        <v>195</v>
      </c>
      <c r="H638" s="7">
        <f t="shared" si="161"/>
        <v>0</v>
      </c>
    </row>
    <row r="639" spans="1:8" s="27" customFormat="1" ht="31.5" x14ac:dyDescent="0.25">
      <c r="A639" s="98" t="s">
        <v>207</v>
      </c>
      <c r="B639" s="48" t="s">
        <v>776</v>
      </c>
      <c r="C639" s="4" t="s">
        <v>111</v>
      </c>
      <c r="D639" s="4" t="s">
        <v>102</v>
      </c>
      <c r="E639" s="4" t="s">
        <v>28</v>
      </c>
      <c r="F639" s="7">
        <f>SUM(Ведомственная!G934)</f>
        <v>0</v>
      </c>
      <c r="G639" s="7">
        <f>SUM(Ведомственная!H934)</f>
        <v>195</v>
      </c>
      <c r="H639" s="7">
        <f>SUM(Ведомственная!I934)</f>
        <v>0</v>
      </c>
    </row>
    <row r="640" spans="1:8" s="27" customFormat="1" ht="31.5" hidden="1" x14ac:dyDescent="0.25">
      <c r="A640" s="98" t="s">
        <v>207</v>
      </c>
      <c r="B640" s="48" t="s">
        <v>776</v>
      </c>
      <c r="C640" s="4" t="s">
        <v>111</v>
      </c>
      <c r="D640" s="4" t="s">
        <v>102</v>
      </c>
      <c r="E640" s="4" t="s">
        <v>35</v>
      </c>
      <c r="F640" s="7">
        <f>SUM(Ведомственная!G1031)</f>
        <v>0</v>
      </c>
      <c r="G640" s="7">
        <f>SUM(Ведомственная!H1031)</f>
        <v>0</v>
      </c>
      <c r="H640" s="7">
        <f>SUM(Ведомственная!I1031)</f>
        <v>0</v>
      </c>
    </row>
    <row r="641" spans="1:8" s="27" customFormat="1" ht="63" x14ac:dyDescent="0.25">
      <c r="A641" s="98" t="s">
        <v>922</v>
      </c>
      <c r="B641" s="94" t="s">
        <v>923</v>
      </c>
      <c r="C641" s="93"/>
      <c r="D641" s="4"/>
      <c r="E641" s="4"/>
      <c r="F641" s="7">
        <f>SUM(F642:F643)</f>
        <v>737.6</v>
      </c>
      <c r="G641" s="7">
        <f t="shared" ref="G641:H641" si="162">SUM(G642:G643)</f>
        <v>737.6</v>
      </c>
      <c r="H641" s="7">
        <f t="shared" si="162"/>
        <v>737.6</v>
      </c>
    </row>
    <row r="642" spans="1:8" s="27" customFormat="1" ht="31.5" x14ac:dyDescent="0.25">
      <c r="A642" s="98" t="s">
        <v>43</v>
      </c>
      <c r="B642" s="94" t="s">
        <v>923</v>
      </c>
      <c r="C642" s="93" t="s">
        <v>80</v>
      </c>
      <c r="D642" s="4" t="s">
        <v>102</v>
      </c>
      <c r="E642" s="4" t="s">
        <v>28</v>
      </c>
      <c r="F642" s="7">
        <f>SUM(Ведомственная!G936)</f>
        <v>0</v>
      </c>
      <c r="G642" s="7">
        <f>SUM(Ведомственная!H936)</f>
        <v>0</v>
      </c>
      <c r="H642" s="7">
        <f>SUM(Ведомственная!I936)</f>
        <v>0</v>
      </c>
    </row>
    <row r="643" spans="1:8" s="27" customFormat="1" ht="31.5" x14ac:dyDescent="0.25">
      <c r="A643" s="98" t="s">
        <v>207</v>
      </c>
      <c r="B643" s="94" t="s">
        <v>923</v>
      </c>
      <c r="C643" s="93" t="s">
        <v>111</v>
      </c>
      <c r="D643" s="4" t="s">
        <v>102</v>
      </c>
      <c r="E643" s="4" t="s">
        <v>28</v>
      </c>
      <c r="F643" s="7">
        <f>SUM(Ведомственная!G937)</f>
        <v>737.6</v>
      </c>
      <c r="G643" s="7">
        <f>SUM(Ведомственная!H937)</f>
        <v>737.6</v>
      </c>
      <c r="H643" s="7">
        <f>SUM(Ведомственная!I937)</f>
        <v>737.6</v>
      </c>
    </row>
    <row r="644" spans="1:8" s="27" customFormat="1" ht="94.5" x14ac:dyDescent="0.25">
      <c r="A644" s="98" t="s">
        <v>811</v>
      </c>
      <c r="B644" s="31" t="s">
        <v>654</v>
      </c>
      <c r="C644" s="4"/>
      <c r="D644" s="4"/>
      <c r="E644" s="4"/>
      <c r="F644" s="7">
        <f>SUM(F645)</f>
        <v>6196.6</v>
      </c>
      <c r="G644" s="7">
        <f t="shared" ref="G644:H644" si="163">SUM(G645)</f>
        <v>6196.6</v>
      </c>
      <c r="H644" s="7">
        <f t="shared" si="163"/>
        <v>6196.6</v>
      </c>
    </row>
    <row r="645" spans="1:8" s="27" customFormat="1" x14ac:dyDescent="0.25">
      <c r="A645" s="98" t="s">
        <v>34</v>
      </c>
      <c r="B645" s="31" t="s">
        <v>654</v>
      </c>
      <c r="C645" s="4" t="s">
        <v>88</v>
      </c>
      <c r="D645" s="4" t="s">
        <v>25</v>
      </c>
      <c r="E645" s="4" t="s">
        <v>11</v>
      </c>
      <c r="F645" s="7">
        <f>SUM(Ведомственная!G1249)</f>
        <v>6196.6</v>
      </c>
      <c r="G645" s="7">
        <f>SUM(Ведомственная!H1249)</f>
        <v>6196.6</v>
      </c>
      <c r="H645" s="7">
        <f>SUM(Ведомственная!I1249)</f>
        <v>6196.6</v>
      </c>
    </row>
    <row r="646" spans="1:8" s="27" customFormat="1" ht="31.5" x14ac:dyDescent="0.25">
      <c r="A646" s="98" t="s">
        <v>777</v>
      </c>
      <c r="B646" s="31" t="s">
        <v>778</v>
      </c>
      <c r="C646" s="4"/>
      <c r="D646" s="4"/>
      <c r="E646" s="4"/>
      <c r="F646" s="7">
        <f>SUM(F647)</f>
        <v>1039</v>
      </c>
      <c r="G646" s="7">
        <f t="shared" ref="G646:H646" si="164">SUM(G647)</f>
        <v>1039</v>
      </c>
      <c r="H646" s="7">
        <f t="shared" si="164"/>
        <v>1039</v>
      </c>
    </row>
    <row r="647" spans="1:8" s="27" customFormat="1" x14ac:dyDescent="0.25">
      <c r="A647" s="98" t="s">
        <v>20</v>
      </c>
      <c r="B647" s="31" t="s">
        <v>778</v>
      </c>
      <c r="C647" s="4" t="s">
        <v>85</v>
      </c>
      <c r="D647" s="4" t="s">
        <v>102</v>
      </c>
      <c r="E647" s="4" t="s">
        <v>155</v>
      </c>
      <c r="F647" s="7">
        <f>SUM(Ведомственная!G1193)</f>
        <v>1039</v>
      </c>
      <c r="G647" s="7">
        <f>SUM(Ведомственная!H1193)</f>
        <v>1039</v>
      </c>
      <c r="H647" s="7">
        <f>SUM(Ведомственная!I1193)</f>
        <v>1039</v>
      </c>
    </row>
    <row r="648" spans="1:8" s="27" customFormat="1" ht="31.5" x14ac:dyDescent="0.25">
      <c r="A648" s="98" t="s">
        <v>961</v>
      </c>
      <c r="B648" s="31" t="s">
        <v>962</v>
      </c>
      <c r="C648" s="4"/>
      <c r="D648" s="4"/>
      <c r="E648" s="4"/>
      <c r="F648" s="7">
        <f>SUM(F649)</f>
        <v>833.7</v>
      </c>
      <c r="G648" s="7">
        <f t="shared" ref="G648:H648" si="165">SUM(G649)</f>
        <v>833.7</v>
      </c>
      <c r="H648" s="7">
        <f t="shared" si="165"/>
        <v>833.7</v>
      </c>
    </row>
    <row r="649" spans="1:8" s="27" customFormat="1" ht="31.5" x14ac:dyDescent="0.25">
      <c r="A649" s="98" t="s">
        <v>207</v>
      </c>
      <c r="B649" s="31" t="s">
        <v>962</v>
      </c>
      <c r="C649" s="4" t="s">
        <v>111</v>
      </c>
      <c r="D649" s="4" t="s">
        <v>102</v>
      </c>
      <c r="E649" s="4" t="s">
        <v>35</v>
      </c>
      <c r="F649" s="7">
        <f>SUM(Ведомственная!G1033)</f>
        <v>833.7</v>
      </c>
      <c r="G649" s="7">
        <f>SUM(Ведомственная!H1033)</f>
        <v>833.7</v>
      </c>
      <c r="H649" s="7">
        <f>SUM(Ведомственная!I1033)</f>
        <v>833.7</v>
      </c>
    </row>
    <row r="650" spans="1:8" s="27" customFormat="1" x14ac:dyDescent="0.25">
      <c r="A650" s="98" t="s">
        <v>805</v>
      </c>
      <c r="B650" s="31" t="s">
        <v>845</v>
      </c>
      <c r="C650" s="4"/>
      <c r="D650" s="4"/>
      <c r="E650" s="4"/>
      <c r="F650" s="7">
        <f>SUM(F651+F653)</f>
        <v>3146.7</v>
      </c>
      <c r="G650" s="7">
        <f t="shared" ref="G650:H650" si="166">SUM(G651+G653)</f>
        <v>0</v>
      </c>
      <c r="H650" s="7">
        <f t="shared" si="166"/>
        <v>0</v>
      </c>
    </row>
    <row r="651" spans="1:8" s="27" customFormat="1" ht="31.5" x14ac:dyDescent="0.25">
      <c r="A651" s="98" t="s">
        <v>999</v>
      </c>
      <c r="B651" s="31" t="s">
        <v>995</v>
      </c>
      <c r="C651" s="4"/>
      <c r="D651" s="4"/>
      <c r="E651" s="4"/>
      <c r="F651" s="7">
        <f>SUM(F652)</f>
        <v>3146.7</v>
      </c>
      <c r="G651" s="7">
        <f t="shared" ref="G651:H651" si="167">SUM(G652)</f>
        <v>0</v>
      </c>
      <c r="H651" s="7">
        <f t="shared" si="167"/>
        <v>0</v>
      </c>
    </row>
    <row r="652" spans="1:8" s="27" customFormat="1" ht="31.5" x14ac:dyDescent="0.25">
      <c r="A652" s="98" t="s">
        <v>43</v>
      </c>
      <c r="B652" s="31" t="s">
        <v>995</v>
      </c>
      <c r="C652" s="4" t="s">
        <v>111</v>
      </c>
      <c r="D652" s="4" t="s">
        <v>102</v>
      </c>
      <c r="E652" s="4" t="s">
        <v>35</v>
      </c>
      <c r="F652" s="7">
        <f>SUM(Ведомственная!G1036)</f>
        <v>3146.7</v>
      </c>
      <c r="G652" s="7">
        <f>SUM(Ведомственная!H1036)</f>
        <v>0</v>
      </c>
      <c r="H652" s="7">
        <f>SUM(Ведомственная!I1036)</f>
        <v>0</v>
      </c>
    </row>
    <row r="653" spans="1:8" s="27" customFormat="1" hidden="1" x14ac:dyDescent="0.25">
      <c r="A653" s="98"/>
      <c r="B653" s="31" t="s">
        <v>996</v>
      </c>
      <c r="C653" s="4"/>
      <c r="D653" s="4"/>
      <c r="E653" s="4"/>
      <c r="F653" s="7">
        <f>SUM(F654)</f>
        <v>0</v>
      </c>
      <c r="G653" s="7">
        <f t="shared" ref="G653:H653" si="168">SUM(G654)</f>
        <v>0</v>
      </c>
      <c r="H653" s="7">
        <f t="shared" si="168"/>
        <v>0</v>
      </c>
    </row>
    <row r="654" spans="1:8" s="27" customFormat="1" ht="31.5" hidden="1" x14ac:dyDescent="0.25">
      <c r="A654" s="98" t="s">
        <v>43</v>
      </c>
      <c r="B654" s="31" t="s">
        <v>996</v>
      </c>
      <c r="C654" s="4" t="s">
        <v>80</v>
      </c>
      <c r="D654" s="4"/>
      <c r="E654" s="4"/>
      <c r="F654" s="7">
        <f>SUM(Ведомственная!G1038)</f>
        <v>0</v>
      </c>
      <c r="G654" s="7">
        <f>SUM(Ведомственная!H1038)</f>
        <v>0</v>
      </c>
      <c r="H654" s="7">
        <f>SUM(Ведомственная!I1038)</f>
        <v>0</v>
      </c>
    </row>
    <row r="655" spans="1:8" s="27" customFormat="1" ht="47.25" x14ac:dyDescent="0.25">
      <c r="A655" s="98" t="s">
        <v>23</v>
      </c>
      <c r="B655" s="6" t="s">
        <v>587</v>
      </c>
      <c r="C655" s="4"/>
      <c r="D655" s="4"/>
      <c r="E655" s="4"/>
      <c r="F655" s="7">
        <f>F656+F667+F670+F661+F665+F659+F663</f>
        <v>2210199.2999999998</v>
      </c>
      <c r="G655" s="7">
        <f>G656+G667+G670+G661+G665+G659+G663</f>
        <v>2045133.2000000002</v>
      </c>
      <c r="H655" s="7">
        <f>H656+H667+H670+H661+H665+H659+H663</f>
        <v>2056138.2000000002</v>
      </c>
    </row>
    <row r="656" spans="1:8" s="27" customFormat="1" ht="78.75" x14ac:dyDescent="0.25">
      <c r="A656" s="98" t="s">
        <v>351</v>
      </c>
      <c r="B656" s="48" t="s">
        <v>588</v>
      </c>
      <c r="C656" s="4"/>
      <c r="D656" s="4"/>
      <c r="E656" s="4"/>
      <c r="F656" s="7">
        <f>SUM(F657:F658)</f>
        <v>685799.5</v>
      </c>
      <c r="G656" s="7">
        <f t="shared" ref="G656:H656" si="169">SUM(G657:G658)</f>
        <v>640808.4</v>
      </c>
      <c r="H656" s="7">
        <f t="shared" si="169"/>
        <v>655282.70000000007</v>
      </c>
    </row>
    <row r="657" spans="1:8" s="27" customFormat="1" ht="31.5" x14ac:dyDescent="0.25">
      <c r="A657" s="98" t="s">
        <v>110</v>
      </c>
      <c r="B657" s="48" t="s">
        <v>588</v>
      </c>
      <c r="C657" s="4" t="s">
        <v>111</v>
      </c>
      <c r="D657" s="4" t="s">
        <v>102</v>
      </c>
      <c r="E657" s="4" t="s">
        <v>35</v>
      </c>
      <c r="F657" s="7">
        <f>SUM(Ведомственная!G1041)</f>
        <v>671954.7</v>
      </c>
      <c r="G657" s="7">
        <f>SUM(Ведомственная!H1041)</f>
        <v>609657.4</v>
      </c>
      <c r="H657" s="7">
        <f>SUM(Ведомственная!I1041)</f>
        <v>655282.70000000007</v>
      </c>
    </row>
    <row r="658" spans="1:8" s="27" customFormat="1" ht="31.5" x14ac:dyDescent="0.25">
      <c r="A658" s="110" t="s">
        <v>110</v>
      </c>
      <c r="B658" s="48" t="s">
        <v>588</v>
      </c>
      <c r="C658" s="4" t="s">
        <v>111</v>
      </c>
      <c r="D658" s="4" t="s">
        <v>102</v>
      </c>
      <c r="E658" s="4" t="s">
        <v>45</v>
      </c>
      <c r="F658" s="7">
        <f>SUM(Ведомственная!G1112)</f>
        <v>13844.8</v>
      </c>
      <c r="G658" s="7">
        <f>SUM(Ведомственная!H1112)</f>
        <v>31151</v>
      </c>
      <c r="H658" s="7">
        <f>SUM(Ведомственная!I1112)</f>
        <v>0</v>
      </c>
    </row>
    <row r="659" spans="1:8" s="27" customFormat="1" ht="110.25" x14ac:dyDescent="0.25">
      <c r="A659" s="110" t="s">
        <v>1052</v>
      </c>
      <c r="B659" s="48" t="s">
        <v>1053</v>
      </c>
      <c r="C659" s="4"/>
      <c r="D659" s="4"/>
      <c r="E659" s="4"/>
      <c r="F659" s="7">
        <f>SUM(F660)</f>
        <v>6432.6</v>
      </c>
      <c r="G659" s="7">
        <f t="shared" ref="G659:H659" si="170">SUM(G660)</f>
        <v>14474.3</v>
      </c>
      <c r="H659" s="7">
        <f t="shared" si="170"/>
        <v>0</v>
      </c>
    </row>
    <row r="660" spans="1:8" s="27" customFormat="1" ht="31.5" x14ac:dyDescent="0.25">
      <c r="A660" s="110" t="s">
        <v>110</v>
      </c>
      <c r="B660" s="48" t="s">
        <v>1053</v>
      </c>
      <c r="C660" s="4" t="s">
        <v>111</v>
      </c>
      <c r="D660" s="4"/>
      <c r="E660" s="4"/>
      <c r="F660" s="7">
        <f>SUM(Ведомственная!G1114)</f>
        <v>6432.6</v>
      </c>
      <c r="G660" s="7">
        <f>SUM(Ведомственная!H1114)</f>
        <v>14474.3</v>
      </c>
      <c r="H660" s="7">
        <f>SUM(Ведомственная!I1114)</f>
        <v>0</v>
      </c>
    </row>
    <row r="661" spans="1:8" s="27" customFormat="1" ht="47.25" x14ac:dyDescent="0.25">
      <c r="A661" s="98" t="s">
        <v>349</v>
      </c>
      <c r="B661" s="6" t="s">
        <v>581</v>
      </c>
      <c r="C661" s="22"/>
      <c r="D661" s="4"/>
      <c r="E661" s="4"/>
      <c r="F661" s="7">
        <f>SUM(F662)</f>
        <v>650757.4</v>
      </c>
      <c r="G661" s="7">
        <f>SUM(G662)</f>
        <v>624962.5</v>
      </c>
      <c r="H661" s="7">
        <f>SUM(H662)</f>
        <v>624962.5</v>
      </c>
    </row>
    <row r="662" spans="1:8" s="27" customFormat="1" ht="31.5" x14ac:dyDescent="0.25">
      <c r="A662" s="98" t="s">
        <v>207</v>
      </c>
      <c r="B662" s="6" t="s">
        <v>581</v>
      </c>
      <c r="C662" s="4" t="s">
        <v>111</v>
      </c>
      <c r="D662" s="4" t="s">
        <v>102</v>
      </c>
      <c r="E662" s="4" t="s">
        <v>28</v>
      </c>
      <c r="F662" s="7">
        <f>SUM(Ведомственная!G940)</f>
        <v>650757.4</v>
      </c>
      <c r="G662" s="7">
        <f>SUM(Ведомственная!H940)</f>
        <v>624962.5</v>
      </c>
      <c r="H662" s="7">
        <f>SUM(Ведомственная!I940)</f>
        <v>624962.5</v>
      </c>
    </row>
    <row r="663" spans="1:8" s="27" customFormat="1" ht="63" x14ac:dyDescent="0.25">
      <c r="A663" s="117" t="s">
        <v>1057</v>
      </c>
      <c r="B663" s="48" t="s">
        <v>1056</v>
      </c>
      <c r="C663" s="4"/>
      <c r="D663" s="4"/>
      <c r="E663" s="4"/>
      <c r="F663" s="7">
        <f>SUM(F664)</f>
        <v>17020.8</v>
      </c>
      <c r="G663" s="7">
        <f t="shared" ref="G663:H663" si="171">SUM(G664)</f>
        <v>38296.699999999997</v>
      </c>
      <c r="H663" s="7">
        <f t="shared" si="171"/>
        <v>0</v>
      </c>
    </row>
    <row r="664" spans="1:8" s="27" customFormat="1" ht="31.5" x14ac:dyDescent="0.25">
      <c r="A664" s="117" t="s">
        <v>110</v>
      </c>
      <c r="B664" s="48" t="s">
        <v>1056</v>
      </c>
      <c r="C664" s="4" t="s">
        <v>111</v>
      </c>
      <c r="D664" s="4" t="s">
        <v>102</v>
      </c>
      <c r="E664" s="4" t="s">
        <v>45</v>
      </c>
      <c r="F664" s="7">
        <f>SUM(Ведомственная!G1116)</f>
        <v>17020.8</v>
      </c>
      <c r="G664" s="7">
        <f>SUM(Ведомственная!H1116)</f>
        <v>38296.699999999997</v>
      </c>
      <c r="H664" s="7">
        <f>SUM(Ведомственная!I1116)</f>
        <v>0</v>
      </c>
    </row>
    <row r="665" spans="1:8" s="27" customFormat="1" x14ac:dyDescent="0.25">
      <c r="A665" s="98" t="s">
        <v>293</v>
      </c>
      <c r="B665" s="31" t="s">
        <v>582</v>
      </c>
      <c r="C665" s="4"/>
      <c r="D665" s="4"/>
      <c r="E665" s="4"/>
      <c r="F665" s="7">
        <f>F666</f>
        <v>452232.5</v>
      </c>
      <c r="G665" s="7">
        <f>G666</f>
        <v>390652.5</v>
      </c>
      <c r="H665" s="7">
        <f>H666</f>
        <v>396498.1</v>
      </c>
    </row>
    <row r="666" spans="1:8" s="27" customFormat="1" ht="31.5" x14ac:dyDescent="0.25">
      <c r="A666" s="98" t="s">
        <v>207</v>
      </c>
      <c r="B666" s="31" t="s">
        <v>582</v>
      </c>
      <c r="C666" s="4" t="s">
        <v>111</v>
      </c>
      <c r="D666" s="4" t="s">
        <v>102</v>
      </c>
      <c r="E666" s="4" t="s">
        <v>28</v>
      </c>
      <c r="F666" s="7">
        <f>SUM(Ведомственная!G942)</f>
        <v>452232.5</v>
      </c>
      <c r="G666" s="7">
        <f>SUM(Ведомственная!H942)</f>
        <v>390652.5</v>
      </c>
      <c r="H666" s="7">
        <f>SUM(Ведомственная!I942)</f>
        <v>396498.1</v>
      </c>
    </row>
    <row r="667" spans="1:8" s="27" customFormat="1" x14ac:dyDescent="0.25">
      <c r="A667" s="98" t="s">
        <v>300</v>
      </c>
      <c r="B667" s="22" t="s">
        <v>589</v>
      </c>
      <c r="C667" s="4"/>
      <c r="D667" s="4"/>
      <c r="E667" s="4"/>
      <c r="F667" s="7">
        <f>SUM(F668:F669)</f>
        <v>286748.79999999999</v>
      </c>
      <c r="G667" s="7">
        <f t="shared" ref="G667:H667" si="172">SUM(G668:G669)</f>
        <v>255498.9</v>
      </c>
      <c r="H667" s="7">
        <f t="shared" si="172"/>
        <v>260915.9</v>
      </c>
    </row>
    <row r="668" spans="1:8" s="27" customFormat="1" ht="31.5" x14ac:dyDescent="0.25">
      <c r="A668" s="98" t="s">
        <v>207</v>
      </c>
      <c r="B668" s="22" t="s">
        <v>589</v>
      </c>
      <c r="C668" s="4" t="s">
        <v>111</v>
      </c>
      <c r="D668" s="4" t="s">
        <v>102</v>
      </c>
      <c r="E668" s="4" t="s">
        <v>35</v>
      </c>
      <c r="F668" s="7">
        <f>SUM(Ведомственная!G1043)</f>
        <v>286144.3</v>
      </c>
      <c r="G668" s="7">
        <f>SUM(Ведомственная!H1043)</f>
        <v>254138.5</v>
      </c>
      <c r="H668" s="7">
        <f>SUM(Ведомственная!I1043)</f>
        <v>260915.9</v>
      </c>
    </row>
    <row r="669" spans="1:8" s="27" customFormat="1" ht="31.5" x14ac:dyDescent="0.25">
      <c r="A669" s="110" t="s">
        <v>207</v>
      </c>
      <c r="B669" s="22" t="s">
        <v>589</v>
      </c>
      <c r="C669" s="4" t="s">
        <v>111</v>
      </c>
      <c r="D669" s="4" t="s">
        <v>102</v>
      </c>
      <c r="E669" s="4" t="s">
        <v>45</v>
      </c>
      <c r="F669" s="7">
        <f>SUM(Ведомственная!G1118)</f>
        <v>604.5</v>
      </c>
      <c r="G669" s="7">
        <f>SUM(Ведомственная!H1118)</f>
        <v>1360.4</v>
      </c>
      <c r="H669" s="7">
        <f>SUM(Ведомственная!I1118)</f>
        <v>0</v>
      </c>
    </row>
    <row r="670" spans="1:8" s="27" customFormat="1" x14ac:dyDescent="0.25">
      <c r="A670" s="98" t="s">
        <v>301</v>
      </c>
      <c r="B670" s="48" t="s">
        <v>590</v>
      </c>
      <c r="C670" s="4"/>
      <c r="D670" s="4"/>
      <c r="E670" s="4"/>
      <c r="F670" s="7">
        <f>F671</f>
        <v>111207.7</v>
      </c>
      <c r="G670" s="7">
        <f>G671</f>
        <v>80439.899999999994</v>
      </c>
      <c r="H670" s="7">
        <f>H671</f>
        <v>118479</v>
      </c>
    </row>
    <row r="671" spans="1:8" s="27" customFormat="1" ht="31.5" x14ac:dyDescent="0.25">
      <c r="A671" s="98" t="s">
        <v>207</v>
      </c>
      <c r="B671" s="48" t="s">
        <v>590</v>
      </c>
      <c r="C671" s="4" t="s">
        <v>111</v>
      </c>
      <c r="D671" s="4" t="s">
        <v>102</v>
      </c>
      <c r="E671" s="4" t="s">
        <v>45</v>
      </c>
      <c r="F671" s="7">
        <f>SUM(Ведомственная!G1120)</f>
        <v>111207.7</v>
      </c>
      <c r="G671" s="7">
        <f>SUM(Ведомственная!H1120)</f>
        <v>80439.899999999994</v>
      </c>
      <c r="H671" s="7">
        <f>SUM(Ведомственная!I1120)</f>
        <v>118479</v>
      </c>
    </row>
    <row r="672" spans="1:8" s="27" customFormat="1" ht="31.5" x14ac:dyDescent="0.25">
      <c r="A672" s="98" t="s">
        <v>296</v>
      </c>
      <c r="B672" s="31" t="s">
        <v>682</v>
      </c>
      <c r="C672" s="4"/>
      <c r="D672" s="4"/>
      <c r="E672" s="4"/>
      <c r="F672" s="7">
        <f>SUM(F674)+F675+F677</f>
        <v>8892.7000000000007</v>
      </c>
      <c r="G672" s="7">
        <f t="shared" ref="G672:H672" si="173">SUM(G674)+G675+G677</f>
        <v>0</v>
      </c>
      <c r="H672" s="7">
        <f t="shared" si="173"/>
        <v>3400</v>
      </c>
    </row>
    <row r="673" spans="1:8" s="27" customFormat="1" x14ac:dyDescent="0.25">
      <c r="A673" s="98" t="s">
        <v>293</v>
      </c>
      <c r="B673" s="31" t="s">
        <v>583</v>
      </c>
      <c r="C673" s="4"/>
      <c r="D673" s="4"/>
      <c r="E673" s="4"/>
      <c r="F673" s="7">
        <f>SUM(F674)</f>
        <v>7033.8</v>
      </c>
      <c r="G673" s="7">
        <f t="shared" ref="G673:H673" si="174">SUM(G674)</f>
        <v>0</v>
      </c>
      <c r="H673" s="7">
        <f t="shared" si="174"/>
        <v>3000</v>
      </c>
    </row>
    <row r="674" spans="1:8" s="27" customFormat="1" ht="31.5" x14ac:dyDescent="0.25">
      <c r="A674" s="98" t="s">
        <v>207</v>
      </c>
      <c r="B674" s="31" t="s">
        <v>583</v>
      </c>
      <c r="C674" s="4" t="s">
        <v>111</v>
      </c>
      <c r="D674" s="4" t="s">
        <v>102</v>
      </c>
      <c r="E674" s="4" t="s">
        <v>28</v>
      </c>
      <c r="F674" s="7">
        <f>SUM(Ведомственная!G945)</f>
        <v>7033.8</v>
      </c>
      <c r="G674" s="7">
        <f>SUM(Ведомственная!H945)</f>
        <v>0</v>
      </c>
      <c r="H674" s="7">
        <f>SUM(Ведомственная!I945)</f>
        <v>3000</v>
      </c>
    </row>
    <row r="675" spans="1:8" s="27" customFormat="1" x14ac:dyDescent="0.25">
      <c r="A675" s="98" t="s">
        <v>300</v>
      </c>
      <c r="B675" s="22" t="s">
        <v>610</v>
      </c>
      <c r="C675" s="4"/>
      <c r="D675" s="4"/>
      <c r="E675" s="4"/>
      <c r="F675" s="7">
        <f>SUM(F676)</f>
        <v>1858.9</v>
      </c>
      <c r="G675" s="7">
        <f t="shared" ref="G675:H675" si="175">SUM(G676)</f>
        <v>0</v>
      </c>
      <c r="H675" s="7">
        <f t="shared" si="175"/>
        <v>400</v>
      </c>
    </row>
    <row r="676" spans="1:8" s="27" customFormat="1" ht="31.5" x14ac:dyDescent="0.25">
      <c r="A676" s="98" t="s">
        <v>207</v>
      </c>
      <c r="B676" s="22" t="s">
        <v>610</v>
      </c>
      <c r="C676" s="4" t="s">
        <v>111</v>
      </c>
      <c r="D676" s="4" t="s">
        <v>102</v>
      </c>
      <c r="E676" s="4" t="s">
        <v>35</v>
      </c>
      <c r="F676" s="7">
        <f>SUM(Ведомственная!G1046)</f>
        <v>1858.9</v>
      </c>
      <c r="G676" s="7">
        <f>SUM(Ведомственная!H1046)</f>
        <v>0</v>
      </c>
      <c r="H676" s="7">
        <f>SUM(Ведомственная!I1046)</f>
        <v>400</v>
      </c>
    </row>
    <row r="677" spans="1:8" s="27" customFormat="1" x14ac:dyDescent="0.25">
      <c r="A677" s="98" t="s">
        <v>301</v>
      </c>
      <c r="B677" s="22" t="s">
        <v>693</v>
      </c>
      <c r="C677" s="4"/>
      <c r="D677" s="4"/>
      <c r="E677" s="4"/>
      <c r="F677" s="7">
        <f>SUM(F678)</f>
        <v>0</v>
      </c>
      <c r="G677" s="7">
        <f t="shared" ref="G677:H677" si="176">SUM(G678)</f>
        <v>0</v>
      </c>
      <c r="H677" s="7">
        <f t="shared" si="176"/>
        <v>0</v>
      </c>
    </row>
    <row r="678" spans="1:8" s="27" customFormat="1" ht="31.5" x14ac:dyDescent="0.25">
      <c r="A678" s="98" t="s">
        <v>207</v>
      </c>
      <c r="B678" s="22" t="s">
        <v>693</v>
      </c>
      <c r="C678" s="4" t="s">
        <v>111</v>
      </c>
      <c r="D678" s="4" t="s">
        <v>102</v>
      </c>
      <c r="E678" s="4" t="s">
        <v>45</v>
      </c>
      <c r="F678" s="7">
        <f>SUM(Ведомственная!G1123)</f>
        <v>0</v>
      </c>
      <c r="G678" s="7">
        <f>SUM(Ведомственная!H1123)</f>
        <v>0</v>
      </c>
      <c r="H678" s="7">
        <f>SUM(Ведомственная!I1123)</f>
        <v>0</v>
      </c>
    </row>
    <row r="679" spans="1:8" s="27" customFormat="1" ht="94.5" x14ac:dyDescent="0.25">
      <c r="A679" s="110" t="s">
        <v>1049</v>
      </c>
      <c r="B679" s="31" t="s">
        <v>1047</v>
      </c>
      <c r="C679" s="4"/>
      <c r="D679" s="4"/>
      <c r="E679" s="4"/>
      <c r="F679" s="7">
        <f>SUM(F680)</f>
        <v>249.9</v>
      </c>
      <c r="G679" s="7">
        <f t="shared" ref="G679:H680" si="177">SUM(G680)</f>
        <v>562.20000000000005</v>
      </c>
      <c r="H679" s="7">
        <f t="shared" si="177"/>
        <v>0</v>
      </c>
    </row>
    <row r="680" spans="1:8" s="27" customFormat="1" x14ac:dyDescent="0.25">
      <c r="A680" s="110" t="s">
        <v>233</v>
      </c>
      <c r="B680" s="31" t="s">
        <v>1048</v>
      </c>
      <c r="C680" s="4"/>
      <c r="D680" s="4"/>
      <c r="E680" s="4"/>
      <c r="F680" s="7">
        <f>SUM(F681)</f>
        <v>249.9</v>
      </c>
      <c r="G680" s="7">
        <f t="shared" si="177"/>
        <v>562.20000000000005</v>
      </c>
      <c r="H680" s="7">
        <f t="shared" si="177"/>
        <v>0</v>
      </c>
    </row>
    <row r="681" spans="1:8" s="27" customFormat="1" x14ac:dyDescent="0.25">
      <c r="A681" s="110" t="s">
        <v>20</v>
      </c>
      <c r="B681" s="31" t="s">
        <v>1048</v>
      </c>
      <c r="C681" s="4" t="s">
        <v>85</v>
      </c>
      <c r="D681" s="4" t="s">
        <v>153</v>
      </c>
      <c r="E681" s="4" t="s">
        <v>28</v>
      </c>
      <c r="F681" s="7">
        <f>SUM(Ведомственная!G817)</f>
        <v>249.9</v>
      </c>
      <c r="G681" s="7">
        <f>SUM(Ведомственная!H817)</f>
        <v>562.20000000000005</v>
      </c>
      <c r="H681" s="7">
        <f>SUM(Ведомственная!I817)</f>
        <v>0</v>
      </c>
    </row>
    <row r="682" spans="1:8" s="27" customFormat="1" ht="31.5" x14ac:dyDescent="0.25">
      <c r="A682" s="98" t="s">
        <v>36</v>
      </c>
      <c r="B682" s="6" t="s">
        <v>584</v>
      </c>
      <c r="C682" s="4"/>
      <c r="D682" s="4"/>
      <c r="E682" s="4"/>
      <c r="F682" s="7">
        <f>F686+F690+F701+F706+F683+F710+F693+F697</f>
        <v>644807.59999999986</v>
      </c>
      <c r="G682" s="7">
        <f>G686+G690+G701+G706+G683+G710+G693+G697</f>
        <v>625942.80000000005</v>
      </c>
      <c r="H682" s="7">
        <f>H686+H690+H701+H706+H683+H710+H693+H697</f>
        <v>635276.69999999995</v>
      </c>
    </row>
    <row r="683" spans="1:8" s="27" customFormat="1" ht="63" x14ac:dyDescent="0.25">
      <c r="A683" s="98" t="s">
        <v>352</v>
      </c>
      <c r="B683" s="6" t="s">
        <v>611</v>
      </c>
      <c r="C683" s="4"/>
      <c r="D683" s="9"/>
      <c r="E683" s="4"/>
      <c r="F683" s="9">
        <f>F684+F685</f>
        <v>4876.2</v>
      </c>
      <c r="G683" s="9">
        <f>G684+G685</f>
        <v>4814.0999999999995</v>
      </c>
      <c r="H683" s="9">
        <f>H684+H685</f>
        <v>4828.7</v>
      </c>
    </row>
    <row r="684" spans="1:8" s="27" customFormat="1" ht="63" x14ac:dyDescent="0.25">
      <c r="A684" s="98" t="s">
        <v>42</v>
      </c>
      <c r="B684" s="6" t="s">
        <v>611</v>
      </c>
      <c r="C684" s="4" t="s">
        <v>78</v>
      </c>
      <c r="D684" s="4" t="s">
        <v>102</v>
      </c>
      <c r="E684" s="4" t="s">
        <v>155</v>
      </c>
      <c r="F684" s="9">
        <f>SUM(Ведомственная!G1196)</f>
        <v>4558.8999999999996</v>
      </c>
      <c r="G684" s="9">
        <f>SUM(Ведомственная!H1196)</f>
        <v>4482.8999999999996</v>
      </c>
      <c r="H684" s="9">
        <f>SUM(Ведомственная!I1196)</f>
        <v>4482.8999999999996</v>
      </c>
    </row>
    <row r="685" spans="1:8" s="27" customFormat="1" ht="31.5" x14ac:dyDescent="0.25">
      <c r="A685" s="98" t="s">
        <v>43</v>
      </c>
      <c r="B685" s="6" t="s">
        <v>611</v>
      </c>
      <c r="C685" s="4" t="s">
        <v>80</v>
      </c>
      <c r="D685" s="4" t="s">
        <v>102</v>
      </c>
      <c r="E685" s="4" t="s">
        <v>155</v>
      </c>
      <c r="F685" s="9">
        <f>SUM(Ведомственная!G1197)</f>
        <v>317.3</v>
      </c>
      <c r="G685" s="9">
        <f>SUM(Ведомственная!H1197)</f>
        <v>331.2</v>
      </c>
      <c r="H685" s="9">
        <f>SUM(Ведомственная!I1197)</f>
        <v>345.8</v>
      </c>
    </row>
    <row r="686" spans="1:8" s="27" customFormat="1" ht="94.5" x14ac:dyDescent="0.25">
      <c r="A686" s="98" t="s">
        <v>350</v>
      </c>
      <c r="B686" s="48" t="s">
        <v>604</v>
      </c>
      <c r="C686" s="4"/>
      <c r="D686" s="4"/>
      <c r="E686" s="4"/>
      <c r="F686" s="7">
        <f>F687+F688+F689</f>
        <v>52040.800000000003</v>
      </c>
      <c r="G686" s="7">
        <f t="shared" ref="G686:H686" si="178">G687+G688+G689</f>
        <v>61371.6</v>
      </c>
      <c r="H686" s="7">
        <f t="shared" si="178"/>
        <v>61376.7</v>
      </c>
    </row>
    <row r="687" spans="1:8" s="27" customFormat="1" ht="63" x14ac:dyDescent="0.25">
      <c r="A687" s="2" t="s">
        <v>42</v>
      </c>
      <c r="B687" s="48" t="s">
        <v>604</v>
      </c>
      <c r="C687" s="4" t="s">
        <v>78</v>
      </c>
      <c r="D687" s="4" t="s">
        <v>102</v>
      </c>
      <c r="E687" s="4" t="s">
        <v>35</v>
      </c>
      <c r="F687" s="7">
        <f>SUM(Ведомственная!G1049)</f>
        <v>48403.5</v>
      </c>
      <c r="G687" s="7">
        <f>SUM(Ведомственная!H1049)</f>
        <v>57729.299999999996</v>
      </c>
      <c r="H687" s="7">
        <f>SUM(Ведомственная!I1049)</f>
        <v>57729.299999999996</v>
      </c>
    </row>
    <row r="688" spans="1:8" s="27" customFormat="1" ht="31.5" x14ac:dyDescent="0.25">
      <c r="A688" s="98" t="s">
        <v>43</v>
      </c>
      <c r="B688" s="48" t="s">
        <v>604</v>
      </c>
      <c r="C688" s="4" t="s">
        <v>80</v>
      </c>
      <c r="D688" s="4" t="s">
        <v>102</v>
      </c>
      <c r="E688" s="4" t="s">
        <v>35</v>
      </c>
      <c r="F688" s="7">
        <f>SUM(Ведомственная!G1050)</f>
        <v>3260.9</v>
      </c>
      <c r="G688" s="7">
        <f>SUM(Ведомственная!H1050)</f>
        <v>3265.9</v>
      </c>
      <c r="H688" s="7">
        <f>SUM(Ведомственная!I1050)</f>
        <v>3271</v>
      </c>
    </row>
    <row r="689" spans="1:8" s="27" customFormat="1" x14ac:dyDescent="0.25">
      <c r="A689" s="98" t="s">
        <v>34</v>
      </c>
      <c r="B689" s="48" t="s">
        <v>604</v>
      </c>
      <c r="C689" s="4" t="s">
        <v>88</v>
      </c>
      <c r="D689" s="4" t="s">
        <v>25</v>
      </c>
      <c r="E689" s="4" t="s">
        <v>11</v>
      </c>
      <c r="F689" s="7">
        <f>SUM(Ведомственная!G1252)</f>
        <v>376.4</v>
      </c>
      <c r="G689" s="7">
        <f>SUM(Ведомственная!H1252)</f>
        <v>376.4</v>
      </c>
      <c r="H689" s="7">
        <f>SUM(Ведомственная!I1252)</f>
        <v>376.4</v>
      </c>
    </row>
    <row r="690" spans="1:8" s="27" customFormat="1" ht="78.75" x14ac:dyDescent="0.25">
      <c r="A690" s="98" t="s">
        <v>351</v>
      </c>
      <c r="B690" s="48" t="s">
        <v>605</v>
      </c>
      <c r="C690" s="4"/>
      <c r="D690" s="4"/>
      <c r="E690" s="4"/>
      <c r="F690" s="7">
        <f>F691+F692</f>
        <v>337195.89999999997</v>
      </c>
      <c r="G690" s="7">
        <f>G691+G692</f>
        <v>323537.59999999998</v>
      </c>
      <c r="H690" s="7">
        <f>H691+H692</f>
        <v>324366.5</v>
      </c>
    </row>
    <row r="691" spans="1:8" s="27" customFormat="1" ht="63" x14ac:dyDescent="0.25">
      <c r="A691" s="98" t="s">
        <v>42</v>
      </c>
      <c r="B691" s="48" t="s">
        <v>605</v>
      </c>
      <c r="C691" s="4" t="s">
        <v>78</v>
      </c>
      <c r="D691" s="4" t="s">
        <v>102</v>
      </c>
      <c r="E691" s="4" t="s">
        <v>35</v>
      </c>
      <c r="F691" s="7">
        <f>SUM(Ведомственная!G1052)</f>
        <v>329619.8</v>
      </c>
      <c r="G691" s="7">
        <f>SUM(Ведомственная!H1052)</f>
        <v>307928.09999999998</v>
      </c>
      <c r="H691" s="7">
        <f>SUM(Ведомственная!I1052)</f>
        <v>308757</v>
      </c>
    </row>
    <row r="692" spans="1:8" s="27" customFormat="1" ht="31.5" x14ac:dyDescent="0.25">
      <c r="A692" s="98" t="s">
        <v>43</v>
      </c>
      <c r="B692" s="48" t="s">
        <v>605</v>
      </c>
      <c r="C692" s="4" t="s">
        <v>80</v>
      </c>
      <c r="D692" s="4" t="s">
        <v>102</v>
      </c>
      <c r="E692" s="4" t="s">
        <v>35</v>
      </c>
      <c r="F692" s="7">
        <f>SUM(Ведомственная!G1053)</f>
        <v>7576.1</v>
      </c>
      <c r="G692" s="7">
        <f>SUM(Ведомственная!H1053)</f>
        <v>15609.5</v>
      </c>
      <c r="H692" s="7">
        <f>SUM(Ведомственная!I1053)</f>
        <v>15609.5</v>
      </c>
    </row>
    <row r="693" spans="1:8" s="27" customFormat="1" ht="47.25" x14ac:dyDescent="0.25">
      <c r="A693" s="98" t="s">
        <v>349</v>
      </c>
      <c r="B693" s="6" t="s">
        <v>585</v>
      </c>
      <c r="C693" s="4"/>
      <c r="D693" s="7"/>
      <c r="E693" s="4"/>
      <c r="F693" s="7">
        <f>SUM(F694:F696)</f>
        <v>32635.600000000002</v>
      </c>
      <c r="G693" s="7">
        <f t="shared" ref="G693:H693" si="179">SUM(G694:G696)</f>
        <v>45468.6</v>
      </c>
      <c r="H693" s="7">
        <f t="shared" si="179"/>
        <v>46095.899999999994</v>
      </c>
    </row>
    <row r="694" spans="1:8" s="27" customFormat="1" ht="63" x14ac:dyDescent="0.25">
      <c r="A694" s="98" t="s">
        <v>42</v>
      </c>
      <c r="B694" s="6" t="s">
        <v>585</v>
      </c>
      <c r="C694" s="4" t="s">
        <v>78</v>
      </c>
      <c r="D694" s="4" t="s">
        <v>102</v>
      </c>
      <c r="E694" s="4" t="s">
        <v>28</v>
      </c>
      <c r="F694" s="7">
        <f>SUM(Ведомственная!G948)</f>
        <v>32113.9</v>
      </c>
      <c r="G694" s="7">
        <f>SUM(Ведомственная!H948)</f>
        <v>45097.9</v>
      </c>
      <c r="H694" s="7">
        <f>SUM(Ведомственная!I948)</f>
        <v>45725.2</v>
      </c>
    </row>
    <row r="695" spans="1:8" s="27" customFormat="1" ht="31.5" x14ac:dyDescent="0.25">
      <c r="A695" s="98" t="s">
        <v>43</v>
      </c>
      <c r="B695" s="6" t="s">
        <v>585</v>
      </c>
      <c r="C695" s="4" t="s">
        <v>80</v>
      </c>
      <c r="D695" s="4" t="s">
        <v>102</v>
      </c>
      <c r="E695" s="4" t="s">
        <v>28</v>
      </c>
      <c r="F695" s="7">
        <f>SUM(Ведомственная!G949)</f>
        <v>501.7</v>
      </c>
      <c r="G695" s="7">
        <f>SUM(Ведомственная!H949)</f>
        <v>370.7</v>
      </c>
      <c r="H695" s="7">
        <f>SUM(Ведомственная!I949)</f>
        <v>370.7</v>
      </c>
    </row>
    <row r="696" spans="1:8" s="27" customFormat="1" x14ac:dyDescent="0.25">
      <c r="A696" s="98" t="s">
        <v>34</v>
      </c>
      <c r="B696" s="6" t="s">
        <v>585</v>
      </c>
      <c r="C696" s="4" t="s">
        <v>88</v>
      </c>
      <c r="D696" s="4" t="s">
        <v>102</v>
      </c>
      <c r="E696" s="4" t="s">
        <v>28</v>
      </c>
      <c r="F696" s="7">
        <f>SUM(Ведомственная!G950)</f>
        <v>20</v>
      </c>
      <c r="G696" s="7">
        <f>SUM(Ведомственная!H950)</f>
        <v>0</v>
      </c>
      <c r="H696" s="7">
        <f>SUM(Ведомственная!I950)</f>
        <v>0</v>
      </c>
    </row>
    <row r="697" spans="1:8" s="27" customFormat="1" x14ac:dyDescent="0.25">
      <c r="A697" s="98" t="s">
        <v>293</v>
      </c>
      <c r="B697" s="31" t="s">
        <v>586</v>
      </c>
      <c r="C697" s="4"/>
      <c r="D697" s="7"/>
      <c r="E697" s="4"/>
      <c r="F697" s="7">
        <f>F698+F699+F700</f>
        <v>34056.5</v>
      </c>
      <c r="G697" s="7">
        <f>G698+G699+G700</f>
        <v>24778</v>
      </c>
      <c r="H697" s="7">
        <f>H698+H699+H700</f>
        <v>25596.699999999997</v>
      </c>
    </row>
    <row r="698" spans="1:8" s="27" customFormat="1" ht="63" x14ac:dyDescent="0.25">
      <c r="A698" s="2" t="s">
        <v>42</v>
      </c>
      <c r="B698" s="31" t="s">
        <v>586</v>
      </c>
      <c r="C698" s="4" t="s">
        <v>78</v>
      </c>
      <c r="D698" s="4" t="s">
        <v>102</v>
      </c>
      <c r="E698" s="4" t="s">
        <v>28</v>
      </c>
      <c r="F698" s="7">
        <f>SUM(Ведомственная!G952)</f>
        <v>16539.400000000001</v>
      </c>
      <c r="G698" s="7">
        <f>SUM(Ведомственная!H952)</f>
        <v>12972.8</v>
      </c>
      <c r="H698" s="7">
        <f>SUM(Ведомственная!I952)</f>
        <v>12972.8</v>
      </c>
    </row>
    <row r="699" spans="1:8" s="27" customFormat="1" ht="31.5" x14ac:dyDescent="0.25">
      <c r="A699" s="98" t="s">
        <v>43</v>
      </c>
      <c r="B699" s="31" t="s">
        <v>586</v>
      </c>
      <c r="C699" s="4" t="s">
        <v>80</v>
      </c>
      <c r="D699" s="4" t="s">
        <v>102</v>
      </c>
      <c r="E699" s="4" t="s">
        <v>28</v>
      </c>
      <c r="F699" s="7">
        <f>SUM(Ведомственная!G953)</f>
        <v>16985.099999999999</v>
      </c>
      <c r="G699" s="7">
        <f>SUM(Ведомственная!H953)</f>
        <v>11483.6</v>
      </c>
      <c r="H699" s="7">
        <f>SUM(Ведомственная!I953)</f>
        <v>12302.3</v>
      </c>
    </row>
    <row r="700" spans="1:8" s="27" customFormat="1" x14ac:dyDescent="0.25">
      <c r="A700" s="98" t="s">
        <v>20</v>
      </c>
      <c r="B700" s="31" t="s">
        <v>586</v>
      </c>
      <c r="C700" s="4" t="s">
        <v>85</v>
      </c>
      <c r="D700" s="4" t="s">
        <v>102</v>
      </c>
      <c r="E700" s="4" t="s">
        <v>28</v>
      </c>
      <c r="F700" s="7">
        <f>SUM(Ведомственная!G955)</f>
        <v>532</v>
      </c>
      <c r="G700" s="7">
        <f>SUM(Ведомственная!H955)</f>
        <v>321.60000000000002</v>
      </c>
      <c r="H700" s="7">
        <f>SUM(Ведомственная!I955)</f>
        <v>321.60000000000002</v>
      </c>
    </row>
    <row r="701" spans="1:8" s="27" customFormat="1" x14ac:dyDescent="0.25">
      <c r="A701" s="98" t="s">
        <v>300</v>
      </c>
      <c r="B701" s="31" t="s">
        <v>606</v>
      </c>
      <c r="C701" s="31"/>
      <c r="D701" s="4"/>
      <c r="E701" s="4"/>
      <c r="F701" s="7">
        <f>SUM(F702:F705)</f>
        <v>158927.09999999998</v>
      </c>
      <c r="G701" s="7">
        <f t="shared" ref="G701:H701" si="180">SUM(G702:G705)</f>
        <v>142871.80000000002</v>
      </c>
      <c r="H701" s="7">
        <f t="shared" si="180"/>
        <v>149396.70000000001</v>
      </c>
    </row>
    <row r="702" spans="1:8" s="27" customFormat="1" ht="63" x14ac:dyDescent="0.25">
      <c r="A702" s="2" t="s">
        <v>42</v>
      </c>
      <c r="B702" s="31" t="s">
        <v>606</v>
      </c>
      <c r="C702" s="4" t="s">
        <v>78</v>
      </c>
      <c r="D702" s="4" t="s">
        <v>102</v>
      </c>
      <c r="E702" s="4" t="s">
        <v>35</v>
      </c>
      <c r="F702" s="7">
        <f>SUM(Ведомственная!G1055)</f>
        <v>86930.9</v>
      </c>
      <c r="G702" s="7">
        <f>SUM(Ведомственная!H1055)</f>
        <v>84934.1</v>
      </c>
      <c r="H702" s="7">
        <f>SUM(Ведомственная!I1055)</f>
        <v>84934.1</v>
      </c>
    </row>
    <row r="703" spans="1:8" s="27" customFormat="1" ht="31.5" x14ac:dyDescent="0.25">
      <c r="A703" s="98" t="s">
        <v>43</v>
      </c>
      <c r="B703" s="31" t="s">
        <v>606</v>
      </c>
      <c r="C703" s="4" t="s">
        <v>80</v>
      </c>
      <c r="D703" s="4" t="s">
        <v>102</v>
      </c>
      <c r="E703" s="4" t="s">
        <v>35</v>
      </c>
      <c r="F703" s="7">
        <f>SUM(Ведомственная!G1056)</f>
        <v>65294.2</v>
      </c>
      <c r="G703" s="7">
        <f>SUM(Ведомственная!H1056)</f>
        <v>53065.1</v>
      </c>
      <c r="H703" s="7">
        <f>SUM(Ведомственная!I1056)</f>
        <v>59590</v>
      </c>
    </row>
    <row r="704" spans="1:8" s="27" customFormat="1" x14ac:dyDescent="0.25">
      <c r="A704" s="110"/>
      <c r="B704" s="31" t="s">
        <v>606</v>
      </c>
      <c r="C704" s="4" t="s">
        <v>88</v>
      </c>
      <c r="D704" s="4" t="s">
        <v>102</v>
      </c>
      <c r="E704" s="4" t="s">
        <v>35</v>
      </c>
      <c r="F704" s="7">
        <f>SUM(Ведомственная!G954)</f>
        <v>61.8</v>
      </c>
      <c r="G704" s="7">
        <f>SUM(Ведомственная!H954)</f>
        <v>0</v>
      </c>
      <c r="H704" s="7">
        <f>SUM(Ведомственная!I954)</f>
        <v>0</v>
      </c>
    </row>
    <row r="705" spans="1:8" s="27" customFormat="1" x14ac:dyDescent="0.25">
      <c r="A705" s="98" t="s">
        <v>20</v>
      </c>
      <c r="B705" s="31" t="s">
        <v>606</v>
      </c>
      <c r="C705" s="4" t="s">
        <v>85</v>
      </c>
      <c r="D705" s="4" t="s">
        <v>102</v>
      </c>
      <c r="E705" s="4" t="s">
        <v>35</v>
      </c>
      <c r="F705" s="7">
        <f>SUM(Ведомственная!G1057)</f>
        <v>6640.2</v>
      </c>
      <c r="G705" s="7">
        <f>SUM(Ведомственная!H1057)</f>
        <v>4872.6000000000004</v>
      </c>
      <c r="H705" s="7">
        <f>SUM(Ведомственная!I1057)</f>
        <v>4872.6000000000004</v>
      </c>
    </row>
    <row r="706" spans="1:8" s="27" customFormat="1" ht="31.5" x14ac:dyDescent="0.25">
      <c r="A706" s="98" t="s">
        <v>490</v>
      </c>
      <c r="B706" s="22" t="s">
        <v>607</v>
      </c>
      <c r="C706" s="22"/>
      <c r="D706" s="4"/>
      <c r="E706" s="4"/>
      <c r="F706" s="7">
        <f>F707+F708+F709</f>
        <v>19231.600000000002</v>
      </c>
      <c r="G706" s="7">
        <f>G707+G708+G709</f>
        <v>17262.8</v>
      </c>
      <c r="H706" s="7">
        <f>H707+H708+H709</f>
        <v>17772.2</v>
      </c>
    </row>
    <row r="707" spans="1:8" s="27" customFormat="1" ht="63" x14ac:dyDescent="0.25">
      <c r="A707" s="2" t="s">
        <v>42</v>
      </c>
      <c r="B707" s="22" t="s">
        <v>607</v>
      </c>
      <c r="C707" s="22">
        <v>100</v>
      </c>
      <c r="D707" s="4" t="s">
        <v>102</v>
      </c>
      <c r="E707" s="4" t="s">
        <v>35</v>
      </c>
      <c r="F707" s="7">
        <f>SUM(Ведомственная!G1059)</f>
        <v>10699.7</v>
      </c>
      <c r="G707" s="7">
        <f>SUM(Ведомственная!H1059)</f>
        <v>10245</v>
      </c>
      <c r="H707" s="7">
        <f>SUM(Ведомственная!I1059)</f>
        <v>10245</v>
      </c>
    </row>
    <row r="708" spans="1:8" s="27" customFormat="1" ht="31.5" x14ac:dyDescent="0.25">
      <c r="A708" s="98" t="s">
        <v>43</v>
      </c>
      <c r="B708" s="22" t="s">
        <v>607</v>
      </c>
      <c r="C708" s="22">
        <v>200</v>
      </c>
      <c r="D708" s="4" t="s">
        <v>102</v>
      </c>
      <c r="E708" s="4" t="s">
        <v>35</v>
      </c>
      <c r="F708" s="7">
        <f>SUM(Ведомственная!G1060)</f>
        <v>7449.5</v>
      </c>
      <c r="G708" s="7">
        <f>SUM(Ведомственная!H1060)</f>
        <v>6239.8</v>
      </c>
      <c r="H708" s="7">
        <f>SUM(Ведомственная!I1060)</f>
        <v>6749.2</v>
      </c>
    </row>
    <row r="709" spans="1:8" s="27" customFormat="1" x14ac:dyDescent="0.25">
      <c r="A709" s="98" t="s">
        <v>20</v>
      </c>
      <c r="B709" s="22" t="s">
        <v>607</v>
      </c>
      <c r="C709" s="22">
        <v>800</v>
      </c>
      <c r="D709" s="4" t="s">
        <v>102</v>
      </c>
      <c r="E709" s="4" t="s">
        <v>35</v>
      </c>
      <c r="F709" s="7">
        <f>SUM(Ведомственная!G1061)</f>
        <v>1082.4000000000001</v>
      </c>
      <c r="G709" s="7">
        <f>SUM(Ведомственная!H1061)</f>
        <v>778</v>
      </c>
      <c r="H709" s="7">
        <f>SUM(Ведомственная!I1061)</f>
        <v>778</v>
      </c>
    </row>
    <row r="710" spans="1:8" s="27" customFormat="1" ht="31.5" x14ac:dyDescent="0.25">
      <c r="A710" s="32" t="s">
        <v>474</v>
      </c>
      <c r="B710" s="54" t="s">
        <v>619</v>
      </c>
      <c r="C710" s="49"/>
      <c r="D710" s="51"/>
      <c r="E710" s="4"/>
      <c r="F710" s="51">
        <f>F711+F712</f>
        <v>5843.9000000000005</v>
      </c>
      <c r="G710" s="51">
        <f>G711+G712</f>
        <v>5838.3</v>
      </c>
      <c r="H710" s="51">
        <f>H711+H712</f>
        <v>5843.3</v>
      </c>
    </row>
    <row r="711" spans="1:8" s="27" customFormat="1" ht="63" x14ac:dyDescent="0.25">
      <c r="A711" s="53" t="s">
        <v>42</v>
      </c>
      <c r="B711" s="54" t="s">
        <v>619</v>
      </c>
      <c r="C711" s="49" t="s">
        <v>78</v>
      </c>
      <c r="D711" s="4" t="s">
        <v>102</v>
      </c>
      <c r="E711" s="4" t="s">
        <v>155</v>
      </c>
      <c r="F711" s="51">
        <f>SUM(Ведомственная!G1199)</f>
        <v>5713.3</v>
      </c>
      <c r="G711" s="51">
        <f>SUM(Ведомственная!H1199)</f>
        <v>5713.3</v>
      </c>
      <c r="H711" s="51">
        <f>SUM(Ведомственная!I1199)</f>
        <v>5713.3</v>
      </c>
    </row>
    <row r="712" spans="1:8" s="27" customFormat="1" ht="31.5" x14ac:dyDescent="0.25">
      <c r="A712" s="32" t="s">
        <v>43</v>
      </c>
      <c r="B712" s="54" t="s">
        <v>619</v>
      </c>
      <c r="C712" s="49" t="s">
        <v>80</v>
      </c>
      <c r="D712" s="4" t="s">
        <v>102</v>
      </c>
      <c r="E712" s="4" t="s">
        <v>155</v>
      </c>
      <c r="F712" s="51">
        <f>SUM(Ведомственная!G1200)</f>
        <v>130.6</v>
      </c>
      <c r="G712" s="51">
        <f>SUM(Ведомственная!H1200)</f>
        <v>125</v>
      </c>
      <c r="H712" s="51">
        <f>SUM(Ведомственная!I1200)</f>
        <v>130</v>
      </c>
    </row>
    <row r="713" spans="1:8" s="27" customFormat="1" x14ac:dyDescent="0.25">
      <c r="A713" s="52" t="s">
        <v>840</v>
      </c>
      <c r="B713" s="6" t="s">
        <v>608</v>
      </c>
      <c r="C713" s="4"/>
      <c r="D713" s="4"/>
      <c r="E713" s="4"/>
      <c r="F713" s="7">
        <f>F720+F714+F718+F716</f>
        <v>1413.5</v>
      </c>
      <c r="G713" s="7">
        <f>G720+G714+G718+G716</f>
        <v>42603.5</v>
      </c>
      <c r="H713" s="7">
        <f>H720+H714+H718+H716</f>
        <v>0</v>
      </c>
    </row>
    <row r="714" spans="1:8" s="27" customFormat="1" ht="63" x14ac:dyDescent="0.25">
      <c r="A714" s="98" t="s">
        <v>729</v>
      </c>
      <c r="B714" s="6" t="s">
        <v>954</v>
      </c>
      <c r="C714" s="4"/>
      <c r="D714" s="4"/>
      <c r="E714" s="4"/>
      <c r="F714" s="7">
        <f>SUM(F715)</f>
        <v>0</v>
      </c>
      <c r="G714" s="7">
        <f t="shared" ref="G714:H714" si="181">SUM(G715)</f>
        <v>2219.9</v>
      </c>
      <c r="H714" s="7">
        <f t="shared" si="181"/>
        <v>0</v>
      </c>
    </row>
    <row r="715" spans="1:8" s="27" customFormat="1" ht="31.5" x14ac:dyDescent="0.25">
      <c r="A715" s="98" t="s">
        <v>43</v>
      </c>
      <c r="B715" s="6" t="s">
        <v>954</v>
      </c>
      <c r="C715" s="4" t="s">
        <v>80</v>
      </c>
      <c r="D715" s="4" t="s">
        <v>102</v>
      </c>
      <c r="E715" s="4" t="s">
        <v>35</v>
      </c>
      <c r="F715" s="7">
        <f>SUM(Ведомственная!G1064)</f>
        <v>0</v>
      </c>
      <c r="G715" s="7">
        <f>SUM(Ведомственная!H1064)</f>
        <v>2219.9</v>
      </c>
      <c r="H715" s="7">
        <f>SUM(Ведомственная!I1064)</f>
        <v>0</v>
      </c>
    </row>
    <row r="716" spans="1:8" s="27" customFormat="1" x14ac:dyDescent="0.25">
      <c r="A716" s="71" t="s">
        <v>931</v>
      </c>
      <c r="B716" s="6" t="s">
        <v>956</v>
      </c>
      <c r="C716" s="93"/>
      <c r="D716" s="4"/>
      <c r="E716" s="4"/>
      <c r="F716" s="7">
        <f>SUM(F717)</f>
        <v>0</v>
      </c>
      <c r="G716" s="7">
        <f t="shared" ref="G716:H716" si="182">SUM(G717)</f>
        <v>21130.400000000001</v>
      </c>
      <c r="H716" s="7">
        <f t="shared" si="182"/>
        <v>0</v>
      </c>
    </row>
    <row r="717" spans="1:8" s="27" customFormat="1" ht="31.5" x14ac:dyDescent="0.25">
      <c r="A717" s="71" t="s">
        <v>207</v>
      </c>
      <c r="B717" s="6" t="s">
        <v>956</v>
      </c>
      <c r="C717" s="93" t="s">
        <v>111</v>
      </c>
      <c r="D717" s="4" t="s">
        <v>102</v>
      </c>
      <c r="E717" s="4" t="s">
        <v>35</v>
      </c>
      <c r="F717" s="7">
        <f>SUM(Ведомственная!G1066)</f>
        <v>0</v>
      </c>
      <c r="G717" s="7">
        <f>SUM(Ведомственная!H1066)</f>
        <v>21130.400000000001</v>
      </c>
      <c r="H717" s="7">
        <f>SUM(Ведомственная!I1066)</f>
        <v>0</v>
      </c>
    </row>
    <row r="718" spans="1:8" s="27" customFormat="1" ht="47.25" x14ac:dyDescent="0.25">
      <c r="A718" s="98" t="s">
        <v>779</v>
      </c>
      <c r="B718" s="6" t="s">
        <v>955</v>
      </c>
      <c r="C718" s="4"/>
      <c r="D718" s="4"/>
      <c r="E718" s="4"/>
      <c r="F718" s="7">
        <f>SUM(F719)</f>
        <v>0</v>
      </c>
      <c r="G718" s="7">
        <f t="shared" ref="G718:H718" si="183">SUM(G719)</f>
        <v>17839.7</v>
      </c>
      <c r="H718" s="7">
        <f t="shared" si="183"/>
        <v>0</v>
      </c>
    </row>
    <row r="719" spans="1:8" s="27" customFormat="1" ht="31.5" x14ac:dyDescent="0.25">
      <c r="A719" s="98" t="s">
        <v>43</v>
      </c>
      <c r="B719" s="6" t="s">
        <v>955</v>
      </c>
      <c r="C719" s="4" t="s">
        <v>80</v>
      </c>
      <c r="D719" s="4" t="s">
        <v>102</v>
      </c>
      <c r="E719" s="4" t="s">
        <v>35</v>
      </c>
      <c r="F719" s="7">
        <f>SUM(Ведомственная!G1068)</f>
        <v>0</v>
      </c>
      <c r="G719" s="7">
        <f>SUM(Ведомственная!H1068)</f>
        <v>17839.7</v>
      </c>
      <c r="H719" s="7">
        <f>SUM(Ведомственная!I1068)</f>
        <v>0</v>
      </c>
    </row>
    <row r="720" spans="1:8" s="27" customFormat="1" ht="47.25" x14ac:dyDescent="0.25">
      <c r="A720" s="98" t="s">
        <v>410</v>
      </c>
      <c r="B720" s="6" t="s">
        <v>609</v>
      </c>
      <c r="C720" s="4"/>
      <c r="D720" s="4"/>
      <c r="E720" s="4"/>
      <c r="F720" s="7">
        <f t="shared" ref="F720:H720" si="184">F721</f>
        <v>1413.5</v>
      </c>
      <c r="G720" s="7">
        <f t="shared" si="184"/>
        <v>1413.5</v>
      </c>
      <c r="H720" s="7">
        <f t="shared" si="184"/>
        <v>0</v>
      </c>
    </row>
    <row r="721" spans="1:8" s="27" customFormat="1" ht="31.5" x14ac:dyDescent="0.25">
      <c r="A721" s="98" t="s">
        <v>207</v>
      </c>
      <c r="B721" s="6" t="s">
        <v>609</v>
      </c>
      <c r="C721" s="4" t="s">
        <v>111</v>
      </c>
      <c r="D721" s="4" t="s">
        <v>102</v>
      </c>
      <c r="E721" s="4" t="s">
        <v>35</v>
      </c>
      <c r="F721" s="7">
        <f>SUM(Ведомственная!G1070)</f>
        <v>1413.5</v>
      </c>
      <c r="G721" s="7">
        <f>SUM(Ведомственная!H1070)</f>
        <v>1413.5</v>
      </c>
      <c r="H721" s="7">
        <f>SUM(Ведомственная!I1070)</f>
        <v>0</v>
      </c>
    </row>
    <row r="722" spans="1:8" s="27" customFormat="1" x14ac:dyDescent="0.25">
      <c r="A722" s="71" t="s">
        <v>932</v>
      </c>
      <c r="B722" s="94" t="s">
        <v>933</v>
      </c>
      <c r="C722" s="93"/>
      <c r="D722" s="4"/>
      <c r="E722" s="4"/>
      <c r="F722" s="7">
        <f>SUM(F723)</f>
        <v>2197</v>
      </c>
      <c r="G722" s="7">
        <f t="shared" ref="G722:H722" si="185">SUM(G723)</f>
        <v>2197</v>
      </c>
      <c r="H722" s="7">
        <f t="shared" si="185"/>
        <v>0</v>
      </c>
    </row>
    <row r="723" spans="1:8" s="27" customFormat="1" ht="63" x14ac:dyDescent="0.25">
      <c r="A723" s="71" t="s">
        <v>934</v>
      </c>
      <c r="B723" s="94" t="s">
        <v>935</v>
      </c>
      <c r="C723" s="93"/>
      <c r="D723" s="4"/>
      <c r="E723" s="4"/>
      <c r="F723" s="7">
        <f>SUM(F724)</f>
        <v>2197</v>
      </c>
      <c r="G723" s="7">
        <f t="shared" ref="G723:H723" si="186">SUM(G724)</f>
        <v>2197</v>
      </c>
      <c r="H723" s="7">
        <f t="shared" si="186"/>
        <v>0</v>
      </c>
    </row>
    <row r="724" spans="1:8" s="27" customFormat="1" ht="31.5" x14ac:dyDescent="0.25">
      <c r="A724" s="71" t="s">
        <v>207</v>
      </c>
      <c r="B724" s="94" t="s">
        <v>935</v>
      </c>
      <c r="C724" s="93" t="s">
        <v>111</v>
      </c>
      <c r="D724" s="4" t="s">
        <v>102</v>
      </c>
      <c r="E724" s="4" t="s">
        <v>45</v>
      </c>
      <c r="F724" s="7">
        <f>SUM(Ведомственная!G1126)</f>
        <v>2197</v>
      </c>
      <c r="G724" s="7">
        <f>SUM(Ведомственная!H1126)</f>
        <v>2197</v>
      </c>
      <c r="H724" s="7">
        <f>SUM(Ведомственная!I1126)</f>
        <v>0</v>
      </c>
    </row>
    <row r="725" spans="1:8" s="27" customFormat="1" ht="31.5" x14ac:dyDescent="0.25">
      <c r="A725" s="71" t="s">
        <v>948</v>
      </c>
      <c r="B725" s="94" t="s">
        <v>949</v>
      </c>
      <c r="C725" s="93"/>
      <c r="D725" s="4"/>
      <c r="E725" s="4"/>
      <c r="F725" s="7">
        <f>SUM(F726)</f>
        <v>8664.1</v>
      </c>
      <c r="G725" s="7">
        <f t="shared" ref="G725:H725" si="187">SUM(G726)</f>
        <v>8541</v>
      </c>
      <c r="H725" s="7">
        <f t="shared" si="187"/>
        <v>8541</v>
      </c>
    </row>
    <row r="726" spans="1:8" s="27" customFormat="1" ht="63" x14ac:dyDescent="0.25">
      <c r="A726" s="71" t="s">
        <v>950</v>
      </c>
      <c r="B726" s="6" t="s">
        <v>960</v>
      </c>
      <c r="C726" s="93"/>
      <c r="D726" s="4"/>
      <c r="E726" s="4"/>
      <c r="F726" s="7">
        <f>SUM(F727:F728)</f>
        <v>8664.1</v>
      </c>
      <c r="G726" s="7">
        <f t="shared" ref="G726:H726" si="188">SUM(G727:G728)</f>
        <v>8541</v>
      </c>
      <c r="H726" s="7">
        <f t="shared" si="188"/>
        <v>8541</v>
      </c>
    </row>
    <row r="727" spans="1:8" s="27" customFormat="1" ht="63" x14ac:dyDescent="0.25">
      <c r="A727" s="2" t="s">
        <v>42</v>
      </c>
      <c r="B727" s="6" t="s">
        <v>960</v>
      </c>
      <c r="C727" s="93" t="s">
        <v>78</v>
      </c>
      <c r="D727" s="4" t="s">
        <v>102</v>
      </c>
      <c r="E727" s="4" t="s">
        <v>35</v>
      </c>
      <c r="F727" s="7">
        <f>SUM(Ведомственная!G1073)</f>
        <v>3377.5</v>
      </c>
      <c r="G727" s="7">
        <f>SUM(Ведомственная!H1073)</f>
        <v>3316</v>
      </c>
      <c r="H727" s="7">
        <f>SUM(Ведомственная!I1073)</f>
        <v>3316</v>
      </c>
    </row>
    <row r="728" spans="1:8" s="27" customFormat="1" ht="31.5" x14ac:dyDescent="0.25">
      <c r="A728" s="71" t="s">
        <v>207</v>
      </c>
      <c r="B728" s="6" t="s">
        <v>960</v>
      </c>
      <c r="C728" s="93" t="s">
        <v>111</v>
      </c>
      <c r="D728" s="4" t="s">
        <v>102</v>
      </c>
      <c r="E728" s="4" t="s">
        <v>35</v>
      </c>
      <c r="F728" s="7">
        <f>SUM(Ведомственная!G1074)</f>
        <v>5286.6</v>
      </c>
      <c r="G728" s="7">
        <f>SUM(Ведомственная!H1074)</f>
        <v>5225</v>
      </c>
      <c r="H728" s="7">
        <f>SUM(Ведомственная!I1074)</f>
        <v>5225</v>
      </c>
    </row>
    <row r="729" spans="1:8" s="27" customFormat="1" ht="31.5" x14ac:dyDescent="0.25">
      <c r="A729" s="98" t="s">
        <v>425</v>
      </c>
      <c r="B729" s="4" t="s">
        <v>305</v>
      </c>
      <c r="C729" s="4"/>
      <c r="D729" s="7"/>
      <c r="E729" s="4"/>
      <c r="F729" s="7">
        <f>F730+F740+F743</f>
        <v>5515.7</v>
      </c>
      <c r="G729" s="7">
        <f>G730+G740+G743</f>
        <v>1068</v>
      </c>
      <c r="H729" s="7">
        <f>H730+H740+H743</f>
        <v>695</v>
      </c>
    </row>
    <row r="730" spans="1:8" s="27" customFormat="1" x14ac:dyDescent="0.25">
      <c r="A730" s="98" t="s">
        <v>29</v>
      </c>
      <c r="B730" s="4" t="s">
        <v>306</v>
      </c>
      <c r="C730" s="4"/>
      <c r="D730" s="7"/>
      <c r="E730" s="4"/>
      <c r="F730" s="7">
        <f>F736+F731</f>
        <v>5142.7</v>
      </c>
      <c r="G730" s="7">
        <f>G736+G731</f>
        <v>695</v>
      </c>
      <c r="H730" s="7">
        <f>H736+H731</f>
        <v>695</v>
      </c>
    </row>
    <row r="731" spans="1:8" s="27" customFormat="1" x14ac:dyDescent="0.25">
      <c r="A731" s="98" t="s">
        <v>408</v>
      </c>
      <c r="B731" s="6" t="s">
        <v>409</v>
      </c>
      <c r="C731" s="4"/>
      <c r="D731" s="7"/>
      <c r="E731" s="4"/>
      <c r="F731" s="7">
        <f>SUM(F732:F735)</f>
        <v>731.5</v>
      </c>
      <c r="G731" s="7">
        <f>SUM(G732:G735)</f>
        <v>0</v>
      </c>
      <c r="H731" s="7">
        <f>SUM(H732:H735)</f>
        <v>0</v>
      </c>
    </row>
    <row r="732" spans="1:8" s="27" customFormat="1" ht="63" hidden="1" x14ac:dyDescent="0.25">
      <c r="A732" s="2" t="s">
        <v>42</v>
      </c>
      <c r="B732" s="6" t="s">
        <v>409</v>
      </c>
      <c r="C732" s="4" t="s">
        <v>78</v>
      </c>
      <c r="D732" s="4" t="s">
        <v>102</v>
      </c>
      <c r="E732" s="4" t="s">
        <v>102</v>
      </c>
      <c r="F732" s="7">
        <f>SUM(Ведомственная!G1157)</f>
        <v>0</v>
      </c>
      <c r="G732" s="7">
        <f>SUM(Ведомственная!H1157)</f>
        <v>0</v>
      </c>
      <c r="H732" s="7">
        <f>SUM(Ведомственная!I1157)</f>
        <v>0</v>
      </c>
    </row>
    <row r="733" spans="1:8" s="27" customFormat="1" ht="31.5" x14ac:dyDescent="0.25">
      <c r="A733" s="98" t="s">
        <v>43</v>
      </c>
      <c r="B733" s="6" t="s">
        <v>409</v>
      </c>
      <c r="C733" s="4" t="s">
        <v>80</v>
      </c>
      <c r="D733" s="4" t="s">
        <v>102</v>
      </c>
      <c r="E733" s="4" t="s">
        <v>102</v>
      </c>
      <c r="F733" s="7">
        <f>SUM(Ведомственная!G1158)</f>
        <v>711.5</v>
      </c>
      <c r="G733" s="7">
        <f>SUM(Ведомственная!H1158)</f>
        <v>0</v>
      </c>
      <c r="H733" s="7">
        <f>SUM(Ведомственная!I1158)</f>
        <v>0</v>
      </c>
    </row>
    <row r="734" spans="1:8" s="27" customFormat="1" x14ac:dyDescent="0.25">
      <c r="A734" s="98" t="s">
        <v>34</v>
      </c>
      <c r="B734" s="6" t="s">
        <v>409</v>
      </c>
      <c r="C734" s="4" t="s">
        <v>88</v>
      </c>
      <c r="D734" s="4" t="s">
        <v>102</v>
      </c>
      <c r="E734" s="4" t="s">
        <v>102</v>
      </c>
      <c r="F734" s="7">
        <f>SUM(Ведомственная!G1159)</f>
        <v>20</v>
      </c>
      <c r="G734" s="7">
        <f>SUM(Ведомственная!H1159)</f>
        <v>0</v>
      </c>
      <c r="H734" s="7">
        <f>SUM(Ведомственная!I1159)</f>
        <v>0</v>
      </c>
    </row>
    <row r="735" spans="1:8" s="27" customFormat="1" ht="31.5" x14ac:dyDescent="0.25">
      <c r="A735" s="98" t="s">
        <v>207</v>
      </c>
      <c r="B735" s="6" t="s">
        <v>409</v>
      </c>
      <c r="C735" s="4" t="s">
        <v>111</v>
      </c>
      <c r="D735" s="4" t="s">
        <v>102</v>
      </c>
      <c r="E735" s="4" t="s">
        <v>102</v>
      </c>
      <c r="F735" s="7">
        <f>SUM(Ведомственная!G1160)</f>
        <v>0</v>
      </c>
      <c r="G735" s="7">
        <f>SUM(Ведомственная!H1160)</f>
        <v>0</v>
      </c>
      <c r="H735" s="7">
        <f>SUM(Ведомственная!I1160)</f>
        <v>0</v>
      </c>
    </row>
    <row r="736" spans="1:8" s="27" customFormat="1" ht="31.5" x14ac:dyDescent="0.25">
      <c r="A736" s="98" t="s">
        <v>307</v>
      </c>
      <c r="B736" s="4" t="s">
        <v>308</v>
      </c>
      <c r="C736" s="4"/>
      <c r="D736" s="7"/>
      <c r="E736" s="4"/>
      <c r="F736" s="7">
        <f>SUM(F737:F739)</f>
        <v>4411.2</v>
      </c>
      <c r="G736" s="7">
        <f>SUM(G737:G739)</f>
        <v>695</v>
      </c>
      <c r="H736" s="7">
        <f>SUM(H737:H739)</f>
        <v>695</v>
      </c>
    </row>
    <row r="737" spans="1:8" s="27" customFormat="1" ht="63" x14ac:dyDescent="0.25">
      <c r="A737" s="2" t="s">
        <v>42</v>
      </c>
      <c r="B737" s="4" t="s">
        <v>308</v>
      </c>
      <c r="C737" s="4" t="s">
        <v>78</v>
      </c>
      <c r="D737" s="4" t="s">
        <v>102</v>
      </c>
      <c r="E737" s="4" t="s">
        <v>102</v>
      </c>
      <c r="F737" s="7">
        <f>SUM(Ведомственная!G620)+Ведомственная!G1162+Ведомственная!G1317</f>
        <v>909.1</v>
      </c>
      <c r="G737" s="7">
        <f>SUM(Ведомственная!H620)+Ведомственная!H1162</f>
        <v>695</v>
      </c>
      <c r="H737" s="7">
        <f>SUM(Ведомственная!I620)+Ведомственная!I1162</f>
        <v>695</v>
      </c>
    </row>
    <row r="738" spans="1:8" s="27" customFormat="1" ht="31.5" x14ac:dyDescent="0.25">
      <c r="A738" s="98" t="s">
        <v>43</v>
      </c>
      <c r="B738" s="4" t="s">
        <v>308</v>
      </c>
      <c r="C738" s="4" t="s">
        <v>80</v>
      </c>
      <c r="D738" s="4" t="s">
        <v>102</v>
      </c>
      <c r="E738" s="4" t="s">
        <v>102</v>
      </c>
      <c r="F738" s="7">
        <f>SUM(Ведомственная!G1163)+Ведомственная!G621+Ведомственная!G1318</f>
        <v>432.7</v>
      </c>
      <c r="G738" s="7">
        <f>SUM(Ведомственная!H1163)+Ведомственная!H621</f>
        <v>0</v>
      </c>
      <c r="H738" s="7">
        <f>SUM(Ведомственная!I1163)+Ведомственная!I621</f>
        <v>0</v>
      </c>
    </row>
    <row r="739" spans="1:8" s="27" customFormat="1" ht="31.5" x14ac:dyDescent="0.25">
      <c r="A739" s="98" t="s">
        <v>207</v>
      </c>
      <c r="B739" s="4" t="s">
        <v>308</v>
      </c>
      <c r="C739" s="4" t="s">
        <v>111</v>
      </c>
      <c r="D739" s="4" t="s">
        <v>102</v>
      </c>
      <c r="E739" s="4" t="s">
        <v>102</v>
      </c>
      <c r="F739" s="7">
        <f>SUM(Ведомственная!G804)+Ведомственная!G1319+Ведомственная!G1164</f>
        <v>3069.3999999999996</v>
      </c>
      <c r="G739" s="7">
        <f>SUM(Ведомственная!H804)+Ведомственная!H1319+Ведомственная!H1164</f>
        <v>0</v>
      </c>
      <c r="H739" s="7">
        <f>SUM(Ведомственная!I804)+Ведомственная!I1319+Ведомственная!I1164</f>
        <v>0</v>
      </c>
    </row>
    <row r="740" spans="1:8" s="27" customFormat="1" ht="31.5" hidden="1" x14ac:dyDescent="0.25">
      <c r="A740" s="98" t="s">
        <v>36</v>
      </c>
      <c r="B740" s="31" t="s">
        <v>309</v>
      </c>
      <c r="C740" s="4"/>
      <c r="D740" s="7"/>
      <c r="E740" s="4"/>
      <c r="F740" s="7">
        <f>SUM(F741)</f>
        <v>0</v>
      </c>
      <c r="G740" s="7">
        <f>SUM(G741)</f>
        <v>0</v>
      </c>
      <c r="H740" s="7">
        <f>SUM(H741)</f>
        <v>0</v>
      </c>
    </row>
    <row r="741" spans="1:8" s="27" customFormat="1" ht="31.5" hidden="1" x14ac:dyDescent="0.25">
      <c r="A741" s="98" t="s">
        <v>310</v>
      </c>
      <c r="B741" s="31" t="s">
        <v>311</v>
      </c>
      <c r="C741" s="4"/>
      <c r="D741" s="7"/>
      <c r="E741" s="4"/>
      <c r="F741" s="7">
        <f>F742</f>
        <v>0</v>
      </c>
      <c r="G741" s="7">
        <f>G742</f>
        <v>0</v>
      </c>
      <c r="H741" s="7">
        <f>H742</f>
        <v>0</v>
      </c>
    </row>
    <row r="742" spans="1:8" s="27" customFormat="1" ht="63" hidden="1" x14ac:dyDescent="0.25">
      <c r="A742" s="2" t="s">
        <v>42</v>
      </c>
      <c r="B742" s="31" t="s">
        <v>311</v>
      </c>
      <c r="C742" s="4" t="s">
        <v>78</v>
      </c>
      <c r="D742" s="4" t="s">
        <v>102</v>
      </c>
      <c r="E742" s="4" t="s">
        <v>102</v>
      </c>
      <c r="F742" s="7">
        <f>SUM(Ведомственная!G1167)</f>
        <v>0</v>
      </c>
      <c r="G742" s="7">
        <f>SUM(Ведомственная!H1167)</f>
        <v>0</v>
      </c>
      <c r="H742" s="7">
        <f>SUM(Ведомственная!I1167)</f>
        <v>0</v>
      </c>
    </row>
    <row r="743" spans="1:8" s="27" customFormat="1" x14ac:dyDescent="0.25">
      <c r="A743" s="98" t="s">
        <v>667</v>
      </c>
      <c r="B743" s="4" t="s">
        <v>665</v>
      </c>
      <c r="C743" s="4"/>
      <c r="D743" s="7"/>
      <c r="E743" s="4"/>
      <c r="F743" s="7">
        <f>F744</f>
        <v>373</v>
      </c>
      <c r="G743" s="7">
        <f>G744</f>
        <v>373</v>
      </c>
      <c r="H743" s="7">
        <f>H744</f>
        <v>0</v>
      </c>
    </row>
    <row r="744" spans="1:8" s="27" customFormat="1" x14ac:dyDescent="0.25">
      <c r="A744" s="98" t="s">
        <v>408</v>
      </c>
      <c r="B744" s="4" t="s">
        <v>666</v>
      </c>
      <c r="C744" s="4"/>
      <c r="D744" s="7"/>
      <c r="E744" s="4"/>
      <c r="F744" s="7">
        <f>SUM(F745:F747)</f>
        <v>373</v>
      </c>
      <c r="G744" s="7">
        <f>SUM(G745:G747)</f>
        <v>373</v>
      </c>
      <c r="H744" s="7">
        <f>SUM(H745:H747)</f>
        <v>0</v>
      </c>
    </row>
    <row r="745" spans="1:8" s="27" customFormat="1" ht="63" hidden="1" x14ac:dyDescent="0.25">
      <c r="A745" s="2" t="s">
        <v>42</v>
      </c>
      <c r="B745" s="4" t="s">
        <v>666</v>
      </c>
      <c r="C745" s="4" t="s">
        <v>78</v>
      </c>
      <c r="D745" s="4" t="s">
        <v>102</v>
      </c>
      <c r="E745" s="4" t="s">
        <v>102</v>
      </c>
      <c r="F745" s="7">
        <f>SUM(Ведомственная!G1170)</f>
        <v>0</v>
      </c>
      <c r="G745" s="7">
        <f>SUM(Ведомственная!H1170)</f>
        <v>0</v>
      </c>
      <c r="H745" s="7">
        <f>SUM(Ведомственная!I1170)</f>
        <v>0</v>
      </c>
    </row>
    <row r="746" spans="1:8" s="27" customFormat="1" ht="31.5" x14ac:dyDescent="0.25">
      <c r="A746" s="98" t="s">
        <v>43</v>
      </c>
      <c r="B746" s="4" t="s">
        <v>666</v>
      </c>
      <c r="C746" s="4" t="s">
        <v>80</v>
      </c>
      <c r="D746" s="4" t="s">
        <v>102</v>
      </c>
      <c r="E746" s="4" t="s">
        <v>102</v>
      </c>
      <c r="F746" s="7">
        <f>SUM(Ведомственная!G1171)</f>
        <v>273</v>
      </c>
      <c r="G746" s="7">
        <f>SUM(Ведомственная!H1171)</f>
        <v>373</v>
      </c>
      <c r="H746" s="7">
        <f>SUM(Ведомственная!I1171)</f>
        <v>0</v>
      </c>
    </row>
    <row r="747" spans="1:8" s="27" customFormat="1" x14ac:dyDescent="0.25">
      <c r="A747" s="98" t="s">
        <v>34</v>
      </c>
      <c r="B747" s="4" t="s">
        <v>666</v>
      </c>
      <c r="C747" s="4" t="s">
        <v>88</v>
      </c>
      <c r="D747" s="4" t="s">
        <v>102</v>
      </c>
      <c r="E747" s="4" t="s">
        <v>102</v>
      </c>
      <c r="F747" s="7">
        <f>SUM(Ведомственная!G1172)</f>
        <v>100</v>
      </c>
      <c r="G747" s="7">
        <f>SUM(Ведомственная!H1172)</f>
        <v>0</v>
      </c>
      <c r="H747" s="7">
        <f>SUM(Ведомственная!I1172)</f>
        <v>0</v>
      </c>
    </row>
    <row r="748" spans="1:8" s="27" customFormat="1" ht="47.25" x14ac:dyDescent="0.25">
      <c r="A748" s="98" t="s">
        <v>524</v>
      </c>
      <c r="B748" s="31" t="s">
        <v>298</v>
      </c>
      <c r="C748" s="4"/>
      <c r="D748" s="4"/>
      <c r="E748" s="4"/>
      <c r="F748" s="7">
        <f>SUM(F749+F773)</f>
        <v>304218.69999999995</v>
      </c>
      <c r="G748" s="7">
        <f>SUM(G749+G773)</f>
        <v>21110.9</v>
      </c>
      <c r="H748" s="7">
        <f>SUM(H749+H773)</f>
        <v>35170.800000000003</v>
      </c>
    </row>
    <row r="749" spans="1:8" s="27" customFormat="1" x14ac:dyDescent="0.25">
      <c r="A749" s="98" t="s">
        <v>29</v>
      </c>
      <c r="B749" s="31" t="s">
        <v>299</v>
      </c>
      <c r="C749" s="4"/>
      <c r="D749" s="4"/>
      <c r="E749" s="4"/>
      <c r="F749" s="7">
        <f>SUM(F750+F751+F752+F753+F754+F759+F766)+F768+F756+F761+F764+F755</f>
        <v>301751.89999999997</v>
      </c>
      <c r="G749" s="7">
        <f t="shared" ref="G749:H749" si="189">SUM(G750+G751+G752+G753+G754+G759+G766)+G768+G756+G761+G764+G755</f>
        <v>20881.2</v>
      </c>
      <c r="H749" s="7">
        <f t="shared" si="189"/>
        <v>34192.9</v>
      </c>
    </row>
    <row r="750" spans="1:8" s="27" customFormat="1" ht="31.5" x14ac:dyDescent="0.25">
      <c r="A750" s="98" t="s">
        <v>43</v>
      </c>
      <c r="B750" s="31" t="s">
        <v>299</v>
      </c>
      <c r="C750" s="4" t="s">
        <v>80</v>
      </c>
      <c r="D750" s="4" t="s">
        <v>102</v>
      </c>
      <c r="E750" s="4" t="s">
        <v>28</v>
      </c>
      <c r="F750" s="7">
        <f>SUM(Ведомственная!G973)</f>
        <v>1999.9</v>
      </c>
      <c r="G750" s="7">
        <f>SUM(Ведомственная!H973)</f>
        <v>0</v>
      </c>
      <c r="H750" s="7">
        <f>SUM(Ведомственная!I973)</f>
        <v>0</v>
      </c>
    </row>
    <row r="751" spans="1:8" s="27" customFormat="1" ht="31.5" x14ac:dyDescent="0.25">
      <c r="A751" s="98" t="s">
        <v>43</v>
      </c>
      <c r="B751" s="31" t="s">
        <v>299</v>
      </c>
      <c r="C751" s="4" t="s">
        <v>80</v>
      </c>
      <c r="D751" s="4" t="s">
        <v>102</v>
      </c>
      <c r="E751" s="4" t="s">
        <v>35</v>
      </c>
      <c r="F751" s="7">
        <f>SUM(Ведомственная!G1077)</f>
        <v>32178.5</v>
      </c>
      <c r="G751" s="7">
        <f>SUM(Ведомственная!H1077)</f>
        <v>3493.7</v>
      </c>
      <c r="H751" s="7">
        <f>SUM(Ведомственная!I1077)</f>
        <v>6177.4</v>
      </c>
    </row>
    <row r="752" spans="1:8" s="27" customFormat="1" ht="31.5" hidden="1" x14ac:dyDescent="0.25">
      <c r="A752" s="98" t="s">
        <v>43</v>
      </c>
      <c r="B752" s="31" t="s">
        <v>299</v>
      </c>
      <c r="C752" s="4" t="s">
        <v>80</v>
      </c>
      <c r="D752" s="4" t="s">
        <v>102</v>
      </c>
      <c r="E752" s="4" t="s">
        <v>155</v>
      </c>
      <c r="F752" s="7">
        <f>SUM(Ведомственная!G1203)</f>
        <v>205</v>
      </c>
      <c r="G752" s="7">
        <f>SUM(Ведомственная!H1203)</f>
        <v>0</v>
      </c>
      <c r="H752" s="7">
        <f>SUM(Ведомственная!I1203)</f>
        <v>0</v>
      </c>
    </row>
    <row r="753" spans="1:8" s="27" customFormat="1" ht="31.5" x14ac:dyDescent="0.25">
      <c r="A753" s="98" t="s">
        <v>207</v>
      </c>
      <c r="B753" s="31" t="s">
        <v>299</v>
      </c>
      <c r="C753" s="4" t="s">
        <v>111</v>
      </c>
      <c r="D753" s="4" t="s">
        <v>102</v>
      </c>
      <c r="E753" s="4" t="s">
        <v>28</v>
      </c>
      <c r="F753" s="7">
        <f>SUM(Ведомственная!G974)</f>
        <v>45492.3</v>
      </c>
      <c r="G753" s="7">
        <f>SUM(Ведомственная!H974)</f>
        <v>2000</v>
      </c>
      <c r="H753" s="7">
        <f>SUM(Ведомственная!I974)</f>
        <v>5600</v>
      </c>
    </row>
    <row r="754" spans="1:8" s="27" customFormat="1" ht="31.5" x14ac:dyDescent="0.25">
      <c r="A754" s="98" t="s">
        <v>207</v>
      </c>
      <c r="B754" s="31" t="s">
        <v>299</v>
      </c>
      <c r="C754" s="4" t="s">
        <v>111</v>
      </c>
      <c r="D754" s="4" t="s">
        <v>102</v>
      </c>
      <c r="E754" s="4" t="s">
        <v>35</v>
      </c>
      <c r="F754" s="7">
        <f>SUM(Ведомственная!G1078)</f>
        <v>45458.3</v>
      </c>
      <c r="G754" s="7">
        <f>SUM(Ведомственная!H1078)</f>
        <v>1500</v>
      </c>
      <c r="H754" s="7">
        <f>SUM(Ведомственная!I1078)</f>
        <v>7200</v>
      </c>
    </row>
    <row r="755" spans="1:8" s="27" customFormat="1" ht="31.5" x14ac:dyDescent="0.25">
      <c r="A755" s="98" t="s">
        <v>207</v>
      </c>
      <c r="B755" s="31" t="s">
        <v>299</v>
      </c>
      <c r="C755" s="4" t="s">
        <v>111</v>
      </c>
      <c r="D755" s="4" t="s">
        <v>102</v>
      </c>
      <c r="E755" s="4" t="s">
        <v>45</v>
      </c>
      <c r="F755" s="7">
        <f>SUM(Ведомственная!G1129)</f>
        <v>30612.1</v>
      </c>
      <c r="G755" s="7">
        <f>SUM(Ведомственная!H1129)</f>
        <v>0</v>
      </c>
      <c r="H755" s="7">
        <f>SUM(Ведомственная!I1129)</f>
        <v>2000</v>
      </c>
    </row>
    <row r="756" spans="1:8" s="27" customFormat="1" ht="31.5" x14ac:dyDescent="0.25">
      <c r="A756" s="98" t="s">
        <v>925</v>
      </c>
      <c r="B756" s="31" t="s">
        <v>926</v>
      </c>
      <c r="C756" s="4"/>
      <c r="D756" s="4"/>
      <c r="E756" s="4"/>
      <c r="F756" s="7">
        <f>SUM(F757:F758)</f>
        <v>136545.29999999999</v>
      </c>
      <c r="G756" s="7">
        <f t="shared" ref="G756:H756" si="190">SUM(G757:G758)</f>
        <v>0</v>
      </c>
      <c r="H756" s="7">
        <f t="shared" si="190"/>
        <v>0</v>
      </c>
    </row>
    <row r="757" spans="1:8" s="27" customFormat="1" ht="31.5" x14ac:dyDescent="0.25">
      <c r="A757" s="98" t="s">
        <v>43</v>
      </c>
      <c r="B757" s="31" t="s">
        <v>926</v>
      </c>
      <c r="C757" s="4" t="s">
        <v>80</v>
      </c>
      <c r="D757" s="4" t="s">
        <v>102</v>
      </c>
      <c r="E757" s="4" t="s">
        <v>35</v>
      </c>
      <c r="F757" s="7">
        <f>SUM(Ведомственная!G1080)</f>
        <v>88297.3</v>
      </c>
      <c r="G757" s="7">
        <f>SUM(Ведомственная!H1080)</f>
        <v>0</v>
      </c>
      <c r="H757" s="7">
        <f>SUM(Ведомственная!I1080)</f>
        <v>0</v>
      </c>
    </row>
    <row r="758" spans="1:8" s="27" customFormat="1" ht="31.5" x14ac:dyDescent="0.25">
      <c r="A758" s="98" t="s">
        <v>207</v>
      </c>
      <c r="B758" s="31" t="s">
        <v>926</v>
      </c>
      <c r="C758" s="4" t="s">
        <v>111</v>
      </c>
      <c r="D758" s="4" t="s">
        <v>102</v>
      </c>
      <c r="E758" s="4" t="s">
        <v>35</v>
      </c>
      <c r="F758" s="7">
        <f>SUM(Ведомственная!G1081)</f>
        <v>48248</v>
      </c>
      <c r="G758" s="7">
        <f>SUM(Ведомственная!H1081)</f>
        <v>0</v>
      </c>
      <c r="H758" s="7">
        <f>SUM(Ведомственная!I1081)</f>
        <v>0</v>
      </c>
    </row>
    <row r="759" spans="1:8" s="27" customFormat="1" ht="31.5" x14ac:dyDescent="0.25">
      <c r="A759" s="98" t="s">
        <v>612</v>
      </c>
      <c r="B759" s="31" t="s">
        <v>613</v>
      </c>
      <c r="C759" s="4"/>
      <c r="D759" s="4"/>
      <c r="E759" s="4"/>
      <c r="F759" s="7">
        <f>SUM(F760)</f>
        <v>1020.5</v>
      </c>
      <c r="G759" s="7">
        <f t="shared" ref="G759:H759" si="191">SUM(G760)</f>
        <v>914</v>
      </c>
      <c r="H759" s="7">
        <f t="shared" si="191"/>
        <v>242</v>
      </c>
    </row>
    <row r="760" spans="1:8" s="27" customFormat="1" ht="31.5" x14ac:dyDescent="0.25">
      <c r="A760" s="98" t="s">
        <v>43</v>
      </c>
      <c r="B760" s="31" t="s">
        <v>613</v>
      </c>
      <c r="C760" s="4" t="s">
        <v>80</v>
      </c>
      <c r="D760" s="4" t="s">
        <v>102</v>
      </c>
      <c r="E760" s="4" t="s">
        <v>35</v>
      </c>
      <c r="F760" s="7">
        <f>SUM(Ведомственная!G1083)</f>
        <v>1020.5</v>
      </c>
      <c r="G760" s="7">
        <f>SUM(Ведомственная!H1083)</f>
        <v>914</v>
      </c>
      <c r="H760" s="7">
        <f>SUM(Ведомственная!I1083)</f>
        <v>242</v>
      </c>
    </row>
    <row r="761" spans="1:8" s="27" customFormat="1" ht="47.25" x14ac:dyDescent="0.25">
      <c r="A761" s="71" t="s">
        <v>927</v>
      </c>
      <c r="B761" s="31" t="s">
        <v>928</v>
      </c>
      <c r="C761" s="4"/>
      <c r="D761" s="4"/>
      <c r="E761" s="4"/>
      <c r="F761" s="7">
        <f>SUM(F762:F763)</f>
        <v>3616.8</v>
      </c>
      <c r="G761" s="7">
        <f t="shared" ref="G761:H761" si="192">SUM(G762:G763)</f>
        <v>3616.8</v>
      </c>
      <c r="H761" s="7">
        <f t="shared" si="192"/>
        <v>3616.8</v>
      </c>
    </row>
    <row r="762" spans="1:8" s="27" customFormat="1" ht="31.5" x14ac:dyDescent="0.25">
      <c r="A762" s="71" t="s">
        <v>43</v>
      </c>
      <c r="B762" s="31" t="s">
        <v>928</v>
      </c>
      <c r="C762" s="4" t="s">
        <v>80</v>
      </c>
      <c r="D762" s="4" t="s">
        <v>102</v>
      </c>
      <c r="E762" s="4" t="s">
        <v>35</v>
      </c>
      <c r="F762" s="7">
        <f>SUM(Ведомственная!G1085)</f>
        <v>2700.6</v>
      </c>
      <c r="G762" s="7">
        <f>SUM(Ведомственная!H1085)</f>
        <v>2712.6</v>
      </c>
      <c r="H762" s="7">
        <f>SUM(Ведомственная!I1085)</f>
        <v>1205.5</v>
      </c>
    </row>
    <row r="763" spans="1:8" s="27" customFormat="1" ht="31.5" x14ac:dyDescent="0.25">
      <c r="A763" s="71" t="s">
        <v>207</v>
      </c>
      <c r="B763" s="31" t="s">
        <v>928</v>
      </c>
      <c r="C763" s="4" t="s">
        <v>111</v>
      </c>
      <c r="D763" s="4" t="s">
        <v>102</v>
      </c>
      <c r="E763" s="4" t="s">
        <v>35</v>
      </c>
      <c r="F763" s="7">
        <f>SUM(Ведомственная!G1086)</f>
        <v>916.2</v>
      </c>
      <c r="G763" s="7">
        <f>SUM(Ведомственная!H1086)</f>
        <v>904.2</v>
      </c>
      <c r="H763" s="7">
        <f>SUM(Ведомственная!I1086)</f>
        <v>2411.3000000000002</v>
      </c>
    </row>
    <row r="764" spans="1:8" s="27" customFormat="1" ht="31.5" x14ac:dyDescent="0.25">
      <c r="A764" s="95" t="s">
        <v>929</v>
      </c>
      <c r="B764" s="31" t="s">
        <v>930</v>
      </c>
      <c r="C764" s="4"/>
      <c r="D764" s="4"/>
      <c r="E764" s="4"/>
      <c r="F764" s="7">
        <f>SUM(F765)</f>
        <v>0</v>
      </c>
      <c r="G764" s="7">
        <f t="shared" ref="G764:H764" si="193">SUM(G765)</f>
        <v>9356.7000000000007</v>
      </c>
      <c r="H764" s="7">
        <f t="shared" si="193"/>
        <v>9356.7000000000007</v>
      </c>
    </row>
    <row r="765" spans="1:8" s="27" customFormat="1" ht="31.5" x14ac:dyDescent="0.25">
      <c r="A765" s="71" t="s">
        <v>43</v>
      </c>
      <c r="B765" s="31" t="s">
        <v>930</v>
      </c>
      <c r="C765" s="4" t="s">
        <v>80</v>
      </c>
      <c r="D765" s="4" t="s">
        <v>102</v>
      </c>
      <c r="E765" s="4" t="s">
        <v>35</v>
      </c>
      <c r="F765" s="7">
        <f>SUM(Ведомственная!G1088)</f>
        <v>0</v>
      </c>
      <c r="G765" s="7">
        <f>SUM(Ведомственная!H1088)</f>
        <v>9356.7000000000007</v>
      </c>
      <c r="H765" s="7">
        <f>SUM(Ведомственная!I1088)</f>
        <v>9356.7000000000007</v>
      </c>
    </row>
    <row r="766" spans="1:8" s="27" customFormat="1" ht="31.5" hidden="1" x14ac:dyDescent="0.25">
      <c r="A766" s="98" t="s">
        <v>595</v>
      </c>
      <c r="B766" s="31" t="s">
        <v>597</v>
      </c>
      <c r="C766" s="4"/>
      <c r="D766" s="4"/>
      <c r="E766" s="4"/>
      <c r="F766" s="7">
        <f>SUM(F767)</f>
        <v>0</v>
      </c>
      <c r="G766" s="7">
        <f t="shared" ref="G766:H766" si="194">SUM(G767)</f>
        <v>0</v>
      </c>
      <c r="H766" s="7">
        <f t="shared" si="194"/>
        <v>0</v>
      </c>
    </row>
    <row r="767" spans="1:8" s="27" customFormat="1" ht="31.5" hidden="1" x14ac:dyDescent="0.25">
      <c r="A767" s="98" t="s">
        <v>43</v>
      </c>
      <c r="B767" s="31" t="s">
        <v>597</v>
      </c>
      <c r="C767" s="4" t="s">
        <v>80</v>
      </c>
      <c r="D767" s="4" t="s">
        <v>102</v>
      </c>
      <c r="E767" s="4" t="s">
        <v>28</v>
      </c>
      <c r="F767" s="7">
        <f>SUM(Ведомственная!G976)</f>
        <v>0</v>
      </c>
      <c r="G767" s="7">
        <f>SUM(Ведомственная!H976)</f>
        <v>0</v>
      </c>
      <c r="H767" s="7">
        <f>SUM(Ведомственная!I976)</f>
        <v>0</v>
      </c>
    </row>
    <row r="768" spans="1:8" s="27" customFormat="1" x14ac:dyDescent="0.25">
      <c r="A768" s="98" t="s">
        <v>805</v>
      </c>
      <c r="B768" s="31" t="s">
        <v>846</v>
      </c>
      <c r="C768" s="4"/>
      <c r="D768" s="4"/>
      <c r="E768" s="4"/>
      <c r="F768" s="7">
        <f>SUM(F769)</f>
        <v>4623.2</v>
      </c>
      <c r="G768" s="7">
        <f t="shared" ref="G768:H768" si="195">SUM(G769)</f>
        <v>0</v>
      </c>
      <c r="H768" s="7">
        <f t="shared" si="195"/>
        <v>0</v>
      </c>
    </row>
    <row r="769" spans="1:8" s="27" customFormat="1" ht="31.5" x14ac:dyDescent="0.25">
      <c r="A769" s="98" t="s">
        <v>997</v>
      </c>
      <c r="B769" s="31" t="s">
        <v>998</v>
      </c>
      <c r="C769" s="4"/>
      <c r="D769" s="4"/>
      <c r="E769" s="4"/>
      <c r="F769" s="7">
        <f>SUM(F770)</f>
        <v>4623.2</v>
      </c>
      <c r="G769" s="7"/>
      <c r="H769" s="7"/>
    </row>
    <row r="770" spans="1:8" s="27" customFormat="1" ht="31.5" x14ac:dyDescent="0.25">
      <c r="A770" s="98" t="s">
        <v>43</v>
      </c>
      <c r="B770" s="31" t="s">
        <v>998</v>
      </c>
      <c r="C770" s="4" t="s">
        <v>80</v>
      </c>
      <c r="D770" s="4" t="s">
        <v>102</v>
      </c>
      <c r="E770" s="4" t="s">
        <v>35</v>
      </c>
      <c r="F770" s="7">
        <f>SUM(Ведомственная!G1091)</f>
        <v>4623.2</v>
      </c>
      <c r="G770" s="7">
        <f>SUM(Ведомственная!H1091)</f>
        <v>0</v>
      </c>
      <c r="H770" s="7">
        <f>SUM(Ведомственная!I1091)</f>
        <v>0</v>
      </c>
    </row>
    <row r="771" spans="1:8" s="27" customFormat="1" ht="31.5" hidden="1" x14ac:dyDescent="0.25">
      <c r="A771" s="32" t="s">
        <v>617</v>
      </c>
      <c r="B771" s="31" t="s">
        <v>618</v>
      </c>
      <c r="C771" s="49"/>
      <c r="D771" s="4"/>
      <c r="E771" s="4"/>
      <c r="F771" s="7">
        <f>SUM(F772)</f>
        <v>0</v>
      </c>
      <c r="G771" s="7">
        <f t="shared" ref="G771:H771" si="196">SUM(G772)</f>
        <v>0</v>
      </c>
      <c r="H771" s="7">
        <f t="shared" si="196"/>
        <v>0</v>
      </c>
    </row>
    <row r="772" spans="1:8" s="27" customFormat="1" ht="31.5" hidden="1" x14ac:dyDescent="0.25">
      <c r="A772" s="98" t="s">
        <v>207</v>
      </c>
      <c r="B772" s="31" t="s">
        <v>618</v>
      </c>
      <c r="C772" s="49" t="s">
        <v>111</v>
      </c>
      <c r="D772" s="4" t="s">
        <v>102</v>
      </c>
      <c r="E772" s="4" t="s">
        <v>45</v>
      </c>
      <c r="F772" s="7">
        <f>SUM(Ведомственная!G1133)</f>
        <v>0</v>
      </c>
      <c r="G772" s="7">
        <f>SUM(Ведомственная!H1133)</f>
        <v>0</v>
      </c>
      <c r="H772" s="7">
        <f>SUM(Ведомственная!I1133)</f>
        <v>0</v>
      </c>
    </row>
    <row r="773" spans="1:8" s="27" customFormat="1" x14ac:dyDescent="0.25">
      <c r="A773" s="98" t="s">
        <v>135</v>
      </c>
      <c r="B773" s="22" t="s">
        <v>594</v>
      </c>
      <c r="C773" s="49"/>
      <c r="D773" s="4"/>
      <c r="E773" s="4"/>
      <c r="F773" s="7">
        <f t="shared" ref="F773:G773" si="197">SUM(F774:F775)+F776+F778</f>
        <v>2466.8000000000002</v>
      </c>
      <c r="G773" s="7">
        <f t="shared" si="197"/>
        <v>229.7</v>
      </c>
      <c r="H773" s="7">
        <f>SUM(H774:H775)+H776+H778</f>
        <v>977.9</v>
      </c>
    </row>
    <row r="774" spans="1:8" s="27" customFormat="1" ht="31.5" x14ac:dyDescent="0.25">
      <c r="A774" s="98" t="s">
        <v>207</v>
      </c>
      <c r="B774" s="22" t="s">
        <v>615</v>
      </c>
      <c r="C774" s="4" t="s">
        <v>111</v>
      </c>
      <c r="D774" s="4" t="s">
        <v>102</v>
      </c>
      <c r="E774" s="4" t="s">
        <v>28</v>
      </c>
      <c r="F774" s="7">
        <f>SUM(Ведомственная!G978)</f>
        <v>2466.8000000000002</v>
      </c>
      <c r="G774" s="7">
        <f>SUM(Ведомственная!H978)</f>
        <v>0</v>
      </c>
      <c r="H774" s="7">
        <f>SUM(Ведомственная!I978)</f>
        <v>0</v>
      </c>
    </row>
    <row r="775" spans="1:8" s="27" customFormat="1" ht="31.5" hidden="1" x14ac:dyDescent="0.25">
      <c r="A775" s="98" t="s">
        <v>207</v>
      </c>
      <c r="B775" s="22" t="s">
        <v>615</v>
      </c>
      <c r="C775" s="4" t="s">
        <v>111</v>
      </c>
      <c r="D775" s="4" t="s">
        <v>102</v>
      </c>
      <c r="E775" s="4" t="s">
        <v>45</v>
      </c>
      <c r="F775" s="7">
        <f>SUM(Ведомственная!G1131)</f>
        <v>0</v>
      </c>
      <c r="G775" s="7">
        <f>SUM(Ведомственная!H1131)</f>
        <v>0</v>
      </c>
      <c r="H775" s="7">
        <f>SUM(Ведомственная!I1131)</f>
        <v>0</v>
      </c>
    </row>
    <row r="776" spans="1:8" s="27" customFormat="1" ht="31.5" hidden="1" x14ac:dyDescent="0.25">
      <c r="A776" s="98" t="s">
        <v>595</v>
      </c>
      <c r="B776" s="31" t="s">
        <v>596</v>
      </c>
      <c r="C776" s="4"/>
      <c r="D776" s="4"/>
      <c r="E776" s="4"/>
      <c r="F776" s="7">
        <f>SUM(F777)</f>
        <v>0</v>
      </c>
      <c r="G776" s="7">
        <f t="shared" ref="G776:H776" si="198">SUM(G777)</f>
        <v>0</v>
      </c>
      <c r="H776" s="7">
        <f t="shared" si="198"/>
        <v>0</v>
      </c>
    </row>
    <row r="777" spans="1:8" s="27" customFormat="1" ht="31.5" hidden="1" x14ac:dyDescent="0.25">
      <c r="A777" s="98" t="s">
        <v>207</v>
      </c>
      <c r="B777" s="31" t="s">
        <v>596</v>
      </c>
      <c r="C777" s="4" t="s">
        <v>111</v>
      </c>
      <c r="D777" s="4" t="s">
        <v>102</v>
      </c>
      <c r="E777" s="4" t="s">
        <v>28</v>
      </c>
      <c r="F777" s="7">
        <f>SUM(Ведомственная!G980)</f>
        <v>0</v>
      </c>
      <c r="G777" s="7">
        <f>SUM(Ведомственная!H980)</f>
        <v>0</v>
      </c>
      <c r="H777" s="7">
        <f>SUM(Ведомственная!I980)</f>
        <v>0</v>
      </c>
    </row>
    <row r="778" spans="1:8" s="27" customFormat="1" ht="31.5" x14ac:dyDescent="0.25">
      <c r="A778" s="98" t="s">
        <v>235</v>
      </c>
      <c r="B778" s="31" t="s">
        <v>616</v>
      </c>
      <c r="C778" s="4"/>
      <c r="D778" s="4"/>
      <c r="E778" s="4"/>
      <c r="F778" s="7">
        <f>SUM(F779)</f>
        <v>0</v>
      </c>
      <c r="G778" s="7">
        <f t="shared" ref="G778:H778" si="199">SUM(G779)</f>
        <v>229.7</v>
      </c>
      <c r="H778" s="7">
        <f t="shared" si="199"/>
        <v>977.9</v>
      </c>
    </row>
    <row r="779" spans="1:8" s="27" customFormat="1" ht="31.5" x14ac:dyDescent="0.25">
      <c r="A779" s="98" t="s">
        <v>612</v>
      </c>
      <c r="B779" s="31" t="s">
        <v>614</v>
      </c>
      <c r="C779" s="4"/>
      <c r="D779" s="4"/>
      <c r="E779" s="4"/>
      <c r="F779" s="7">
        <f>SUM(F780)</f>
        <v>0</v>
      </c>
      <c r="G779" s="7">
        <f t="shared" ref="G779:H779" si="200">SUM(G780)</f>
        <v>229.7</v>
      </c>
      <c r="H779" s="7">
        <f t="shared" si="200"/>
        <v>977.9</v>
      </c>
    </row>
    <row r="780" spans="1:8" s="27" customFormat="1" ht="31.5" x14ac:dyDescent="0.25">
      <c r="A780" s="98" t="s">
        <v>207</v>
      </c>
      <c r="B780" s="31" t="s">
        <v>614</v>
      </c>
      <c r="C780" s="4" t="s">
        <v>111</v>
      </c>
      <c r="D780" s="4" t="s">
        <v>102</v>
      </c>
      <c r="E780" s="4" t="s">
        <v>35</v>
      </c>
      <c r="F780" s="7">
        <f>SUM(Ведомственная!G1094)</f>
        <v>0</v>
      </c>
      <c r="G780" s="7">
        <f>SUM(Ведомственная!H1094)</f>
        <v>229.7</v>
      </c>
      <c r="H780" s="7">
        <f>SUM(Ведомственная!I1094)</f>
        <v>977.9</v>
      </c>
    </row>
    <row r="781" spans="1:8" s="27" customFormat="1" ht="47.25" x14ac:dyDescent="0.25">
      <c r="A781" s="98" t="s">
        <v>842</v>
      </c>
      <c r="B781" s="48" t="s">
        <v>312</v>
      </c>
      <c r="C781" s="4"/>
      <c r="D781" s="7"/>
      <c r="E781" s="24"/>
      <c r="F781" s="7">
        <f>SUM(F799+F782+F788+F790)+F794+F785</f>
        <v>78005.599999999991</v>
      </c>
      <c r="G781" s="7">
        <f t="shared" ref="G781:H781" si="201">SUM(G799+G782+G788+G790)+G794+G785</f>
        <v>67950.500000000015</v>
      </c>
      <c r="H781" s="7">
        <f t="shared" si="201"/>
        <v>68268.800000000003</v>
      </c>
    </row>
    <row r="782" spans="1:8" s="27" customFormat="1" x14ac:dyDescent="0.25">
      <c r="A782" s="32" t="s">
        <v>69</v>
      </c>
      <c r="B782" s="55" t="s">
        <v>423</v>
      </c>
      <c r="C782" s="49"/>
      <c r="D782" s="51"/>
      <c r="E782" s="24"/>
      <c r="F782" s="51">
        <f>+F783+F784</f>
        <v>20374.400000000001</v>
      </c>
      <c r="G782" s="51">
        <f>+G783+G784</f>
        <v>17537.599999999999</v>
      </c>
      <c r="H782" s="51">
        <f>+H783+H784</f>
        <v>17537.599999999999</v>
      </c>
    </row>
    <row r="783" spans="1:8" s="27" customFormat="1" ht="63" x14ac:dyDescent="0.25">
      <c r="A783" s="32" t="s">
        <v>42</v>
      </c>
      <c r="B783" s="55" t="s">
        <v>423</v>
      </c>
      <c r="C783" s="49" t="s">
        <v>78</v>
      </c>
      <c r="D783" s="4" t="s">
        <v>102</v>
      </c>
      <c r="E783" s="4" t="s">
        <v>155</v>
      </c>
      <c r="F783" s="51">
        <f>SUM(Ведомственная!G1206)</f>
        <v>20373.900000000001</v>
      </c>
      <c r="G783" s="51">
        <f>SUM(Ведомственная!H1206)</f>
        <v>17537.099999999999</v>
      </c>
      <c r="H783" s="51">
        <f>SUM(Ведомственная!I1206)</f>
        <v>17537.099999999999</v>
      </c>
    </row>
    <row r="784" spans="1:8" s="27" customFormat="1" ht="31.5" x14ac:dyDescent="0.25">
      <c r="A784" s="32" t="s">
        <v>43</v>
      </c>
      <c r="B784" s="55" t="s">
        <v>423</v>
      </c>
      <c r="C784" s="49" t="s">
        <v>80</v>
      </c>
      <c r="D784" s="4" t="s">
        <v>102</v>
      </c>
      <c r="E784" s="4" t="s">
        <v>155</v>
      </c>
      <c r="F784" s="51">
        <f>SUM(Ведомственная!G1207)</f>
        <v>0.5</v>
      </c>
      <c r="G784" s="51">
        <f>SUM(Ведомственная!H1207)</f>
        <v>0.5</v>
      </c>
      <c r="H784" s="51">
        <f>SUM(Ведомственная!I1207)</f>
        <v>0.5</v>
      </c>
    </row>
    <row r="785" spans="1:8" s="27" customFormat="1" x14ac:dyDescent="0.25">
      <c r="A785" s="32" t="s">
        <v>84</v>
      </c>
      <c r="B785" s="55" t="s">
        <v>622</v>
      </c>
      <c r="C785" s="49"/>
      <c r="D785" s="4"/>
      <c r="E785" s="4"/>
      <c r="F785" s="51">
        <f>SUM(F786)+F787</f>
        <v>421.5</v>
      </c>
      <c r="G785" s="51">
        <f t="shared" ref="G785:H785" si="202">SUM(G786)+G787</f>
        <v>421.5</v>
      </c>
      <c r="H785" s="51">
        <f t="shared" si="202"/>
        <v>421.5</v>
      </c>
    </row>
    <row r="786" spans="1:8" s="27" customFormat="1" ht="31.5" x14ac:dyDescent="0.25">
      <c r="A786" s="32" t="s">
        <v>43</v>
      </c>
      <c r="B786" s="55" t="s">
        <v>622</v>
      </c>
      <c r="C786" s="49" t="s">
        <v>80</v>
      </c>
      <c r="D786" s="4" t="s">
        <v>102</v>
      </c>
      <c r="E786" s="4" t="s">
        <v>155</v>
      </c>
      <c r="F786" s="51">
        <f>SUM(Ведомственная!G1209)</f>
        <v>420</v>
      </c>
      <c r="G786" s="51">
        <f>SUM(Ведомственная!H1209)</f>
        <v>420</v>
      </c>
      <c r="H786" s="51">
        <f>SUM(Ведомственная!I1209)</f>
        <v>420</v>
      </c>
    </row>
    <row r="787" spans="1:8" s="27" customFormat="1" x14ac:dyDescent="0.25">
      <c r="A787" s="98" t="s">
        <v>20</v>
      </c>
      <c r="B787" s="55" t="s">
        <v>622</v>
      </c>
      <c r="C787" s="49" t="s">
        <v>85</v>
      </c>
      <c r="D787" s="4" t="s">
        <v>102</v>
      </c>
      <c r="E787" s="4" t="s">
        <v>155</v>
      </c>
      <c r="F787" s="51">
        <f>SUM(Ведомственная!G1210)</f>
        <v>1.5</v>
      </c>
      <c r="G787" s="51">
        <f>SUM(Ведомственная!H1210)</f>
        <v>1.5</v>
      </c>
      <c r="H787" s="51">
        <f>SUM(Ведомственная!I1210)</f>
        <v>1.5</v>
      </c>
    </row>
    <row r="788" spans="1:8" s="27" customFormat="1" ht="31.5" x14ac:dyDescent="0.25">
      <c r="A788" s="32" t="s">
        <v>86</v>
      </c>
      <c r="B788" s="55" t="s">
        <v>484</v>
      </c>
      <c r="C788" s="49"/>
      <c r="D788" s="4"/>
      <c r="E788" s="4"/>
      <c r="F788" s="51">
        <f>SUM(F789)</f>
        <v>1180</v>
      </c>
      <c r="G788" s="51">
        <f>SUM(G789)</f>
        <v>1062.0999999999999</v>
      </c>
      <c r="H788" s="51">
        <f>SUM(H789)</f>
        <v>1125.5</v>
      </c>
    </row>
    <row r="789" spans="1:8" s="27" customFormat="1" ht="31.5" x14ac:dyDescent="0.25">
      <c r="A789" s="32" t="s">
        <v>43</v>
      </c>
      <c r="B789" s="55" t="s">
        <v>484</v>
      </c>
      <c r="C789" s="49" t="s">
        <v>80</v>
      </c>
      <c r="D789" s="4" t="s">
        <v>102</v>
      </c>
      <c r="E789" s="4" t="s">
        <v>155</v>
      </c>
      <c r="F789" s="51">
        <f>SUM(Ведомственная!G1212)</f>
        <v>1180</v>
      </c>
      <c r="G789" s="51">
        <f>SUM(Ведомственная!H1212)</f>
        <v>1062.0999999999999</v>
      </c>
      <c r="H789" s="51">
        <f>SUM(Ведомственная!I1212)</f>
        <v>1125.5</v>
      </c>
    </row>
    <row r="790" spans="1:8" s="27" customFormat="1" ht="31.5" x14ac:dyDescent="0.25">
      <c r="A790" s="32" t="s">
        <v>428</v>
      </c>
      <c r="B790" s="55" t="s">
        <v>429</v>
      </c>
      <c r="C790" s="49"/>
      <c r="D790" s="51"/>
      <c r="E790" s="24"/>
      <c r="F790" s="51">
        <f>SUM(F791:F793)</f>
        <v>325.2</v>
      </c>
      <c r="G790" s="51">
        <f t="shared" ref="G790:H790" si="203">SUM(G791:G793)</f>
        <v>249.1</v>
      </c>
      <c r="H790" s="51">
        <f t="shared" si="203"/>
        <v>374</v>
      </c>
    </row>
    <row r="791" spans="1:8" s="27" customFormat="1" ht="31.5" hidden="1" x14ac:dyDescent="0.25">
      <c r="A791" s="32" t="s">
        <v>43</v>
      </c>
      <c r="B791" s="55" t="s">
        <v>429</v>
      </c>
      <c r="C791" s="49" t="s">
        <v>80</v>
      </c>
      <c r="D791" s="4" t="s">
        <v>102</v>
      </c>
      <c r="E791" s="4" t="s">
        <v>152</v>
      </c>
      <c r="F791" s="51">
        <f>SUM(Ведомственная!G1138)</f>
        <v>0</v>
      </c>
      <c r="G791" s="51">
        <f>SUM(Ведомственная!H1138)</f>
        <v>0</v>
      </c>
      <c r="H791" s="51">
        <f>SUM(Ведомственная!I1138)</f>
        <v>0</v>
      </c>
    </row>
    <row r="792" spans="1:8" s="27" customFormat="1" ht="31.5" x14ac:dyDescent="0.25">
      <c r="A792" s="32" t="s">
        <v>43</v>
      </c>
      <c r="B792" s="55" t="s">
        <v>429</v>
      </c>
      <c r="C792" s="49" t="s">
        <v>80</v>
      </c>
      <c r="D792" s="4" t="s">
        <v>102</v>
      </c>
      <c r="E792" s="4" t="s">
        <v>155</v>
      </c>
      <c r="F792" s="51">
        <f>SUM(Ведомственная!G1214)</f>
        <v>253</v>
      </c>
      <c r="G792" s="51">
        <f>SUM(Ведомственная!H1214)</f>
        <v>195</v>
      </c>
      <c r="H792" s="51">
        <f>SUM(Ведомственная!I1214)</f>
        <v>319.89999999999998</v>
      </c>
    </row>
    <row r="793" spans="1:8" s="27" customFormat="1" x14ac:dyDescent="0.25">
      <c r="A793" s="98" t="s">
        <v>20</v>
      </c>
      <c r="B793" s="55" t="s">
        <v>429</v>
      </c>
      <c r="C793" s="49" t="s">
        <v>85</v>
      </c>
      <c r="D793" s="4" t="s">
        <v>102</v>
      </c>
      <c r="E793" s="4" t="s">
        <v>155</v>
      </c>
      <c r="F793" s="51">
        <f>SUM(Ведомственная!G1215)</f>
        <v>72.2</v>
      </c>
      <c r="G793" s="51">
        <f>SUM(Ведомственная!H1215)</f>
        <v>54.1</v>
      </c>
      <c r="H793" s="51">
        <f>SUM(Ведомственная!I1215)</f>
        <v>54.1</v>
      </c>
    </row>
    <row r="794" spans="1:8" s="27" customFormat="1" x14ac:dyDescent="0.25">
      <c r="A794" s="98" t="s">
        <v>29</v>
      </c>
      <c r="B794" s="22" t="s">
        <v>623</v>
      </c>
      <c r="C794" s="22"/>
      <c r="D794" s="4"/>
      <c r="E794" s="4"/>
      <c r="F794" s="51">
        <f>SUM(F797)+F795</f>
        <v>0</v>
      </c>
      <c r="G794" s="51">
        <f t="shared" ref="G794:H794" si="204">SUM(G797)+G795</f>
        <v>0</v>
      </c>
      <c r="H794" s="51">
        <f t="shared" si="204"/>
        <v>0</v>
      </c>
    </row>
    <row r="795" spans="1:8" s="27" customFormat="1" ht="31.5" hidden="1" x14ac:dyDescent="0.25">
      <c r="A795" s="32" t="s">
        <v>428</v>
      </c>
      <c r="B795" s="22" t="s">
        <v>724</v>
      </c>
      <c r="C795" s="22"/>
      <c r="D795" s="7"/>
      <c r="E795" s="24"/>
      <c r="F795" s="7">
        <f>SUM(F796)</f>
        <v>0</v>
      </c>
      <c r="G795" s="7">
        <f t="shared" ref="G795:H795" si="205">SUM(G796)</f>
        <v>0</v>
      </c>
      <c r="H795" s="7">
        <f t="shared" si="205"/>
        <v>0</v>
      </c>
    </row>
    <row r="796" spans="1:8" s="27" customFormat="1" ht="31.5" hidden="1" x14ac:dyDescent="0.25">
      <c r="A796" s="32" t="s">
        <v>43</v>
      </c>
      <c r="B796" s="22" t="s">
        <v>724</v>
      </c>
      <c r="C796" s="22">
        <v>200</v>
      </c>
      <c r="D796" s="7"/>
      <c r="E796" s="24"/>
      <c r="F796" s="7">
        <f>SUM(Ведомственная!G1218)</f>
        <v>0</v>
      </c>
      <c r="G796" s="7">
        <f>SUM(Ведомственная!H1218)</f>
        <v>0</v>
      </c>
      <c r="H796" s="7">
        <f>SUM(Ведомственная!I1218)</f>
        <v>0</v>
      </c>
    </row>
    <row r="797" spans="1:8" s="27" customFormat="1" ht="31.5" hidden="1" x14ac:dyDescent="0.25">
      <c r="A797" s="33" t="s">
        <v>843</v>
      </c>
      <c r="B797" s="4" t="s">
        <v>593</v>
      </c>
      <c r="C797" s="99"/>
      <c r="D797" s="4"/>
      <c r="E797" s="4"/>
      <c r="F797" s="51">
        <f>SUM(F798)</f>
        <v>0</v>
      </c>
      <c r="G797" s="51">
        <f t="shared" ref="G797:H797" si="206">SUM(G798)</f>
        <v>0</v>
      </c>
      <c r="H797" s="51">
        <f t="shared" si="206"/>
        <v>0</v>
      </c>
    </row>
    <row r="798" spans="1:8" s="27" customFormat="1" ht="31.5" hidden="1" x14ac:dyDescent="0.25">
      <c r="A798" s="98" t="s">
        <v>43</v>
      </c>
      <c r="B798" s="4" t="s">
        <v>593</v>
      </c>
      <c r="C798" s="99" t="s">
        <v>80</v>
      </c>
      <c r="D798" s="4" t="s">
        <v>102</v>
      </c>
      <c r="E798" s="4" t="s">
        <v>155</v>
      </c>
      <c r="F798" s="51">
        <f>SUM(Ведомственная!G1220)</f>
        <v>0</v>
      </c>
      <c r="G798" s="51">
        <f>SUM(Ведомственная!H1220)</f>
        <v>0</v>
      </c>
      <c r="H798" s="51">
        <f>SUM(Ведомственная!I1220)</f>
        <v>0</v>
      </c>
    </row>
    <row r="799" spans="1:8" s="27" customFormat="1" ht="31.5" x14ac:dyDescent="0.25">
      <c r="A799" s="98" t="s">
        <v>36</v>
      </c>
      <c r="B799" s="22" t="s">
        <v>313</v>
      </c>
      <c r="C799" s="4"/>
      <c r="D799" s="7"/>
      <c r="E799" s="24"/>
      <c r="F799" s="7">
        <f>SUM(F800)</f>
        <v>55704.5</v>
      </c>
      <c r="G799" s="7">
        <f>SUM(G800)</f>
        <v>48680.200000000004</v>
      </c>
      <c r="H799" s="7">
        <f>SUM(H800)</f>
        <v>48810.200000000004</v>
      </c>
    </row>
    <row r="800" spans="1:8" s="27" customFormat="1" ht="31.5" x14ac:dyDescent="0.25">
      <c r="A800" s="33" t="s">
        <v>843</v>
      </c>
      <c r="B800" s="22" t="s">
        <v>314</v>
      </c>
      <c r="C800" s="4"/>
      <c r="D800" s="7"/>
      <c r="E800" s="24"/>
      <c r="F800" s="7">
        <f>SUM(F801:F806)</f>
        <v>55704.5</v>
      </c>
      <c r="G800" s="7">
        <f t="shared" ref="G800:H800" si="207">SUM(G801:G806)</f>
        <v>48680.200000000004</v>
      </c>
      <c r="H800" s="7">
        <f t="shared" si="207"/>
        <v>48810.200000000004</v>
      </c>
    </row>
    <row r="801" spans="1:8" s="27" customFormat="1" ht="63" x14ac:dyDescent="0.25">
      <c r="A801" s="2" t="s">
        <v>42</v>
      </c>
      <c r="B801" s="22" t="s">
        <v>314</v>
      </c>
      <c r="C801" s="4" t="s">
        <v>78</v>
      </c>
      <c r="D801" s="4" t="s">
        <v>102</v>
      </c>
      <c r="E801" s="4" t="s">
        <v>155</v>
      </c>
      <c r="F801" s="7">
        <f>SUM(Ведомственная!G1223)</f>
        <v>47662.1</v>
      </c>
      <c r="G801" s="7">
        <f>SUM(Ведомственная!H1223)</f>
        <v>41210.5</v>
      </c>
      <c r="H801" s="7">
        <f>SUM(Ведомственная!I1223)</f>
        <v>41210.5</v>
      </c>
    </row>
    <row r="802" spans="1:8" s="27" customFormat="1" ht="63" x14ac:dyDescent="0.25">
      <c r="A802" s="2" t="s">
        <v>42</v>
      </c>
      <c r="B802" s="22" t="s">
        <v>314</v>
      </c>
      <c r="C802" s="4" t="s">
        <v>78</v>
      </c>
      <c r="D802" s="4" t="s">
        <v>153</v>
      </c>
      <c r="E802" s="4" t="s">
        <v>152</v>
      </c>
      <c r="F802" s="7">
        <f>SUM(Ведомственная!G1265)</f>
        <v>3332.8</v>
      </c>
      <c r="G802" s="7">
        <f>SUM(Ведомственная!H1265)</f>
        <v>2967.8</v>
      </c>
      <c r="H802" s="7">
        <f>SUM(Ведомственная!I1265)</f>
        <v>2967.8</v>
      </c>
    </row>
    <row r="803" spans="1:8" s="27" customFormat="1" ht="31.5" hidden="1" x14ac:dyDescent="0.25">
      <c r="A803" s="98" t="s">
        <v>43</v>
      </c>
      <c r="B803" s="22" t="s">
        <v>314</v>
      </c>
      <c r="C803" s="4" t="s">
        <v>80</v>
      </c>
      <c r="D803" s="4" t="s">
        <v>102</v>
      </c>
      <c r="E803" s="4" t="s">
        <v>152</v>
      </c>
      <c r="F803" s="7">
        <f>SUM(Ведомственная!G1141)</f>
        <v>0</v>
      </c>
      <c r="G803" s="7">
        <f>SUM(Ведомственная!H1141)</f>
        <v>0</v>
      </c>
      <c r="H803" s="7">
        <f>SUM(Ведомственная!I1141)</f>
        <v>0</v>
      </c>
    </row>
    <row r="804" spans="1:8" s="27" customFormat="1" ht="31.5" x14ac:dyDescent="0.25">
      <c r="A804" s="98" t="s">
        <v>43</v>
      </c>
      <c r="B804" s="22" t="s">
        <v>314</v>
      </c>
      <c r="C804" s="4" t="s">
        <v>80</v>
      </c>
      <c r="D804" s="4" t="s">
        <v>102</v>
      </c>
      <c r="E804" s="4" t="s">
        <v>155</v>
      </c>
      <c r="F804" s="7">
        <f>SUM(Ведомственная!G1224)</f>
        <v>4541.3999999999996</v>
      </c>
      <c r="G804" s="7">
        <f>SUM(Ведомственная!H1224)</f>
        <v>4374.8</v>
      </c>
      <c r="H804" s="7">
        <f>SUM(Ведомственная!I1224)</f>
        <v>4504.8</v>
      </c>
    </row>
    <row r="805" spans="1:8" s="27" customFormat="1" x14ac:dyDescent="0.25">
      <c r="A805" s="98" t="s">
        <v>34</v>
      </c>
      <c r="B805" s="22" t="s">
        <v>314</v>
      </c>
      <c r="C805" s="4" t="s">
        <v>88</v>
      </c>
      <c r="D805" s="4" t="s">
        <v>102</v>
      </c>
      <c r="E805" s="4" t="s">
        <v>155</v>
      </c>
      <c r="F805" s="7">
        <f>SUM(Ведомственная!G1225)</f>
        <v>0</v>
      </c>
      <c r="G805" s="7">
        <f>SUM(Ведомственная!H1225)</f>
        <v>0</v>
      </c>
      <c r="H805" s="7">
        <f>SUM(Ведомственная!I1225)</f>
        <v>0</v>
      </c>
    </row>
    <row r="806" spans="1:8" s="27" customFormat="1" x14ac:dyDescent="0.25">
      <c r="A806" s="98" t="s">
        <v>20</v>
      </c>
      <c r="B806" s="22" t="s">
        <v>314</v>
      </c>
      <c r="C806" s="4" t="s">
        <v>85</v>
      </c>
      <c r="D806" s="4" t="s">
        <v>102</v>
      </c>
      <c r="E806" s="4" t="s">
        <v>155</v>
      </c>
      <c r="F806" s="7">
        <f>SUM(Ведомственная!G1226)</f>
        <v>168.2</v>
      </c>
      <c r="G806" s="7">
        <f>SUM(Ведомственная!H1226)</f>
        <v>127.1</v>
      </c>
      <c r="H806" s="7">
        <f>SUM(Ведомственная!I1226)</f>
        <v>127.1</v>
      </c>
    </row>
    <row r="807" spans="1:8" s="27" customFormat="1" ht="31.5" x14ac:dyDescent="0.25">
      <c r="A807" s="23" t="s">
        <v>521</v>
      </c>
      <c r="B807" s="24" t="s">
        <v>231</v>
      </c>
      <c r="C807" s="24"/>
      <c r="D807" s="24"/>
      <c r="E807" s="24"/>
      <c r="F807" s="26">
        <f>SUM(F808+F820)+F867</f>
        <v>496736.3</v>
      </c>
      <c r="G807" s="26">
        <f>SUM(G808+G820)+G867</f>
        <v>267569.59999999998</v>
      </c>
      <c r="H807" s="26">
        <f>SUM(H808+H820)+H867</f>
        <v>280029.5</v>
      </c>
    </row>
    <row r="808" spans="1:8" s="27" customFormat="1" ht="31.5" x14ac:dyDescent="0.25">
      <c r="A808" s="98" t="s">
        <v>280</v>
      </c>
      <c r="B808" s="31" t="s">
        <v>232</v>
      </c>
      <c r="C808" s="31"/>
      <c r="D808" s="24"/>
      <c r="E808" s="24"/>
      <c r="F808" s="9">
        <f>SUM(F809+F812+F815+F817)</f>
        <v>10559.300000000001</v>
      </c>
      <c r="G808" s="9">
        <f>SUM(G809+G812+G815+G817)</f>
        <v>10553.6</v>
      </c>
      <c r="H808" s="9">
        <f>SUM(H809+H812+H815+H817)</f>
        <v>10553.6</v>
      </c>
    </row>
    <row r="809" spans="1:8" s="27" customFormat="1" x14ac:dyDescent="0.25">
      <c r="A809" s="98" t="s">
        <v>69</v>
      </c>
      <c r="B809" s="31" t="s">
        <v>418</v>
      </c>
      <c r="C809" s="31"/>
      <c r="D809" s="24"/>
      <c r="E809" s="24"/>
      <c r="F809" s="9">
        <f>F810+F811</f>
        <v>7942.4</v>
      </c>
      <c r="G809" s="9">
        <f>G810+G811</f>
        <v>7907.4</v>
      </c>
      <c r="H809" s="9">
        <f>H810+H811</f>
        <v>7907.4</v>
      </c>
    </row>
    <row r="810" spans="1:8" s="27" customFormat="1" ht="63" x14ac:dyDescent="0.25">
      <c r="A810" s="98" t="s">
        <v>42</v>
      </c>
      <c r="B810" s="31" t="s">
        <v>418</v>
      </c>
      <c r="C810" s="31">
        <v>100</v>
      </c>
      <c r="D810" s="4" t="s">
        <v>153</v>
      </c>
      <c r="E810" s="4" t="s">
        <v>152</v>
      </c>
      <c r="F810" s="9">
        <f>SUM(Ведомственная!G906)</f>
        <v>7941.9</v>
      </c>
      <c r="G810" s="9">
        <f>SUM(Ведомственная!H906)</f>
        <v>7906.9</v>
      </c>
      <c r="H810" s="9">
        <f>SUM(Ведомственная!I906)</f>
        <v>7906.9</v>
      </c>
    </row>
    <row r="811" spans="1:8" s="27" customFormat="1" ht="31.5" x14ac:dyDescent="0.25">
      <c r="A811" s="98" t="s">
        <v>43</v>
      </c>
      <c r="B811" s="31" t="s">
        <v>418</v>
      </c>
      <c r="C811" s="41">
        <v>200</v>
      </c>
      <c r="D811" s="4" t="s">
        <v>153</v>
      </c>
      <c r="E811" s="4" t="s">
        <v>152</v>
      </c>
      <c r="F811" s="9">
        <f>SUM(Ведомственная!G907)</f>
        <v>0.5</v>
      </c>
      <c r="G811" s="9">
        <f>SUM(Ведомственная!H907)</f>
        <v>0.5</v>
      </c>
      <c r="H811" s="9">
        <f>SUM(Ведомственная!I907)</f>
        <v>0.5</v>
      </c>
    </row>
    <row r="812" spans="1:8" s="27" customFormat="1" x14ac:dyDescent="0.25">
      <c r="A812" s="98" t="s">
        <v>84</v>
      </c>
      <c r="B812" s="31" t="s">
        <v>419</v>
      </c>
      <c r="C812" s="41"/>
      <c r="D812" s="24"/>
      <c r="E812" s="24"/>
      <c r="F812" s="42">
        <f>F813+F814</f>
        <v>403.2</v>
      </c>
      <c r="G812" s="42">
        <f>G813+G814</f>
        <v>432.59999999999997</v>
      </c>
      <c r="H812" s="42">
        <f>H813+H814</f>
        <v>432.59999999999997</v>
      </c>
    </row>
    <row r="813" spans="1:8" s="27" customFormat="1" ht="31.5" x14ac:dyDescent="0.25">
      <c r="A813" s="98" t="s">
        <v>43</v>
      </c>
      <c r="B813" s="31" t="s">
        <v>419</v>
      </c>
      <c r="C813" s="31">
        <v>200</v>
      </c>
      <c r="D813" s="4" t="s">
        <v>153</v>
      </c>
      <c r="E813" s="4" t="s">
        <v>152</v>
      </c>
      <c r="F813" s="9">
        <f>SUM(Ведомственная!G909)</f>
        <v>376.2</v>
      </c>
      <c r="G813" s="9">
        <f>SUM(Ведомственная!H909)</f>
        <v>412.4</v>
      </c>
      <c r="H813" s="9">
        <f>SUM(Ведомственная!I909)</f>
        <v>412.4</v>
      </c>
    </row>
    <row r="814" spans="1:8" s="27" customFormat="1" x14ac:dyDescent="0.25">
      <c r="A814" s="98" t="s">
        <v>20</v>
      </c>
      <c r="B814" s="31" t="s">
        <v>419</v>
      </c>
      <c r="C814" s="31">
        <v>800</v>
      </c>
      <c r="D814" s="4" t="s">
        <v>153</v>
      </c>
      <c r="E814" s="4" t="s">
        <v>152</v>
      </c>
      <c r="F814" s="9">
        <f>SUM(Ведомственная!G910)</f>
        <v>27</v>
      </c>
      <c r="G814" s="9">
        <f>SUM(Ведомственная!H910)</f>
        <v>20.2</v>
      </c>
      <c r="H814" s="9">
        <f>SUM(Ведомственная!I910)</f>
        <v>20.2</v>
      </c>
    </row>
    <row r="815" spans="1:8" s="27" customFormat="1" ht="31.5" x14ac:dyDescent="0.25">
      <c r="A815" s="98" t="s">
        <v>86</v>
      </c>
      <c r="B815" s="31" t="s">
        <v>420</v>
      </c>
      <c r="C815" s="31"/>
      <c r="D815" s="24"/>
      <c r="E815" s="24"/>
      <c r="F815" s="9">
        <f>F816</f>
        <v>968.6</v>
      </c>
      <c r="G815" s="9">
        <f>G816</f>
        <v>1645.7</v>
      </c>
      <c r="H815" s="9">
        <f>H816</f>
        <v>1645.7</v>
      </c>
    </row>
    <row r="816" spans="1:8" ht="31.5" x14ac:dyDescent="0.25">
      <c r="A816" s="98" t="s">
        <v>43</v>
      </c>
      <c r="B816" s="31" t="s">
        <v>420</v>
      </c>
      <c r="C816" s="31">
        <v>200</v>
      </c>
      <c r="D816" s="4" t="s">
        <v>153</v>
      </c>
      <c r="E816" s="4" t="s">
        <v>152</v>
      </c>
      <c r="F816" s="9">
        <f>SUM(Ведомственная!G912)</f>
        <v>968.6</v>
      </c>
      <c r="G816" s="9">
        <f>SUM(Ведомственная!H912)</f>
        <v>1645.7</v>
      </c>
      <c r="H816" s="9">
        <f>SUM(Ведомственная!I912)</f>
        <v>1645.7</v>
      </c>
    </row>
    <row r="817" spans="1:8" ht="31.5" x14ac:dyDescent="0.25">
      <c r="A817" s="98" t="s">
        <v>87</v>
      </c>
      <c r="B817" s="31" t="s">
        <v>421</v>
      </c>
      <c r="C817" s="31"/>
      <c r="D817" s="4"/>
      <c r="E817" s="4"/>
      <c r="F817" s="9">
        <f>F818+F819</f>
        <v>1245.1000000000001</v>
      </c>
      <c r="G817" s="9">
        <f>G818+G819</f>
        <v>567.9</v>
      </c>
      <c r="H817" s="9">
        <f>H818+H819</f>
        <v>567.9</v>
      </c>
    </row>
    <row r="818" spans="1:8" ht="31.5" x14ac:dyDescent="0.25">
      <c r="A818" s="98" t="s">
        <v>43</v>
      </c>
      <c r="B818" s="31" t="s">
        <v>421</v>
      </c>
      <c r="C818" s="31">
        <v>200</v>
      </c>
      <c r="D818" s="4" t="s">
        <v>153</v>
      </c>
      <c r="E818" s="4" t="s">
        <v>152</v>
      </c>
      <c r="F818" s="9">
        <f>SUM(Ведомственная!G914)</f>
        <v>1142.2</v>
      </c>
      <c r="G818" s="9">
        <f>SUM(Ведомственная!H914)</f>
        <v>448.8</v>
      </c>
      <c r="H818" s="9">
        <f>SUM(Ведомственная!I914)</f>
        <v>448.8</v>
      </c>
    </row>
    <row r="819" spans="1:8" x14ac:dyDescent="0.25">
      <c r="A819" s="98" t="s">
        <v>20</v>
      </c>
      <c r="B819" s="31" t="s">
        <v>421</v>
      </c>
      <c r="C819" s="31">
        <v>800</v>
      </c>
      <c r="D819" s="4" t="s">
        <v>153</v>
      </c>
      <c r="E819" s="4" t="s">
        <v>152</v>
      </c>
      <c r="F819" s="9">
        <f>SUM(Ведомственная!G915)</f>
        <v>102.9</v>
      </c>
      <c r="G819" s="9">
        <f>SUM(Ведомственная!H915)</f>
        <v>119.1</v>
      </c>
      <c r="H819" s="9">
        <f>SUM(Ведомственная!I915)</f>
        <v>119.1</v>
      </c>
    </row>
    <row r="820" spans="1:8" ht="94.5" x14ac:dyDescent="0.25">
      <c r="A820" s="98" t="s">
        <v>838</v>
      </c>
      <c r="B820" s="22" t="s">
        <v>234</v>
      </c>
      <c r="C820" s="4"/>
      <c r="D820" s="4"/>
      <c r="E820" s="4"/>
      <c r="F820" s="7">
        <f>SUM(F821+F847+F856+F861)+F850+F853</f>
        <v>261038.2</v>
      </c>
      <c r="G820" s="7">
        <f t="shared" ref="G820:H820" si="208">SUM(G821+G847+G856+G861)+G850+G853</f>
        <v>221426.9</v>
      </c>
      <c r="H820" s="7">
        <f t="shared" si="208"/>
        <v>219676.7</v>
      </c>
    </row>
    <row r="821" spans="1:8" x14ac:dyDescent="0.25">
      <c r="A821" s="98" t="s">
        <v>29</v>
      </c>
      <c r="B821" s="4" t="s">
        <v>625</v>
      </c>
      <c r="C821" s="4"/>
      <c r="D821" s="4"/>
      <c r="E821" s="4"/>
      <c r="F821" s="7">
        <f>SUM(F822+F827+F830+F832+F834+F837+F841+F844)+F839</f>
        <v>28399.499999999996</v>
      </c>
      <c r="G821" s="7">
        <f t="shared" ref="G821:H821" si="209">SUM(G822+G827+G830+G832+G834+G837+G841+G844)+G839</f>
        <v>19028</v>
      </c>
      <c r="H821" s="7">
        <f t="shared" si="209"/>
        <v>19028</v>
      </c>
    </row>
    <row r="822" spans="1:8" x14ac:dyDescent="0.25">
      <c r="A822" s="98" t="s">
        <v>233</v>
      </c>
      <c r="B822" s="4" t="s">
        <v>626</v>
      </c>
      <c r="C822" s="4"/>
      <c r="D822" s="4"/>
      <c r="E822" s="4"/>
      <c r="F822" s="7">
        <f>SUM(F823:F826)</f>
        <v>12433.699999999999</v>
      </c>
      <c r="G822" s="7">
        <f t="shared" ref="G822:H822" si="210">SUM(G823:G826)</f>
        <v>7270.5</v>
      </c>
      <c r="H822" s="7">
        <f t="shared" si="210"/>
        <v>7270.5</v>
      </c>
    </row>
    <row r="823" spans="1:8" ht="63" x14ac:dyDescent="0.25">
      <c r="A823" s="98" t="s">
        <v>42</v>
      </c>
      <c r="B823" s="4" t="s">
        <v>626</v>
      </c>
      <c r="C823" s="4" t="s">
        <v>78</v>
      </c>
      <c r="D823" s="4" t="s">
        <v>153</v>
      </c>
      <c r="E823" s="4" t="s">
        <v>28</v>
      </c>
      <c r="F823" s="7">
        <f>SUM(Ведомственная!G822)</f>
        <v>4262.7</v>
      </c>
      <c r="G823" s="7">
        <f>SUM(Ведомственная!H822)</f>
        <v>4041</v>
      </c>
      <c r="H823" s="7">
        <f>SUM(Ведомственная!I822)</f>
        <v>4041</v>
      </c>
    </row>
    <row r="824" spans="1:8" ht="31.5" x14ac:dyDescent="0.25">
      <c r="A824" s="98" t="s">
        <v>43</v>
      </c>
      <c r="B824" s="4" t="s">
        <v>626</v>
      </c>
      <c r="C824" s="4" t="s">
        <v>80</v>
      </c>
      <c r="D824" s="4" t="s">
        <v>153</v>
      </c>
      <c r="E824" s="4" t="s">
        <v>28</v>
      </c>
      <c r="F824" s="7">
        <f>SUM(Ведомственная!G823)</f>
        <v>5842.1</v>
      </c>
      <c r="G824" s="7">
        <f>SUM(Ведомственная!H823)</f>
        <v>2952.5</v>
      </c>
      <c r="H824" s="7">
        <f>SUM(Ведомственная!I823)</f>
        <v>2952.5</v>
      </c>
    </row>
    <row r="825" spans="1:8" x14ac:dyDescent="0.25">
      <c r="A825" s="98" t="s">
        <v>34</v>
      </c>
      <c r="B825" s="4" t="s">
        <v>626</v>
      </c>
      <c r="C825" s="4" t="s">
        <v>88</v>
      </c>
      <c r="D825" s="4" t="s">
        <v>153</v>
      </c>
      <c r="E825" s="4" t="s">
        <v>28</v>
      </c>
      <c r="F825" s="7">
        <f>SUM(Ведомственная!G824)</f>
        <v>277</v>
      </c>
      <c r="G825" s="7">
        <f>SUM(Ведомственная!H824)</f>
        <v>277</v>
      </c>
      <c r="H825" s="7">
        <f>SUM(Ведомственная!I824)</f>
        <v>277</v>
      </c>
    </row>
    <row r="826" spans="1:8" ht="31.5" x14ac:dyDescent="0.25">
      <c r="A826" s="98" t="s">
        <v>207</v>
      </c>
      <c r="B826" s="4" t="s">
        <v>626</v>
      </c>
      <c r="C826" s="4" t="s">
        <v>111</v>
      </c>
      <c r="D826" s="4" t="s">
        <v>153</v>
      </c>
      <c r="E826" s="4" t="s">
        <v>28</v>
      </c>
      <c r="F826" s="7">
        <f>SUM(Ведомственная!G825)</f>
        <v>2051.9</v>
      </c>
      <c r="G826" s="7">
        <f>SUM(Ведомственная!H825)</f>
        <v>0</v>
      </c>
      <c r="H826" s="7">
        <f>SUM(Ведомственная!I825)</f>
        <v>0</v>
      </c>
    </row>
    <row r="827" spans="1:8" ht="31.5" x14ac:dyDescent="0.25">
      <c r="A827" s="98" t="s">
        <v>937</v>
      </c>
      <c r="B827" s="4" t="s">
        <v>715</v>
      </c>
      <c r="C827" s="4"/>
      <c r="D827" s="4"/>
      <c r="E827" s="4"/>
      <c r="F827" s="7">
        <f>SUM(F828:F829)</f>
        <v>5337.9</v>
      </c>
      <c r="G827" s="7">
        <f t="shared" ref="G827:H827" si="211">SUM(G828:G829)</f>
        <v>2382.4</v>
      </c>
      <c r="H827" s="7">
        <f t="shared" si="211"/>
        <v>2382.4</v>
      </c>
    </row>
    <row r="828" spans="1:8" ht="31.5" x14ac:dyDescent="0.25">
      <c r="A828" s="98" t="s">
        <v>43</v>
      </c>
      <c r="B828" s="4" t="s">
        <v>715</v>
      </c>
      <c r="C828" s="4" t="s">
        <v>80</v>
      </c>
      <c r="D828" s="4" t="s">
        <v>153</v>
      </c>
      <c r="E828" s="4" t="s">
        <v>35</v>
      </c>
      <c r="F828" s="7">
        <f>SUM(Ведомственная!G861)</f>
        <v>502.5</v>
      </c>
      <c r="G828" s="7">
        <f>SUM(Ведомственная!H861)</f>
        <v>0</v>
      </c>
      <c r="H828" s="7">
        <f>SUM(Ведомственная!I861)</f>
        <v>0</v>
      </c>
    </row>
    <row r="829" spans="1:8" ht="31.5" x14ac:dyDescent="0.25">
      <c r="A829" s="98" t="s">
        <v>207</v>
      </c>
      <c r="B829" s="4" t="s">
        <v>715</v>
      </c>
      <c r="C829" s="4" t="s">
        <v>111</v>
      </c>
      <c r="D829" s="4" t="s">
        <v>153</v>
      </c>
      <c r="E829" s="4" t="s">
        <v>35</v>
      </c>
      <c r="F829" s="7">
        <f>SUM(Ведомственная!G862)</f>
        <v>4835.3999999999996</v>
      </c>
      <c r="G829" s="7">
        <f>SUM(Ведомственная!H862)</f>
        <v>2382.4</v>
      </c>
      <c r="H829" s="7">
        <f>SUM(Ведомственная!I862)</f>
        <v>2382.4</v>
      </c>
    </row>
    <row r="830" spans="1:8" ht="47.25" x14ac:dyDescent="0.25">
      <c r="A830" s="98" t="s">
        <v>938</v>
      </c>
      <c r="B830" s="4" t="s">
        <v>631</v>
      </c>
      <c r="C830" s="4"/>
      <c r="D830" s="4"/>
      <c r="E830" s="4"/>
      <c r="F830" s="7">
        <f>SUM(F831)</f>
        <v>1622.7</v>
      </c>
      <c r="G830" s="7">
        <f>SUM(G831)</f>
        <v>1586.5</v>
      </c>
      <c r="H830" s="7">
        <f>SUM(H831)</f>
        <v>1586.5</v>
      </c>
    </row>
    <row r="831" spans="1:8" ht="31.5" x14ac:dyDescent="0.25">
      <c r="A831" s="98" t="s">
        <v>207</v>
      </c>
      <c r="B831" s="4" t="s">
        <v>631</v>
      </c>
      <c r="C831" s="4" t="s">
        <v>111</v>
      </c>
      <c r="D831" s="4" t="s">
        <v>153</v>
      </c>
      <c r="E831" s="4" t="s">
        <v>35</v>
      </c>
      <c r="F831" s="7">
        <f>SUM(Ведомственная!G864)</f>
        <v>1622.7</v>
      </c>
      <c r="G831" s="7">
        <f>SUM(Ведомственная!H864)</f>
        <v>1586.5</v>
      </c>
      <c r="H831" s="7">
        <f>SUM(Ведомственная!I864)</f>
        <v>1586.5</v>
      </c>
    </row>
    <row r="832" spans="1:8" ht="47.25" x14ac:dyDescent="0.25">
      <c r="A832" s="98" t="s">
        <v>809</v>
      </c>
      <c r="B832" s="4" t="s">
        <v>632</v>
      </c>
      <c r="C832" s="4"/>
      <c r="D832" s="4"/>
      <c r="E832" s="4"/>
      <c r="F832" s="7">
        <f>SUM(F833)</f>
        <v>901.5</v>
      </c>
      <c r="G832" s="7">
        <f>SUM(G833)</f>
        <v>881.4</v>
      </c>
      <c r="H832" s="7">
        <f>SUM(H833)</f>
        <v>881.4</v>
      </c>
    </row>
    <row r="833" spans="1:8" ht="31.5" x14ac:dyDescent="0.25">
      <c r="A833" s="98" t="s">
        <v>43</v>
      </c>
      <c r="B833" s="4" t="s">
        <v>632</v>
      </c>
      <c r="C833" s="4" t="s">
        <v>80</v>
      </c>
      <c r="D833" s="4" t="s">
        <v>153</v>
      </c>
      <c r="E833" s="4" t="s">
        <v>35</v>
      </c>
      <c r="F833" s="7">
        <f>SUM(Ведомственная!G866)</f>
        <v>901.5</v>
      </c>
      <c r="G833" s="7">
        <f>SUM(Ведомственная!H866)</f>
        <v>881.4</v>
      </c>
      <c r="H833" s="7">
        <f>SUM(Ведомственная!I866)</f>
        <v>881.4</v>
      </c>
    </row>
    <row r="834" spans="1:8" ht="31.5" x14ac:dyDescent="0.25">
      <c r="A834" s="98" t="s">
        <v>717</v>
      </c>
      <c r="B834" s="47" t="s">
        <v>634</v>
      </c>
      <c r="C834" s="4"/>
      <c r="D834" s="4"/>
      <c r="E834" s="4"/>
      <c r="F834" s="7">
        <f>SUM(F835:F836)</f>
        <v>5920.4</v>
      </c>
      <c r="G834" s="7">
        <f t="shared" ref="G834:H834" si="212">SUM(G835:G836)</f>
        <v>4927.6000000000004</v>
      </c>
      <c r="H834" s="7">
        <f t="shared" si="212"/>
        <v>4927.6000000000004</v>
      </c>
    </row>
    <row r="835" spans="1:8" ht="31.5" x14ac:dyDescent="0.25">
      <c r="A835" s="98" t="s">
        <v>43</v>
      </c>
      <c r="B835" s="47" t="s">
        <v>634</v>
      </c>
      <c r="C835" s="4" t="s">
        <v>80</v>
      </c>
      <c r="D835" s="4" t="s">
        <v>153</v>
      </c>
      <c r="E835" s="4" t="s">
        <v>35</v>
      </c>
      <c r="F835" s="7">
        <f>SUM(Ведомственная!G892)</f>
        <v>0</v>
      </c>
      <c r="G835" s="7">
        <f>SUM(Ведомственная!H892)</f>
        <v>0</v>
      </c>
      <c r="H835" s="7">
        <f>SUM(Ведомственная!I892)</f>
        <v>0</v>
      </c>
    </row>
    <row r="836" spans="1:8" ht="31.5" x14ac:dyDescent="0.25">
      <c r="A836" s="98" t="s">
        <v>207</v>
      </c>
      <c r="B836" s="47" t="s">
        <v>634</v>
      </c>
      <c r="C836" s="4" t="s">
        <v>111</v>
      </c>
      <c r="D836" s="4" t="s">
        <v>153</v>
      </c>
      <c r="E836" s="4" t="s">
        <v>45</v>
      </c>
      <c r="F836" s="7">
        <f>SUM(Ведомственная!G893)</f>
        <v>5920.4</v>
      </c>
      <c r="G836" s="7">
        <f>SUM(Ведомственная!H893)</f>
        <v>4927.6000000000004</v>
      </c>
      <c r="H836" s="7">
        <f>SUM(Ведомственная!I893)</f>
        <v>4927.6000000000004</v>
      </c>
    </row>
    <row r="837" spans="1:8" ht="31.5" x14ac:dyDescent="0.25">
      <c r="A837" s="98" t="s">
        <v>965</v>
      </c>
      <c r="B837" s="47" t="s">
        <v>916</v>
      </c>
      <c r="C837" s="4"/>
      <c r="D837" s="4"/>
      <c r="E837" s="4"/>
      <c r="F837" s="7">
        <f>SUM(F838)</f>
        <v>330.4</v>
      </c>
      <c r="G837" s="7">
        <f t="shared" ref="G837:H837" si="213">SUM(G838)</f>
        <v>323</v>
      </c>
      <c r="H837" s="7">
        <f t="shared" si="213"/>
        <v>323</v>
      </c>
    </row>
    <row r="838" spans="1:8" ht="31.5" x14ac:dyDescent="0.25">
      <c r="A838" s="98" t="s">
        <v>207</v>
      </c>
      <c r="B838" s="47" t="s">
        <v>916</v>
      </c>
      <c r="C838" s="4" t="s">
        <v>111</v>
      </c>
      <c r="D838" s="4" t="s">
        <v>153</v>
      </c>
      <c r="E838" s="4" t="s">
        <v>35</v>
      </c>
      <c r="F838" s="7">
        <f>SUM(Ведомственная!G876)</f>
        <v>330.4</v>
      </c>
      <c r="G838" s="7">
        <f>SUM(Ведомственная!H876)</f>
        <v>323</v>
      </c>
      <c r="H838" s="7">
        <f>SUM(Ведомственная!I876)</f>
        <v>323</v>
      </c>
    </row>
    <row r="839" spans="1:8" ht="63" x14ac:dyDescent="0.25">
      <c r="A839" s="98" t="s">
        <v>964</v>
      </c>
      <c r="B839" s="47" t="s">
        <v>939</v>
      </c>
      <c r="C839" s="4"/>
      <c r="D839" s="4"/>
      <c r="E839" s="4"/>
      <c r="F839" s="7">
        <f>SUM(F840)</f>
        <v>70.099999999999994</v>
      </c>
      <c r="G839" s="7">
        <f t="shared" ref="G839:H839" si="214">SUM(G840)</f>
        <v>70.099999999999994</v>
      </c>
      <c r="H839" s="7">
        <f t="shared" si="214"/>
        <v>70.099999999999994</v>
      </c>
    </row>
    <row r="840" spans="1:8" ht="31.5" x14ac:dyDescent="0.25">
      <c r="A840" s="98" t="s">
        <v>207</v>
      </c>
      <c r="B840" s="47" t="s">
        <v>939</v>
      </c>
      <c r="C840" s="4" t="s">
        <v>111</v>
      </c>
      <c r="D840" s="4" t="s">
        <v>153</v>
      </c>
      <c r="E840" s="4" t="s">
        <v>45</v>
      </c>
      <c r="F840" s="7">
        <f>SUM(Ведомственная!G895)</f>
        <v>70.099999999999994</v>
      </c>
      <c r="G840" s="7">
        <f>SUM(Ведомственная!H895)</f>
        <v>70.099999999999994</v>
      </c>
      <c r="H840" s="7">
        <f>SUM(Ведомственная!I895)</f>
        <v>70.099999999999994</v>
      </c>
    </row>
    <row r="841" spans="1:8" ht="47.25" x14ac:dyDescent="0.25">
      <c r="A841" s="98" t="s">
        <v>966</v>
      </c>
      <c r="B841" s="4" t="s">
        <v>827</v>
      </c>
      <c r="C841" s="4"/>
      <c r="D841" s="4"/>
      <c r="E841" s="4"/>
      <c r="F841" s="7">
        <f>SUM(F842:F843)</f>
        <v>1061.5999999999999</v>
      </c>
      <c r="G841" s="7">
        <f t="shared" ref="G841:H841" si="215">SUM(G842:G843)</f>
        <v>881.4</v>
      </c>
      <c r="H841" s="7">
        <f t="shared" si="215"/>
        <v>881.4</v>
      </c>
    </row>
    <row r="842" spans="1:8" ht="31.5" x14ac:dyDescent="0.25">
      <c r="A842" s="98" t="s">
        <v>43</v>
      </c>
      <c r="B842" s="4" t="s">
        <v>827</v>
      </c>
      <c r="C842" s="4" t="s">
        <v>80</v>
      </c>
      <c r="D842" s="4" t="s">
        <v>153</v>
      </c>
      <c r="E842" s="4" t="s">
        <v>35</v>
      </c>
      <c r="F842" s="7">
        <f>SUM(Ведомственная!G870)</f>
        <v>60.1</v>
      </c>
      <c r="G842" s="7">
        <f>SUM(Ведомственная!H870)</f>
        <v>881.4</v>
      </c>
      <c r="H842" s="7">
        <f>SUM(Ведомственная!I870)</f>
        <v>881.4</v>
      </c>
    </row>
    <row r="843" spans="1:8" ht="31.5" x14ac:dyDescent="0.25">
      <c r="A843" s="98" t="s">
        <v>207</v>
      </c>
      <c r="B843" s="4" t="s">
        <v>827</v>
      </c>
      <c r="C843" s="4" t="s">
        <v>111</v>
      </c>
      <c r="D843" s="4" t="s">
        <v>153</v>
      </c>
      <c r="E843" s="4" t="s">
        <v>35</v>
      </c>
      <c r="F843" s="7">
        <f>SUM(Ведомственная!G871)</f>
        <v>1001.5</v>
      </c>
      <c r="G843" s="7">
        <f>SUM(Ведомственная!H871)</f>
        <v>0</v>
      </c>
      <c r="H843" s="7">
        <f>SUM(Ведомственная!I871)</f>
        <v>0</v>
      </c>
    </row>
    <row r="844" spans="1:8" ht="47.25" x14ac:dyDescent="0.25">
      <c r="A844" s="98" t="s">
        <v>993</v>
      </c>
      <c r="B844" s="4" t="s">
        <v>828</v>
      </c>
      <c r="C844" s="4"/>
      <c r="D844" s="4"/>
      <c r="E844" s="4"/>
      <c r="F844" s="7">
        <f>SUM(F845:F846)</f>
        <v>721.2</v>
      </c>
      <c r="G844" s="7">
        <f t="shared" ref="G844:H844" si="216">SUM(G845:G846)</f>
        <v>705.1</v>
      </c>
      <c r="H844" s="7">
        <f t="shared" si="216"/>
        <v>705.1</v>
      </c>
    </row>
    <row r="845" spans="1:8" ht="31.5" x14ac:dyDescent="0.25">
      <c r="A845" s="98" t="s">
        <v>43</v>
      </c>
      <c r="B845" s="4" t="s">
        <v>828</v>
      </c>
      <c r="C845" s="4" t="s">
        <v>80</v>
      </c>
      <c r="D845" s="4" t="s">
        <v>153</v>
      </c>
      <c r="E845" s="4" t="s">
        <v>35</v>
      </c>
      <c r="F845" s="7">
        <f>SUM(Ведомственная!G873)</f>
        <v>0</v>
      </c>
      <c r="G845" s="7">
        <f>SUM(Ведомственная!H873)</f>
        <v>705.1</v>
      </c>
      <c r="H845" s="7">
        <f>SUM(Ведомственная!I873)</f>
        <v>705.1</v>
      </c>
    </row>
    <row r="846" spans="1:8" ht="31.5" x14ac:dyDescent="0.25">
      <c r="A846" s="98" t="s">
        <v>207</v>
      </c>
      <c r="B846" s="4" t="s">
        <v>828</v>
      </c>
      <c r="C846" s="4" t="s">
        <v>111</v>
      </c>
      <c r="D846" s="4" t="s">
        <v>153</v>
      </c>
      <c r="E846" s="4" t="s">
        <v>35</v>
      </c>
      <c r="F846" s="7">
        <f>SUM(Ведомственная!G874)</f>
        <v>721.2</v>
      </c>
      <c r="G846" s="7">
        <f>SUM(Ведомственная!H874)</f>
        <v>0</v>
      </c>
      <c r="H846" s="7">
        <f>SUM(Ведомственная!I874)</f>
        <v>0</v>
      </c>
    </row>
    <row r="847" spans="1:8" ht="47.25" x14ac:dyDescent="0.25">
      <c r="A847" s="98" t="s">
        <v>23</v>
      </c>
      <c r="B847" s="22" t="s">
        <v>281</v>
      </c>
      <c r="C847" s="4"/>
      <c r="D847" s="4"/>
      <c r="E847" s="4"/>
      <c r="F847" s="7">
        <f t="shared" ref="F847:H848" si="217">F848</f>
        <v>209564.2</v>
      </c>
      <c r="G847" s="7">
        <f t="shared" si="217"/>
        <v>182195.8</v>
      </c>
      <c r="H847" s="7">
        <f t="shared" si="217"/>
        <v>189713.7</v>
      </c>
    </row>
    <row r="848" spans="1:8" x14ac:dyDescent="0.25">
      <c r="A848" s="98" t="s">
        <v>233</v>
      </c>
      <c r="B848" s="22" t="s">
        <v>282</v>
      </c>
      <c r="C848" s="4"/>
      <c r="D848" s="4"/>
      <c r="E848" s="4"/>
      <c r="F848" s="7">
        <f t="shared" si="217"/>
        <v>209564.2</v>
      </c>
      <c r="G848" s="7">
        <f t="shared" si="217"/>
        <v>182195.8</v>
      </c>
      <c r="H848" s="7">
        <f t="shared" si="217"/>
        <v>189713.7</v>
      </c>
    </row>
    <row r="849" spans="1:8" ht="31.5" x14ac:dyDescent="0.25">
      <c r="A849" s="98" t="s">
        <v>61</v>
      </c>
      <c r="B849" s="22" t="s">
        <v>282</v>
      </c>
      <c r="C849" s="4" t="s">
        <v>111</v>
      </c>
      <c r="D849" s="4" t="s">
        <v>153</v>
      </c>
      <c r="E849" s="4" t="s">
        <v>28</v>
      </c>
      <c r="F849" s="7">
        <f>SUM(Ведомственная!G828)</f>
        <v>209564.2</v>
      </c>
      <c r="G849" s="7">
        <f>SUM(Ведомственная!H828)</f>
        <v>182195.8</v>
      </c>
      <c r="H849" s="7">
        <f>SUM(Ведомственная!I828)</f>
        <v>189713.7</v>
      </c>
    </row>
    <row r="850" spans="1:8" ht="31.5" x14ac:dyDescent="0.25">
      <c r="A850" s="98" t="s">
        <v>236</v>
      </c>
      <c r="B850" s="22" t="s">
        <v>390</v>
      </c>
      <c r="C850" s="4"/>
      <c r="D850" s="4"/>
      <c r="E850" s="4"/>
      <c r="F850" s="7">
        <f t="shared" ref="F850:H851" si="218">F851</f>
        <v>1538.8</v>
      </c>
      <c r="G850" s="7">
        <f t="shared" si="218"/>
        <v>0</v>
      </c>
      <c r="H850" s="7">
        <f t="shared" si="218"/>
        <v>0</v>
      </c>
    </row>
    <row r="851" spans="1:8" x14ac:dyDescent="0.25">
      <c r="A851" s="98" t="s">
        <v>233</v>
      </c>
      <c r="B851" s="22" t="s">
        <v>391</v>
      </c>
      <c r="C851" s="4"/>
      <c r="D851" s="4"/>
      <c r="E851" s="4"/>
      <c r="F851" s="7">
        <f t="shared" si="218"/>
        <v>1538.8</v>
      </c>
      <c r="G851" s="7">
        <f t="shared" si="218"/>
        <v>0</v>
      </c>
      <c r="H851" s="7">
        <f t="shared" si="218"/>
        <v>0</v>
      </c>
    </row>
    <row r="852" spans="1:8" ht="31.5" x14ac:dyDescent="0.25">
      <c r="A852" s="98" t="s">
        <v>207</v>
      </c>
      <c r="B852" s="22" t="s">
        <v>391</v>
      </c>
      <c r="C852" s="4" t="s">
        <v>111</v>
      </c>
      <c r="D852" s="4" t="s">
        <v>153</v>
      </c>
      <c r="E852" s="4" t="s">
        <v>28</v>
      </c>
      <c r="F852" s="7">
        <f>SUM(Ведомственная!G831)</f>
        <v>1538.8</v>
      </c>
      <c r="G852" s="7">
        <f>SUM(Ведомственная!H831)</f>
        <v>0</v>
      </c>
      <c r="H852" s="7">
        <f>SUM(Ведомственная!I831)</f>
        <v>0</v>
      </c>
    </row>
    <row r="853" spans="1:8" ht="31.5" x14ac:dyDescent="0.25">
      <c r="A853" s="98" t="s">
        <v>237</v>
      </c>
      <c r="B853" s="4" t="s">
        <v>403</v>
      </c>
      <c r="C853" s="4"/>
      <c r="D853" s="4"/>
      <c r="E853" s="4"/>
      <c r="F853" s="7">
        <f t="shared" ref="F853:H854" si="219">F854</f>
        <v>767.8</v>
      </c>
      <c r="G853" s="7">
        <f t="shared" si="219"/>
        <v>0</v>
      </c>
      <c r="H853" s="7">
        <f t="shared" si="219"/>
        <v>0</v>
      </c>
    </row>
    <row r="854" spans="1:8" x14ac:dyDescent="0.25">
      <c r="A854" s="98" t="s">
        <v>233</v>
      </c>
      <c r="B854" s="4" t="s">
        <v>404</v>
      </c>
      <c r="C854" s="4"/>
      <c r="D854" s="4"/>
      <c r="E854" s="4"/>
      <c r="F854" s="7">
        <f t="shared" si="219"/>
        <v>767.8</v>
      </c>
      <c r="G854" s="7">
        <f t="shared" si="219"/>
        <v>0</v>
      </c>
      <c r="H854" s="7">
        <f t="shared" si="219"/>
        <v>0</v>
      </c>
    </row>
    <row r="855" spans="1:8" ht="31.5" x14ac:dyDescent="0.25">
      <c r="A855" s="98" t="s">
        <v>61</v>
      </c>
      <c r="B855" s="4" t="s">
        <v>404</v>
      </c>
      <c r="C855" s="4" t="s">
        <v>111</v>
      </c>
      <c r="D855" s="4" t="s">
        <v>153</v>
      </c>
      <c r="E855" s="4" t="s">
        <v>28</v>
      </c>
      <c r="F855" s="7">
        <f>SUM(Ведомственная!G834)</f>
        <v>767.8</v>
      </c>
      <c r="G855" s="7">
        <f>SUM(Ведомственная!H834)</f>
        <v>0</v>
      </c>
      <c r="H855" s="7">
        <f>SUM(Ведомственная!I834)</f>
        <v>0</v>
      </c>
    </row>
    <row r="856" spans="1:8" ht="31.5" x14ac:dyDescent="0.25">
      <c r="A856" s="98" t="s">
        <v>36</v>
      </c>
      <c r="B856" s="4" t="s">
        <v>627</v>
      </c>
      <c r="C856" s="4"/>
      <c r="D856" s="4"/>
      <c r="E856" s="4"/>
      <c r="F856" s="7">
        <f>SUM(F857)</f>
        <v>11868.699999999999</v>
      </c>
      <c r="G856" s="7">
        <f t="shared" ref="G856:H856" si="220">SUM(G857)</f>
        <v>10935</v>
      </c>
      <c r="H856" s="7">
        <f t="shared" si="220"/>
        <v>10935</v>
      </c>
    </row>
    <row r="857" spans="1:8" x14ac:dyDescent="0.25">
      <c r="A857" s="98" t="s">
        <v>233</v>
      </c>
      <c r="B857" s="4" t="s">
        <v>628</v>
      </c>
      <c r="C857" s="4"/>
      <c r="D857" s="4"/>
      <c r="E857" s="4"/>
      <c r="F857" s="7">
        <f>SUM(F858:F860)</f>
        <v>11868.699999999999</v>
      </c>
      <c r="G857" s="7">
        <f t="shared" ref="G857:H857" si="221">SUM(G858:G860)</f>
        <v>10935</v>
      </c>
      <c r="H857" s="7">
        <f t="shared" si="221"/>
        <v>10935</v>
      </c>
    </row>
    <row r="858" spans="1:8" ht="63" x14ac:dyDescent="0.25">
      <c r="A858" s="98" t="s">
        <v>42</v>
      </c>
      <c r="B858" s="4" t="s">
        <v>628</v>
      </c>
      <c r="C858" s="4" t="s">
        <v>78</v>
      </c>
      <c r="D858" s="4" t="s">
        <v>153</v>
      </c>
      <c r="E858" s="4" t="s">
        <v>28</v>
      </c>
      <c r="F858" s="7">
        <f>SUM(Ведомственная!G837)</f>
        <v>9614.5</v>
      </c>
      <c r="G858" s="7">
        <f>SUM(Ведомственная!H837)</f>
        <v>9498.1</v>
      </c>
      <c r="H858" s="7">
        <f>SUM(Ведомственная!I837)</f>
        <v>9498.1</v>
      </c>
    </row>
    <row r="859" spans="1:8" ht="31.5" x14ac:dyDescent="0.25">
      <c r="A859" s="98" t="s">
        <v>43</v>
      </c>
      <c r="B859" s="4" t="s">
        <v>628</v>
      </c>
      <c r="C859" s="4" t="s">
        <v>80</v>
      </c>
      <c r="D859" s="4" t="s">
        <v>153</v>
      </c>
      <c r="E859" s="4" t="s">
        <v>28</v>
      </c>
      <c r="F859" s="7">
        <f>SUM(Ведомственная!G838)</f>
        <v>2185.8000000000002</v>
      </c>
      <c r="G859" s="7">
        <f>SUM(Ведомственная!H838)</f>
        <v>1385.6</v>
      </c>
      <c r="H859" s="7">
        <f>SUM(Ведомственная!I838)</f>
        <v>1385.6</v>
      </c>
    </row>
    <row r="860" spans="1:8" x14ac:dyDescent="0.25">
      <c r="A860" s="98" t="s">
        <v>20</v>
      </c>
      <c r="B860" s="4" t="s">
        <v>628</v>
      </c>
      <c r="C860" s="4" t="s">
        <v>85</v>
      </c>
      <c r="D860" s="4" t="s">
        <v>153</v>
      </c>
      <c r="E860" s="4" t="s">
        <v>28</v>
      </c>
      <c r="F860" s="7">
        <f>SUM(Ведомственная!G839)</f>
        <v>68.400000000000006</v>
      </c>
      <c r="G860" s="7">
        <f>SUM(Ведомственная!H839)</f>
        <v>51.3</v>
      </c>
      <c r="H860" s="7">
        <f>SUM(Ведомственная!I839)</f>
        <v>51.3</v>
      </c>
    </row>
    <row r="861" spans="1:8" ht="78.75" x14ac:dyDescent="0.25">
      <c r="A861" s="98" t="s">
        <v>839</v>
      </c>
      <c r="B861" s="47" t="s">
        <v>635</v>
      </c>
      <c r="C861" s="4"/>
      <c r="D861" s="4"/>
      <c r="E861" s="4"/>
      <c r="F861" s="7">
        <f>SUM(F862)+F865</f>
        <v>8899.2000000000007</v>
      </c>
      <c r="G861" s="7">
        <f>SUM(G862)+G865</f>
        <v>9268.0999999999985</v>
      </c>
      <c r="H861" s="7">
        <f>SUM(H862)+H865</f>
        <v>0</v>
      </c>
    </row>
    <row r="862" spans="1:8" ht="31.5" x14ac:dyDescent="0.25">
      <c r="A862" s="36" t="s">
        <v>940</v>
      </c>
      <c r="B862" s="47" t="s">
        <v>636</v>
      </c>
      <c r="C862" s="4"/>
      <c r="D862" s="4"/>
      <c r="E862" s="4"/>
      <c r="F862" s="7">
        <f>SUM(F863:F864)</f>
        <v>4169</v>
      </c>
      <c r="G862" s="7">
        <f t="shared" ref="G862:H862" si="222">SUM(G863:G864)</f>
        <v>4360.7</v>
      </c>
      <c r="H862" s="7">
        <f t="shared" si="222"/>
        <v>0</v>
      </c>
    </row>
    <row r="863" spans="1:8" ht="31.5" x14ac:dyDescent="0.25">
      <c r="A863" s="98" t="s">
        <v>207</v>
      </c>
      <c r="B863" s="47" t="s">
        <v>636</v>
      </c>
      <c r="C863" s="4" t="s">
        <v>111</v>
      </c>
      <c r="D863" s="4" t="s">
        <v>153</v>
      </c>
      <c r="E863" s="4" t="s">
        <v>45</v>
      </c>
      <c r="F863" s="7">
        <f>SUM(Ведомственная!G898)</f>
        <v>2779.4</v>
      </c>
      <c r="G863" s="7">
        <f>SUM(Ведомственная!H898)</f>
        <v>4360.7</v>
      </c>
      <c r="H863" s="7">
        <f>SUM(Ведомственная!I898)</f>
        <v>0</v>
      </c>
    </row>
    <row r="864" spans="1:8" x14ac:dyDescent="0.25">
      <c r="A864" s="98" t="s">
        <v>20</v>
      </c>
      <c r="B864" s="47" t="s">
        <v>636</v>
      </c>
      <c r="C864" s="4" t="s">
        <v>85</v>
      </c>
      <c r="D864" s="4" t="s">
        <v>153</v>
      </c>
      <c r="E864" s="4" t="s">
        <v>45</v>
      </c>
      <c r="F864" s="7">
        <f>SUM(Ведомственная!G899)</f>
        <v>1389.6</v>
      </c>
      <c r="G864" s="7">
        <f>SUM(Ведомственная!H899)</f>
        <v>0</v>
      </c>
      <c r="H864" s="7">
        <f>SUM(Ведомственная!I899)</f>
        <v>0</v>
      </c>
    </row>
    <row r="865" spans="1:8" ht="78.75" x14ac:dyDescent="0.25">
      <c r="A865" s="98" t="s">
        <v>941</v>
      </c>
      <c r="B865" s="47" t="s">
        <v>775</v>
      </c>
      <c r="C865" s="4"/>
      <c r="D865" s="4"/>
      <c r="E865" s="4"/>
      <c r="F865" s="7">
        <f>SUM(F866)</f>
        <v>4730.2</v>
      </c>
      <c r="G865" s="7">
        <f t="shared" ref="G865:H865" si="223">SUM(G866)</f>
        <v>4907.3999999999996</v>
      </c>
      <c r="H865" s="7">
        <f t="shared" si="223"/>
        <v>0</v>
      </c>
    </row>
    <row r="866" spans="1:8" ht="31.5" x14ac:dyDescent="0.25">
      <c r="A866" s="98" t="s">
        <v>207</v>
      </c>
      <c r="B866" s="47" t="s">
        <v>775</v>
      </c>
      <c r="C866" s="4" t="s">
        <v>111</v>
      </c>
      <c r="D866" s="4" t="s">
        <v>153</v>
      </c>
      <c r="E866" s="4" t="s">
        <v>45</v>
      </c>
      <c r="F866" s="7">
        <f>SUM(Ведомственная!G901)</f>
        <v>4730.2</v>
      </c>
      <c r="G866" s="7">
        <f>SUM(Ведомственная!H901)</f>
        <v>4907.3999999999996</v>
      </c>
      <c r="H866" s="7">
        <f>SUM(Ведомственная!I901)</f>
        <v>0</v>
      </c>
    </row>
    <row r="867" spans="1:8" ht="31.5" x14ac:dyDescent="0.25">
      <c r="A867" s="98" t="s">
        <v>239</v>
      </c>
      <c r="B867" s="47" t="s">
        <v>238</v>
      </c>
      <c r="C867" s="4"/>
      <c r="D867" s="4"/>
      <c r="E867" s="4"/>
      <c r="F867" s="7">
        <f>SUM(F879+F868+F886+F892)+F889+F883</f>
        <v>225138.8</v>
      </c>
      <c r="G867" s="7">
        <f t="shared" ref="G867:H867" si="224">SUM(G879+G868+G886+G892)+G889+G883</f>
        <v>35589.1</v>
      </c>
      <c r="H867" s="7">
        <f t="shared" si="224"/>
        <v>49799.199999999997</v>
      </c>
    </row>
    <row r="868" spans="1:8" x14ac:dyDescent="0.25">
      <c r="A868" s="98" t="s">
        <v>29</v>
      </c>
      <c r="B868" s="4" t="s">
        <v>629</v>
      </c>
      <c r="C868" s="4"/>
      <c r="D868" s="4"/>
      <c r="E868" s="4"/>
      <c r="F868" s="7">
        <f>SUM(F877)+F871+F873+F875+F869</f>
        <v>10449.5</v>
      </c>
      <c r="G868" s="7">
        <f t="shared" ref="G868:H868" si="225">SUM(G877)+G871+G873+G875+G869</f>
        <v>0</v>
      </c>
      <c r="H868" s="7">
        <f t="shared" si="225"/>
        <v>49799.199999999997</v>
      </c>
    </row>
    <row r="869" spans="1:8" x14ac:dyDescent="0.25">
      <c r="A869" s="107" t="s">
        <v>233</v>
      </c>
      <c r="B869" s="4" t="s">
        <v>630</v>
      </c>
      <c r="C869" s="4"/>
      <c r="D869" s="4"/>
      <c r="E869" s="4"/>
      <c r="F869" s="7">
        <f>SUM(F870)</f>
        <v>152.6</v>
      </c>
      <c r="G869" s="7">
        <f t="shared" ref="G869:H869" si="226">SUM(G870)</f>
        <v>0</v>
      </c>
      <c r="H869" s="7">
        <f t="shared" si="226"/>
        <v>0</v>
      </c>
    </row>
    <row r="870" spans="1:8" ht="31.5" x14ac:dyDescent="0.25">
      <c r="A870" s="107" t="s">
        <v>207</v>
      </c>
      <c r="B870" s="4" t="s">
        <v>630</v>
      </c>
      <c r="C870" s="4" t="s">
        <v>111</v>
      </c>
      <c r="D870" s="4" t="s">
        <v>153</v>
      </c>
      <c r="E870" s="4" t="s">
        <v>35</v>
      </c>
      <c r="F870" s="7">
        <f>SUM(Ведомственная!G880)</f>
        <v>152.6</v>
      </c>
      <c r="G870" s="7">
        <f>SUM(Ведомственная!H880)</f>
        <v>0</v>
      </c>
      <c r="H870" s="7">
        <f>SUM(Ведомственная!I880)</f>
        <v>0</v>
      </c>
    </row>
    <row r="871" spans="1:8" ht="47.25" x14ac:dyDescent="0.25">
      <c r="A871" s="98" t="s">
        <v>814</v>
      </c>
      <c r="B871" s="4" t="s">
        <v>633</v>
      </c>
      <c r="C871" s="4"/>
      <c r="D871" s="4"/>
      <c r="E871" s="4"/>
      <c r="F871" s="7">
        <f>SUM(F872)</f>
        <v>0</v>
      </c>
      <c r="G871" s="7">
        <f t="shared" ref="G871:H871" si="227">SUM(G872)</f>
        <v>0</v>
      </c>
      <c r="H871" s="7">
        <f t="shared" si="227"/>
        <v>49799.199999999997</v>
      </c>
    </row>
    <row r="872" spans="1:8" ht="31.5" x14ac:dyDescent="0.25">
      <c r="A872" s="98" t="s">
        <v>207</v>
      </c>
      <c r="B872" s="4" t="s">
        <v>633</v>
      </c>
      <c r="C872" s="4" t="s">
        <v>111</v>
      </c>
      <c r="D872" s="4" t="s">
        <v>153</v>
      </c>
      <c r="E872" s="4" t="s">
        <v>35</v>
      </c>
      <c r="F872" s="7">
        <f>SUM(Ведомственная!G882)</f>
        <v>0</v>
      </c>
      <c r="G872" s="7">
        <f>SUM(Ведомственная!H882)</f>
        <v>0</v>
      </c>
      <c r="H872" s="7">
        <f>SUM(Ведомственная!I882)</f>
        <v>49799.199999999997</v>
      </c>
    </row>
    <row r="873" spans="1:8" ht="47.25" x14ac:dyDescent="0.25">
      <c r="A873" s="98" t="s">
        <v>989</v>
      </c>
      <c r="B873" s="4" t="s">
        <v>990</v>
      </c>
      <c r="C873" s="4"/>
      <c r="D873" s="4"/>
      <c r="E873" s="4"/>
      <c r="F873" s="7">
        <f>SUM(F874)</f>
        <v>3598.1</v>
      </c>
      <c r="G873" s="7">
        <f t="shared" ref="G873:H873" si="228">SUM(G874)</f>
        <v>0</v>
      </c>
      <c r="H873" s="7">
        <f t="shared" si="228"/>
        <v>0</v>
      </c>
    </row>
    <row r="874" spans="1:8" ht="31.5" x14ac:dyDescent="0.25">
      <c r="A874" s="98" t="s">
        <v>207</v>
      </c>
      <c r="B874" s="4" t="s">
        <v>990</v>
      </c>
      <c r="C874" s="4" t="s">
        <v>111</v>
      </c>
      <c r="D874" s="4" t="s">
        <v>153</v>
      </c>
      <c r="E874" s="4" t="s">
        <v>35</v>
      </c>
      <c r="F874" s="7">
        <f>SUM(Ведомственная!G884)</f>
        <v>3598.1</v>
      </c>
      <c r="G874" s="7">
        <f>SUM(Ведомственная!H884)</f>
        <v>0</v>
      </c>
      <c r="H874" s="7">
        <f>SUM(Ведомственная!I884)</f>
        <v>0</v>
      </c>
    </row>
    <row r="875" spans="1:8" ht="31.5" x14ac:dyDescent="0.25">
      <c r="A875" s="98" t="s">
        <v>991</v>
      </c>
      <c r="B875" s="4" t="s">
        <v>992</v>
      </c>
      <c r="C875" s="4"/>
      <c r="D875" s="4"/>
      <c r="E875" s="4"/>
      <c r="F875" s="7">
        <f>SUM(F876)</f>
        <v>5131.7</v>
      </c>
      <c r="G875" s="7">
        <f t="shared" ref="G875:H875" si="229">SUM(G876)</f>
        <v>0</v>
      </c>
      <c r="H875" s="7">
        <f t="shared" si="229"/>
        <v>0</v>
      </c>
    </row>
    <row r="876" spans="1:8" ht="31.5" x14ac:dyDescent="0.25">
      <c r="A876" s="98" t="s">
        <v>207</v>
      </c>
      <c r="B876" s="4" t="s">
        <v>992</v>
      </c>
      <c r="C876" s="4" t="s">
        <v>111</v>
      </c>
      <c r="D876" s="4" t="s">
        <v>153</v>
      </c>
      <c r="E876" s="4" t="s">
        <v>35</v>
      </c>
      <c r="F876" s="7">
        <f>SUM(Ведомственная!G886)</f>
        <v>5131.7</v>
      </c>
      <c r="G876" s="7">
        <f>SUM(Ведомственная!H886)</f>
        <v>0</v>
      </c>
      <c r="H876" s="7">
        <f>SUM(Ведомственная!I886)</f>
        <v>0</v>
      </c>
    </row>
    <row r="877" spans="1:8" x14ac:dyDescent="0.25">
      <c r="A877" s="98" t="s">
        <v>233</v>
      </c>
      <c r="B877" s="4" t="s">
        <v>630</v>
      </c>
      <c r="C877" s="4"/>
      <c r="D877" s="4"/>
      <c r="E877" s="4"/>
      <c r="F877" s="7">
        <f>SUM(F878)</f>
        <v>1567.1</v>
      </c>
      <c r="G877" s="7">
        <f t="shared" ref="G877:H877" si="230">SUM(G878)</f>
        <v>0</v>
      </c>
      <c r="H877" s="7">
        <f t="shared" si="230"/>
        <v>0</v>
      </c>
    </row>
    <row r="878" spans="1:8" ht="31.5" x14ac:dyDescent="0.25">
      <c r="A878" s="98" t="s">
        <v>43</v>
      </c>
      <c r="B878" s="4" t="s">
        <v>630</v>
      </c>
      <c r="C878" s="4" t="s">
        <v>80</v>
      </c>
      <c r="D878" s="4" t="s">
        <v>153</v>
      </c>
      <c r="E878" s="4" t="s">
        <v>28</v>
      </c>
      <c r="F878" s="7">
        <f>SUM(Ведомственная!G843)</f>
        <v>1567.1</v>
      </c>
      <c r="G878" s="7">
        <f>SUM(Ведомственная!H843)</f>
        <v>0</v>
      </c>
      <c r="H878" s="7">
        <f>SUM(Ведомственная!I843)</f>
        <v>0</v>
      </c>
    </row>
    <row r="879" spans="1:8" ht="31.5" x14ac:dyDescent="0.25">
      <c r="A879" s="2" t="s">
        <v>325</v>
      </c>
      <c r="B879" s="31" t="s">
        <v>277</v>
      </c>
      <c r="C879" s="31"/>
      <c r="D879" s="4"/>
      <c r="E879" s="4"/>
      <c r="F879" s="7">
        <f>SUM(F881)+F880</f>
        <v>141888.70000000001</v>
      </c>
      <c r="G879" s="7">
        <f t="shared" ref="G879:H879" si="231">SUM(G881)+G880</f>
        <v>35589.1</v>
      </c>
      <c r="H879" s="7">
        <f t="shared" si="231"/>
        <v>0</v>
      </c>
    </row>
    <row r="880" spans="1:8" ht="31.5" x14ac:dyDescent="0.25">
      <c r="A880" s="2" t="s">
        <v>243</v>
      </c>
      <c r="B880" s="31" t="s">
        <v>277</v>
      </c>
      <c r="C880" s="31">
        <v>400</v>
      </c>
      <c r="D880" s="4" t="s">
        <v>153</v>
      </c>
      <c r="E880" s="4" t="s">
        <v>152</v>
      </c>
      <c r="F880" s="7">
        <f>SUM(Ведомственная!G552)</f>
        <v>3685.5</v>
      </c>
      <c r="G880" s="7">
        <f>SUM(Ведомственная!H552)</f>
        <v>35589.1</v>
      </c>
      <c r="H880" s="7">
        <f>SUM(Ведомственная!I552)</f>
        <v>0</v>
      </c>
    </row>
    <row r="881" spans="1:8" x14ac:dyDescent="0.25">
      <c r="A881" s="2" t="s">
        <v>787</v>
      </c>
      <c r="B881" s="31" t="s">
        <v>786</v>
      </c>
      <c r="C881" s="31"/>
      <c r="D881" s="4"/>
      <c r="E881" s="4"/>
      <c r="F881" s="7">
        <f>SUM(F882)</f>
        <v>138203.20000000001</v>
      </c>
      <c r="G881" s="7">
        <f t="shared" ref="G881:H881" si="232">SUM(G882)</f>
        <v>0</v>
      </c>
      <c r="H881" s="7">
        <f t="shared" si="232"/>
        <v>0</v>
      </c>
    </row>
    <row r="882" spans="1:8" ht="31.5" x14ac:dyDescent="0.25">
      <c r="A882" s="2" t="s">
        <v>243</v>
      </c>
      <c r="B882" s="31" t="s">
        <v>786</v>
      </c>
      <c r="C882" s="31">
        <v>400</v>
      </c>
      <c r="D882" s="4" t="s">
        <v>153</v>
      </c>
      <c r="E882" s="4" t="s">
        <v>152</v>
      </c>
      <c r="F882" s="7">
        <f>SUM(Ведомственная!G554)</f>
        <v>138203.20000000001</v>
      </c>
      <c r="G882" s="7">
        <f>SUM(Ведомственная!H554)</f>
        <v>0</v>
      </c>
      <c r="H882" s="7">
        <f>SUM(Ведомственная!I554)</f>
        <v>0</v>
      </c>
    </row>
    <row r="883" spans="1:8" ht="31.5" x14ac:dyDescent="0.25">
      <c r="A883" s="103" t="s">
        <v>893</v>
      </c>
      <c r="B883" s="4" t="s">
        <v>1040</v>
      </c>
      <c r="C883" s="4"/>
      <c r="D883" s="4"/>
      <c r="E883" s="4"/>
      <c r="F883" s="7">
        <f>SUM(F884)</f>
        <v>35909.699999999997</v>
      </c>
      <c r="G883" s="7">
        <f t="shared" ref="G883:H883" si="233">SUM(G884)</f>
        <v>0</v>
      </c>
      <c r="H883" s="7">
        <f t="shared" si="233"/>
        <v>0</v>
      </c>
    </row>
    <row r="884" spans="1:8" x14ac:dyDescent="0.25">
      <c r="A884" s="103" t="s">
        <v>233</v>
      </c>
      <c r="B884" s="4" t="s">
        <v>1041</v>
      </c>
      <c r="C884" s="4"/>
      <c r="D884" s="4"/>
      <c r="E884" s="4"/>
      <c r="F884" s="7">
        <f>SUM(F885)</f>
        <v>35909.699999999997</v>
      </c>
      <c r="G884" s="7">
        <f t="shared" ref="G884:H884" si="234">SUM(G885)</f>
        <v>0</v>
      </c>
      <c r="H884" s="7">
        <f t="shared" si="234"/>
        <v>0</v>
      </c>
    </row>
    <row r="885" spans="1:8" ht="31.5" x14ac:dyDescent="0.25">
      <c r="A885" s="103" t="s">
        <v>207</v>
      </c>
      <c r="B885" s="4" t="s">
        <v>1041</v>
      </c>
      <c r="C885" s="4" t="s">
        <v>111</v>
      </c>
      <c r="D885" s="4" t="s">
        <v>153</v>
      </c>
      <c r="E885" s="4" t="s">
        <v>28</v>
      </c>
      <c r="F885" s="7">
        <f>SUM(Ведомственная!G846)</f>
        <v>35909.699999999997</v>
      </c>
      <c r="G885" s="7">
        <f>SUM(Ведомственная!H846)</f>
        <v>0</v>
      </c>
      <c r="H885" s="7">
        <f>SUM(Ведомственная!I846)</f>
        <v>0</v>
      </c>
    </row>
    <row r="886" spans="1:8" ht="31.5" x14ac:dyDescent="0.25">
      <c r="A886" s="98" t="s">
        <v>235</v>
      </c>
      <c r="B886" s="4" t="s">
        <v>283</v>
      </c>
      <c r="C886" s="4"/>
      <c r="D886" s="4"/>
      <c r="E886" s="4"/>
      <c r="F886" s="7">
        <f t="shared" ref="F886:H887" si="235">F887</f>
        <v>20103.8</v>
      </c>
      <c r="G886" s="7">
        <f t="shared" si="235"/>
        <v>0</v>
      </c>
      <c r="H886" s="7">
        <f t="shared" si="235"/>
        <v>0</v>
      </c>
    </row>
    <row r="887" spans="1:8" x14ac:dyDescent="0.25">
      <c r="A887" s="98" t="s">
        <v>233</v>
      </c>
      <c r="B887" s="4" t="s">
        <v>284</v>
      </c>
      <c r="C887" s="4"/>
      <c r="D887" s="4"/>
      <c r="E887" s="4"/>
      <c r="F887" s="7">
        <f t="shared" si="235"/>
        <v>20103.8</v>
      </c>
      <c r="G887" s="7">
        <f t="shared" si="235"/>
        <v>0</v>
      </c>
      <c r="H887" s="7">
        <f t="shared" si="235"/>
        <v>0</v>
      </c>
    </row>
    <row r="888" spans="1:8" ht="31.5" x14ac:dyDescent="0.25">
      <c r="A888" s="98" t="s">
        <v>207</v>
      </c>
      <c r="B888" s="4" t="s">
        <v>284</v>
      </c>
      <c r="C888" s="4" t="s">
        <v>111</v>
      </c>
      <c r="D888" s="4" t="s">
        <v>153</v>
      </c>
      <c r="E888" s="4" t="s">
        <v>28</v>
      </c>
      <c r="F888" s="7">
        <f>SUM(Ведомственная!G849)</f>
        <v>20103.8</v>
      </c>
      <c r="G888" s="7">
        <f>SUM(Ведомственная!H849)</f>
        <v>0</v>
      </c>
      <c r="H888" s="7">
        <f>SUM(Ведомственная!I849)</f>
        <v>0</v>
      </c>
    </row>
    <row r="889" spans="1:8" ht="31.5" x14ac:dyDescent="0.25">
      <c r="A889" s="98" t="s">
        <v>236</v>
      </c>
      <c r="B889" s="4" t="s">
        <v>285</v>
      </c>
      <c r="C889" s="4"/>
      <c r="D889" s="4"/>
      <c r="E889" s="4"/>
      <c r="F889" s="7">
        <f>SUM(F890)</f>
        <v>13948.3</v>
      </c>
      <c r="G889" s="7">
        <f t="shared" ref="G889:H889" si="236">SUM(G890)</f>
        <v>0</v>
      </c>
      <c r="H889" s="7">
        <f t="shared" si="236"/>
        <v>0</v>
      </c>
    </row>
    <row r="890" spans="1:8" x14ac:dyDescent="0.25">
      <c r="A890" s="98" t="s">
        <v>233</v>
      </c>
      <c r="B890" s="4" t="s">
        <v>286</v>
      </c>
      <c r="C890" s="4"/>
      <c r="D890" s="4"/>
      <c r="E890" s="4"/>
      <c r="F890" s="7">
        <f>SUM(F891)</f>
        <v>13948.3</v>
      </c>
      <c r="G890" s="7">
        <f t="shared" ref="G890:H890" si="237">SUM(G891)</f>
        <v>0</v>
      </c>
      <c r="H890" s="7">
        <f t="shared" si="237"/>
        <v>0</v>
      </c>
    </row>
    <row r="891" spans="1:8" ht="31.5" x14ac:dyDescent="0.25">
      <c r="A891" s="98" t="s">
        <v>207</v>
      </c>
      <c r="B891" s="4" t="s">
        <v>286</v>
      </c>
      <c r="C891" s="4" t="s">
        <v>111</v>
      </c>
      <c r="D891" s="4" t="s">
        <v>153</v>
      </c>
      <c r="E891" s="4" t="s">
        <v>35</v>
      </c>
      <c r="F891" s="7">
        <f>SUM(Ведомственная!G852)</f>
        <v>13948.3</v>
      </c>
      <c r="G891" s="7">
        <f>SUM(Ведомственная!H852)</f>
        <v>0</v>
      </c>
      <c r="H891" s="7">
        <f>SUM(Ведомственная!I852)</f>
        <v>0</v>
      </c>
    </row>
    <row r="892" spans="1:8" ht="31.5" x14ac:dyDescent="0.25">
      <c r="A892" s="98" t="s">
        <v>237</v>
      </c>
      <c r="B892" s="4" t="s">
        <v>287</v>
      </c>
      <c r="C892" s="4"/>
      <c r="D892" s="4"/>
      <c r="E892" s="4"/>
      <c r="F892" s="7">
        <f t="shared" ref="F892:H892" si="238">F893</f>
        <v>2838.8</v>
      </c>
      <c r="G892" s="7">
        <f t="shared" si="238"/>
        <v>0</v>
      </c>
      <c r="H892" s="7">
        <f t="shared" si="238"/>
        <v>0</v>
      </c>
    </row>
    <row r="893" spans="1:8" x14ac:dyDescent="0.25">
      <c r="A893" s="98" t="s">
        <v>233</v>
      </c>
      <c r="B893" s="4" t="s">
        <v>288</v>
      </c>
      <c r="C893" s="4"/>
      <c r="D893" s="4"/>
      <c r="E893" s="4"/>
      <c r="F893" s="7">
        <f>SUM(F894)</f>
        <v>2838.8</v>
      </c>
      <c r="G893" s="7">
        <f t="shared" ref="G893:H893" si="239">SUM(G894)</f>
        <v>0</v>
      </c>
      <c r="H893" s="7">
        <f t="shared" si="239"/>
        <v>0</v>
      </c>
    </row>
    <row r="894" spans="1:8" ht="31.5" x14ac:dyDescent="0.25">
      <c r="A894" s="98" t="s">
        <v>207</v>
      </c>
      <c r="B894" s="4" t="s">
        <v>288</v>
      </c>
      <c r="C894" s="4" t="s">
        <v>111</v>
      </c>
      <c r="D894" s="4" t="s">
        <v>153</v>
      </c>
      <c r="E894" s="4" t="s">
        <v>28</v>
      </c>
      <c r="F894" s="7">
        <f>SUM(Ведомственная!G855)</f>
        <v>2838.8</v>
      </c>
      <c r="G894" s="7">
        <f>SUM(Ведомственная!H855)</f>
        <v>0</v>
      </c>
      <c r="H894" s="7">
        <f>SUM(Ведомственная!I855)</f>
        <v>0</v>
      </c>
    </row>
    <row r="895" spans="1:8" s="27" customFormat="1" ht="31.5" x14ac:dyDescent="0.25">
      <c r="A895" s="23" t="s">
        <v>520</v>
      </c>
      <c r="B895" s="29" t="s">
        <v>14</v>
      </c>
      <c r="C895" s="29"/>
      <c r="D895" s="38"/>
      <c r="E895" s="38"/>
      <c r="F895" s="10">
        <f>SUM(F896+F924+F929+F943)</f>
        <v>37910.699999999997</v>
      </c>
      <c r="G895" s="10">
        <f>SUM(G896+G924+G929+G943)</f>
        <v>31660</v>
      </c>
      <c r="H895" s="10">
        <f>SUM(H896+H924+H929+H943)</f>
        <v>31660</v>
      </c>
    </row>
    <row r="896" spans="1:8" ht="47.25" x14ac:dyDescent="0.25">
      <c r="A896" s="98" t="s">
        <v>71</v>
      </c>
      <c r="B896" s="31" t="s">
        <v>15</v>
      </c>
      <c r="C896" s="31"/>
      <c r="D896" s="99"/>
      <c r="E896" s="99"/>
      <c r="F896" s="9">
        <f>F914+F897+F917</f>
        <v>26187.199999999997</v>
      </c>
      <c r="G896" s="9">
        <f>G914+G897+G917</f>
        <v>23786.1</v>
      </c>
      <c r="H896" s="9">
        <f>H914+H897+H917</f>
        <v>23786.1</v>
      </c>
    </row>
    <row r="897" spans="1:8" x14ac:dyDescent="0.25">
      <c r="A897" s="98" t="s">
        <v>29</v>
      </c>
      <c r="B897" s="31" t="s">
        <v>30</v>
      </c>
      <c r="C897" s="31"/>
      <c r="D897" s="99"/>
      <c r="E897" s="99"/>
      <c r="F897" s="9">
        <f>SUM(F898)+F900+F911</f>
        <v>26187.199999999997</v>
      </c>
      <c r="G897" s="9">
        <f t="shared" ref="G897:H897" si="240">SUM(G898)+G900+G911</f>
        <v>23786.1</v>
      </c>
      <c r="H897" s="9">
        <f t="shared" si="240"/>
        <v>23786.1</v>
      </c>
    </row>
    <row r="898" spans="1:8" ht="31.5" x14ac:dyDescent="0.25">
      <c r="A898" s="98" t="s">
        <v>32</v>
      </c>
      <c r="B898" s="31" t="s">
        <v>33</v>
      </c>
      <c r="C898" s="31"/>
      <c r="D898" s="99"/>
      <c r="E898" s="99"/>
      <c r="F898" s="9">
        <f t="shared" ref="F898:H898" si="241">F899</f>
        <v>18576.3</v>
      </c>
      <c r="G898" s="9">
        <f t="shared" si="241"/>
        <v>16800</v>
      </c>
      <c r="H898" s="9">
        <f t="shared" si="241"/>
        <v>16800</v>
      </c>
    </row>
    <row r="899" spans="1:8" x14ac:dyDescent="0.25">
      <c r="A899" s="98" t="s">
        <v>34</v>
      </c>
      <c r="B899" s="31" t="s">
        <v>33</v>
      </c>
      <c r="C899" s="31">
        <v>300</v>
      </c>
      <c r="D899" s="99" t="s">
        <v>25</v>
      </c>
      <c r="E899" s="99" t="s">
        <v>28</v>
      </c>
      <c r="F899" s="9">
        <f>SUM(Ведомственная!G628)</f>
        <v>18576.3</v>
      </c>
      <c r="G899" s="9">
        <f>SUM(Ведомственная!H628)</f>
        <v>16800</v>
      </c>
      <c r="H899" s="9">
        <f>SUM(Ведомственная!I628)</f>
        <v>16800</v>
      </c>
    </row>
    <row r="900" spans="1:8" x14ac:dyDescent="0.25">
      <c r="A900" s="98" t="s">
        <v>46</v>
      </c>
      <c r="B900" s="31" t="s">
        <v>47</v>
      </c>
      <c r="C900" s="31"/>
      <c r="D900" s="99"/>
      <c r="E900" s="99"/>
      <c r="F900" s="9">
        <f>F901+F903+F905+F907+F909</f>
        <v>6213.9</v>
      </c>
      <c r="G900" s="9">
        <f t="shared" ref="G900:H900" si="242">G901+G903+G905+G907+G909</f>
        <v>5826.0999999999995</v>
      </c>
      <c r="H900" s="9">
        <f t="shared" si="242"/>
        <v>5826.0999999999995</v>
      </c>
    </row>
    <row r="901" spans="1:8" x14ac:dyDescent="0.25">
      <c r="A901" s="98" t="s">
        <v>48</v>
      </c>
      <c r="B901" s="31" t="s">
        <v>49</v>
      </c>
      <c r="C901" s="31"/>
      <c r="D901" s="99"/>
      <c r="E901" s="99"/>
      <c r="F901" s="9">
        <f>F902</f>
        <v>2600</v>
      </c>
      <c r="G901" s="9">
        <f>G902</f>
        <v>2519.6999999999998</v>
      </c>
      <c r="H901" s="9">
        <f>H902</f>
        <v>2436.1</v>
      </c>
    </row>
    <row r="902" spans="1:8" x14ac:dyDescent="0.25">
      <c r="A902" s="98" t="s">
        <v>34</v>
      </c>
      <c r="B902" s="31" t="s">
        <v>49</v>
      </c>
      <c r="C902" s="31">
        <v>300</v>
      </c>
      <c r="D902" s="99" t="s">
        <v>25</v>
      </c>
      <c r="E902" s="99" t="s">
        <v>45</v>
      </c>
      <c r="F902" s="9">
        <f>SUM(Ведомственная!G684)</f>
        <v>2600</v>
      </c>
      <c r="G902" s="9">
        <f>SUM(Ведомственная!H684)</f>
        <v>2519.6999999999998</v>
      </c>
      <c r="H902" s="9">
        <f>SUM(Ведомственная!I684)</f>
        <v>2436.1</v>
      </c>
    </row>
    <row r="903" spans="1:8" ht="31.5" x14ac:dyDescent="0.25">
      <c r="A903" s="98" t="s">
        <v>50</v>
      </c>
      <c r="B903" s="31" t="s">
        <v>51</v>
      </c>
      <c r="C903" s="31"/>
      <c r="D903" s="99"/>
      <c r="E903" s="99"/>
      <c r="F903" s="9">
        <f>F904</f>
        <v>2008.9</v>
      </c>
      <c r="G903" s="9">
        <f>G904</f>
        <v>2089.1999999999998</v>
      </c>
      <c r="H903" s="9">
        <f>H904</f>
        <v>2172.8000000000002</v>
      </c>
    </row>
    <row r="904" spans="1:8" x14ac:dyDescent="0.25">
      <c r="A904" s="98" t="s">
        <v>34</v>
      </c>
      <c r="B904" s="31" t="s">
        <v>51</v>
      </c>
      <c r="C904" s="31">
        <v>300</v>
      </c>
      <c r="D904" s="99" t="s">
        <v>25</v>
      </c>
      <c r="E904" s="99" t="s">
        <v>45</v>
      </c>
      <c r="F904" s="9">
        <f>SUM(Ведомственная!G686)</f>
        <v>2008.9</v>
      </c>
      <c r="G904" s="9">
        <f>SUM(Ведомственная!H686)</f>
        <v>2089.1999999999998</v>
      </c>
      <c r="H904" s="9">
        <f>SUM(Ведомственная!I686)</f>
        <v>2172.8000000000002</v>
      </c>
    </row>
    <row r="905" spans="1:8" ht="47.25" x14ac:dyDescent="0.25">
      <c r="A905" s="98" t="s">
        <v>388</v>
      </c>
      <c r="B905" s="4" t="s">
        <v>389</v>
      </c>
      <c r="C905" s="99"/>
      <c r="D905" s="99"/>
      <c r="E905" s="99"/>
      <c r="F905" s="9">
        <f>F906</f>
        <v>850</v>
      </c>
      <c r="G905" s="9">
        <f>G906</f>
        <v>850</v>
      </c>
      <c r="H905" s="9">
        <f>H906</f>
        <v>850</v>
      </c>
    </row>
    <row r="906" spans="1:8" x14ac:dyDescent="0.25">
      <c r="A906" s="98" t="s">
        <v>34</v>
      </c>
      <c r="B906" s="4" t="s">
        <v>389</v>
      </c>
      <c r="C906" s="99" t="s">
        <v>88</v>
      </c>
      <c r="D906" s="99" t="s">
        <v>25</v>
      </c>
      <c r="E906" s="99" t="s">
        <v>45</v>
      </c>
      <c r="F906" s="7">
        <f>SUM(Ведомственная!G688)</f>
        <v>850</v>
      </c>
      <c r="G906" s="7">
        <f>SUM(Ведомственная!H688)</f>
        <v>850</v>
      </c>
      <c r="H906" s="7">
        <f>SUM(Ведомственная!I688)</f>
        <v>850</v>
      </c>
    </row>
    <row r="907" spans="1:8" ht="47.25" x14ac:dyDescent="0.25">
      <c r="A907" s="98" t="s">
        <v>1038</v>
      </c>
      <c r="B907" s="4" t="s">
        <v>691</v>
      </c>
      <c r="C907" s="99"/>
      <c r="D907" s="99"/>
      <c r="E907" s="99"/>
      <c r="F907" s="7">
        <f>SUM(F908)</f>
        <v>387.8</v>
      </c>
      <c r="G907" s="7">
        <f t="shared" ref="G907:H907" si="243">SUM(G908)</f>
        <v>0</v>
      </c>
      <c r="H907" s="7">
        <f t="shared" si="243"/>
        <v>0</v>
      </c>
    </row>
    <row r="908" spans="1:8" x14ac:dyDescent="0.25">
      <c r="A908" s="98" t="s">
        <v>34</v>
      </c>
      <c r="B908" s="4" t="s">
        <v>691</v>
      </c>
      <c r="C908" s="99" t="s">
        <v>88</v>
      </c>
      <c r="D908" s="99" t="s">
        <v>25</v>
      </c>
      <c r="E908" s="99" t="s">
        <v>45</v>
      </c>
      <c r="F908" s="7">
        <f>SUM(Ведомственная!G690)</f>
        <v>387.8</v>
      </c>
      <c r="G908" s="7">
        <f>SUM(Ведомственная!H690)</f>
        <v>0</v>
      </c>
      <c r="H908" s="7">
        <f>SUM(Ведомственная!I690)</f>
        <v>0</v>
      </c>
    </row>
    <row r="909" spans="1:8" ht="47.25" x14ac:dyDescent="0.25">
      <c r="A909" s="98" t="s">
        <v>911</v>
      </c>
      <c r="B909" s="4" t="s">
        <v>910</v>
      </c>
      <c r="C909" s="4"/>
      <c r="D909" s="99"/>
      <c r="E909" s="99"/>
      <c r="F909" s="7">
        <f>SUM(F910)</f>
        <v>367.2</v>
      </c>
      <c r="G909" s="7">
        <f t="shared" ref="G909:H909" si="244">SUM(G910)</f>
        <v>367.2</v>
      </c>
      <c r="H909" s="7">
        <f t="shared" si="244"/>
        <v>367.2</v>
      </c>
    </row>
    <row r="910" spans="1:8" ht="31.5" x14ac:dyDescent="0.25">
      <c r="A910" s="98" t="s">
        <v>43</v>
      </c>
      <c r="B910" s="4" t="s">
        <v>910</v>
      </c>
      <c r="C910" s="4" t="s">
        <v>80</v>
      </c>
      <c r="D910" s="99" t="s">
        <v>25</v>
      </c>
      <c r="E910" s="99" t="s">
        <v>45</v>
      </c>
      <c r="F910" s="7">
        <f>SUM(Ведомственная!G692)</f>
        <v>367.2</v>
      </c>
      <c r="G910" s="7">
        <f>SUM(Ведомственная!H692)</f>
        <v>367.2</v>
      </c>
      <c r="H910" s="7">
        <f>SUM(Ведомственная!I692)</f>
        <v>367.2</v>
      </c>
    </row>
    <row r="911" spans="1:8" x14ac:dyDescent="0.25">
      <c r="A911" s="98" t="s">
        <v>52</v>
      </c>
      <c r="B911" s="31" t="s">
        <v>53</v>
      </c>
      <c r="C911" s="31"/>
      <c r="D911" s="99"/>
      <c r="E911" s="99"/>
      <c r="F911" s="9">
        <f>F912+F913</f>
        <v>1397</v>
      </c>
      <c r="G911" s="9">
        <f>G912+G913</f>
        <v>1160</v>
      </c>
      <c r="H911" s="9">
        <f>H912+H913</f>
        <v>1160</v>
      </c>
    </row>
    <row r="912" spans="1:8" ht="31.5" x14ac:dyDescent="0.25">
      <c r="A912" s="98" t="s">
        <v>43</v>
      </c>
      <c r="B912" s="31" t="s">
        <v>53</v>
      </c>
      <c r="C912" s="31">
        <v>200</v>
      </c>
      <c r="D912" s="99" t="s">
        <v>25</v>
      </c>
      <c r="E912" s="99" t="s">
        <v>45</v>
      </c>
      <c r="F912" s="9">
        <f>SUM(Ведомственная!G694)</f>
        <v>713</v>
      </c>
      <c r="G912" s="9">
        <f>SUM(Ведомственная!H694)</f>
        <v>476</v>
      </c>
      <c r="H912" s="9">
        <f>SUM(Ведомственная!I694)</f>
        <v>476</v>
      </c>
    </row>
    <row r="913" spans="1:8" x14ac:dyDescent="0.25">
      <c r="A913" s="98" t="s">
        <v>34</v>
      </c>
      <c r="B913" s="31" t="s">
        <v>53</v>
      </c>
      <c r="C913" s="31">
        <v>300</v>
      </c>
      <c r="D913" s="99" t="s">
        <v>25</v>
      </c>
      <c r="E913" s="99" t="s">
        <v>45</v>
      </c>
      <c r="F913" s="9">
        <f>SUM(Ведомственная!G695)</f>
        <v>684</v>
      </c>
      <c r="G913" s="9">
        <f>SUM(Ведомственная!H695)</f>
        <v>684</v>
      </c>
      <c r="H913" s="9">
        <f>SUM(Ведомственная!I695)</f>
        <v>684</v>
      </c>
    </row>
    <row r="914" spans="1:8" ht="47.25" hidden="1" x14ac:dyDescent="0.25">
      <c r="A914" s="98" t="s">
        <v>16</v>
      </c>
      <c r="B914" s="31" t="s">
        <v>17</v>
      </c>
      <c r="C914" s="31"/>
      <c r="D914" s="99"/>
      <c r="E914" s="99"/>
      <c r="F914" s="9">
        <f>SUM(F915)</f>
        <v>0</v>
      </c>
      <c r="G914" s="9">
        <f>SUM(G915)</f>
        <v>0</v>
      </c>
      <c r="H914" s="9">
        <f>SUM(H915)</f>
        <v>0</v>
      </c>
    </row>
    <row r="915" spans="1:8" hidden="1" x14ac:dyDescent="0.25">
      <c r="A915" s="98" t="s">
        <v>18</v>
      </c>
      <c r="B915" s="31" t="s">
        <v>19</v>
      </c>
      <c r="C915" s="31"/>
      <c r="D915" s="99"/>
      <c r="E915" s="99"/>
      <c r="F915" s="9">
        <f>F916</f>
        <v>0</v>
      </c>
      <c r="G915" s="9">
        <f>G916</f>
        <v>0</v>
      </c>
      <c r="H915" s="9">
        <f>H916</f>
        <v>0</v>
      </c>
    </row>
    <row r="916" spans="1:8" hidden="1" x14ac:dyDescent="0.25">
      <c r="A916" s="98" t="s">
        <v>20</v>
      </c>
      <c r="B916" s="31" t="s">
        <v>19</v>
      </c>
      <c r="C916" s="31">
        <v>800</v>
      </c>
      <c r="D916" s="99" t="s">
        <v>11</v>
      </c>
      <c r="E916" s="99" t="s">
        <v>13</v>
      </c>
      <c r="F916" s="9">
        <v>0</v>
      </c>
      <c r="G916" s="9">
        <v>0</v>
      </c>
      <c r="H916" s="9">
        <v>0</v>
      </c>
    </row>
    <row r="917" spans="1:8" ht="31.5" hidden="1" x14ac:dyDescent="0.25">
      <c r="A917" s="98" t="s">
        <v>36</v>
      </c>
      <c r="B917" s="31" t="s">
        <v>37</v>
      </c>
      <c r="C917" s="31"/>
      <c r="D917" s="99"/>
      <c r="E917" s="99"/>
      <c r="F917" s="9">
        <f>SUM(F918)+F921</f>
        <v>0</v>
      </c>
      <c r="G917" s="9">
        <f>SUM(G918)+G921</f>
        <v>0</v>
      </c>
      <c r="H917" s="9">
        <f>SUM(H918)+H921</f>
        <v>0</v>
      </c>
    </row>
    <row r="918" spans="1:8" hidden="1" x14ac:dyDescent="0.25">
      <c r="A918" s="98" t="s">
        <v>38</v>
      </c>
      <c r="B918" s="31" t="s">
        <v>39</v>
      </c>
      <c r="C918" s="31"/>
      <c r="D918" s="99"/>
      <c r="E918" s="99"/>
      <c r="F918" s="9">
        <f>F919</f>
        <v>0</v>
      </c>
      <c r="G918" s="9">
        <f>G919</f>
        <v>0</v>
      </c>
      <c r="H918" s="9">
        <f>H919</f>
        <v>0</v>
      </c>
    </row>
    <row r="919" spans="1:8" ht="47.25" hidden="1" x14ac:dyDescent="0.25">
      <c r="A919" s="98" t="s">
        <v>40</v>
      </c>
      <c r="B919" s="31" t="s">
        <v>41</v>
      </c>
      <c r="C919" s="31"/>
      <c r="D919" s="99"/>
      <c r="E919" s="99"/>
      <c r="F919" s="9">
        <f>SUM(F920:F920)</f>
        <v>0</v>
      </c>
      <c r="G919" s="9">
        <f>SUM(G920:G920)</f>
        <v>0</v>
      </c>
      <c r="H919" s="9">
        <f>SUM(H920:H920)</f>
        <v>0</v>
      </c>
    </row>
    <row r="920" spans="1:8" ht="31.5" hidden="1" x14ac:dyDescent="0.25">
      <c r="A920" s="98" t="s">
        <v>43</v>
      </c>
      <c r="B920" s="31" t="s">
        <v>41</v>
      </c>
      <c r="C920" s="31">
        <v>200</v>
      </c>
      <c r="D920" s="99" t="s">
        <v>102</v>
      </c>
      <c r="E920" s="99" t="s">
        <v>152</v>
      </c>
      <c r="F920" s="9">
        <f>SUM(Ведомственная!G611)</f>
        <v>0</v>
      </c>
      <c r="G920" s="9">
        <f>SUM(Ведомственная!H611)</f>
        <v>0</v>
      </c>
      <c r="H920" s="9">
        <f>SUM(Ведомственная!I611)</f>
        <v>0</v>
      </c>
    </row>
    <row r="921" spans="1:8" hidden="1" x14ac:dyDescent="0.25">
      <c r="A921" s="98" t="s">
        <v>481</v>
      </c>
      <c r="B921" s="31" t="s">
        <v>480</v>
      </c>
      <c r="C921" s="31"/>
      <c r="D921" s="99"/>
      <c r="E921" s="99"/>
      <c r="F921" s="9">
        <f>SUM(F923)</f>
        <v>0</v>
      </c>
      <c r="G921" s="9">
        <f>SUM(G923)</f>
        <v>0</v>
      </c>
      <c r="H921" s="9">
        <f>SUM(H923)</f>
        <v>0</v>
      </c>
    </row>
    <row r="922" spans="1:8" ht="47.25" hidden="1" x14ac:dyDescent="0.25">
      <c r="A922" s="98" t="s">
        <v>488</v>
      </c>
      <c r="B922" s="31" t="s">
        <v>487</v>
      </c>
      <c r="C922" s="31"/>
      <c r="D922" s="99"/>
      <c r="E922" s="99"/>
      <c r="F922" s="9">
        <f>SUM(F923)</f>
        <v>0</v>
      </c>
      <c r="G922" s="9">
        <f>SUM(G923)</f>
        <v>0</v>
      </c>
      <c r="H922" s="9">
        <f>SUM(H923)</f>
        <v>0</v>
      </c>
    </row>
    <row r="923" spans="1:8" ht="31.5" hidden="1" x14ac:dyDescent="0.25">
      <c r="A923" s="98" t="s">
        <v>43</v>
      </c>
      <c r="B923" s="31" t="s">
        <v>487</v>
      </c>
      <c r="C923" s="31">
        <v>200</v>
      </c>
      <c r="D923" s="99" t="s">
        <v>25</v>
      </c>
      <c r="E923" s="99" t="s">
        <v>11</v>
      </c>
      <c r="F923" s="9">
        <f>SUM(Ведомственная!G744)</f>
        <v>0</v>
      </c>
      <c r="G923" s="9">
        <f>SUM(Ведомственная!H744)</f>
        <v>0</v>
      </c>
      <c r="H923" s="9">
        <f>SUM(Ведомственная!I744)</f>
        <v>0</v>
      </c>
    </row>
    <row r="924" spans="1:8" x14ac:dyDescent="0.25">
      <c r="A924" s="98" t="s">
        <v>72</v>
      </c>
      <c r="B924" s="31" t="s">
        <v>54</v>
      </c>
      <c r="C924" s="31"/>
      <c r="D924" s="99"/>
      <c r="E924" s="99"/>
      <c r="F924" s="9">
        <f t="shared" ref="F924:H925" si="245">F925</f>
        <v>58.5</v>
      </c>
      <c r="G924" s="9">
        <f t="shared" si="245"/>
        <v>0</v>
      </c>
      <c r="H924" s="9">
        <f t="shared" si="245"/>
        <v>0</v>
      </c>
    </row>
    <row r="925" spans="1:8" x14ac:dyDescent="0.25">
      <c r="A925" s="98" t="s">
        <v>29</v>
      </c>
      <c r="B925" s="31" t="s">
        <v>55</v>
      </c>
      <c r="C925" s="31"/>
      <c r="D925" s="99"/>
      <c r="E925" s="99"/>
      <c r="F925" s="9">
        <f t="shared" si="245"/>
        <v>58.5</v>
      </c>
      <c r="G925" s="9">
        <f t="shared" si="245"/>
        <v>0</v>
      </c>
      <c r="H925" s="9">
        <f t="shared" si="245"/>
        <v>0</v>
      </c>
    </row>
    <row r="926" spans="1:8" x14ac:dyDescent="0.25">
      <c r="A926" s="98" t="s">
        <v>31</v>
      </c>
      <c r="B926" s="31" t="s">
        <v>56</v>
      </c>
      <c r="C926" s="31"/>
      <c r="D926" s="99"/>
      <c r="E926" s="99"/>
      <c r="F926" s="9">
        <f>F927+F928</f>
        <v>58.5</v>
      </c>
      <c r="G926" s="9">
        <f>G927+G928</f>
        <v>0</v>
      </c>
      <c r="H926" s="9">
        <f>H927+H928</f>
        <v>0</v>
      </c>
    </row>
    <row r="927" spans="1:8" ht="31.5" x14ac:dyDescent="0.25">
      <c r="A927" s="98" t="s">
        <v>43</v>
      </c>
      <c r="B927" s="31" t="s">
        <v>56</v>
      </c>
      <c r="C927" s="31">
        <v>200</v>
      </c>
      <c r="D927" s="99" t="s">
        <v>25</v>
      </c>
      <c r="E927" s="99" t="s">
        <v>45</v>
      </c>
      <c r="F927" s="9">
        <f>SUM(Ведомственная!G699)</f>
        <v>58.5</v>
      </c>
      <c r="G927" s="9">
        <f>SUM(Ведомственная!H699)</f>
        <v>0</v>
      </c>
      <c r="H927" s="9">
        <f>SUM(Ведомственная!I699)</f>
        <v>0</v>
      </c>
    </row>
    <row r="928" spans="1:8" hidden="1" x14ac:dyDescent="0.25">
      <c r="A928" s="98" t="s">
        <v>34</v>
      </c>
      <c r="B928" s="31" t="s">
        <v>56</v>
      </c>
      <c r="C928" s="31">
        <v>300</v>
      </c>
      <c r="D928" s="99" t="s">
        <v>25</v>
      </c>
      <c r="E928" s="99" t="s">
        <v>45</v>
      </c>
      <c r="F928" s="9"/>
      <c r="G928" s="9"/>
      <c r="H928" s="9"/>
    </row>
    <row r="929" spans="1:8" x14ac:dyDescent="0.25">
      <c r="A929" s="98" t="s">
        <v>73</v>
      </c>
      <c r="B929" s="31" t="s">
        <v>57</v>
      </c>
      <c r="C929" s="31"/>
      <c r="D929" s="99"/>
      <c r="E929" s="99"/>
      <c r="F929" s="9">
        <f>SUM(F930)</f>
        <v>907.7</v>
      </c>
      <c r="G929" s="9">
        <f>SUM(G930)</f>
        <v>45</v>
      </c>
      <c r="H929" s="9">
        <f>SUM(H930)</f>
        <v>45</v>
      </c>
    </row>
    <row r="930" spans="1:8" x14ac:dyDescent="0.25">
      <c r="A930" s="98" t="s">
        <v>29</v>
      </c>
      <c r="B930" s="31" t="s">
        <v>369</v>
      </c>
      <c r="C930" s="31"/>
      <c r="D930" s="37"/>
      <c r="E930" s="37"/>
      <c r="F930" s="9">
        <f>SUM(F935)+F933+F931</f>
        <v>907.7</v>
      </c>
      <c r="G930" s="9">
        <f t="shared" ref="G930:H930" si="246">SUM(G935)+G933+G931</f>
        <v>45</v>
      </c>
      <c r="H930" s="9">
        <f t="shared" si="246"/>
        <v>45</v>
      </c>
    </row>
    <row r="931" spans="1:8" ht="47.25" hidden="1" x14ac:dyDescent="0.25">
      <c r="A931" s="98" t="s">
        <v>719</v>
      </c>
      <c r="B931" s="31" t="s">
        <v>576</v>
      </c>
      <c r="C931" s="31"/>
      <c r="D931" s="37"/>
      <c r="E931" s="37"/>
      <c r="F931" s="9">
        <f>SUM(F932)</f>
        <v>0</v>
      </c>
      <c r="G931" s="9">
        <f>SUM(G932)</f>
        <v>0</v>
      </c>
      <c r="H931" s="9">
        <f>SUM(H932)</f>
        <v>0</v>
      </c>
    </row>
    <row r="932" spans="1:8" ht="31.5" hidden="1" x14ac:dyDescent="0.25">
      <c r="A932" s="98" t="s">
        <v>43</v>
      </c>
      <c r="B932" s="31" t="s">
        <v>576</v>
      </c>
      <c r="C932" s="31">
        <v>200</v>
      </c>
      <c r="D932" s="99" t="s">
        <v>25</v>
      </c>
      <c r="E932" s="99" t="s">
        <v>67</v>
      </c>
      <c r="F932" s="9">
        <f>SUM(Ведомственная!G776)</f>
        <v>0</v>
      </c>
      <c r="G932" s="9">
        <f>SUM(Ведомственная!H776)</f>
        <v>0</v>
      </c>
      <c r="H932" s="9">
        <f>SUM(Ведомственная!I776)</f>
        <v>0</v>
      </c>
    </row>
    <row r="933" spans="1:8" ht="63" hidden="1" x14ac:dyDescent="0.25">
      <c r="A933" s="98" t="s">
        <v>774</v>
      </c>
      <c r="B933" s="31" t="s">
        <v>773</v>
      </c>
      <c r="C933" s="31"/>
      <c r="D933" s="37"/>
      <c r="E933" s="37"/>
      <c r="F933" s="9">
        <f>SUM(F934)</f>
        <v>0</v>
      </c>
      <c r="G933" s="9">
        <f t="shared" ref="G933:H933" si="247">SUM(G934)</f>
        <v>0</v>
      </c>
      <c r="H933" s="9">
        <f t="shared" si="247"/>
        <v>0</v>
      </c>
    </row>
    <row r="934" spans="1:8" ht="31.5" hidden="1" x14ac:dyDescent="0.25">
      <c r="A934" s="98" t="s">
        <v>43</v>
      </c>
      <c r="B934" s="31" t="s">
        <v>773</v>
      </c>
      <c r="C934" s="31">
        <v>200</v>
      </c>
      <c r="D934" s="99" t="s">
        <v>25</v>
      </c>
      <c r="E934" s="99" t="s">
        <v>67</v>
      </c>
      <c r="F934" s="9">
        <f>SUM(Ведомственная!G774)</f>
        <v>0</v>
      </c>
      <c r="G934" s="9">
        <f>SUM(Ведомственная!H774)</f>
        <v>0</v>
      </c>
      <c r="H934" s="9">
        <f>SUM(Ведомственная!I774)</f>
        <v>0</v>
      </c>
    </row>
    <row r="935" spans="1:8" x14ac:dyDescent="0.25">
      <c r="A935" s="98" t="s">
        <v>31</v>
      </c>
      <c r="B935" s="31" t="s">
        <v>370</v>
      </c>
      <c r="C935" s="31"/>
      <c r="D935" s="37"/>
      <c r="E935" s="37"/>
      <c r="F935" s="9">
        <f>SUM(F936:F942)</f>
        <v>907.7</v>
      </c>
      <c r="G935" s="9">
        <f t="shared" ref="G935:H935" si="248">SUM(G936:G942)</f>
        <v>45</v>
      </c>
      <c r="H935" s="9">
        <f t="shared" si="248"/>
        <v>45</v>
      </c>
    </row>
    <row r="936" spans="1:8" ht="31.5" x14ac:dyDescent="0.25">
      <c r="A936" s="98" t="s">
        <v>43</v>
      </c>
      <c r="B936" s="31" t="s">
        <v>370</v>
      </c>
      <c r="C936" s="31">
        <v>200</v>
      </c>
      <c r="D936" s="99" t="s">
        <v>102</v>
      </c>
      <c r="E936" s="99" t="s">
        <v>35</v>
      </c>
      <c r="F936" s="9">
        <f>SUM(Ведомственная!G1099)</f>
        <v>16.8</v>
      </c>
      <c r="G936" s="9">
        <f>SUM(Ведомственная!H1099)</f>
        <v>30</v>
      </c>
      <c r="H936" s="9">
        <f>SUM(Ведомственная!I1099)</f>
        <v>30</v>
      </c>
    </row>
    <row r="937" spans="1:8" ht="31.5" x14ac:dyDescent="0.25">
      <c r="A937" s="103" t="s">
        <v>43</v>
      </c>
      <c r="B937" s="31" t="s">
        <v>370</v>
      </c>
      <c r="C937" s="31">
        <v>200</v>
      </c>
      <c r="D937" s="104" t="s">
        <v>102</v>
      </c>
      <c r="E937" s="104" t="s">
        <v>45</v>
      </c>
      <c r="F937" s="9">
        <f>SUM(Ведомственная!G1306)</f>
        <v>252.5</v>
      </c>
      <c r="G937" s="9">
        <f>SUM(Ведомственная!H1306)</f>
        <v>0</v>
      </c>
      <c r="H937" s="9">
        <f>SUM(Ведомственная!I1306)</f>
        <v>0</v>
      </c>
    </row>
    <row r="938" spans="1:8" ht="31.5" x14ac:dyDescent="0.25">
      <c r="A938" s="98" t="s">
        <v>43</v>
      </c>
      <c r="B938" s="31" t="s">
        <v>370</v>
      </c>
      <c r="C938" s="31">
        <v>200</v>
      </c>
      <c r="D938" s="99" t="s">
        <v>13</v>
      </c>
      <c r="E938" s="99" t="s">
        <v>28</v>
      </c>
      <c r="F938" s="9">
        <f>SUM(Ведомственная!G1417)</f>
        <v>136.9</v>
      </c>
      <c r="G938" s="9">
        <f>SUM(Ведомственная!H1417)</f>
        <v>0</v>
      </c>
      <c r="H938" s="9">
        <f>SUM(Ведомственная!I1417)</f>
        <v>0</v>
      </c>
    </row>
    <row r="939" spans="1:8" ht="31.5" x14ac:dyDescent="0.25">
      <c r="A939" s="98" t="s">
        <v>43</v>
      </c>
      <c r="B939" s="31" t="s">
        <v>370</v>
      </c>
      <c r="C939" s="31">
        <v>200</v>
      </c>
      <c r="D939" s="99" t="s">
        <v>25</v>
      </c>
      <c r="E939" s="99" t="s">
        <v>45</v>
      </c>
      <c r="F939" s="9">
        <f>SUM(Ведомственная!G704)</f>
        <v>14.3</v>
      </c>
      <c r="G939" s="9">
        <f>SUM(Ведомственная!H704)</f>
        <v>15</v>
      </c>
      <c r="H939" s="9">
        <f>SUM(Ведомственная!I704)</f>
        <v>15</v>
      </c>
    </row>
    <row r="940" spans="1:8" ht="31.5" x14ac:dyDescent="0.25">
      <c r="A940" s="98" t="s">
        <v>207</v>
      </c>
      <c r="B940" s="31" t="s">
        <v>370</v>
      </c>
      <c r="C940" s="31">
        <v>600</v>
      </c>
      <c r="D940" s="99" t="s">
        <v>102</v>
      </c>
      <c r="E940" s="99" t="s">
        <v>28</v>
      </c>
      <c r="F940" s="9">
        <f>SUM(Ведомственная!G985)</f>
        <v>0</v>
      </c>
      <c r="G940" s="9">
        <f>SUM(Ведомственная!H985)</f>
        <v>0</v>
      </c>
      <c r="H940" s="9">
        <f>SUM(Ведомственная!I985)</f>
        <v>0</v>
      </c>
    </row>
    <row r="941" spans="1:8" ht="31.5" x14ac:dyDescent="0.25">
      <c r="A941" s="98" t="s">
        <v>207</v>
      </c>
      <c r="B941" s="31" t="s">
        <v>370</v>
      </c>
      <c r="C941" s="31">
        <v>600</v>
      </c>
      <c r="D941" s="99" t="s">
        <v>102</v>
      </c>
      <c r="E941" s="99" t="s">
        <v>35</v>
      </c>
      <c r="F941" s="9">
        <f>SUM(Ведомственная!G1100)</f>
        <v>13.2</v>
      </c>
      <c r="G941" s="9">
        <f>SUM(Ведомственная!H1100)</f>
        <v>0</v>
      </c>
      <c r="H941" s="9">
        <f>SUM(Ведомственная!I1100)</f>
        <v>0</v>
      </c>
    </row>
    <row r="942" spans="1:8" x14ac:dyDescent="0.25">
      <c r="A942" s="98" t="s">
        <v>20</v>
      </c>
      <c r="B942" s="31" t="s">
        <v>370</v>
      </c>
      <c r="C942" s="31">
        <v>800</v>
      </c>
      <c r="D942" s="99" t="s">
        <v>25</v>
      </c>
      <c r="E942" s="99" t="s">
        <v>45</v>
      </c>
      <c r="F942" s="9">
        <f>SUM(Ведомственная!G705)</f>
        <v>474</v>
      </c>
      <c r="G942" s="9">
        <f>SUM(Ведомственная!H705)</f>
        <v>0</v>
      </c>
      <c r="H942" s="9">
        <f>SUM(Ведомственная!I705)</f>
        <v>0</v>
      </c>
    </row>
    <row r="943" spans="1:8" ht="47.25" x14ac:dyDescent="0.25">
      <c r="A943" s="98" t="s">
        <v>527</v>
      </c>
      <c r="B943" s="31" t="s">
        <v>68</v>
      </c>
      <c r="C943" s="31"/>
      <c r="D943" s="99"/>
      <c r="E943" s="99"/>
      <c r="F943" s="9">
        <f>SUM(F944+F947+F949+F951)+F955</f>
        <v>10757.300000000001</v>
      </c>
      <c r="G943" s="9">
        <f t="shared" ref="G943:H943" si="249">SUM(G944+G947+G949+G951)+G955</f>
        <v>7828.9</v>
      </c>
      <c r="H943" s="9">
        <f t="shared" si="249"/>
        <v>7828.9</v>
      </c>
    </row>
    <row r="944" spans="1:8" x14ac:dyDescent="0.25">
      <c r="A944" s="98" t="s">
        <v>69</v>
      </c>
      <c r="B944" s="31" t="s">
        <v>70</v>
      </c>
      <c r="C944" s="31"/>
      <c r="D944" s="99"/>
      <c r="E944" s="99"/>
      <c r="F944" s="9">
        <f>F945+F946</f>
        <v>6749.2000000000007</v>
      </c>
      <c r="G944" s="9">
        <f t="shared" ref="G944:H944" si="250">G945+G946</f>
        <v>5916.7</v>
      </c>
      <c r="H944" s="9">
        <f t="shared" si="250"/>
        <v>5916.7</v>
      </c>
    </row>
    <row r="945" spans="1:8" ht="63" x14ac:dyDescent="0.25">
      <c r="A945" s="98" t="s">
        <v>42</v>
      </c>
      <c r="B945" s="31" t="s">
        <v>70</v>
      </c>
      <c r="C945" s="31">
        <v>100</v>
      </c>
      <c r="D945" s="99" t="s">
        <v>25</v>
      </c>
      <c r="E945" s="99" t="s">
        <v>67</v>
      </c>
      <c r="F945" s="9">
        <f>SUM(Ведомственная!G779)</f>
        <v>6742.2000000000007</v>
      </c>
      <c r="G945" s="9">
        <f>SUM(Ведомственная!H779)</f>
        <v>5909.7</v>
      </c>
      <c r="H945" s="9">
        <f>SUM(Ведомственная!I779)</f>
        <v>5909.7</v>
      </c>
    </row>
    <row r="946" spans="1:8" ht="31.5" x14ac:dyDescent="0.25">
      <c r="A946" s="98" t="s">
        <v>43</v>
      </c>
      <c r="B946" s="31" t="s">
        <v>70</v>
      </c>
      <c r="C946" s="31">
        <v>200</v>
      </c>
      <c r="D946" s="99" t="s">
        <v>25</v>
      </c>
      <c r="E946" s="99" t="s">
        <v>67</v>
      </c>
      <c r="F946" s="9">
        <f>SUM(Ведомственная!G780)</f>
        <v>7</v>
      </c>
      <c r="G946" s="9">
        <f>SUM(Ведомственная!H780)</f>
        <v>7</v>
      </c>
      <c r="H946" s="9">
        <f>SUM(Ведомственная!I780)</f>
        <v>7</v>
      </c>
    </row>
    <row r="947" spans="1:8" x14ac:dyDescent="0.25">
      <c r="A947" s="98" t="s">
        <v>84</v>
      </c>
      <c r="B947" s="31" t="s">
        <v>415</v>
      </c>
      <c r="C947" s="41"/>
      <c r="D947" s="99"/>
      <c r="E947" s="99"/>
      <c r="F947" s="9">
        <f>F948</f>
        <v>441.5</v>
      </c>
      <c r="G947" s="9">
        <f>G948</f>
        <v>535</v>
      </c>
      <c r="H947" s="9">
        <f>H948</f>
        <v>535</v>
      </c>
    </row>
    <row r="948" spans="1:8" ht="31.5" x14ac:dyDescent="0.25">
      <c r="A948" s="98" t="s">
        <v>43</v>
      </c>
      <c r="B948" s="31" t="s">
        <v>415</v>
      </c>
      <c r="C948" s="31">
        <v>200</v>
      </c>
      <c r="D948" s="99" t="s">
        <v>25</v>
      </c>
      <c r="E948" s="99" t="s">
        <v>67</v>
      </c>
      <c r="F948" s="9">
        <f>SUM(Ведомственная!G782)</f>
        <v>441.5</v>
      </c>
      <c r="G948" s="9">
        <f>SUM(Ведомственная!H782)</f>
        <v>535</v>
      </c>
      <c r="H948" s="9">
        <f>SUM(Ведомственная!I782)</f>
        <v>535</v>
      </c>
    </row>
    <row r="949" spans="1:8" ht="31.5" x14ac:dyDescent="0.25">
      <c r="A949" s="98" t="s">
        <v>86</v>
      </c>
      <c r="B949" s="31" t="s">
        <v>416</v>
      </c>
      <c r="C949" s="31"/>
      <c r="D949" s="99"/>
      <c r="E949" s="99"/>
      <c r="F949" s="9">
        <f>F950</f>
        <v>1304.3</v>
      </c>
      <c r="G949" s="9">
        <f>G950</f>
        <v>973.6</v>
      </c>
      <c r="H949" s="9">
        <f>H950</f>
        <v>973.6</v>
      </c>
    </row>
    <row r="950" spans="1:8" ht="31.5" x14ac:dyDescent="0.25">
      <c r="A950" s="98" t="s">
        <v>43</v>
      </c>
      <c r="B950" s="31" t="s">
        <v>416</v>
      </c>
      <c r="C950" s="31">
        <v>200</v>
      </c>
      <c r="D950" s="99" t="s">
        <v>25</v>
      </c>
      <c r="E950" s="99" t="s">
        <v>67</v>
      </c>
      <c r="F950" s="9">
        <f>SUM(Ведомственная!G784)</f>
        <v>1304.3</v>
      </c>
      <c r="G950" s="9">
        <f>SUM(Ведомственная!H784)</f>
        <v>973.6</v>
      </c>
      <c r="H950" s="9">
        <f>SUM(Ведомственная!I784)</f>
        <v>973.6</v>
      </c>
    </row>
    <row r="951" spans="1:8" ht="31.5" x14ac:dyDescent="0.25">
      <c r="A951" s="98" t="s">
        <v>87</v>
      </c>
      <c r="B951" s="31" t="s">
        <v>417</v>
      </c>
      <c r="C951" s="31"/>
      <c r="D951" s="99"/>
      <c r="E951" s="99"/>
      <c r="F951" s="9">
        <f>F953+F954+F952</f>
        <v>2237.6999999999998</v>
      </c>
      <c r="G951" s="9">
        <f t="shared" ref="G951:H951" si="251">G953+G954+G952</f>
        <v>379.2</v>
      </c>
      <c r="H951" s="9">
        <f t="shared" si="251"/>
        <v>379.2</v>
      </c>
    </row>
    <row r="952" spans="1:8" ht="31.5" hidden="1" x14ac:dyDescent="0.25">
      <c r="A952" s="98" t="s">
        <v>43</v>
      </c>
      <c r="B952" s="31" t="s">
        <v>417</v>
      </c>
      <c r="C952" s="31">
        <v>200</v>
      </c>
      <c r="D952" s="99" t="s">
        <v>102</v>
      </c>
      <c r="E952" s="99" t="s">
        <v>152</v>
      </c>
      <c r="F952" s="9">
        <f>SUM(Ведомственная!G614)</f>
        <v>0</v>
      </c>
      <c r="G952" s="9">
        <f>SUM(Ведомственная!H614)</f>
        <v>0</v>
      </c>
      <c r="H952" s="9">
        <f>SUM(Ведомственная!I614)</f>
        <v>0</v>
      </c>
    </row>
    <row r="953" spans="1:8" ht="31.5" x14ac:dyDescent="0.25">
      <c r="A953" s="98" t="s">
        <v>43</v>
      </c>
      <c r="B953" s="31" t="s">
        <v>417</v>
      </c>
      <c r="C953" s="31">
        <v>200</v>
      </c>
      <c r="D953" s="99" t="s">
        <v>25</v>
      </c>
      <c r="E953" s="99" t="s">
        <v>67</v>
      </c>
      <c r="F953" s="9">
        <f>SUM(Ведомственная!G786)</f>
        <v>2156.6</v>
      </c>
      <c r="G953" s="9">
        <f>SUM(Ведомственная!H786)</f>
        <v>299.7</v>
      </c>
      <c r="H953" s="9">
        <f>SUM(Ведомственная!I786)</f>
        <v>299.7</v>
      </c>
    </row>
    <row r="954" spans="1:8" x14ac:dyDescent="0.25">
      <c r="A954" s="98" t="s">
        <v>20</v>
      </c>
      <c r="B954" s="31" t="s">
        <v>417</v>
      </c>
      <c r="C954" s="31">
        <v>800</v>
      </c>
      <c r="D954" s="99" t="s">
        <v>25</v>
      </c>
      <c r="E954" s="99" t="s">
        <v>67</v>
      </c>
      <c r="F954" s="9">
        <f>SUM(Ведомственная!G787)</f>
        <v>81.099999999999994</v>
      </c>
      <c r="G954" s="9">
        <f>SUM(Ведомственная!H787)</f>
        <v>79.5</v>
      </c>
      <c r="H954" s="9">
        <f>SUM(Ведомственная!I787)</f>
        <v>79.5</v>
      </c>
    </row>
    <row r="955" spans="1:8" ht="31.5" x14ac:dyDescent="0.25">
      <c r="A955" s="98" t="s">
        <v>983</v>
      </c>
      <c r="B955" s="31" t="s">
        <v>982</v>
      </c>
      <c r="C955" s="31"/>
      <c r="D955" s="99"/>
      <c r="E955" s="99"/>
      <c r="F955" s="9">
        <f>SUM(F956)</f>
        <v>24.6</v>
      </c>
      <c r="G955" s="9">
        <f t="shared" ref="G955:H955" si="252">SUM(G956)</f>
        <v>24.4</v>
      </c>
      <c r="H955" s="9">
        <f t="shared" si="252"/>
        <v>24.4</v>
      </c>
    </row>
    <row r="956" spans="1:8" ht="63" x14ac:dyDescent="0.25">
      <c r="A956" s="98" t="s">
        <v>42</v>
      </c>
      <c r="B956" s="31" t="s">
        <v>982</v>
      </c>
      <c r="C956" s="31">
        <v>100</v>
      </c>
      <c r="D956" s="99" t="s">
        <v>25</v>
      </c>
      <c r="E956" s="99" t="s">
        <v>67</v>
      </c>
      <c r="F956" s="9">
        <f>SUM(Ведомственная!G789)</f>
        <v>24.6</v>
      </c>
      <c r="G956" s="9">
        <f>SUM(Ведомственная!H789)</f>
        <v>24.4</v>
      </c>
      <c r="H956" s="9">
        <f>SUM(Ведомственная!I789)</f>
        <v>24.4</v>
      </c>
    </row>
    <row r="957" spans="1:8" s="27" customFormat="1" ht="63" x14ac:dyDescent="0.25">
      <c r="A957" s="23" t="s">
        <v>523</v>
      </c>
      <c r="B957" s="29" t="s">
        <v>62</v>
      </c>
      <c r="C957" s="29"/>
      <c r="D957" s="38"/>
      <c r="E957" s="38"/>
      <c r="F957" s="10">
        <f>F958</f>
        <v>3850</v>
      </c>
      <c r="G957" s="10">
        <f>G958</f>
        <v>3850</v>
      </c>
      <c r="H957" s="10">
        <f>H958</f>
        <v>3850</v>
      </c>
    </row>
    <row r="958" spans="1:8" x14ac:dyDescent="0.25">
      <c r="A958" s="98" t="s">
        <v>29</v>
      </c>
      <c r="B958" s="31" t="s">
        <v>63</v>
      </c>
      <c r="C958" s="31"/>
      <c r="D958" s="99"/>
      <c r="E958" s="99"/>
      <c r="F958" s="9">
        <f>SUM(F959)</f>
        <v>3850</v>
      </c>
      <c r="G958" s="9">
        <f>SUM(G959)</f>
        <v>3850</v>
      </c>
      <c r="H958" s="9">
        <f>SUM(H959)</f>
        <v>3850</v>
      </c>
    </row>
    <row r="959" spans="1:8" ht="31.5" x14ac:dyDescent="0.25">
      <c r="A959" s="98" t="s">
        <v>64</v>
      </c>
      <c r="B959" s="31" t="s">
        <v>65</v>
      </c>
      <c r="C959" s="31"/>
      <c r="D959" s="99"/>
      <c r="E959" s="99"/>
      <c r="F959" s="9">
        <f>F960</f>
        <v>3850</v>
      </c>
      <c r="G959" s="9">
        <f>G960</f>
        <v>3850</v>
      </c>
      <c r="H959" s="9">
        <f>H960</f>
        <v>3850</v>
      </c>
    </row>
    <row r="960" spans="1:8" ht="31.5" x14ac:dyDescent="0.25">
      <c r="A960" s="98" t="s">
        <v>43</v>
      </c>
      <c r="B960" s="31" t="s">
        <v>65</v>
      </c>
      <c r="C960" s="31">
        <v>200</v>
      </c>
      <c r="D960" s="99" t="s">
        <v>25</v>
      </c>
      <c r="E960" s="99" t="s">
        <v>45</v>
      </c>
      <c r="F960" s="9">
        <f>SUM(Ведомственная!G713)</f>
        <v>3850</v>
      </c>
      <c r="G960" s="9">
        <f>SUM(Ведомственная!H713)</f>
        <v>3850</v>
      </c>
      <c r="H960" s="9">
        <f>SUM(Ведомственная!I713)</f>
        <v>3850</v>
      </c>
    </row>
    <row r="961" spans="1:8" s="27" customFormat="1" ht="31.5" x14ac:dyDescent="0.25">
      <c r="A961" s="23" t="s">
        <v>762</v>
      </c>
      <c r="B961" s="29" t="s">
        <v>203</v>
      </c>
      <c r="C961" s="29"/>
      <c r="D961" s="38"/>
      <c r="E961" s="38"/>
      <c r="F961" s="10">
        <f>SUM(F962)</f>
        <v>234.4</v>
      </c>
      <c r="G961" s="10">
        <f t="shared" ref="G961:H961" si="253">SUM(G962)</f>
        <v>234.4</v>
      </c>
      <c r="H961" s="10">
        <f t="shared" si="253"/>
        <v>234.4</v>
      </c>
    </row>
    <row r="962" spans="1:8" ht="31.5" x14ac:dyDescent="0.25">
      <c r="A962" s="98" t="s">
        <v>87</v>
      </c>
      <c r="B962" s="31" t="s">
        <v>445</v>
      </c>
      <c r="C962" s="31"/>
      <c r="D962" s="99"/>
      <c r="E962" s="99"/>
      <c r="F962" s="9">
        <f>SUM(F963:F964)</f>
        <v>234.4</v>
      </c>
      <c r="G962" s="9">
        <f>SUM(G963:G964)</f>
        <v>234.4</v>
      </c>
      <c r="H962" s="9">
        <f>SUM(H963:H964)</f>
        <v>234.4</v>
      </c>
    </row>
    <row r="963" spans="1:8" ht="31.5" x14ac:dyDescent="0.25">
      <c r="A963" s="98" t="s">
        <v>43</v>
      </c>
      <c r="B963" s="31" t="s">
        <v>445</v>
      </c>
      <c r="C963" s="31">
        <v>200</v>
      </c>
      <c r="D963" s="99" t="s">
        <v>28</v>
      </c>
      <c r="E963" s="99">
        <v>13</v>
      </c>
      <c r="F963" s="9">
        <f>SUM(Ведомственная!G117)</f>
        <v>84.4</v>
      </c>
      <c r="G963" s="9">
        <f>SUM(Ведомственная!H117)</f>
        <v>84.4</v>
      </c>
      <c r="H963" s="9">
        <f>SUM(Ведомственная!I117)</f>
        <v>84.4</v>
      </c>
    </row>
    <row r="964" spans="1:8" x14ac:dyDescent="0.25">
      <c r="A964" s="98" t="s">
        <v>34</v>
      </c>
      <c r="B964" s="31" t="s">
        <v>445</v>
      </c>
      <c r="C964" s="31">
        <v>300</v>
      </c>
      <c r="D964" s="99" t="s">
        <v>28</v>
      </c>
      <c r="E964" s="99">
        <v>13</v>
      </c>
      <c r="F964" s="9">
        <f>SUM(Ведомственная!G118)</f>
        <v>150</v>
      </c>
      <c r="G964" s="9">
        <f>SUM(Ведомственная!H118)</f>
        <v>150</v>
      </c>
      <c r="H964" s="9">
        <f>SUM(Ведомственная!I118)</f>
        <v>150</v>
      </c>
    </row>
    <row r="965" spans="1:8" s="27" customFormat="1" ht="47.25" x14ac:dyDescent="0.25">
      <c r="A965" s="23" t="s">
        <v>492</v>
      </c>
      <c r="B965" s="29" t="s">
        <v>176</v>
      </c>
      <c r="C965" s="29"/>
      <c r="D965" s="38"/>
      <c r="E965" s="38"/>
      <c r="F965" s="10">
        <f>SUM(F968+F971+F974+F976)+F966</f>
        <v>50599.799999999996</v>
      </c>
      <c r="G965" s="10">
        <f t="shared" ref="G965:H965" si="254">SUM(G968+G971+G974+G976)+G966</f>
        <v>43227.199999999997</v>
      </c>
      <c r="H965" s="10">
        <f t="shared" si="254"/>
        <v>44369.2</v>
      </c>
    </row>
    <row r="966" spans="1:8" s="27" customFormat="1" hidden="1" x14ac:dyDescent="0.25">
      <c r="A966" s="98" t="s">
        <v>697</v>
      </c>
      <c r="B966" s="31" t="s">
        <v>698</v>
      </c>
      <c r="C966" s="31"/>
      <c r="D966" s="99"/>
      <c r="E966" s="99"/>
      <c r="F966" s="9">
        <f>SUM(F967)</f>
        <v>0</v>
      </c>
      <c r="G966" s="9">
        <f t="shared" ref="G966:H966" si="255">SUM(G967)</f>
        <v>0</v>
      </c>
      <c r="H966" s="9">
        <f t="shared" si="255"/>
        <v>0</v>
      </c>
    </row>
    <row r="967" spans="1:8" s="27" customFormat="1" hidden="1" x14ac:dyDescent="0.25">
      <c r="A967" s="98" t="s">
        <v>699</v>
      </c>
      <c r="B967" s="31" t="s">
        <v>698</v>
      </c>
      <c r="C967" s="31">
        <v>700</v>
      </c>
      <c r="D967" s="99" t="s">
        <v>83</v>
      </c>
      <c r="E967" s="99" t="s">
        <v>28</v>
      </c>
      <c r="F967" s="9">
        <f>SUM(Ведомственная!G598)</f>
        <v>0</v>
      </c>
      <c r="G967" s="9">
        <f>SUM(Ведомственная!H598)</f>
        <v>0</v>
      </c>
      <c r="H967" s="9">
        <f>SUM(Ведомственная!I598)</f>
        <v>0</v>
      </c>
    </row>
    <row r="968" spans="1:8" x14ac:dyDescent="0.25">
      <c r="A968" s="98" t="s">
        <v>69</v>
      </c>
      <c r="B968" s="99" t="s">
        <v>177</v>
      </c>
      <c r="C968" s="99"/>
      <c r="D968" s="99"/>
      <c r="E968" s="99"/>
      <c r="F968" s="9">
        <f>SUM(F969:F970)</f>
        <v>40649</v>
      </c>
      <c r="G968" s="9">
        <f>SUM(G969:G970)</f>
        <v>33276.400000000001</v>
      </c>
      <c r="H968" s="9">
        <f>SUM(H969:H970)</f>
        <v>34418.400000000001</v>
      </c>
    </row>
    <row r="969" spans="1:8" ht="63" x14ac:dyDescent="0.25">
      <c r="A969" s="98" t="s">
        <v>42</v>
      </c>
      <c r="B969" s="99" t="s">
        <v>177</v>
      </c>
      <c r="C969" s="99" t="s">
        <v>78</v>
      </c>
      <c r="D969" s="99" t="s">
        <v>28</v>
      </c>
      <c r="E969" s="99" t="s">
        <v>67</v>
      </c>
      <c r="F969" s="9">
        <f>SUM(Ведомственная!G560)</f>
        <v>40633.1</v>
      </c>
      <c r="G969" s="9">
        <f>SUM(Ведомственная!H560)</f>
        <v>33260.5</v>
      </c>
      <c r="H969" s="9">
        <f>SUM(Ведомственная!I560)</f>
        <v>34402.5</v>
      </c>
    </row>
    <row r="970" spans="1:8" ht="31.5" x14ac:dyDescent="0.25">
      <c r="A970" s="98" t="s">
        <v>43</v>
      </c>
      <c r="B970" s="99" t="s">
        <v>177</v>
      </c>
      <c r="C970" s="99" t="s">
        <v>80</v>
      </c>
      <c r="D970" s="99" t="s">
        <v>28</v>
      </c>
      <c r="E970" s="99" t="s">
        <v>67</v>
      </c>
      <c r="F970" s="9">
        <f>SUM(Ведомственная!G561)</f>
        <v>15.9</v>
      </c>
      <c r="G970" s="9">
        <f>SUM(Ведомственная!H561)</f>
        <v>15.9</v>
      </c>
      <c r="H970" s="9">
        <f>SUM(Ведомственная!I561)</f>
        <v>15.9</v>
      </c>
    </row>
    <row r="971" spans="1:8" x14ac:dyDescent="0.25">
      <c r="A971" s="98" t="s">
        <v>84</v>
      </c>
      <c r="B971" s="31" t="s">
        <v>179</v>
      </c>
      <c r="C971" s="31"/>
      <c r="D971" s="99"/>
      <c r="E971" s="99"/>
      <c r="F971" s="9">
        <f>SUM(F972:F973)</f>
        <v>215.9</v>
      </c>
      <c r="G971" s="9">
        <f>SUM(G972:G973)</f>
        <v>215.9</v>
      </c>
      <c r="H971" s="9">
        <f>SUM(H972:H973)</f>
        <v>215.9</v>
      </c>
    </row>
    <row r="972" spans="1:8" ht="31.5" x14ac:dyDescent="0.25">
      <c r="A972" s="98" t="s">
        <v>43</v>
      </c>
      <c r="B972" s="31" t="s">
        <v>179</v>
      </c>
      <c r="C972" s="31">
        <v>200</v>
      </c>
      <c r="D972" s="99" t="s">
        <v>28</v>
      </c>
      <c r="E972" s="99" t="s">
        <v>83</v>
      </c>
      <c r="F972" s="9">
        <f>SUM(Ведомственная!G569)</f>
        <v>214.5</v>
      </c>
      <c r="G972" s="9">
        <f>SUM(Ведомственная!H569)</f>
        <v>214.5</v>
      </c>
      <c r="H972" s="9">
        <f>SUM(Ведомственная!I569)</f>
        <v>214.5</v>
      </c>
    </row>
    <row r="973" spans="1:8" x14ac:dyDescent="0.25">
      <c r="A973" s="98" t="s">
        <v>20</v>
      </c>
      <c r="B973" s="31" t="s">
        <v>179</v>
      </c>
      <c r="C973" s="31">
        <v>800</v>
      </c>
      <c r="D973" s="99" t="s">
        <v>28</v>
      </c>
      <c r="E973" s="99" t="s">
        <v>83</v>
      </c>
      <c r="F973" s="9">
        <f>SUM(Ведомственная!G570)</f>
        <v>1.4</v>
      </c>
      <c r="G973" s="9">
        <f>SUM(Ведомственная!H570)</f>
        <v>1.4</v>
      </c>
      <c r="H973" s="9">
        <f>SUM(Ведомственная!I570)</f>
        <v>1.4</v>
      </c>
    </row>
    <row r="974" spans="1:8" ht="31.5" x14ac:dyDescent="0.25">
      <c r="A974" s="98" t="s">
        <v>86</v>
      </c>
      <c r="B974" s="31" t="s">
        <v>180</v>
      </c>
      <c r="C974" s="31"/>
      <c r="D974" s="99"/>
      <c r="E974" s="99"/>
      <c r="F974" s="9">
        <f>SUM(F975)</f>
        <v>326.7</v>
      </c>
      <c r="G974" s="9">
        <f>SUM(G975)</f>
        <v>326.7</v>
      </c>
      <c r="H974" s="9">
        <f>SUM(H975)</f>
        <v>326.7</v>
      </c>
    </row>
    <row r="975" spans="1:8" ht="31.5" x14ac:dyDescent="0.25">
      <c r="A975" s="98" t="s">
        <v>43</v>
      </c>
      <c r="B975" s="31" t="s">
        <v>180</v>
      </c>
      <c r="C975" s="31">
        <v>200</v>
      </c>
      <c r="D975" s="99" t="s">
        <v>28</v>
      </c>
      <c r="E975" s="99" t="s">
        <v>83</v>
      </c>
      <c r="F975" s="9">
        <f>SUM(Ведомственная!G572)</f>
        <v>326.7</v>
      </c>
      <c r="G975" s="9">
        <f>SUM(Ведомственная!H572)</f>
        <v>326.7</v>
      </c>
      <c r="H975" s="9">
        <f>SUM(Ведомственная!I572)</f>
        <v>326.7</v>
      </c>
    </row>
    <row r="976" spans="1:8" ht="31.5" x14ac:dyDescent="0.25">
      <c r="A976" s="98" t="s">
        <v>87</v>
      </c>
      <c r="B976" s="31" t="s">
        <v>181</v>
      </c>
      <c r="C976" s="31"/>
      <c r="D976" s="99"/>
      <c r="E976" s="99"/>
      <c r="F976" s="9">
        <f>SUM(F977:F979)</f>
        <v>9408.1999999999989</v>
      </c>
      <c r="G976" s="9">
        <f>SUM(G977:G979)</f>
        <v>9408.1999999999989</v>
      </c>
      <c r="H976" s="9">
        <f>SUM(H977:H979)</f>
        <v>9408.1999999999989</v>
      </c>
    </row>
    <row r="977" spans="1:8" ht="31.5" x14ac:dyDescent="0.25">
      <c r="A977" s="98" t="s">
        <v>43</v>
      </c>
      <c r="B977" s="31" t="s">
        <v>181</v>
      </c>
      <c r="C977" s="31">
        <v>200</v>
      </c>
      <c r="D977" s="99" t="s">
        <v>28</v>
      </c>
      <c r="E977" s="99" t="s">
        <v>83</v>
      </c>
      <c r="F977" s="9">
        <f>SUM(Ведомственная!G574)</f>
        <v>9293.2999999999993</v>
      </c>
      <c r="G977" s="9">
        <f>SUM(Ведомственная!H574)</f>
        <v>9293.2999999999993</v>
      </c>
      <c r="H977" s="9">
        <f>SUM(Ведомственная!I574)</f>
        <v>9293.2999999999993</v>
      </c>
    </row>
    <row r="978" spans="1:8" ht="31.5" x14ac:dyDescent="0.25">
      <c r="A978" s="98" t="s">
        <v>43</v>
      </c>
      <c r="B978" s="31" t="s">
        <v>181</v>
      </c>
      <c r="C978" s="31">
        <v>200</v>
      </c>
      <c r="D978" s="99" t="s">
        <v>102</v>
      </c>
      <c r="E978" s="99" t="s">
        <v>152</v>
      </c>
      <c r="F978" s="9">
        <f>SUM(Ведомственная!G588)</f>
        <v>114.9</v>
      </c>
      <c r="G978" s="9">
        <f>SUM(Ведомственная!H588)</f>
        <v>114.9</v>
      </c>
      <c r="H978" s="9">
        <f>SUM(Ведомственная!I588)</f>
        <v>114.9</v>
      </c>
    </row>
    <row r="979" spans="1:8" x14ac:dyDescent="0.25">
      <c r="A979" s="98" t="s">
        <v>20</v>
      </c>
      <c r="B979" s="31" t="s">
        <v>181</v>
      </c>
      <c r="C979" s="31">
        <v>800</v>
      </c>
      <c r="D979" s="99" t="s">
        <v>28</v>
      </c>
      <c r="E979" s="99" t="s">
        <v>83</v>
      </c>
      <c r="F979" s="9">
        <f>SUM(Ведомственная!G575)</f>
        <v>0</v>
      </c>
      <c r="G979" s="9">
        <f>SUM(Ведомственная!H575)</f>
        <v>0</v>
      </c>
      <c r="H979" s="9">
        <f>SUM(Ведомственная!I575)</f>
        <v>0</v>
      </c>
    </row>
    <row r="980" spans="1:8" s="27" customFormat="1" ht="31.5" x14ac:dyDescent="0.25">
      <c r="A980" s="23" t="s">
        <v>755</v>
      </c>
      <c r="B980" s="29" t="s">
        <v>204</v>
      </c>
      <c r="C980" s="29"/>
      <c r="D980" s="38"/>
      <c r="E980" s="38"/>
      <c r="F980" s="10">
        <f>SUM(F981)</f>
        <v>290</v>
      </c>
      <c r="G980" s="10">
        <f>SUM(G981)</f>
        <v>290</v>
      </c>
      <c r="H980" s="10">
        <f>SUM(H981)</f>
        <v>290</v>
      </c>
    </row>
    <row r="981" spans="1:8" x14ac:dyDescent="0.25">
      <c r="A981" s="98" t="s">
        <v>29</v>
      </c>
      <c r="B981" s="31" t="s">
        <v>530</v>
      </c>
      <c r="C981" s="31"/>
      <c r="D981" s="99"/>
      <c r="E981" s="99"/>
      <c r="F981" s="9">
        <f>SUM(Ведомственная!G120)</f>
        <v>290</v>
      </c>
      <c r="G981" s="9">
        <f>SUM(Ведомственная!H120)</f>
        <v>290</v>
      </c>
      <c r="H981" s="9">
        <f>SUM(Ведомственная!I120)</f>
        <v>290</v>
      </c>
    </row>
    <row r="982" spans="1:8" ht="31.5" x14ac:dyDescent="0.25">
      <c r="A982" s="98" t="s">
        <v>43</v>
      </c>
      <c r="B982" s="31" t="s">
        <v>204</v>
      </c>
      <c r="C982" s="31">
        <v>200</v>
      </c>
      <c r="D982" s="99" t="s">
        <v>28</v>
      </c>
      <c r="E982" s="99">
        <v>13</v>
      </c>
      <c r="F982" s="9">
        <f>SUM(Ведомственная!G121)</f>
        <v>290</v>
      </c>
      <c r="G982" s="9">
        <f>SUM(Ведомственная!H121)</f>
        <v>290</v>
      </c>
      <c r="H982" s="9">
        <f>SUM(Ведомственная!I121)</f>
        <v>290</v>
      </c>
    </row>
    <row r="983" spans="1:8" s="27" customFormat="1" ht="47.25" x14ac:dyDescent="0.25">
      <c r="A983" s="23" t="s">
        <v>528</v>
      </c>
      <c r="B983" s="29" t="s">
        <v>205</v>
      </c>
      <c r="C983" s="29"/>
      <c r="D983" s="38"/>
      <c r="E983" s="38"/>
      <c r="F983" s="10">
        <f>SUM(F984+F986)+F988</f>
        <v>6849</v>
      </c>
      <c r="G983" s="10">
        <f>SUM(G984+G986)+G988</f>
        <v>6592.9</v>
      </c>
      <c r="H983" s="10">
        <f>SUM(H984+H986)+H988</f>
        <v>6592.9</v>
      </c>
    </row>
    <row r="984" spans="1:8" ht="47.25" x14ac:dyDescent="0.25">
      <c r="A984" s="98" t="s">
        <v>319</v>
      </c>
      <c r="B984" s="31" t="s">
        <v>440</v>
      </c>
      <c r="C984" s="31"/>
      <c r="D984" s="99"/>
      <c r="E984" s="99"/>
      <c r="F984" s="9">
        <f>SUM(F985)</f>
        <v>236.4</v>
      </c>
      <c r="G984" s="9">
        <f>SUM(G985)</f>
        <v>236.4</v>
      </c>
      <c r="H984" s="9">
        <f>SUM(H985)</f>
        <v>236.4</v>
      </c>
    </row>
    <row r="985" spans="1:8" ht="31.5" x14ac:dyDescent="0.25">
      <c r="A985" s="98" t="s">
        <v>207</v>
      </c>
      <c r="B985" s="31" t="s">
        <v>440</v>
      </c>
      <c r="C985" s="31">
        <v>600</v>
      </c>
      <c r="D985" s="99" t="s">
        <v>28</v>
      </c>
      <c r="E985" s="99">
        <v>13</v>
      </c>
      <c r="F985" s="9">
        <f>SUM(Ведомственная!G124)</f>
        <v>236.4</v>
      </c>
      <c r="G985" s="9">
        <f>SUM(Ведомственная!H124)</f>
        <v>236.4</v>
      </c>
      <c r="H985" s="9">
        <f>SUM(Ведомственная!I124)</f>
        <v>236.4</v>
      </c>
    </row>
    <row r="986" spans="1:8" ht="47.25" x14ac:dyDescent="0.25">
      <c r="A986" s="98" t="s">
        <v>23</v>
      </c>
      <c r="B986" s="31" t="s">
        <v>206</v>
      </c>
      <c r="C986" s="31"/>
      <c r="D986" s="99"/>
      <c r="E986" s="99"/>
      <c r="F986" s="9">
        <f>SUM(F987)</f>
        <v>6612.6</v>
      </c>
      <c r="G986" s="9">
        <f>SUM(G987)</f>
        <v>6356.5</v>
      </c>
      <c r="H986" s="9">
        <f>SUM(H987)</f>
        <v>6356.5</v>
      </c>
    </row>
    <row r="987" spans="1:8" ht="31.5" x14ac:dyDescent="0.25">
      <c r="A987" s="98" t="s">
        <v>207</v>
      </c>
      <c r="B987" s="31" t="s">
        <v>206</v>
      </c>
      <c r="C987" s="31">
        <v>600</v>
      </c>
      <c r="D987" s="99" t="s">
        <v>28</v>
      </c>
      <c r="E987" s="99">
        <v>13</v>
      </c>
      <c r="F987" s="9">
        <f>SUM(Ведомственная!G126)</f>
        <v>6612.6</v>
      </c>
      <c r="G987" s="9">
        <f>SUM(Ведомственная!H126)</f>
        <v>6356.5</v>
      </c>
      <c r="H987" s="9">
        <f>SUM(Ведомственная!I126)</f>
        <v>6356.5</v>
      </c>
    </row>
    <row r="988" spans="1:8" hidden="1" x14ac:dyDescent="0.25">
      <c r="A988" s="98" t="s">
        <v>135</v>
      </c>
      <c r="B988" s="31" t="s">
        <v>381</v>
      </c>
      <c r="C988" s="99"/>
      <c r="D988" s="99"/>
      <c r="E988" s="31"/>
      <c r="F988" s="9">
        <f t="shared" ref="F988:H989" si="256">SUM(F989)</f>
        <v>0</v>
      </c>
      <c r="G988" s="9">
        <f t="shared" si="256"/>
        <v>0</v>
      </c>
      <c r="H988" s="9">
        <f t="shared" si="256"/>
        <v>0</v>
      </c>
    </row>
    <row r="989" spans="1:8" ht="31.5" hidden="1" x14ac:dyDescent="0.25">
      <c r="A989" s="98" t="s">
        <v>364</v>
      </c>
      <c r="B989" s="31" t="s">
        <v>382</v>
      </c>
      <c r="C989" s="99"/>
      <c r="D989" s="99"/>
      <c r="E989" s="31"/>
      <c r="F989" s="9">
        <f t="shared" si="256"/>
        <v>0</v>
      </c>
      <c r="G989" s="9">
        <f t="shared" si="256"/>
        <v>0</v>
      </c>
      <c r="H989" s="9">
        <f t="shared" si="256"/>
        <v>0</v>
      </c>
    </row>
    <row r="990" spans="1:8" ht="31.5" hidden="1" x14ac:dyDescent="0.25">
      <c r="A990" s="98" t="s">
        <v>207</v>
      </c>
      <c r="B990" s="31" t="s">
        <v>382</v>
      </c>
      <c r="C990" s="31">
        <v>600</v>
      </c>
      <c r="D990" s="99" t="s">
        <v>28</v>
      </c>
      <c r="E990" s="99">
        <v>13</v>
      </c>
      <c r="F990" s="9"/>
      <c r="G990" s="9"/>
      <c r="H990" s="9"/>
    </row>
    <row r="991" spans="1:8" s="27" customFormat="1" ht="47.25" x14ac:dyDescent="0.25">
      <c r="A991" s="23" t="s">
        <v>519</v>
      </c>
      <c r="B991" s="29" t="s">
        <v>376</v>
      </c>
      <c r="C991" s="29"/>
      <c r="D991" s="38"/>
      <c r="E991" s="38"/>
      <c r="F991" s="10">
        <f>SUM(F992)</f>
        <v>9000</v>
      </c>
      <c r="G991" s="10">
        <f t="shared" ref="G991:H991" si="257">SUM(G992)</f>
        <v>5000</v>
      </c>
      <c r="H991" s="10">
        <f t="shared" si="257"/>
        <v>5000</v>
      </c>
    </row>
    <row r="992" spans="1:8" ht="63" x14ac:dyDescent="0.25">
      <c r="A992" s="98" t="s">
        <v>770</v>
      </c>
      <c r="B992" s="31" t="s">
        <v>379</v>
      </c>
      <c r="C992" s="31"/>
      <c r="D992" s="99"/>
      <c r="E992" s="99"/>
      <c r="F992" s="9">
        <f>SUM(F993)</f>
        <v>9000</v>
      </c>
      <c r="G992" s="9">
        <f>SUM(G993)</f>
        <v>5000</v>
      </c>
      <c r="H992" s="9">
        <f>SUM(H993)</f>
        <v>5000</v>
      </c>
    </row>
    <row r="993" spans="1:8" x14ac:dyDescent="0.25">
      <c r="A993" s="98" t="s">
        <v>34</v>
      </c>
      <c r="B993" s="31" t="s">
        <v>379</v>
      </c>
      <c r="C993" s="31">
        <v>300</v>
      </c>
      <c r="D993" s="99" t="s">
        <v>25</v>
      </c>
      <c r="E993" s="99" t="s">
        <v>45</v>
      </c>
      <c r="F993" s="9">
        <f>SUM(Ведомственная!G718)</f>
        <v>9000</v>
      </c>
      <c r="G993" s="9">
        <f>SUM(Ведомственная!H718)</f>
        <v>5000</v>
      </c>
      <c r="H993" s="9">
        <f>SUM(Ведомственная!I718)</f>
        <v>5000</v>
      </c>
    </row>
    <row r="994" spans="1:8" ht="47.25" x14ac:dyDescent="0.25">
      <c r="A994" s="23" t="s">
        <v>841</v>
      </c>
      <c r="B994" s="29" t="s">
        <v>721</v>
      </c>
      <c r="C994" s="4"/>
      <c r="D994" s="99"/>
      <c r="E994" s="99"/>
      <c r="F994" s="10">
        <f>SUM(F995)</f>
        <v>70</v>
      </c>
      <c r="G994" s="10">
        <f t="shared" ref="G994:H994" si="258">SUM(G995)</f>
        <v>70</v>
      </c>
      <c r="H994" s="10">
        <f t="shared" si="258"/>
        <v>70</v>
      </c>
    </row>
    <row r="995" spans="1:8" x14ac:dyDescent="0.25">
      <c r="A995" s="98" t="s">
        <v>29</v>
      </c>
      <c r="B995" s="31" t="s">
        <v>722</v>
      </c>
      <c r="C995" s="4"/>
      <c r="D995" s="99"/>
      <c r="E995" s="99"/>
      <c r="F995" s="9">
        <f>SUM(F996)</f>
        <v>70</v>
      </c>
      <c r="G995" s="9">
        <f t="shared" ref="G995:H995" si="259">SUM(G996)</f>
        <v>70</v>
      </c>
      <c r="H995" s="9">
        <f t="shared" si="259"/>
        <v>70</v>
      </c>
    </row>
    <row r="996" spans="1:8" ht="31.5" x14ac:dyDescent="0.25">
      <c r="A996" s="98" t="s">
        <v>43</v>
      </c>
      <c r="B996" s="31" t="s">
        <v>722</v>
      </c>
      <c r="C996" s="4" t="s">
        <v>80</v>
      </c>
      <c r="D996" s="99" t="s">
        <v>102</v>
      </c>
      <c r="E996" s="99" t="s">
        <v>155</v>
      </c>
      <c r="F996" s="9">
        <f>SUM(Ведомственная!G1229)</f>
        <v>70</v>
      </c>
      <c r="G996" s="9">
        <f>SUM(Ведомственная!H1229)</f>
        <v>70</v>
      </c>
      <c r="H996" s="9">
        <f>SUM(Ведомственная!I1229)</f>
        <v>70</v>
      </c>
    </row>
    <row r="997" spans="1:8" s="27" customFormat="1" ht="47.25" x14ac:dyDescent="0.25">
      <c r="A997" s="23" t="s">
        <v>639</v>
      </c>
      <c r="B997" s="29" t="s">
        <v>412</v>
      </c>
      <c r="C997" s="38"/>
      <c r="D997" s="38"/>
      <c r="E997" s="38"/>
      <c r="F997" s="10">
        <f>SUM(F998)+F1001</f>
        <v>1797.4</v>
      </c>
      <c r="G997" s="10">
        <f t="shared" ref="G997:H997" si="260">SUM(G998)+G1001</f>
        <v>824</v>
      </c>
      <c r="H997" s="10">
        <f t="shared" si="260"/>
        <v>824</v>
      </c>
    </row>
    <row r="998" spans="1:8" ht="31.5" x14ac:dyDescent="0.25">
      <c r="A998" s="98" t="s">
        <v>58</v>
      </c>
      <c r="B998" s="31" t="s">
        <v>413</v>
      </c>
      <c r="C998" s="99"/>
      <c r="D998" s="99"/>
      <c r="E998" s="99"/>
      <c r="F998" s="9">
        <f>SUM(F999)</f>
        <v>1647.4</v>
      </c>
      <c r="G998" s="9">
        <f t="shared" ref="F998:H999" si="261">SUM(G999)</f>
        <v>824</v>
      </c>
      <c r="H998" s="9">
        <f t="shared" si="261"/>
        <v>824</v>
      </c>
    </row>
    <row r="999" spans="1:8" x14ac:dyDescent="0.25">
      <c r="A999" s="98" t="s">
        <v>31</v>
      </c>
      <c r="B999" s="31" t="s">
        <v>414</v>
      </c>
      <c r="C999" s="99"/>
      <c r="D999" s="99"/>
      <c r="E999" s="99"/>
      <c r="F999" s="9">
        <f t="shared" si="261"/>
        <v>1647.4</v>
      </c>
      <c r="G999" s="9">
        <f t="shared" si="261"/>
        <v>824</v>
      </c>
      <c r="H999" s="9">
        <f t="shared" si="261"/>
        <v>824</v>
      </c>
    </row>
    <row r="1000" spans="1:8" ht="31.5" x14ac:dyDescent="0.25">
      <c r="A1000" s="98" t="s">
        <v>207</v>
      </c>
      <c r="B1000" s="31" t="s">
        <v>414</v>
      </c>
      <c r="C1000" s="99" t="s">
        <v>111</v>
      </c>
      <c r="D1000" s="99" t="s">
        <v>25</v>
      </c>
      <c r="E1000" s="99" t="s">
        <v>45</v>
      </c>
      <c r="F1000" s="9">
        <f>SUM(Ведомственная!G722)+Ведомственная!G810</f>
        <v>1647.4</v>
      </c>
      <c r="G1000" s="9">
        <f>SUM(Ведомственная!H722)+Ведомственная!H810</f>
        <v>824</v>
      </c>
      <c r="H1000" s="9">
        <f>SUM(Ведомственная!I722)+Ведомственная!I810</f>
        <v>824</v>
      </c>
    </row>
    <row r="1001" spans="1:8" ht="31.5" x14ac:dyDescent="0.25">
      <c r="A1001" s="98" t="s">
        <v>639</v>
      </c>
      <c r="B1001" s="31" t="s">
        <v>412</v>
      </c>
      <c r="C1001" s="31"/>
      <c r="D1001" s="99"/>
      <c r="E1001" s="99"/>
      <c r="F1001" s="9">
        <f>SUM(F1002)</f>
        <v>150</v>
      </c>
      <c r="G1001" s="9">
        <f>SUM(G1002)</f>
        <v>0</v>
      </c>
      <c r="H1001" s="9">
        <f>SUM(H1002)</f>
        <v>0</v>
      </c>
    </row>
    <row r="1002" spans="1:8" ht="31.5" x14ac:dyDescent="0.25">
      <c r="A1002" s="98" t="s">
        <v>58</v>
      </c>
      <c r="B1002" s="31" t="s">
        <v>413</v>
      </c>
      <c r="C1002" s="31"/>
      <c r="D1002" s="99"/>
      <c r="E1002" s="99"/>
      <c r="F1002" s="9">
        <f>SUM(F1003)</f>
        <v>150</v>
      </c>
      <c r="G1002" s="9">
        <f t="shared" ref="G1002:H1002" si="262">SUM(G1003)</f>
        <v>0</v>
      </c>
      <c r="H1002" s="9">
        <f t="shared" si="262"/>
        <v>0</v>
      </c>
    </row>
    <row r="1003" spans="1:8" ht="31.5" x14ac:dyDescent="0.25">
      <c r="A1003" s="2" t="s">
        <v>979</v>
      </c>
      <c r="B1003" s="31" t="s">
        <v>978</v>
      </c>
      <c r="C1003" s="31"/>
      <c r="D1003" s="99"/>
      <c r="E1003" s="99"/>
      <c r="F1003" s="9">
        <f>SUM(F1004)</f>
        <v>150</v>
      </c>
      <c r="G1003" s="9">
        <f t="shared" ref="G1003:H1003" si="263">SUM(G1004)</f>
        <v>0</v>
      </c>
      <c r="H1003" s="9">
        <f t="shared" si="263"/>
        <v>0</v>
      </c>
    </row>
    <row r="1004" spans="1:8" ht="31.5" x14ac:dyDescent="0.25">
      <c r="A1004" s="34" t="s">
        <v>207</v>
      </c>
      <c r="B1004" s="31" t="s">
        <v>978</v>
      </c>
      <c r="C1004" s="31">
        <v>600</v>
      </c>
      <c r="D1004" s="99" t="s">
        <v>25</v>
      </c>
      <c r="E1004" s="99" t="s">
        <v>67</v>
      </c>
      <c r="F1004" s="9">
        <f>SUM(Ведомственная!G539)</f>
        <v>150</v>
      </c>
      <c r="G1004" s="9">
        <f>SUM(Ведомственная!H539)</f>
        <v>0</v>
      </c>
      <c r="H1004" s="9">
        <f>SUM(Ведомственная!I539)</f>
        <v>0</v>
      </c>
    </row>
    <row r="1005" spans="1:8" ht="47.25" x14ac:dyDescent="0.25">
      <c r="A1005" s="23" t="s">
        <v>669</v>
      </c>
      <c r="B1005" s="29" t="s">
        <v>562</v>
      </c>
      <c r="C1005" s="38"/>
      <c r="D1005" s="38"/>
      <c r="E1005" s="38"/>
      <c r="F1005" s="10">
        <f>SUM(F1008)+F1006</f>
        <v>882</v>
      </c>
      <c r="G1005" s="10">
        <f t="shared" ref="G1005:H1005" si="264">SUM(G1008)+G1006</f>
        <v>882</v>
      </c>
      <c r="H1005" s="10">
        <f t="shared" si="264"/>
        <v>882</v>
      </c>
    </row>
    <row r="1006" spans="1:8" ht="31.5" hidden="1" x14ac:dyDescent="0.25">
      <c r="A1006" s="98" t="s">
        <v>676</v>
      </c>
      <c r="B1006" s="31" t="s">
        <v>674</v>
      </c>
      <c r="C1006" s="99"/>
      <c r="D1006" s="99"/>
      <c r="E1006" s="99"/>
      <c r="F1006" s="9">
        <f>SUM(F1007)</f>
        <v>0</v>
      </c>
      <c r="G1006" s="9">
        <f t="shared" ref="G1006:H1006" si="265">SUM(G1007)</f>
        <v>0</v>
      </c>
      <c r="H1006" s="9">
        <f t="shared" si="265"/>
        <v>0</v>
      </c>
    </row>
    <row r="1007" spans="1:8" ht="31.5" hidden="1" x14ac:dyDescent="0.25">
      <c r="A1007" s="98" t="s">
        <v>207</v>
      </c>
      <c r="B1007" s="31" t="s">
        <v>674</v>
      </c>
      <c r="C1007" s="99" t="s">
        <v>111</v>
      </c>
      <c r="D1007" s="99" t="s">
        <v>11</v>
      </c>
      <c r="E1007" s="99" t="s">
        <v>22</v>
      </c>
      <c r="F1007" s="9">
        <f>SUM(Ведомственная!G284)</f>
        <v>0</v>
      </c>
      <c r="G1007" s="9"/>
      <c r="H1007" s="9"/>
    </row>
    <row r="1008" spans="1:8" ht="47.25" x14ac:dyDescent="0.25">
      <c r="A1008" s="98" t="s">
        <v>670</v>
      </c>
      <c r="B1008" s="31" t="s">
        <v>675</v>
      </c>
      <c r="C1008" s="99"/>
      <c r="D1008" s="99"/>
      <c r="E1008" s="99"/>
      <c r="F1008" s="9">
        <f t="shared" ref="F1008:H1008" si="266">SUM(F1009)</f>
        <v>882</v>
      </c>
      <c r="G1008" s="9">
        <f t="shared" si="266"/>
        <v>882</v>
      </c>
      <c r="H1008" s="9">
        <f t="shared" si="266"/>
        <v>882</v>
      </c>
    </row>
    <row r="1009" spans="1:8" ht="31.5" x14ac:dyDescent="0.25">
      <c r="A1009" s="34" t="s">
        <v>207</v>
      </c>
      <c r="B1009" s="31" t="s">
        <v>675</v>
      </c>
      <c r="C1009" s="99" t="s">
        <v>111</v>
      </c>
      <c r="D1009" s="99" t="s">
        <v>11</v>
      </c>
      <c r="E1009" s="99" t="s">
        <v>22</v>
      </c>
      <c r="F1009" s="9">
        <f>SUM(Ведомственная!G286)</f>
        <v>882</v>
      </c>
      <c r="G1009" s="9">
        <f>SUM(Ведомственная!H286)</f>
        <v>882</v>
      </c>
      <c r="H1009" s="9">
        <f>SUM(Ведомственная!I286)</f>
        <v>882</v>
      </c>
    </row>
    <row r="1010" spans="1:8" ht="31.5" x14ac:dyDescent="0.25">
      <c r="A1010" s="65" t="s">
        <v>556</v>
      </c>
      <c r="B1010" s="29" t="s">
        <v>554</v>
      </c>
      <c r="C1010" s="38"/>
      <c r="D1010" s="38"/>
      <c r="E1010" s="38"/>
      <c r="F1010" s="10">
        <f>SUM(F1011)+F1014+F1017</f>
        <v>14969.7</v>
      </c>
      <c r="G1010" s="10">
        <f t="shared" ref="G1010:H1010" si="267">SUM(G1011)+G1014+G1017</f>
        <v>1918.1</v>
      </c>
      <c r="H1010" s="10">
        <f t="shared" si="267"/>
        <v>11731.3</v>
      </c>
    </row>
    <row r="1011" spans="1:8" ht="31.5" x14ac:dyDescent="0.25">
      <c r="A1011" s="98" t="s">
        <v>87</v>
      </c>
      <c r="B1011" s="31" t="s">
        <v>555</v>
      </c>
      <c r="C1011" s="99"/>
      <c r="D1011" s="99"/>
      <c r="E1011" s="99"/>
      <c r="F1011" s="9">
        <f>SUM(F1012:F1013)</f>
        <v>13888.9</v>
      </c>
      <c r="G1011" s="9">
        <f t="shared" ref="G1011:H1011" si="268">SUM(G1012:G1013)</f>
        <v>1918.1</v>
      </c>
      <c r="H1011" s="9">
        <f t="shared" si="268"/>
        <v>11731.3</v>
      </c>
    </row>
    <row r="1012" spans="1:8" ht="31.5" x14ac:dyDescent="0.25">
      <c r="A1012" s="2" t="s">
        <v>43</v>
      </c>
      <c r="B1012" s="31" t="s">
        <v>555</v>
      </c>
      <c r="C1012" s="99" t="s">
        <v>80</v>
      </c>
      <c r="D1012" s="99" t="s">
        <v>28</v>
      </c>
      <c r="E1012" s="99" t="s">
        <v>83</v>
      </c>
      <c r="F1012" s="9">
        <f>SUM(Ведомственная!G132)</f>
        <v>13888.9</v>
      </c>
      <c r="G1012" s="9">
        <f>SUM(Ведомственная!H132)</f>
        <v>1918.1</v>
      </c>
      <c r="H1012" s="9">
        <f>SUM(Ведомственная!I132)</f>
        <v>11731.3</v>
      </c>
    </row>
    <row r="1013" spans="1:8" ht="31.5" x14ac:dyDescent="0.25">
      <c r="A1013" s="98" t="s">
        <v>43</v>
      </c>
      <c r="B1013" s="31" t="s">
        <v>555</v>
      </c>
      <c r="C1013" s="31">
        <v>200</v>
      </c>
      <c r="D1013" s="99" t="s">
        <v>102</v>
      </c>
      <c r="E1013" s="99" t="s">
        <v>152</v>
      </c>
      <c r="F1013" s="9">
        <f>SUM(Ведомственная!G496)</f>
        <v>0</v>
      </c>
      <c r="G1013" s="9">
        <f>SUM(Ведомственная!H496)</f>
        <v>0</v>
      </c>
      <c r="H1013" s="9">
        <f>SUM(Ведомственная!I496)</f>
        <v>0</v>
      </c>
    </row>
    <row r="1014" spans="1:8" x14ac:dyDescent="0.25">
      <c r="A1014" s="98" t="s">
        <v>973</v>
      </c>
      <c r="B1014" s="31" t="s">
        <v>974</v>
      </c>
      <c r="C1014" s="31"/>
      <c r="D1014" s="99"/>
      <c r="E1014" s="99"/>
      <c r="F1014" s="9">
        <f>SUM(F1015)</f>
        <v>615.1</v>
      </c>
      <c r="G1014" s="9">
        <f t="shared" ref="G1014:H1014" si="269">SUM(G1015)</f>
        <v>0</v>
      </c>
      <c r="H1014" s="9">
        <f t="shared" si="269"/>
        <v>0</v>
      </c>
    </row>
    <row r="1015" spans="1:8" ht="63" x14ac:dyDescent="0.25">
      <c r="A1015" s="98" t="s">
        <v>976</v>
      </c>
      <c r="B1015" s="31" t="s">
        <v>975</v>
      </c>
      <c r="C1015" s="31"/>
      <c r="D1015" s="99"/>
      <c r="E1015" s="99"/>
      <c r="F1015" s="9">
        <f>SUM(F1016)</f>
        <v>615.1</v>
      </c>
      <c r="G1015" s="9">
        <f t="shared" ref="G1015:H1015" si="270">SUM(G1016)</f>
        <v>0</v>
      </c>
      <c r="H1015" s="9">
        <f t="shared" si="270"/>
        <v>0</v>
      </c>
    </row>
    <row r="1016" spans="1:8" ht="31.5" x14ac:dyDescent="0.25">
      <c r="A1016" s="98" t="s">
        <v>43</v>
      </c>
      <c r="B1016" s="31" t="s">
        <v>975</v>
      </c>
      <c r="C1016" s="31">
        <v>200</v>
      </c>
      <c r="D1016" s="99" t="s">
        <v>25</v>
      </c>
      <c r="E1016" s="99" t="s">
        <v>67</v>
      </c>
      <c r="F1016" s="9">
        <f>SUM(Ведомственная!G793)</f>
        <v>615.1</v>
      </c>
      <c r="G1016" s="9">
        <f>SUM(Ведомственная!H793)</f>
        <v>0</v>
      </c>
      <c r="H1016" s="9">
        <f>SUM(Ведомственная!I793)</f>
        <v>0</v>
      </c>
    </row>
    <row r="1017" spans="1:8" x14ac:dyDescent="0.25">
      <c r="A1017" s="98" t="s">
        <v>985</v>
      </c>
      <c r="B1017" s="31" t="s">
        <v>986</v>
      </c>
      <c r="C1017" s="31"/>
      <c r="D1017" s="99"/>
      <c r="E1017" s="99"/>
      <c r="F1017" s="9">
        <f>SUM(F1018)</f>
        <v>465.7</v>
      </c>
      <c r="G1017" s="9">
        <f t="shared" ref="G1017:H1017" si="271">SUM(G1018)</f>
        <v>0</v>
      </c>
      <c r="H1017" s="9">
        <f t="shared" si="271"/>
        <v>0</v>
      </c>
    </row>
    <row r="1018" spans="1:8" ht="31.5" x14ac:dyDescent="0.25">
      <c r="A1018" s="98" t="s">
        <v>987</v>
      </c>
      <c r="B1018" s="31" t="s">
        <v>988</v>
      </c>
      <c r="C1018" s="31"/>
      <c r="D1018" s="99"/>
      <c r="E1018" s="99"/>
      <c r="F1018" s="9">
        <f>SUM(F1019)</f>
        <v>465.7</v>
      </c>
      <c r="G1018" s="9">
        <f t="shared" ref="G1018:H1018" si="272">SUM(G1019)</f>
        <v>0</v>
      </c>
      <c r="H1018" s="9">
        <f t="shared" si="272"/>
        <v>0</v>
      </c>
    </row>
    <row r="1019" spans="1:8" ht="31.5" x14ac:dyDescent="0.25">
      <c r="A1019" s="98" t="s">
        <v>43</v>
      </c>
      <c r="B1019" s="31" t="s">
        <v>988</v>
      </c>
      <c r="C1019" s="31">
        <v>200</v>
      </c>
      <c r="D1019" s="99" t="s">
        <v>25</v>
      </c>
      <c r="E1019" s="99" t="s">
        <v>67</v>
      </c>
      <c r="F1019" s="9">
        <f>SUM(Ведомственная!G796)</f>
        <v>465.7</v>
      </c>
      <c r="G1019" s="9">
        <f>SUM(Ведомственная!H796)</f>
        <v>0</v>
      </c>
      <c r="H1019" s="9">
        <f>SUM(Ведомственная!I796)</f>
        <v>0</v>
      </c>
    </row>
    <row r="1020" spans="1:8" ht="47.25" x14ac:dyDescent="0.25">
      <c r="A1020" s="23" t="s">
        <v>758</v>
      </c>
      <c r="B1020" s="29" t="s">
        <v>759</v>
      </c>
      <c r="C1020" s="31"/>
      <c r="D1020" s="99"/>
      <c r="E1020" s="99"/>
      <c r="F1020" s="10">
        <f>SUM(F1021+F1025)</f>
        <v>4570.1000000000004</v>
      </c>
      <c r="G1020" s="10">
        <f t="shared" ref="G1020:H1020" si="273">SUM(G1021+G1025)</f>
        <v>4570.1000000000004</v>
      </c>
      <c r="H1020" s="10">
        <f t="shared" si="273"/>
        <v>4570.1000000000004</v>
      </c>
    </row>
    <row r="1021" spans="1:8" ht="31.5" x14ac:dyDescent="0.25">
      <c r="A1021" s="98" t="s">
        <v>437</v>
      </c>
      <c r="B1021" s="31" t="s">
        <v>760</v>
      </c>
      <c r="C1021" s="31"/>
      <c r="D1021" s="99"/>
      <c r="E1021" s="99"/>
      <c r="F1021" s="9">
        <f>SUM(F1022+F1023)+F1024</f>
        <v>4390.1000000000004</v>
      </c>
      <c r="G1021" s="9">
        <f t="shared" ref="G1021:H1021" si="274">SUM(G1022+G1023)+G1024</f>
        <v>4390.1000000000004</v>
      </c>
      <c r="H1021" s="9">
        <f t="shared" si="274"/>
        <v>4390.1000000000004</v>
      </c>
    </row>
    <row r="1022" spans="1:8" ht="63" x14ac:dyDescent="0.25">
      <c r="A1022" s="2" t="s">
        <v>42</v>
      </c>
      <c r="B1022" s="31" t="s">
        <v>760</v>
      </c>
      <c r="C1022" s="31">
        <v>100</v>
      </c>
      <c r="D1022" s="99" t="s">
        <v>28</v>
      </c>
      <c r="E1022" s="99" t="s">
        <v>11</v>
      </c>
      <c r="F1022" s="9">
        <f>SUM(Ведомственная!G76)</f>
        <v>4136.6000000000004</v>
      </c>
      <c r="G1022" s="9">
        <f>SUM(Ведомственная!H76)</f>
        <v>3818.3</v>
      </c>
      <c r="H1022" s="9">
        <f>SUM(Ведомственная!I76)</f>
        <v>3818.3</v>
      </c>
    </row>
    <row r="1023" spans="1:8" ht="31.5" x14ac:dyDescent="0.25">
      <c r="A1023" s="98" t="s">
        <v>43</v>
      </c>
      <c r="B1023" s="31" t="s">
        <v>760</v>
      </c>
      <c r="C1023" s="31">
        <v>200</v>
      </c>
      <c r="D1023" s="99" t="s">
        <v>28</v>
      </c>
      <c r="E1023" s="99" t="s">
        <v>11</v>
      </c>
      <c r="F1023" s="9">
        <f>SUM(Ведомственная!G77)</f>
        <v>253.5</v>
      </c>
      <c r="G1023" s="9">
        <f>SUM(Ведомственная!H77)</f>
        <v>571.79999999999995</v>
      </c>
      <c r="H1023" s="9">
        <f>SUM(Ведомственная!I77)</f>
        <v>571.79999999999995</v>
      </c>
    </row>
    <row r="1024" spans="1:8" ht="31.5" x14ac:dyDescent="0.25">
      <c r="A1024" s="98" t="s">
        <v>43</v>
      </c>
      <c r="B1024" s="31" t="s">
        <v>760</v>
      </c>
      <c r="C1024" s="31">
        <v>200</v>
      </c>
      <c r="D1024" s="99" t="s">
        <v>102</v>
      </c>
      <c r="E1024" s="99" t="s">
        <v>152</v>
      </c>
      <c r="F1024" s="9">
        <f>SUM(Ведомственная!G501)</f>
        <v>0</v>
      </c>
      <c r="G1024" s="9">
        <f>SUM(Ведомственная!H501)</f>
        <v>0</v>
      </c>
      <c r="H1024" s="9">
        <f>SUM(Ведомственная!I501)</f>
        <v>0</v>
      </c>
    </row>
    <row r="1025" spans="1:8" ht="31.5" x14ac:dyDescent="0.25">
      <c r="A1025" s="98" t="s">
        <v>87</v>
      </c>
      <c r="B1025" s="31" t="s">
        <v>761</v>
      </c>
      <c r="C1025" s="31"/>
      <c r="D1025" s="99"/>
      <c r="E1025" s="99"/>
      <c r="F1025" s="9">
        <f>SUM(F1026:F1027)</f>
        <v>180</v>
      </c>
      <c r="G1025" s="9">
        <f>SUM(G1026:G1027)</f>
        <v>180</v>
      </c>
      <c r="H1025" s="9">
        <f>SUM(H1026:H1027)</f>
        <v>180</v>
      </c>
    </row>
    <row r="1026" spans="1:8" ht="31.5" x14ac:dyDescent="0.25">
      <c r="A1026" s="98" t="s">
        <v>43</v>
      </c>
      <c r="B1026" s="31" t="s">
        <v>761</v>
      </c>
      <c r="C1026" s="31">
        <v>200</v>
      </c>
      <c r="D1026" s="99" t="s">
        <v>28</v>
      </c>
      <c r="E1026" s="99">
        <v>13</v>
      </c>
      <c r="F1026" s="9">
        <f>SUM(Ведомственная!G135)</f>
        <v>180</v>
      </c>
      <c r="G1026" s="9">
        <f>SUM(Ведомственная!H135)</f>
        <v>180</v>
      </c>
      <c r="H1026" s="9">
        <f>SUM(Ведомственная!I135)</f>
        <v>180</v>
      </c>
    </row>
    <row r="1027" spans="1:8" x14ac:dyDescent="0.25">
      <c r="A1027" s="98" t="s">
        <v>34</v>
      </c>
      <c r="B1027" s="31" t="s">
        <v>761</v>
      </c>
      <c r="C1027" s="31">
        <v>300</v>
      </c>
      <c r="D1027" s="99" t="s">
        <v>28</v>
      </c>
      <c r="E1027" s="99">
        <v>13</v>
      </c>
      <c r="F1027" s="9">
        <f>SUM(Ведомственная!G136)</f>
        <v>0</v>
      </c>
      <c r="G1027" s="9">
        <f>SUM(Ведомственная!H136)</f>
        <v>0</v>
      </c>
      <c r="H1027" s="9">
        <f>SUM(Ведомственная!I136)</f>
        <v>0</v>
      </c>
    </row>
    <row r="1028" spans="1:8" s="27" customFormat="1" x14ac:dyDescent="0.25">
      <c r="A1028" s="23" t="s">
        <v>173</v>
      </c>
      <c r="B1028" s="24" t="s">
        <v>174</v>
      </c>
      <c r="C1028" s="24"/>
      <c r="D1028" s="24"/>
      <c r="E1028" s="24"/>
      <c r="F1028" s="26">
        <f>SUM(F1029+F1064+F1035+F1067+F1076+F1039+F1044+F1048+F1050+F1053+F1055+F1057)+F1074+F1069+F1037+F1079+F1031+F1081+F1033</f>
        <v>57667.199999999997</v>
      </c>
      <c r="G1028" s="26">
        <f t="shared" ref="G1028:H1028" si="275">SUM(G1029+G1064+G1035+G1067+G1076+G1039+G1044+G1048+G1050+G1053+G1055+G1057)+G1074+G1069+G1037+G1079+G1031+G1081+G1033</f>
        <v>74140.399999999994</v>
      </c>
      <c r="H1028" s="26">
        <f t="shared" si="275"/>
        <v>94506.3</v>
      </c>
    </row>
    <row r="1029" spans="1:8" ht="31.5" x14ac:dyDescent="0.25">
      <c r="A1029" s="98" t="s">
        <v>771</v>
      </c>
      <c r="B1029" s="31" t="s">
        <v>183</v>
      </c>
      <c r="C1029" s="31"/>
      <c r="D1029" s="99"/>
      <c r="E1029" s="99"/>
      <c r="F1029" s="9">
        <f>SUM(F1030)</f>
        <v>229.4</v>
      </c>
      <c r="G1029" s="9">
        <f>SUM(G1030)</f>
        <v>40061.699999999997</v>
      </c>
      <c r="H1029" s="9">
        <f>SUM(H1030)</f>
        <v>50561.7</v>
      </c>
    </row>
    <row r="1030" spans="1:8" x14ac:dyDescent="0.25">
      <c r="A1030" s="98" t="s">
        <v>20</v>
      </c>
      <c r="B1030" s="31" t="s">
        <v>183</v>
      </c>
      <c r="C1030" s="31">
        <v>800</v>
      </c>
      <c r="D1030" s="99">
        <v>10</v>
      </c>
      <c r="E1030" s="99" t="s">
        <v>67</v>
      </c>
      <c r="F1030" s="9">
        <f>SUM(Ведомственная!G593)</f>
        <v>229.4</v>
      </c>
      <c r="G1030" s="9">
        <f>SUM(Ведомственная!H593)</f>
        <v>40061.699999999997</v>
      </c>
      <c r="H1030" s="9">
        <f>SUM(Ведомственная!I593)</f>
        <v>50561.7</v>
      </c>
    </row>
    <row r="1031" spans="1:8" ht="47.25" x14ac:dyDescent="0.25">
      <c r="A1031" s="98" t="s">
        <v>772</v>
      </c>
      <c r="B1031" s="31" t="s">
        <v>182</v>
      </c>
      <c r="C1031" s="31"/>
      <c r="D1031" s="99"/>
      <c r="E1031" s="99"/>
      <c r="F1031" s="9">
        <f>SUM(F1032)</f>
        <v>258.59999999999991</v>
      </c>
      <c r="G1031" s="9">
        <f t="shared" ref="G1031:H1031" si="276">SUM(G1032)</f>
        <v>0</v>
      </c>
      <c r="H1031" s="9">
        <f t="shared" si="276"/>
        <v>0</v>
      </c>
    </row>
    <row r="1032" spans="1:8" x14ac:dyDescent="0.25">
      <c r="A1032" s="98" t="s">
        <v>20</v>
      </c>
      <c r="B1032" s="31" t="s">
        <v>182</v>
      </c>
      <c r="C1032" s="31">
        <v>800</v>
      </c>
      <c r="D1032" s="99" t="s">
        <v>28</v>
      </c>
      <c r="E1032" s="99" t="s">
        <v>83</v>
      </c>
      <c r="F1032" s="9">
        <f>SUM(Ведомственная!G578)</f>
        <v>258.59999999999991</v>
      </c>
      <c r="G1032" s="9">
        <f>SUM(Ведомственная!H578)</f>
        <v>0</v>
      </c>
      <c r="H1032" s="9">
        <f>SUM(Ведомственная!I578)</f>
        <v>0</v>
      </c>
    </row>
    <row r="1033" spans="1:8" x14ac:dyDescent="0.25">
      <c r="A1033" s="98" t="s">
        <v>1033</v>
      </c>
      <c r="B1033" s="99" t="s">
        <v>1032</v>
      </c>
      <c r="C1033" s="31"/>
      <c r="D1033" s="99"/>
      <c r="E1033" s="99"/>
      <c r="F1033" s="9">
        <f>SUM(F1034)</f>
        <v>13867.5</v>
      </c>
      <c r="G1033" s="9">
        <f t="shared" ref="G1033:H1033" si="277">SUM(G1034)</f>
        <v>2311.5</v>
      </c>
      <c r="H1033" s="9">
        <f t="shared" si="277"/>
        <v>2413.6</v>
      </c>
    </row>
    <row r="1034" spans="1:8" x14ac:dyDescent="0.25">
      <c r="A1034" s="98" t="s">
        <v>20</v>
      </c>
      <c r="B1034" s="99" t="s">
        <v>1032</v>
      </c>
      <c r="C1034" s="31">
        <v>800</v>
      </c>
      <c r="D1034" s="99" t="s">
        <v>67</v>
      </c>
      <c r="E1034" s="99" t="s">
        <v>152</v>
      </c>
      <c r="F1034" s="9">
        <f>SUM(Ведомственная!G583)</f>
        <v>13867.5</v>
      </c>
      <c r="G1034" s="9">
        <f>SUM(Ведомственная!H583)</f>
        <v>2311.5</v>
      </c>
      <c r="H1034" s="9">
        <f>SUM(Ведомственная!I583)</f>
        <v>2413.6</v>
      </c>
    </row>
    <row r="1035" spans="1:8" x14ac:dyDescent="0.25">
      <c r="A1035" s="98" t="s">
        <v>806</v>
      </c>
      <c r="B1035" s="99" t="s">
        <v>178</v>
      </c>
      <c r="C1035" s="31"/>
      <c r="D1035" s="99"/>
      <c r="E1035" s="99"/>
      <c r="F1035" s="9">
        <f>SUM(F1036)</f>
        <v>600</v>
      </c>
      <c r="G1035" s="9">
        <f>SUM(G1036)</f>
        <v>0</v>
      </c>
      <c r="H1035" s="9">
        <f>SUM(H1036)</f>
        <v>9539.4</v>
      </c>
    </row>
    <row r="1036" spans="1:8" x14ac:dyDescent="0.25">
      <c r="A1036" s="98" t="s">
        <v>20</v>
      </c>
      <c r="B1036" s="99" t="s">
        <v>178</v>
      </c>
      <c r="C1036" s="31">
        <v>800</v>
      </c>
      <c r="D1036" s="99" t="s">
        <v>28</v>
      </c>
      <c r="E1036" s="99" t="s">
        <v>153</v>
      </c>
      <c r="F1036" s="9">
        <f>SUM(Ведомственная!G565)</f>
        <v>600</v>
      </c>
      <c r="G1036" s="9">
        <f>SUM(Ведомственная!H565)</f>
        <v>0</v>
      </c>
      <c r="H1036" s="9">
        <f>SUM(Ведомственная!I565)</f>
        <v>9539.4</v>
      </c>
    </row>
    <row r="1037" spans="1:8" ht="31.5" x14ac:dyDescent="0.25">
      <c r="A1037" s="2" t="s">
        <v>278</v>
      </c>
      <c r="B1037" s="4" t="s">
        <v>279</v>
      </c>
      <c r="C1037" s="4"/>
      <c r="D1037" s="4"/>
      <c r="E1037" s="4"/>
      <c r="F1037" s="7">
        <f t="shared" ref="F1037:H1037" si="278">SUM(F1038)</f>
        <v>500</v>
      </c>
      <c r="G1037" s="7">
        <f t="shared" si="278"/>
        <v>500</v>
      </c>
      <c r="H1037" s="7">
        <f t="shared" si="278"/>
        <v>500</v>
      </c>
    </row>
    <row r="1038" spans="1:8" ht="31.5" x14ac:dyDescent="0.25">
      <c r="A1038" s="2" t="s">
        <v>43</v>
      </c>
      <c r="B1038" s="4" t="s">
        <v>279</v>
      </c>
      <c r="C1038" s="4" t="s">
        <v>80</v>
      </c>
      <c r="D1038" s="4" t="s">
        <v>45</v>
      </c>
      <c r="E1038" s="4" t="s">
        <v>25</v>
      </c>
      <c r="F1038" s="7">
        <f>SUM(Ведомственная!G179)</f>
        <v>500</v>
      </c>
      <c r="G1038" s="7">
        <f>SUM(Ведомственная!H179)</f>
        <v>500</v>
      </c>
      <c r="H1038" s="7">
        <f>SUM(Ведомственная!I179)</f>
        <v>500</v>
      </c>
    </row>
    <row r="1039" spans="1:8" x14ac:dyDescent="0.25">
      <c r="A1039" s="98" t="s">
        <v>69</v>
      </c>
      <c r="B1039" s="4" t="s">
        <v>93</v>
      </c>
      <c r="C1039" s="4"/>
      <c r="D1039" s="4"/>
      <c r="E1039" s="4"/>
      <c r="F1039" s="7">
        <f>SUM(F1040+F1042)+F1043+F1041</f>
        <v>20368.400000000001</v>
      </c>
      <c r="G1039" s="7">
        <f t="shared" ref="G1039:H1039" si="279">SUM(G1040+G1042)+G1043+G1041</f>
        <v>18629.099999999999</v>
      </c>
      <c r="H1039" s="7">
        <f t="shared" si="279"/>
        <v>18629.099999999999</v>
      </c>
    </row>
    <row r="1040" spans="1:8" ht="63" x14ac:dyDescent="0.25">
      <c r="A1040" s="98" t="s">
        <v>42</v>
      </c>
      <c r="B1040" s="4" t="s">
        <v>93</v>
      </c>
      <c r="C1040" s="4" t="s">
        <v>78</v>
      </c>
      <c r="D1040" s="4" t="s">
        <v>28</v>
      </c>
      <c r="E1040" s="4" t="s">
        <v>45</v>
      </c>
      <c r="F1040" s="7">
        <f>SUM(Ведомственная!G14)</f>
        <v>19686.5</v>
      </c>
      <c r="G1040" s="7">
        <f>SUM(Ведомственная!H14)</f>
        <v>18619.099999999999</v>
      </c>
      <c r="H1040" s="7">
        <f>SUM(Ведомственная!I14)</f>
        <v>18619.099999999999</v>
      </c>
    </row>
    <row r="1041" spans="1:8" ht="63" x14ac:dyDescent="0.25">
      <c r="A1041" s="105" t="s">
        <v>42</v>
      </c>
      <c r="B1041" s="4" t="s">
        <v>93</v>
      </c>
      <c r="C1041" s="4" t="s">
        <v>78</v>
      </c>
      <c r="D1041" s="4" t="s">
        <v>45</v>
      </c>
      <c r="E1041" s="4" t="s">
        <v>11</v>
      </c>
      <c r="F1041" s="7">
        <f>SUM(Ведомственная!G145)</f>
        <v>672.2</v>
      </c>
      <c r="G1041" s="7">
        <f>SUM(Ведомственная!H145)</f>
        <v>0</v>
      </c>
      <c r="H1041" s="7">
        <f>SUM(Ведомственная!I145)</f>
        <v>0</v>
      </c>
    </row>
    <row r="1042" spans="1:8" x14ac:dyDescent="0.25">
      <c r="A1042" s="98" t="s">
        <v>79</v>
      </c>
      <c r="B1042" s="4" t="s">
        <v>93</v>
      </c>
      <c r="C1042" s="4" t="s">
        <v>80</v>
      </c>
      <c r="D1042" s="4" t="s">
        <v>28</v>
      </c>
      <c r="E1042" s="4" t="s">
        <v>45</v>
      </c>
      <c r="F1042" s="9">
        <f>SUM(Ведомственная!G15)</f>
        <v>9.6999999999999993</v>
      </c>
      <c r="G1042" s="9">
        <f>SUM(Ведомственная!H15)</f>
        <v>10</v>
      </c>
      <c r="H1042" s="9">
        <f>SUM(Ведомственная!I15)</f>
        <v>10</v>
      </c>
    </row>
    <row r="1043" spans="1:8" hidden="1" x14ac:dyDescent="0.25">
      <c r="A1043" s="98" t="s">
        <v>34</v>
      </c>
      <c r="B1043" s="4" t="s">
        <v>93</v>
      </c>
      <c r="C1043" s="4" t="s">
        <v>88</v>
      </c>
      <c r="D1043" s="4" t="s">
        <v>28</v>
      </c>
      <c r="E1043" s="4" t="s">
        <v>45</v>
      </c>
      <c r="F1043" s="9">
        <f>SUM(Ведомственная!G16)</f>
        <v>0</v>
      </c>
      <c r="G1043" s="9">
        <f>SUM(Ведомственная!H16)</f>
        <v>0</v>
      </c>
      <c r="H1043" s="9">
        <f>SUM(Ведомственная!I16)</f>
        <v>0</v>
      </c>
    </row>
    <row r="1044" spans="1:8" ht="31.5" x14ac:dyDescent="0.25">
      <c r="A1044" s="98" t="s">
        <v>175</v>
      </c>
      <c r="B1044" s="4" t="s">
        <v>98</v>
      </c>
      <c r="C1044" s="4"/>
      <c r="D1044" s="4"/>
      <c r="E1044" s="4"/>
      <c r="F1044" s="7">
        <f>SUM(F1045:F1047)</f>
        <v>2923.1</v>
      </c>
      <c r="G1044" s="7">
        <f t="shared" ref="G1044:H1044" si="280">SUM(G1045:G1047)</f>
        <v>0</v>
      </c>
      <c r="H1044" s="7">
        <f t="shared" si="280"/>
        <v>0</v>
      </c>
    </row>
    <row r="1045" spans="1:8" ht="63" x14ac:dyDescent="0.25">
      <c r="A1045" s="98" t="s">
        <v>42</v>
      </c>
      <c r="B1045" s="4" t="s">
        <v>98</v>
      </c>
      <c r="C1045" s="4" t="s">
        <v>78</v>
      </c>
      <c r="D1045" s="4" t="s">
        <v>28</v>
      </c>
      <c r="E1045" s="4" t="s">
        <v>67</v>
      </c>
      <c r="F1045" s="7">
        <f>SUM(Ведомственная!G40)</f>
        <v>2732.2</v>
      </c>
      <c r="G1045" s="7">
        <f>SUM(Ведомственная!H40)</f>
        <v>0</v>
      </c>
      <c r="H1045" s="7">
        <f>SUM(Ведомственная!I40)</f>
        <v>0</v>
      </c>
    </row>
    <row r="1046" spans="1:8" ht="31.5" x14ac:dyDescent="0.25">
      <c r="A1046" s="98" t="s">
        <v>43</v>
      </c>
      <c r="B1046" s="4" t="s">
        <v>98</v>
      </c>
      <c r="C1046" s="4" t="s">
        <v>80</v>
      </c>
      <c r="D1046" s="4" t="s">
        <v>28</v>
      </c>
      <c r="E1046" s="4" t="s">
        <v>67</v>
      </c>
      <c r="F1046" s="7">
        <f>SUM(Ведомственная!G41)</f>
        <v>0</v>
      </c>
      <c r="G1046" s="7">
        <f>SUM(Ведомственная!H41)</f>
        <v>0</v>
      </c>
      <c r="H1046" s="7">
        <f>SUM(Ведомственная!I41)</f>
        <v>0</v>
      </c>
    </row>
    <row r="1047" spans="1:8" x14ac:dyDescent="0.25">
      <c r="A1047" s="98" t="s">
        <v>34</v>
      </c>
      <c r="B1047" s="4" t="s">
        <v>98</v>
      </c>
      <c r="C1047" s="4" t="s">
        <v>88</v>
      </c>
      <c r="D1047" s="4" t="s">
        <v>28</v>
      </c>
      <c r="E1047" s="4" t="s">
        <v>67</v>
      </c>
      <c r="F1047" s="7">
        <f>SUM(Ведомственная!G42)</f>
        <v>190.9</v>
      </c>
      <c r="G1047" s="7">
        <f>SUM(Ведомственная!H42)</f>
        <v>0</v>
      </c>
      <c r="H1047" s="7">
        <f>SUM(Ведомственная!I42)</f>
        <v>0</v>
      </c>
    </row>
    <row r="1048" spans="1:8" x14ac:dyDescent="0.25">
      <c r="A1048" s="98" t="s">
        <v>81</v>
      </c>
      <c r="B1048" s="4" t="s">
        <v>94</v>
      </c>
      <c r="C1048" s="4"/>
      <c r="D1048" s="4"/>
      <c r="E1048" s="4"/>
      <c r="F1048" s="7">
        <f>SUM(F1049)</f>
        <v>2391.5</v>
      </c>
      <c r="G1048" s="7">
        <f>SUM(G1049)</f>
        <v>2207.6</v>
      </c>
      <c r="H1048" s="7">
        <f>SUM(H1049)</f>
        <v>2207.6</v>
      </c>
    </row>
    <row r="1049" spans="1:8" ht="63" x14ac:dyDescent="0.25">
      <c r="A1049" s="98" t="s">
        <v>42</v>
      </c>
      <c r="B1049" s="4" t="s">
        <v>94</v>
      </c>
      <c r="C1049" s="4" t="s">
        <v>78</v>
      </c>
      <c r="D1049" s="4" t="s">
        <v>28</v>
      </c>
      <c r="E1049" s="4" t="s">
        <v>45</v>
      </c>
      <c r="F1049" s="7">
        <f>SUM(Ведомственная!G18)</f>
        <v>2391.5</v>
      </c>
      <c r="G1049" s="7">
        <f>SUM(Ведомственная!H18)</f>
        <v>2207.6</v>
      </c>
      <c r="H1049" s="7">
        <f>SUM(Ведомственная!I18)</f>
        <v>2207.6</v>
      </c>
    </row>
    <row r="1050" spans="1:8" x14ac:dyDescent="0.25">
      <c r="A1050" s="98" t="s">
        <v>84</v>
      </c>
      <c r="B1050" s="4" t="s">
        <v>95</v>
      </c>
      <c r="C1050" s="4"/>
      <c r="D1050" s="4"/>
      <c r="E1050" s="4"/>
      <c r="F1050" s="9">
        <f>SUM(F1051:F1052)</f>
        <v>351.3</v>
      </c>
      <c r="G1050" s="9">
        <f>SUM(G1051:G1052)</f>
        <v>225</v>
      </c>
      <c r="H1050" s="9">
        <f>SUM(H1051:H1052)</f>
        <v>225</v>
      </c>
    </row>
    <row r="1051" spans="1:8" ht="31.5" x14ac:dyDescent="0.25">
      <c r="A1051" s="98" t="s">
        <v>43</v>
      </c>
      <c r="B1051" s="4" t="s">
        <v>95</v>
      </c>
      <c r="C1051" s="4" t="s">
        <v>80</v>
      </c>
      <c r="D1051" s="4" t="s">
        <v>28</v>
      </c>
      <c r="E1051" s="4" t="s">
        <v>83</v>
      </c>
      <c r="F1051" s="9">
        <f>SUM(Ведомственная!G22+Ведомственная!G48)</f>
        <v>341.5</v>
      </c>
      <c r="G1051" s="9">
        <f>SUM(Ведомственная!H22+Ведомственная!H48)</f>
        <v>216</v>
      </c>
      <c r="H1051" s="9">
        <f>SUM(Ведомственная!I22+Ведомственная!I48)</f>
        <v>216</v>
      </c>
    </row>
    <row r="1052" spans="1:8" x14ac:dyDescent="0.25">
      <c r="A1052" s="98" t="s">
        <v>20</v>
      </c>
      <c r="B1052" s="4" t="s">
        <v>95</v>
      </c>
      <c r="C1052" s="4" t="s">
        <v>85</v>
      </c>
      <c r="D1052" s="4" t="s">
        <v>28</v>
      </c>
      <c r="E1052" s="4" t="s">
        <v>83</v>
      </c>
      <c r="F1052" s="9">
        <f>SUM(Ведомственная!G49+Ведомственная!G23)</f>
        <v>9.8000000000000007</v>
      </c>
      <c r="G1052" s="9">
        <f>SUM(Ведомственная!H49+Ведомственная!H23)</f>
        <v>9</v>
      </c>
      <c r="H1052" s="9">
        <f>SUM(Ведомственная!I49+Ведомственная!I23)</f>
        <v>9</v>
      </c>
    </row>
    <row r="1053" spans="1:8" ht="31.5" x14ac:dyDescent="0.25">
      <c r="A1053" s="98" t="s">
        <v>86</v>
      </c>
      <c r="B1053" s="4" t="s">
        <v>96</v>
      </c>
      <c r="C1053" s="4"/>
      <c r="D1053" s="4"/>
      <c r="E1053" s="4"/>
      <c r="F1053" s="9">
        <f>SUM(F1054)</f>
        <v>476.9</v>
      </c>
      <c r="G1053" s="9">
        <f>SUM(G1054)</f>
        <v>250</v>
      </c>
      <c r="H1053" s="9">
        <f>SUM(H1054)</f>
        <v>250</v>
      </c>
    </row>
    <row r="1054" spans="1:8" ht="31.5" x14ac:dyDescent="0.25">
      <c r="A1054" s="98" t="s">
        <v>43</v>
      </c>
      <c r="B1054" s="4" t="s">
        <v>96</v>
      </c>
      <c r="C1054" s="4" t="s">
        <v>80</v>
      </c>
      <c r="D1054" s="4" t="s">
        <v>28</v>
      </c>
      <c r="E1054" s="4" t="s">
        <v>83</v>
      </c>
      <c r="F1054" s="9">
        <f>SUM(Ведомственная!G25+Ведомственная!G51)</f>
        <v>476.9</v>
      </c>
      <c r="G1054" s="9">
        <f>SUM(Ведомственная!H25+Ведомственная!H51)</f>
        <v>250</v>
      </c>
      <c r="H1054" s="9">
        <f>SUM(Ведомственная!I25+Ведомственная!I51)</f>
        <v>250</v>
      </c>
    </row>
    <row r="1055" spans="1:8" ht="31.5" x14ac:dyDescent="0.25">
      <c r="A1055" s="98" t="s">
        <v>92</v>
      </c>
      <c r="B1055" s="4" t="s">
        <v>99</v>
      </c>
      <c r="C1055" s="4"/>
      <c r="D1055" s="4"/>
      <c r="E1055" s="4"/>
      <c r="F1055" s="7">
        <f>SUM(F1056)</f>
        <v>88.6</v>
      </c>
      <c r="G1055" s="7">
        <f>SUM(G1056)</f>
        <v>0</v>
      </c>
      <c r="H1055" s="7">
        <f>SUM(H1056)</f>
        <v>0</v>
      </c>
    </row>
    <row r="1056" spans="1:8" ht="63" x14ac:dyDescent="0.25">
      <c r="A1056" s="98" t="s">
        <v>42</v>
      </c>
      <c r="B1056" s="4" t="s">
        <v>99</v>
      </c>
      <c r="C1056" s="4" t="s">
        <v>78</v>
      </c>
      <c r="D1056" s="4" t="s">
        <v>28</v>
      </c>
      <c r="E1056" s="4" t="s">
        <v>67</v>
      </c>
      <c r="F1056" s="7">
        <f>SUM(Ведомственная!G44)</f>
        <v>88.6</v>
      </c>
      <c r="G1056" s="7">
        <f>SUM(Ведомственная!H44)</f>
        <v>0</v>
      </c>
      <c r="H1056" s="7">
        <f>SUM(Ведомственная!I44)</f>
        <v>0</v>
      </c>
    </row>
    <row r="1057" spans="1:8" ht="31.5" x14ac:dyDescent="0.25">
      <c r="A1057" s="98" t="s">
        <v>87</v>
      </c>
      <c r="B1057" s="4" t="s">
        <v>97</v>
      </c>
      <c r="C1057" s="4"/>
      <c r="D1057" s="4"/>
      <c r="E1057" s="4"/>
      <c r="F1057" s="7">
        <f>SUM(F1058:F1063)</f>
        <v>10038.9</v>
      </c>
      <c r="G1057" s="7">
        <f>SUM(G1058:G1063)</f>
        <v>4737.8999999999996</v>
      </c>
      <c r="H1057" s="7">
        <f>SUM(H1058:H1063)</f>
        <v>4737.8999999999996</v>
      </c>
    </row>
    <row r="1058" spans="1:8" ht="31.5" x14ac:dyDescent="0.25">
      <c r="A1058" s="98" t="s">
        <v>43</v>
      </c>
      <c r="B1058" s="4" t="s">
        <v>97</v>
      </c>
      <c r="C1058" s="4" t="s">
        <v>80</v>
      </c>
      <c r="D1058" s="4" t="s">
        <v>28</v>
      </c>
      <c r="E1058" s="4" t="s">
        <v>83</v>
      </c>
      <c r="F1058" s="7">
        <f>SUM(Ведомственная!G53+Ведомственная!G27)+Ведомственная!G139</f>
        <v>3196.2999999999997</v>
      </c>
      <c r="G1058" s="7">
        <f>SUM(Ведомственная!H53+Ведомственная!H27)+Ведомственная!H139</f>
        <v>2237.9</v>
      </c>
      <c r="H1058" s="7">
        <f>SUM(Ведомственная!I53+Ведомственная!I27)+Ведомственная!I139</f>
        <v>2237.9</v>
      </c>
    </row>
    <row r="1059" spans="1:8" x14ac:dyDescent="0.25">
      <c r="A1059" s="98" t="s">
        <v>34</v>
      </c>
      <c r="B1059" s="4" t="s">
        <v>97</v>
      </c>
      <c r="C1059" s="4" t="s">
        <v>88</v>
      </c>
      <c r="D1059" s="4" t="s">
        <v>28</v>
      </c>
      <c r="E1059" s="4" t="s">
        <v>83</v>
      </c>
      <c r="F1059" s="7">
        <f>SUM(Ведомственная!G28)</f>
        <v>1000</v>
      </c>
      <c r="G1059" s="7">
        <f>SUM(Ведомственная!H28)</f>
        <v>1000</v>
      </c>
      <c r="H1059" s="7">
        <f>SUM(Ведомственная!I28)</f>
        <v>1000</v>
      </c>
    </row>
    <row r="1060" spans="1:8" x14ac:dyDescent="0.25">
      <c r="A1060" s="98" t="s">
        <v>20</v>
      </c>
      <c r="B1060" s="4" t="s">
        <v>97</v>
      </c>
      <c r="C1060" s="4" t="s">
        <v>85</v>
      </c>
      <c r="D1060" s="4" t="s">
        <v>28</v>
      </c>
      <c r="E1060" s="4" t="s">
        <v>102</v>
      </c>
      <c r="F1060" s="7">
        <f>SUM(Ведомственная!G91)</f>
        <v>0</v>
      </c>
      <c r="G1060" s="7">
        <f>SUM(Ведомственная!H91)</f>
        <v>0</v>
      </c>
      <c r="H1060" s="7">
        <f>SUM(Ведомственная!I91)</f>
        <v>0</v>
      </c>
    </row>
    <row r="1061" spans="1:8" x14ac:dyDescent="0.25">
      <c r="A1061" s="98" t="s">
        <v>20</v>
      </c>
      <c r="B1061" s="4" t="s">
        <v>97</v>
      </c>
      <c r="C1061" s="4" t="s">
        <v>85</v>
      </c>
      <c r="D1061" s="4" t="s">
        <v>28</v>
      </c>
      <c r="E1061" s="4" t="s">
        <v>83</v>
      </c>
      <c r="F1061" s="7">
        <f>SUM(Ведомственная!G29+Ведомственная!G54+Ведомственная!G140)</f>
        <v>3398.6</v>
      </c>
      <c r="G1061" s="7">
        <f>SUM(Ведомственная!H29+Ведомственная!H54+Ведомственная!H140)</f>
        <v>1500</v>
      </c>
      <c r="H1061" s="7">
        <f>SUM(Ведомственная!I29+Ведомственная!I54+Ведомственная!I140)</f>
        <v>1500</v>
      </c>
    </row>
    <row r="1062" spans="1:8" x14ac:dyDescent="0.25">
      <c r="A1062" s="98" t="s">
        <v>20</v>
      </c>
      <c r="B1062" s="4" t="s">
        <v>97</v>
      </c>
      <c r="C1062" s="4" t="s">
        <v>85</v>
      </c>
      <c r="D1062" s="4" t="s">
        <v>11</v>
      </c>
      <c r="E1062" s="4" t="s">
        <v>13</v>
      </c>
      <c r="F1062" s="7">
        <f>SUM(Ведомственная!G211)</f>
        <v>2439</v>
      </c>
      <c r="G1062" s="7">
        <f>SUM(Ведомственная!H211)</f>
        <v>0</v>
      </c>
      <c r="H1062" s="7">
        <f>SUM(Ведомственная!I211)</f>
        <v>0</v>
      </c>
    </row>
    <row r="1063" spans="1:8" ht="31.5" x14ac:dyDescent="0.25">
      <c r="A1063" s="98" t="s">
        <v>43</v>
      </c>
      <c r="B1063" s="4" t="s">
        <v>97</v>
      </c>
      <c r="C1063" s="4" t="s">
        <v>80</v>
      </c>
      <c r="D1063" s="4" t="s">
        <v>102</v>
      </c>
      <c r="E1063" s="4" t="s">
        <v>152</v>
      </c>
      <c r="F1063" s="7">
        <f>SUM(Ведомственная!G34)</f>
        <v>5</v>
      </c>
      <c r="G1063" s="7">
        <f>SUM(Ведомственная!H34)</f>
        <v>0</v>
      </c>
      <c r="H1063" s="7">
        <f>SUM(Ведомственная!I34)</f>
        <v>0</v>
      </c>
    </row>
    <row r="1064" spans="1:8" ht="47.25" hidden="1" x14ac:dyDescent="0.25">
      <c r="A1064" s="98" t="s">
        <v>396</v>
      </c>
      <c r="B1064" s="31" t="s">
        <v>397</v>
      </c>
      <c r="C1064" s="4"/>
      <c r="D1064" s="4"/>
      <c r="E1064" s="4"/>
      <c r="F1064" s="7">
        <f>SUM(F1065)</f>
        <v>0</v>
      </c>
      <c r="G1064" s="7">
        <f>SUM(G1065)</f>
        <v>0</v>
      </c>
      <c r="H1064" s="7">
        <f>SUM(H1065)</f>
        <v>0</v>
      </c>
    </row>
    <row r="1065" spans="1:8" ht="31.5" hidden="1" x14ac:dyDescent="0.25">
      <c r="A1065" s="98" t="s">
        <v>207</v>
      </c>
      <c r="B1065" s="31" t="s">
        <v>397</v>
      </c>
      <c r="C1065" s="4" t="s">
        <v>111</v>
      </c>
      <c r="D1065" s="4" t="s">
        <v>11</v>
      </c>
      <c r="E1065" s="4" t="s">
        <v>22</v>
      </c>
      <c r="F1065" s="7"/>
      <c r="G1065" s="7"/>
      <c r="H1065" s="7"/>
    </row>
    <row r="1066" spans="1:8" ht="31.5" hidden="1" x14ac:dyDescent="0.25">
      <c r="A1066" s="98" t="s">
        <v>43</v>
      </c>
      <c r="B1066" s="99" t="s">
        <v>191</v>
      </c>
      <c r="C1066" s="99" t="s">
        <v>80</v>
      </c>
      <c r="D1066" s="99" t="s">
        <v>28</v>
      </c>
      <c r="E1066" s="99" t="s">
        <v>11</v>
      </c>
      <c r="F1066" s="9"/>
      <c r="G1066" s="9"/>
      <c r="H1066" s="9"/>
    </row>
    <row r="1067" spans="1:8" ht="47.25" x14ac:dyDescent="0.25">
      <c r="A1067" s="98" t="s">
        <v>193</v>
      </c>
      <c r="B1067" s="99" t="s">
        <v>436</v>
      </c>
      <c r="C1067" s="99"/>
      <c r="D1067" s="99"/>
      <c r="E1067" s="99"/>
      <c r="F1067" s="9">
        <f>SUM(F1068)</f>
        <v>3</v>
      </c>
      <c r="G1067" s="9">
        <f>SUM(G1068)</f>
        <v>3.1</v>
      </c>
      <c r="H1067" s="9">
        <f>SUM(H1068)</f>
        <v>2.8</v>
      </c>
    </row>
    <row r="1068" spans="1:8" x14ac:dyDescent="0.25">
      <c r="A1068" s="98" t="s">
        <v>79</v>
      </c>
      <c r="B1068" s="99" t="s">
        <v>436</v>
      </c>
      <c r="C1068" s="99" t="s">
        <v>80</v>
      </c>
      <c r="D1068" s="99" t="s">
        <v>28</v>
      </c>
      <c r="E1068" s="99" t="s">
        <v>152</v>
      </c>
      <c r="F1068" s="9">
        <f>SUM(Ведомственная!G87)</f>
        <v>3</v>
      </c>
      <c r="G1068" s="9">
        <f>SUM(Ведомственная!H87)</f>
        <v>3.1</v>
      </c>
      <c r="H1068" s="9">
        <f>SUM(Ведомственная!I87)</f>
        <v>2.8</v>
      </c>
    </row>
    <row r="1069" spans="1:8" ht="31.5" x14ac:dyDescent="0.25">
      <c r="A1069" s="98" t="s">
        <v>209</v>
      </c>
      <c r="B1069" s="99" t="s">
        <v>563</v>
      </c>
      <c r="C1069" s="99"/>
      <c r="D1069" s="99"/>
      <c r="E1069" s="99"/>
      <c r="F1069" s="9">
        <f>SUM(F1070:F1073)</f>
        <v>5276.3</v>
      </c>
      <c r="G1069" s="9">
        <f>SUM(G1070:G1073)</f>
        <v>4929</v>
      </c>
      <c r="H1069" s="9">
        <f>SUM(H1070:H1073)</f>
        <v>5153.7</v>
      </c>
    </row>
    <row r="1070" spans="1:8" ht="63" x14ac:dyDescent="0.25">
      <c r="A1070" s="2" t="s">
        <v>42</v>
      </c>
      <c r="B1070" s="99" t="s">
        <v>563</v>
      </c>
      <c r="C1070" s="99" t="s">
        <v>78</v>
      </c>
      <c r="D1070" s="99" t="s">
        <v>45</v>
      </c>
      <c r="E1070" s="99" t="s">
        <v>11</v>
      </c>
      <c r="F1070" s="9">
        <f>SUM(Ведомственная!G147)</f>
        <v>4595.6000000000004</v>
      </c>
      <c r="G1070" s="9">
        <f>SUM(Ведомственная!H147)</f>
        <v>4929</v>
      </c>
      <c r="H1070" s="9">
        <f>SUM(Ведомственная!I147)</f>
        <v>5153.7</v>
      </c>
    </row>
    <row r="1071" spans="1:8" ht="31.5" x14ac:dyDescent="0.25">
      <c r="A1071" s="98" t="s">
        <v>43</v>
      </c>
      <c r="B1071" s="99" t="s">
        <v>563</v>
      </c>
      <c r="C1071" s="99" t="s">
        <v>80</v>
      </c>
      <c r="D1071" s="99" t="s">
        <v>45</v>
      </c>
      <c r="E1071" s="99" t="s">
        <v>11</v>
      </c>
      <c r="F1071" s="9">
        <f>SUM(Ведомственная!G148)</f>
        <v>680.7</v>
      </c>
      <c r="G1071" s="9">
        <f>SUM(Ведомственная!H148)</f>
        <v>0</v>
      </c>
      <c r="H1071" s="9">
        <f>SUM(Ведомственная!I148)</f>
        <v>0</v>
      </c>
    </row>
    <row r="1072" spans="1:8" ht="31.5" hidden="1" x14ac:dyDescent="0.25">
      <c r="A1072" s="98" t="s">
        <v>43</v>
      </c>
      <c r="B1072" s="99" t="s">
        <v>563</v>
      </c>
      <c r="C1072" s="99" t="s">
        <v>80</v>
      </c>
      <c r="D1072" s="99" t="s">
        <v>102</v>
      </c>
      <c r="E1072" s="99" t="s">
        <v>152</v>
      </c>
      <c r="F1072" s="9">
        <f>SUM(Ведомственная!G503)</f>
        <v>0</v>
      </c>
      <c r="G1072" s="9">
        <f>SUM(Ведомственная!H503)</f>
        <v>0</v>
      </c>
      <c r="H1072" s="9">
        <f>SUM(Ведомственная!I503)</f>
        <v>0</v>
      </c>
    </row>
    <row r="1073" spans="1:8" hidden="1" x14ac:dyDescent="0.25">
      <c r="A1073" s="98" t="s">
        <v>20</v>
      </c>
      <c r="B1073" s="99" t="s">
        <v>563</v>
      </c>
      <c r="C1073" s="99" t="s">
        <v>85</v>
      </c>
      <c r="D1073" s="99" t="s">
        <v>45</v>
      </c>
      <c r="E1073" s="99" t="s">
        <v>11</v>
      </c>
      <c r="F1073" s="9">
        <f>SUM(Ведомственная!G149)</f>
        <v>0</v>
      </c>
      <c r="G1073" s="9">
        <f>SUM(Ведомственная!H149)</f>
        <v>0</v>
      </c>
      <c r="H1073" s="9">
        <f>SUM(Ведомственная!I149)</f>
        <v>0</v>
      </c>
    </row>
    <row r="1074" spans="1:8" ht="236.25" x14ac:dyDescent="0.25">
      <c r="A1074" s="98" t="s">
        <v>438</v>
      </c>
      <c r="B1074" s="99" t="s">
        <v>439</v>
      </c>
      <c r="C1074" s="31"/>
      <c r="D1074" s="99"/>
      <c r="E1074" s="99"/>
      <c r="F1074" s="9">
        <f>SUM(Ведомственная!G79)</f>
        <v>124.2</v>
      </c>
      <c r="G1074" s="9">
        <f>SUM(Ведомственная!H79)</f>
        <v>124.2</v>
      </c>
      <c r="H1074" s="9">
        <f>SUM(Ведомственная!I79)</f>
        <v>124.2</v>
      </c>
    </row>
    <row r="1075" spans="1:8" ht="63" x14ac:dyDescent="0.25">
      <c r="A1075" s="98" t="s">
        <v>42</v>
      </c>
      <c r="B1075" s="99" t="s">
        <v>439</v>
      </c>
      <c r="C1075" s="99" t="s">
        <v>78</v>
      </c>
      <c r="D1075" s="99" t="s">
        <v>28</v>
      </c>
      <c r="E1075" s="99" t="s">
        <v>11</v>
      </c>
      <c r="F1075" s="9">
        <f>SUM(Ведомственная!G80)</f>
        <v>124.2</v>
      </c>
      <c r="G1075" s="9">
        <f>SUM(Ведомственная!H80)</f>
        <v>124.2</v>
      </c>
      <c r="H1075" s="9">
        <f>SUM(Ведомственная!I80)</f>
        <v>124.2</v>
      </c>
    </row>
    <row r="1076" spans="1:8" ht="47.25" x14ac:dyDescent="0.25">
      <c r="A1076" s="98" t="s">
        <v>318</v>
      </c>
      <c r="B1076" s="99" t="s">
        <v>443</v>
      </c>
      <c r="C1076" s="31"/>
      <c r="D1076" s="99"/>
      <c r="E1076" s="99"/>
      <c r="F1076" s="9">
        <f>SUM(F1077:F1078)</f>
        <v>161.30000000000001</v>
      </c>
      <c r="G1076" s="9">
        <f>SUM(G1077:G1078)</f>
        <v>161.30000000000001</v>
      </c>
      <c r="H1076" s="9">
        <f>SUM(H1077:H1078)</f>
        <v>161.30000000000001</v>
      </c>
    </row>
    <row r="1077" spans="1:8" ht="63" x14ac:dyDescent="0.25">
      <c r="A1077" s="98" t="s">
        <v>42</v>
      </c>
      <c r="B1077" s="99" t="s">
        <v>443</v>
      </c>
      <c r="C1077" s="99" t="s">
        <v>78</v>
      </c>
      <c r="D1077" s="99" t="s">
        <v>152</v>
      </c>
      <c r="E1077" s="99" t="s">
        <v>152</v>
      </c>
      <c r="F1077" s="9">
        <f>SUM(Ведомственная!G450)</f>
        <v>151.80000000000001</v>
      </c>
      <c r="G1077" s="9">
        <f>SUM(Ведомственная!H450)</f>
        <v>151.80000000000001</v>
      </c>
      <c r="H1077" s="9">
        <f>SUM(Ведомственная!I450)</f>
        <v>151.80000000000001</v>
      </c>
    </row>
    <row r="1078" spans="1:8" x14ac:dyDescent="0.25">
      <c r="A1078" s="98" t="s">
        <v>79</v>
      </c>
      <c r="B1078" s="99" t="s">
        <v>443</v>
      </c>
      <c r="C1078" s="99" t="s">
        <v>80</v>
      </c>
      <c r="D1078" s="99" t="s">
        <v>152</v>
      </c>
      <c r="E1078" s="99" t="s">
        <v>152</v>
      </c>
      <c r="F1078" s="9">
        <f>SUM(Ведомственная!G451)</f>
        <v>9.5</v>
      </c>
      <c r="G1078" s="9">
        <f>SUM(Ведомственная!H451)</f>
        <v>9.5</v>
      </c>
      <c r="H1078" s="9">
        <f>SUM(Ведомственная!I451)</f>
        <v>9.5</v>
      </c>
    </row>
    <row r="1079" spans="1:8" hidden="1" x14ac:dyDescent="0.25">
      <c r="A1079" s="98"/>
      <c r="B1079" s="99" t="s">
        <v>746</v>
      </c>
      <c r="C1079" s="99"/>
      <c r="D1079" s="99"/>
      <c r="E1079" s="99"/>
      <c r="F1079" s="9">
        <f>SUM(F1080)</f>
        <v>0</v>
      </c>
      <c r="G1079" s="9">
        <f t="shared" ref="G1079:H1079" si="281">SUM(G1080)</f>
        <v>0</v>
      </c>
      <c r="H1079" s="9">
        <f t="shared" si="281"/>
        <v>0</v>
      </c>
    </row>
    <row r="1080" spans="1:8" ht="63" hidden="1" x14ac:dyDescent="0.25">
      <c r="A1080" s="98" t="s">
        <v>42</v>
      </c>
      <c r="B1080" s="99" t="s">
        <v>746</v>
      </c>
      <c r="C1080" s="99" t="s">
        <v>78</v>
      </c>
      <c r="D1080" s="99" t="s">
        <v>28</v>
      </c>
      <c r="E1080" s="99" t="s">
        <v>11</v>
      </c>
      <c r="F1080" s="9">
        <f>SUM(Ведомственная!G83)</f>
        <v>0</v>
      </c>
      <c r="G1080" s="9">
        <f>SUM(Ведомственная!H83)</f>
        <v>0</v>
      </c>
      <c r="H1080" s="9">
        <f>SUM(Ведомственная!I83)</f>
        <v>0</v>
      </c>
    </row>
    <row r="1081" spans="1:8" ht="31.5" x14ac:dyDescent="0.25">
      <c r="A1081" s="98" t="s">
        <v>36</v>
      </c>
      <c r="B1081" s="31" t="s">
        <v>386</v>
      </c>
      <c r="C1081" s="99"/>
      <c r="D1081" s="99"/>
      <c r="E1081" s="99"/>
      <c r="F1081" s="9">
        <f>SUM(F1082)</f>
        <v>8.1999999999999993</v>
      </c>
      <c r="G1081" s="9">
        <f t="shared" ref="G1081:H1081" si="282">SUM(G1082)</f>
        <v>0</v>
      </c>
      <c r="H1081" s="9">
        <f t="shared" si="282"/>
        <v>0</v>
      </c>
    </row>
    <row r="1082" spans="1:8" x14ac:dyDescent="0.25">
      <c r="A1082" s="98" t="s">
        <v>20</v>
      </c>
      <c r="B1082" s="31" t="s">
        <v>386</v>
      </c>
      <c r="C1082" s="99" t="s">
        <v>85</v>
      </c>
      <c r="D1082" s="99" t="s">
        <v>11</v>
      </c>
      <c r="E1082" s="99" t="s">
        <v>22</v>
      </c>
      <c r="F1082" s="9">
        <f>SUM(Ведомственная!G289)</f>
        <v>8.1999999999999993</v>
      </c>
      <c r="G1082" s="9">
        <f>SUM(Ведомственная!H289)</f>
        <v>0</v>
      </c>
      <c r="H1082" s="9">
        <f>SUM(Ведомственная!I289)</f>
        <v>0</v>
      </c>
    </row>
    <row r="1083" spans="1:8" hidden="1" x14ac:dyDescent="0.25">
      <c r="A1083" s="98"/>
      <c r="B1083" s="31"/>
      <c r="C1083" s="31"/>
      <c r="D1083" s="37"/>
      <c r="E1083" s="37"/>
      <c r="F1083" s="9"/>
      <c r="G1083" s="9"/>
      <c r="H1083" s="9"/>
    </row>
    <row r="1084" spans="1:8" hidden="1" x14ac:dyDescent="0.25">
      <c r="A1084" s="98"/>
      <c r="B1084" s="31"/>
      <c r="C1084" s="31"/>
      <c r="D1084" s="99"/>
      <c r="E1084" s="99"/>
      <c r="F1084" s="9"/>
      <c r="G1084" s="69"/>
      <c r="H1084" s="69"/>
    </row>
    <row r="1085" spans="1:8" x14ac:dyDescent="0.25">
      <c r="A1085" s="70" t="s">
        <v>624</v>
      </c>
      <c r="B1085" s="31"/>
      <c r="C1085" s="99"/>
      <c r="D1085" s="99"/>
      <c r="E1085" s="99"/>
      <c r="F1085" s="9"/>
      <c r="G1085" s="10">
        <v>115000</v>
      </c>
      <c r="H1085" s="10">
        <v>185000</v>
      </c>
    </row>
    <row r="1086" spans="1:8" s="27" customFormat="1" x14ac:dyDescent="0.25">
      <c r="A1086" s="23" t="s">
        <v>172</v>
      </c>
      <c r="B1086" s="24"/>
      <c r="C1086" s="24"/>
      <c r="D1086" s="24"/>
      <c r="E1086" s="24"/>
      <c r="F1086" s="26">
        <f>SUM(F9+F15+F25+F112+F119+F130+F134+F138+F158+F168+F175+F180+F194+F199+F218+F249+F258+F290+F303+F312+F326+F346+F373+F397+F401+F538+F547+F560+F565+F570+F573+F583+F807+F895+F957+F961+F965+F980+F983+F991+F997+F1028)+F1010+F1005+F380+F994+F1085+F1020+F535+F172</f>
        <v>7855088.0000000009</v>
      </c>
      <c r="G1086" s="26">
        <f>SUM(G9+G15+G25+G112+G119+G130+G134+G138+G158+G168+G175+G180+G194+G199+G218+G249+G258+G290+G303+G312+G326+G346+G373+G397+G401+G538+G547+G560+G565+G570+G573+G583+G807+G895+G957+G961+G965+G980+G983+G991+G997+G1028)+G1010+G1005+G380+G994+G1085+G1020+G535+G172</f>
        <v>6574333.4000000004</v>
      </c>
      <c r="H1086" s="26">
        <f>SUM(H9+H15+H25+H112+H119+H130+H134+H138+H158+H168+H175+H180+H194+H199+H218+H249+H258+H290+H303+H312+H326+H346+H373+H397+H401+H538+H547+H560+H565+H570+H573+H583+H807+H895+H957+H961+H965+H980+H983+H991+H997+H1028)+H1010+H1005+H380+H994+H1085+H1020+H535+H172</f>
        <v>6289257.6999999993</v>
      </c>
    </row>
    <row r="1088" spans="1:8" hidden="1" x14ac:dyDescent="0.25">
      <c r="F1088" s="59">
        <f>SUM(Ведомственная!G1482)</f>
        <v>7855088</v>
      </c>
      <c r="G1088" s="59">
        <f>SUM(Ведомственная!H1482)</f>
        <v>6574333.4000000004</v>
      </c>
      <c r="H1088" s="59">
        <f>SUM(Ведомственная!I1482)</f>
        <v>6289257.6999999993</v>
      </c>
    </row>
    <row r="1089" spans="6:8" hidden="1" x14ac:dyDescent="0.25">
      <c r="F1089" s="59"/>
      <c r="G1089" s="59"/>
      <c r="H1089" s="59"/>
    </row>
    <row r="1090" spans="6:8" hidden="1" x14ac:dyDescent="0.25">
      <c r="F1090" s="89">
        <f>SUM(F1088-F1086)</f>
        <v>-9.3132257461547852E-10</v>
      </c>
      <c r="G1090" s="89">
        <f t="shared" ref="G1090:H1090" si="283">SUM(G1088-G1086)</f>
        <v>0</v>
      </c>
      <c r="H1090" s="89">
        <f t="shared" si="283"/>
        <v>0</v>
      </c>
    </row>
    <row r="1091" spans="6:8" hidden="1" x14ac:dyDescent="0.25"/>
    <row r="1092" spans="6:8" hidden="1" x14ac:dyDescent="0.25"/>
    <row r="1093" spans="6:8" hidden="1" x14ac:dyDescent="0.25"/>
  </sheetData>
  <mergeCells count="1">
    <mergeCell ref="A6:H6"/>
  </mergeCells>
  <pageMargins left="0.70866141732283472" right="0.11811023622047245" top="0.39370078740157483" bottom="0" header="0.11811023622047245" footer="0"/>
  <pageSetup paperSize="9" scale="77" fitToHeight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87"/>
  <sheetViews>
    <sheetView topLeftCell="A1099" zoomScale="90" zoomScaleNormal="90" workbookViewId="0">
      <selection activeCell="B1111" sqref="B1111"/>
    </sheetView>
  </sheetViews>
  <sheetFormatPr defaultRowHeight="15.75" outlineLevelRow="1" x14ac:dyDescent="0.25"/>
  <cols>
    <col min="1" max="1" width="80.85546875" style="17" customWidth="1"/>
    <col min="2" max="2" width="7.42578125" style="13" customWidth="1"/>
    <col min="3" max="3" width="7.28515625" style="21" customWidth="1"/>
    <col min="4" max="4" width="6.85546875" style="21" customWidth="1"/>
    <col min="5" max="5" width="15.5703125" style="21" customWidth="1"/>
    <col min="6" max="6" width="8.7109375" style="21" bestFit="1" customWidth="1"/>
    <col min="7" max="9" width="20.140625" style="18" customWidth="1"/>
    <col min="10" max="10" width="14.28515625" style="8" bestFit="1" customWidth="1"/>
    <col min="11" max="16384" width="9.140625" style="8"/>
  </cols>
  <sheetData>
    <row r="1" spans="1:9" x14ac:dyDescent="0.25">
      <c r="A1" s="12"/>
      <c r="F1" s="1"/>
      <c r="H1" s="1"/>
      <c r="I1" s="1" t="s">
        <v>813</v>
      </c>
    </row>
    <row r="2" spans="1:9" x14ac:dyDescent="0.25">
      <c r="A2" s="16"/>
      <c r="F2" s="1"/>
      <c r="H2" s="1"/>
      <c r="I2" s="1" t="s">
        <v>0</v>
      </c>
    </row>
    <row r="3" spans="1:9" x14ac:dyDescent="0.25">
      <c r="F3" s="1"/>
      <c r="H3" s="1"/>
      <c r="I3" s="1" t="s">
        <v>1</v>
      </c>
    </row>
    <row r="4" spans="1:9" x14ac:dyDescent="0.25">
      <c r="F4" s="1"/>
      <c r="H4" s="1"/>
      <c r="I4" s="1" t="s">
        <v>2</v>
      </c>
    </row>
    <row r="5" spans="1:9" ht="36.75" customHeight="1" x14ac:dyDescent="0.25">
      <c r="B5" s="19" t="s">
        <v>850</v>
      </c>
      <c r="C5" s="18"/>
      <c r="D5" s="18"/>
      <c r="E5" s="18"/>
      <c r="F5" s="18"/>
    </row>
    <row r="6" spans="1:9" x14ac:dyDescent="0.25">
      <c r="B6" s="20"/>
      <c r="I6" s="18" t="s">
        <v>424</v>
      </c>
    </row>
    <row r="7" spans="1:9" x14ac:dyDescent="0.25">
      <c r="A7" s="120" t="s">
        <v>3</v>
      </c>
      <c r="B7" s="121" t="s">
        <v>4</v>
      </c>
      <c r="C7" s="121"/>
      <c r="D7" s="121"/>
      <c r="E7" s="121"/>
      <c r="F7" s="121"/>
      <c r="G7" s="122" t="s">
        <v>751</v>
      </c>
      <c r="H7" s="122" t="s">
        <v>855</v>
      </c>
      <c r="I7" s="122" t="s">
        <v>856</v>
      </c>
    </row>
    <row r="8" spans="1:9" ht="63" x14ac:dyDescent="0.25">
      <c r="A8" s="120"/>
      <c r="B8" s="4" t="s">
        <v>5</v>
      </c>
      <c r="C8" s="22" t="s">
        <v>6</v>
      </c>
      <c r="D8" s="22" t="s">
        <v>7</v>
      </c>
      <c r="E8" s="22" t="s">
        <v>8</v>
      </c>
      <c r="F8" s="22" t="s">
        <v>145</v>
      </c>
      <c r="G8" s="123"/>
      <c r="H8" s="123"/>
      <c r="I8" s="124"/>
    </row>
    <row r="9" spans="1:9" s="27" customFormat="1" x14ac:dyDescent="0.25">
      <c r="A9" s="23" t="s">
        <v>74</v>
      </c>
      <c r="B9" s="24" t="s">
        <v>75</v>
      </c>
      <c r="C9" s="25"/>
      <c r="D9" s="25"/>
      <c r="E9" s="25"/>
      <c r="F9" s="25"/>
      <c r="G9" s="26">
        <f>SUM(G10)+G31</f>
        <v>26933</v>
      </c>
      <c r="H9" s="26">
        <f t="shared" ref="H9:I9" si="0">SUM(H10)+H31</f>
        <v>24549.599999999999</v>
      </c>
      <c r="I9" s="26">
        <f t="shared" si="0"/>
        <v>24549.599999999999</v>
      </c>
    </row>
    <row r="10" spans="1:9" x14ac:dyDescent="0.25">
      <c r="A10" s="98" t="s">
        <v>76</v>
      </c>
      <c r="B10" s="4"/>
      <c r="C10" s="4" t="s">
        <v>28</v>
      </c>
      <c r="D10" s="4"/>
      <c r="E10" s="4"/>
      <c r="F10" s="4"/>
      <c r="G10" s="7">
        <f>SUM(G11+G19)</f>
        <v>26928</v>
      </c>
      <c r="H10" s="7">
        <f>SUM(H11+H19)</f>
        <v>24549.599999999999</v>
      </c>
      <c r="I10" s="7">
        <f>SUM(I11+I19)</f>
        <v>24549.599999999999</v>
      </c>
    </row>
    <row r="11" spans="1:9" ht="47.25" x14ac:dyDescent="0.25">
      <c r="A11" s="98" t="s">
        <v>77</v>
      </c>
      <c r="B11" s="4"/>
      <c r="C11" s="4" t="s">
        <v>28</v>
      </c>
      <c r="D11" s="4" t="s">
        <v>45</v>
      </c>
      <c r="E11" s="4"/>
      <c r="F11" s="4"/>
      <c r="G11" s="7">
        <f>SUM(G12)</f>
        <v>22087.7</v>
      </c>
      <c r="H11" s="7">
        <f>SUM(H12)</f>
        <v>20836.699999999997</v>
      </c>
      <c r="I11" s="7">
        <f>SUM(I12)</f>
        <v>20836.699999999997</v>
      </c>
    </row>
    <row r="12" spans="1:9" x14ac:dyDescent="0.25">
      <c r="A12" s="98" t="s">
        <v>173</v>
      </c>
      <c r="B12" s="4"/>
      <c r="C12" s="4" t="s">
        <v>28</v>
      </c>
      <c r="D12" s="4" t="s">
        <v>45</v>
      </c>
      <c r="E12" s="4" t="s">
        <v>174</v>
      </c>
      <c r="F12" s="4"/>
      <c r="G12" s="7">
        <f>SUM(G13)+G17</f>
        <v>22087.7</v>
      </c>
      <c r="H12" s="7">
        <f>SUM(H13)+H17</f>
        <v>20836.699999999997</v>
      </c>
      <c r="I12" s="7">
        <f>SUM(I13)+I17</f>
        <v>20836.699999999997</v>
      </c>
    </row>
    <row r="13" spans="1:9" x14ac:dyDescent="0.25">
      <c r="A13" s="98" t="s">
        <v>69</v>
      </c>
      <c r="B13" s="4"/>
      <c r="C13" s="4" t="s">
        <v>28</v>
      </c>
      <c r="D13" s="4" t="s">
        <v>45</v>
      </c>
      <c r="E13" s="4" t="s">
        <v>93</v>
      </c>
      <c r="F13" s="4"/>
      <c r="G13" s="7">
        <f>SUM(G14+G15)+G16</f>
        <v>19696.2</v>
      </c>
      <c r="H13" s="7">
        <f>SUM(H14+H15)+H16</f>
        <v>18629.099999999999</v>
      </c>
      <c r="I13" s="7">
        <f>SUM(I14+I15)+I16</f>
        <v>18629.099999999999</v>
      </c>
    </row>
    <row r="14" spans="1:9" ht="47.25" x14ac:dyDescent="0.25">
      <c r="A14" s="2" t="s">
        <v>42</v>
      </c>
      <c r="B14" s="4"/>
      <c r="C14" s="4" t="s">
        <v>28</v>
      </c>
      <c r="D14" s="4" t="s">
        <v>45</v>
      </c>
      <c r="E14" s="4" t="s">
        <v>93</v>
      </c>
      <c r="F14" s="4" t="s">
        <v>78</v>
      </c>
      <c r="G14" s="7">
        <f>19686.5</f>
        <v>19686.5</v>
      </c>
      <c r="H14" s="7">
        <v>18619.099999999999</v>
      </c>
      <c r="I14" s="7">
        <v>18619.099999999999</v>
      </c>
    </row>
    <row r="15" spans="1:9" ht="31.5" x14ac:dyDescent="0.25">
      <c r="A15" s="98" t="s">
        <v>43</v>
      </c>
      <c r="B15" s="4"/>
      <c r="C15" s="4" t="s">
        <v>28</v>
      </c>
      <c r="D15" s="4" t="s">
        <v>45</v>
      </c>
      <c r="E15" s="4" t="s">
        <v>93</v>
      </c>
      <c r="F15" s="4" t="s">
        <v>80</v>
      </c>
      <c r="G15" s="9">
        <v>9.6999999999999993</v>
      </c>
      <c r="H15" s="9">
        <v>10</v>
      </c>
      <c r="I15" s="9">
        <v>10</v>
      </c>
    </row>
    <row r="16" spans="1:9" hidden="1" x14ac:dyDescent="0.25">
      <c r="A16" s="98" t="s">
        <v>34</v>
      </c>
      <c r="B16" s="4"/>
      <c r="C16" s="4" t="s">
        <v>28</v>
      </c>
      <c r="D16" s="4" t="s">
        <v>45</v>
      </c>
      <c r="E16" s="4" t="s">
        <v>93</v>
      </c>
      <c r="F16" s="4" t="s">
        <v>88</v>
      </c>
      <c r="G16" s="9"/>
      <c r="H16" s="9"/>
      <c r="I16" s="9"/>
    </row>
    <row r="17" spans="1:9" x14ac:dyDescent="0.25">
      <c r="A17" s="98" t="s">
        <v>81</v>
      </c>
      <c r="B17" s="4"/>
      <c r="C17" s="4" t="s">
        <v>28</v>
      </c>
      <c r="D17" s="4" t="s">
        <v>45</v>
      </c>
      <c r="E17" s="4" t="s">
        <v>94</v>
      </c>
      <c r="F17" s="4"/>
      <c r="G17" s="7">
        <f>SUM(G18)</f>
        <v>2391.5</v>
      </c>
      <c r="H17" s="7">
        <f>SUM(H18)</f>
        <v>2207.6</v>
      </c>
      <c r="I17" s="7">
        <f>SUM(I18)</f>
        <v>2207.6</v>
      </c>
    </row>
    <row r="18" spans="1:9" ht="47.25" x14ac:dyDescent="0.25">
      <c r="A18" s="2" t="s">
        <v>42</v>
      </c>
      <c r="B18" s="4"/>
      <c r="C18" s="4" t="s">
        <v>28</v>
      </c>
      <c r="D18" s="4" t="s">
        <v>45</v>
      </c>
      <c r="E18" s="4" t="s">
        <v>94</v>
      </c>
      <c r="F18" s="4" t="s">
        <v>78</v>
      </c>
      <c r="G18" s="7">
        <v>2391.5</v>
      </c>
      <c r="H18" s="7">
        <v>2207.6</v>
      </c>
      <c r="I18" s="7">
        <v>2207.6</v>
      </c>
    </row>
    <row r="19" spans="1:9" x14ac:dyDescent="0.25">
      <c r="A19" s="98" t="s">
        <v>82</v>
      </c>
      <c r="B19" s="4"/>
      <c r="C19" s="4" t="s">
        <v>28</v>
      </c>
      <c r="D19" s="4" t="s">
        <v>83</v>
      </c>
      <c r="E19" s="4"/>
      <c r="F19" s="4"/>
      <c r="G19" s="7">
        <f>SUM(G20)</f>
        <v>4840.3</v>
      </c>
      <c r="H19" s="7">
        <f>SUM(H20)</f>
        <v>3712.9</v>
      </c>
      <c r="I19" s="7">
        <f>SUM(I20)</f>
        <v>3712.9</v>
      </c>
    </row>
    <row r="20" spans="1:9" x14ac:dyDescent="0.25">
      <c r="A20" s="98" t="s">
        <v>173</v>
      </c>
      <c r="B20" s="4"/>
      <c r="C20" s="4" t="s">
        <v>28</v>
      </c>
      <c r="D20" s="4" t="s">
        <v>83</v>
      </c>
      <c r="E20" s="4" t="s">
        <v>174</v>
      </c>
      <c r="F20" s="4"/>
      <c r="G20" s="7">
        <f>SUM(G21+G24+G26)</f>
        <v>4840.3</v>
      </c>
      <c r="H20" s="7">
        <f>SUM(H21+H24+H26)</f>
        <v>3712.9</v>
      </c>
      <c r="I20" s="7">
        <f>SUM(I21+I24+I26)</f>
        <v>3712.9</v>
      </c>
    </row>
    <row r="21" spans="1:9" x14ac:dyDescent="0.25">
      <c r="A21" s="98" t="s">
        <v>84</v>
      </c>
      <c r="B21" s="4"/>
      <c r="C21" s="4" t="s">
        <v>28</v>
      </c>
      <c r="D21" s="4" t="s">
        <v>83</v>
      </c>
      <c r="E21" s="4" t="s">
        <v>95</v>
      </c>
      <c r="F21" s="4"/>
      <c r="G21" s="9">
        <f>SUM(G22:G23)</f>
        <v>332</v>
      </c>
      <c r="H21" s="9">
        <f>SUM(H22:H23)</f>
        <v>225</v>
      </c>
      <c r="I21" s="9">
        <f>SUM(I22:I23)</f>
        <v>225</v>
      </c>
    </row>
    <row r="22" spans="1:9" ht="31.5" x14ac:dyDescent="0.25">
      <c r="A22" s="98" t="s">
        <v>43</v>
      </c>
      <c r="B22" s="4"/>
      <c r="C22" s="4" t="s">
        <v>28</v>
      </c>
      <c r="D22" s="4" t="s">
        <v>83</v>
      </c>
      <c r="E22" s="4" t="s">
        <v>95</v>
      </c>
      <c r="F22" s="4" t="s">
        <v>80</v>
      </c>
      <c r="G22" s="9">
        <v>323</v>
      </c>
      <c r="H22" s="9">
        <v>216</v>
      </c>
      <c r="I22" s="9">
        <v>216</v>
      </c>
    </row>
    <row r="23" spans="1:9" x14ac:dyDescent="0.25">
      <c r="A23" s="98" t="s">
        <v>20</v>
      </c>
      <c r="B23" s="4"/>
      <c r="C23" s="4" t="s">
        <v>28</v>
      </c>
      <c r="D23" s="4" t="s">
        <v>83</v>
      </c>
      <c r="E23" s="4" t="s">
        <v>95</v>
      </c>
      <c r="F23" s="4" t="s">
        <v>85</v>
      </c>
      <c r="G23" s="9">
        <v>9</v>
      </c>
      <c r="H23" s="9">
        <v>9</v>
      </c>
      <c r="I23" s="9">
        <v>9</v>
      </c>
    </row>
    <row r="24" spans="1:9" ht="31.5" x14ac:dyDescent="0.25">
      <c r="A24" s="98" t="s">
        <v>86</v>
      </c>
      <c r="B24" s="4"/>
      <c r="C24" s="4" t="s">
        <v>28</v>
      </c>
      <c r="D24" s="4" t="s">
        <v>83</v>
      </c>
      <c r="E24" s="4" t="s">
        <v>96</v>
      </c>
      <c r="F24" s="4"/>
      <c r="G24" s="9">
        <f>SUM(G25)</f>
        <v>411.7</v>
      </c>
      <c r="H24" s="9">
        <f>SUM(H25)</f>
        <v>250</v>
      </c>
      <c r="I24" s="9">
        <f>SUM(I25)</f>
        <v>250</v>
      </c>
    </row>
    <row r="25" spans="1:9" ht="31.5" x14ac:dyDescent="0.25">
      <c r="A25" s="98" t="s">
        <v>43</v>
      </c>
      <c r="B25" s="4"/>
      <c r="C25" s="4" t="s">
        <v>28</v>
      </c>
      <c r="D25" s="4" t="s">
        <v>83</v>
      </c>
      <c r="E25" s="4" t="s">
        <v>96</v>
      </c>
      <c r="F25" s="4" t="s">
        <v>80</v>
      </c>
      <c r="G25" s="9">
        <v>411.7</v>
      </c>
      <c r="H25" s="9">
        <v>250</v>
      </c>
      <c r="I25" s="9">
        <v>250</v>
      </c>
    </row>
    <row r="26" spans="1:9" ht="31.5" x14ac:dyDescent="0.25">
      <c r="A26" s="98" t="s">
        <v>87</v>
      </c>
      <c r="B26" s="4"/>
      <c r="C26" s="4" t="s">
        <v>28</v>
      </c>
      <c r="D26" s="4" t="s">
        <v>83</v>
      </c>
      <c r="E26" s="4" t="s">
        <v>97</v>
      </c>
      <c r="F26" s="4"/>
      <c r="G26" s="7">
        <f>SUM(G27:G29)</f>
        <v>4096.6000000000004</v>
      </c>
      <c r="H26" s="7">
        <f>SUM(H27:H29)</f>
        <v>3237.9</v>
      </c>
      <c r="I26" s="7">
        <f>SUM(I27:I29)</f>
        <v>3237.9</v>
      </c>
    </row>
    <row r="27" spans="1:9" ht="28.5" customHeight="1" x14ac:dyDescent="0.25">
      <c r="A27" s="98" t="s">
        <v>43</v>
      </c>
      <c r="B27" s="4"/>
      <c r="C27" s="4" t="s">
        <v>28</v>
      </c>
      <c r="D27" s="4" t="s">
        <v>83</v>
      </c>
      <c r="E27" s="4" t="s">
        <v>97</v>
      </c>
      <c r="F27" s="4" t="s">
        <v>80</v>
      </c>
      <c r="G27" s="7">
        <v>3096.6</v>
      </c>
      <c r="H27" s="7">
        <v>2237.9</v>
      </c>
      <c r="I27" s="7">
        <v>2237.9</v>
      </c>
    </row>
    <row r="28" spans="1:9" ht="21" customHeight="1" x14ac:dyDescent="0.25">
      <c r="A28" s="98" t="s">
        <v>34</v>
      </c>
      <c r="B28" s="4"/>
      <c r="C28" s="4" t="s">
        <v>28</v>
      </c>
      <c r="D28" s="4" t="s">
        <v>83</v>
      </c>
      <c r="E28" s="4" t="s">
        <v>97</v>
      </c>
      <c r="F28" s="4" t="s">
        <v>88</v>
      </c>
      <c r="G28" s="7">
        <v>1000</v>
      </c>
      <c r="H28" s="7">
        <v>1000</v>
      </c>
      <c r="I28" s="7">
        <v>1000</v>
      </c>
    </row>
    <row r="29" spans="1:9" ht="22.5" hidden="1" customHeight="1" x14ac:dyDescent="0.25">
      <c r="A29" s="98" t="s">
        <v>20</v>
      </c>
      <c r="B29" s="4"/>
      <c r="C29" s="4" t="s">
        <v>28</v>
      </c>
      <c r="D29" s="4" t="s">
        <v>83</v>
      </c>
      <c r="E29" s="4" t="s">
        <v>97</v>
      </c>
      <c r="F29" s="4" t="s">
        <v>85</v>
      </c>
      <c r="G29" s="7"/>
      <c r="H29" s="7"/>
      <c r="I29" s="7"/>
    </row>
    <row r="30" spans="1:9" ht="22.5" customHeight="1" x14ac:dyDescent="0.25">
      <c r="A30" s="98" t="s">
        <v>101</v>
      </c>
      <c r="B30" s="4"/>
      <c r="C30" s="4" t="s">
        <v>102</v>
      </c>
      <c r="D30" s="4"/>
      <c r="E30" s="4"/>
      <c r="F30" s="4"/>
      <c r="G30" s="7">
        <f t="shared" ref="G30:I33" si="1">SUM(G31)</f>
        <v>5</v>
      </c>
      <c r="H30" s="7">
        <f t="shared" si="1"/>
        <v>0</v>
      </c>
      <c r="I30" s="7">
        <f t="shared" si="1"/>
        <v>0</v>
      </c>
    </row>
    <row r="31" spans="1:9" ht="22.5" customHeight="1" x14ac:dyDescent="0.25">
      <c r="A31" s="2" t="s">
        <v>677</v>
      </c>
      <c r="B31" s="22"/>
      <c r="C31" s="99" t="s">
        <v>102</v>
      </c>
      <c r="D31" s="99" t="s">
        <v>152</v>
      </c>
      <c r="E31" s="4"/>
      <c r="F31" s="4"/>
      <c r="G31" s="7">
        <f t="shared" si="1"/>
        <v>5</v>
      </c>
      <c r="H31" s="7">
        <f t="shared" si="1"/>
        <v>0</v>
      </c>
      <c r="I31" s="7">
        <f t="shared" si="1"/>
        <v>0</v>
      </c>
    </row>
    <row r="32" spans="1:9" ht="22.5" customHeight="1" x14ac:dyDescent="0.25">
      <c r="A32" s="98" t="s">
        <v>173</v>
      </c>
      <c r="B32" s="4"/>
      <c r="C32" s="99" t="s">
        <v>102</v>
      </c>
      <c r="D32" s="99" t="s">
        <v>152</v>
      </c>
      <c r="E32" s="4" t="s">
        <v>174</v>
      </c>
      <c r="F32" s="4"/>
      <c r="G32" s="7">
        <f t="shared" si="1"/>
        <v>5</v>
      </c>
      <c r="H32" s="7">
        <f t="shared" si="1"/>
        <v>0</v>
      </c>
      <c r="I32" s="7">
        <f t="shared" si="1"/>
        <v>0</v>
      </c>
    </row>
    <row r="33" spans="1:9" ht="31.5" customHeight="1" x14ac:dyDescent="0.25">
      <c r="A33" s="98" t="s">
        <v>87</v>
      </c>
      <c r="B33" s="4"/>
      <c r="C33" s="99" t="s">
        <v>102</v>
      </c>
      <c r="D33" s="99" t="s">
        <v>152</v>
      </c>
      <c r="E33" s="4" t="s">
        <v>97</v>
      </c>
      <c r="F33" s="4"/>
      <c r="G33" s="7">
        <f t="shared" si="1"/>
        <v>5</v>
      </c>
      <c r="H33" s="7">
        <f t="shared" si="1"/>
        <v>0</v>
      </c>
      <c r="I33" s="7">
        <f t="shared" si="1"/>
        <v>0</v>
      </c>
    </row>
    <row r="34" spans="1:9" ht="29.25" customHeight="1" x14ac:dyDescent="0.25">
      <c r="A34" s="98" t="s">
        <v>43</v>
      </c>
      <c r="B34" s="4"/>
      <c r="C34" s="99" t="s">
        <v>102</v>
      </c>
      <c r="D34" s="99" t="s">
        <v>152</v>
      </c>
      <c r="E34" s="4" t="s">
        <v>97</v>
      </c>
      <c r="F34" s="4" t="s">
        <v>80</v>
      </c>
      <c r="G34" s="7">
        <v>5</v>
      </c>
      <c r="H34" s="7"/>
      <c r="I34" s="7"/>
    </row>
    <row r="35" spans="1:9" s="27" customFormat="1" x14ac:dyDescent="0.25">
      <c r="A35" s="23" t="s">
        <v>89</v>
      </c>
      <c r="B35" s="24" t="s">
        <v>90</v>
      </c>
      <c r="C35" s="24"/>
      <c r="D35" s="24"/>
      <c r="E35" s="24"/>
      <c r="F35" s="24"/>
      <c r="G35" s="26">
        <f>SUM(G36)</f>
        <v>3190.7999999999997</v>
      </c>
      <c r="H35" s="26">
        <f>SUM(H36)</f>
        <v>0</v>
      </c>
      <c r="I35" s="26">
        <f>SUM(I36)</f>
        <v>0</v>
      </c>
    </row>
    <row r="36" spans="1:9" x14ac:dyDescent="0.25">
      <c r="A36" s="98" t="s">
        <v>76</v>
      </c>
      <c r="B36" s="4"/>
      <c r="C36" s="4" t="s">
        <v>28</v>
      </c>
      <c r="D36" s="4"/>
      <c r="E36" s="4"/>
      <c r="F36" s="4"/>
      <c r="G36" s="7">
        <f>SUM(G37)+G45</f>
        <v>3190.7999999999997</v>
      </c>
      <c r="H36" s="7">
        <f>SUM(H37)+H45</f>
        <v>0</v>
      </c>
      <c r="I36" s="7">
        <f>SUM(I37)+I45</f>
        <v>0</v>
      </c>
    </row>
    <row r="37" spans="1:9" ht="31.5" x14ac:dyDescent="0.25">
      <c r="A37" s="98" t="s">
        <v>91</v>
      </c>
      <c r="B37" s="4"/>
      <c r="C37" s="4" t="s">
        <v>28</v>
      </c>
      <c r="D37" s="4" t="s">
        <v>67</v>
      </c>
      <c r="E37" s="4"/>
      <c r="F37" s="4"/>
      <c r="G37" s="7">
        <f>SUM(G38)</f>
        <v>3011.7</v>
      </c>
      <c r="H37" s="7">
        <f>SUM(H38)</f>
        <v>0</v>
      </c>
      <c r="I37" s="7">
        <f>SUM(I38)</f>
        <v>0</v>
      </c>
    </row>
    <row r="38" spans="1:9" x14ac:dyDescent="0.25">
      <c r="A38" s="98" t="s">
        <v>173</v>
      </c>
      <c r="B38" s="4"/>
      <c r="C38" s="4" t="s">
        <v>28</v>
      </c>
      <c r="D38" s="4" t="s">
        <v>67</v>
      </c>
      <c r="E38" s="4" t="s">
        <v>174</v>
      </c>
      <c r="F38" s="4"/>
      <c r="G38" s="7">
        <f>SUM(G39+G43)</f>
        <v>3011.7</v>
      </c>
      <c r="H38" s="7">
        <f>SUM(H39+H43)</f>
        <v>0</v>
      </c>
      <c r="I38" s="7">
        <f>SUM(I39+I43)</f>
        <v>0</v>
      </c>
    </row>
    <row r="39" spans="1:9" ht="31.5" x14ac:dyDescent="0.25">
      <c r="A39" s="98" t="s">
        <v>175</v>
      </c>
      <c r="B39" s="4"/>
      <c r="C39" s="4" t="s">
        <v>28</v>
      </c>
      <c r="D39" s="4" t="s">
        <v>67</v>
      </c>
      <c r="E39" s="4" t="s">
        <v>98</v>
      </c>
      <c r="F39" s="4"/>
      <c r="G39" s="7">
        <f>SUM(G40:G42)</f>
        <v>2923.1</v>
      </c>
      <c r="H39" s="7">
        <f t="shared" ref="H39:I39" si="2">SUM(H40:H42)</f>
        <v>0</v>
      </c>
      <c r="I39" s="7">
        <f t="shared" si="2"/>
        <v>0</v>
      </c>
    </row>
    <row r="40" spans="1:9" ht="47.25" x14ac:dyDescent="0.25">
      <c r="A40" s="2" t="s">
        <v>42</v>
      </c>
      <c r="B40" s="4"/>
      <c r="C40" s="4" t="s">
        <v>28</v>
      </c>
      <c r="D40" s="4" t="s">
        <v>67</v>
      </c>
      <c r="E40" s="4" t="s">
        <v>98</v>
      </c>
      <c r="F40" s="4" t="s">
        <v>78</v>
      </c>
      <c r="G40" s="7">
        <v>2732.2</v>
      </c>
      <c r="H40" s="7"/>
      <c r="I40" s="7"/>
    </row>
    <row r="41" spans="1:9" ht="31.5" hidden="1" x14ac:dyDescent="0.25">
      <c r="A41" s="98" t="s">
        <v>43</v>
      </c>
      <c r="B41" s="4"/>
      <c r="C41" s="4" t="s">
        <v>28</v>
      </c>
      <c r="D41" s="4" t="s">
        <v>67</v>
      </c>
      <c r="E41" s="4" t="s">
        <v>98</v>
      </c>
      <c r="F41" s="4" t="s">
        <v>80</v>
      </c>
      <c r="G41" s="9">
        <v>0</v>
      </c>
      <c r="H41" s="9"/>
      <c r="I41" s="9"/>
    </row>
    <row r="42" spans="1:9" x14ac:dyDescent="0.25">
      <c r="A42" s="98" t="s">
        <v>34</v>
      </c>
      <c r="B42" s="4"/>
      <c r="C42" s="4" t="s">
        <v>28</v>
      </c>
      <c r="D42" s="4" t="s">
        <v>67</v>
      </c>
      <c r="E42" s="4" t="s">
        <v>98</v>
      </c>
      <c r="F42" s="4" t="s">
        <v>88</v>
      </c>
      <c r="G42" s="9">
        <v>190.9</v>
      </c>
      <c r="H42" s="9"/>
      <c r="I42" s="9"/>
    </row>
    <row r="43" spans="1:9" ht="31.5" x14ac:dyDescent="0.25">
      <c r="A43" s="98" t="s">
        <v>92</v>
      </c>
      <c r="B43" s="4"/>
      <c r="C43" s="4" t="s">
        <v>28</v>
      </c>
      <c r="D43" s="4" t="s">
        <v>67</v>
      </c>
      <c r="E43" s="4" t="s">
        <v>99</v>
      </c>
      <c r="F43" s="4"/>
      <c r="G43" s="7">
        <f>SUM(G44)</f>
        <v>88.6</v>
      </c>
      <c r="H43" s="7">
        <f>SUM(H44)</f>
        <v>0</v>
      </c>
      <c r="I43" s="7">
        <f>SUM(I44)</f>
        <v>0</v>
      </c>
    </row>
    <row r="44" spans="1:9" ht="47.25" x14ac:dyDescent="0.25">
      <c r="A44" s="2" t="s">
        <v>42</v>
      </c>
      <c r="B44" s="4"/>
      <c r="C44" s="4" t="s">
        <v>28</v>
      </c>
      <c r="D44" s="4" t="s">
        <v>67</v>
      </c>
      <c r="E44" s="4" t="s">
        <v>99</v>
      </c>
      <c r="F44" s="4" t="s">
        <v>78</v>
      </c>
      <c r="G44" s="7">
        <v>88.6</v>
      </c>
      <c r="H44" s="7"/>
      <c r="I44" s="7"/>
    </row>
    <row r="45" spans="1:9" x14ac:dyDescent="0.25">
      <c r="A45" s="98" t="s">
        <v>82</v>
      </c>
      <c r="B45" s="4"/>
      <c r="C45" s="4" t="s">
        <v>28</v>
      </c>
      <c r="D45" s="4" t="s">
        <v>83</v>
      </c>
      <c r="E45" s="4"/>
      <c r="F45" s="4"/>
      <c r="G45" s="7">
        <f>SUM(G46)</f>
        <v>179.1</v>
      </c>
      <c r="H45" s="7">
        <f>SUM(H46)</f>
        <v>0</v>
      </c>
      <c r="I45" s="7">
        <f>SUM(I46)</f>
        <v>0</v>
      </c>
    </row>
    <row r="46" spans="1:9" x14ac:dyDescent="0.25">
      <c r="A46" s="98" t="s">
        <v>173</v>
      </c>
      <c r="B46" s="4"/>
      <c r="C46" s="4" t="s">
        <v>28</v>
      </c>
      <c r="D46" s="4" t="s">
        <v>83</v>
      </c>
      <c r="E46" s="4" t="s">
        <v>174</v>
      </c>
      <c r="F46" s="4"/>
      <c r="G46" s="7">
        <f>SUM(G47+G50+G52)</f>
        <v>179.1</v>
      </c>
      <c r="H46" s="7">
        <f>SUM(H47+H50+H52)</f>
        <v>0</v>
      </c>
      <c r="I46" s="7">
        <f>SUM(I47+I50+I52)</f>
        <v>0</v>
      </c>
    </row>
    <row r="47" spans="1:9" x14ac:dyDescent="0.25">
      <c r="A47" s="98" t="s">
        <v>84</v>
      </c>
      <c r="B47" s="4"/>
      <c r="C47" s="4" t="s">
        <v>28</v>
      </c>
      <c r="D47" s="4" t="s">
        <v>83</v>
      </c>
      <c r="E47" s="4" t="s">
        <v>95</v>
      </c>
      <c r="F47" s="4"/>
      <c r="G47" s="9">
        <f>SUM(G48:G49)</f>
        <v>19.3</v>
      </c>
      <c r="H47" s="9">
        <f>SUM(H48:H49)</f>
        <v>0</v>
      </c>
      <c r="I47" s="9">
        <f>SUM(I48:I49)</f>
        <v>0</v>
      </c>
    </row>
    <row r="48" spans="1:9" ht="31.5" x14ac:dyDescent="0.25">
      <c r="A48" s="98" t="s">
        <v>43</v>
      </c>
      <c r="B48" s="4"/>
      <c r="C48" s="4" t="s">
        <v>28</v>
      </c>
      <c r="D48" s="4" t="s">
        <v>83</v>
      </c>
      <c r="E48" s="4" t="s">
        <v>95</v>
      </c>
      <c r="F48" s="4" t="s">
        <v>80</v>
      </c>
      <c r="G48" s="9">
        <v>18.5</v>
      </c>
      <c r="H48" s="9"/>
      <c r="I48" s="9"/>
    </row>
    <row r="49" spans="1:9" x14ac:dyDescent="0.25">
      <c r="A49" s="98" t="s">
        <v>20</v>
      </c>
      <c r="B49" s="4"/>
      <c r="C49" s="4" t="s">
        <v>28</v>
      </c>
      <c r="D49" s="4" t="s">
        <v>83</v>
      </c>
      <c r="E49" s="4" t="s">
        <v>95</v>
      </c>
      <c r="F49" s="4" t="s">
        <v>85</v>
      </c>
      <c r="G49" s="9">
        <v>0.8</v>
      </c>
      <c r="H49" s="9"/>
      <c r="I49" s="9"/>
    </row>
    <row r="50" spans="1:9" ht="31.5" x14ac:dyDescent="0.25">
      <c r="A50" s="98" t="s">
        <v>86</v>
      </c>
      <c r="B50" s="4"/>
      <c r="C50" s="4" t="s">
        <v>28</v>
      </c>
      <c r="D50" s="4" t="s">
        <v>83</v>
      </c>
      <c r="E50" s="4" t="s">
        <v>96</v>
      </c>
      <c r="F50" s="4"/>
      <c r="G50" s="9">
        <f>SUM(G51)</f>
        <v>65.2</v>
      </c>
      <c r="H50" s="9">
        <f>SUM(H51)</f>
        <v>0</v>
      </c>
      <c r="I50" s="9">
        <f>SUM(I51)</f>
        <v>0</v>
      </c>
    </row>
    <row r="51" spans="1:9" ht="31.5" x14ac:dyDescent="0.25">
      <c r="A51" s="98" t="s">
        <v>43</v>
      </c>
      <c r="B51" s="4"/>
      <c r="C51" s="4" t="s">
        <v>28</v>
      </c>
      <c r="D51" s="4" t="s">
        <v>83</v>
      </c>
      <c r="E51" s="4" t="s">
        <v>96</v>
      </c>
      <c r="F51" s="4" t="s">
        <v>80</v>
      </c>
      <c r="G51" s="7">
        <v>65.2</v>
      </c>
      <c r="H51" s="7"/>
      <c r="I51" s="7"/>
    </row>
    <row r="52" spans="1:9" ht="31.5" x14ac:dyDescent="0.25">
      <c r="A52" s="98" t="s">
        <v>87</v>
      </c>
      <c r="B52" s="4"/>
      <c r="C52" s="4" t="s">
        <v>28</v>
      </c>
      <c r="D52" s="4" t="s">
        <v>83</v>
      </c>
      <c r="E52" s="4" t="s">
        <v>97</v>
      </c>
      <c r="F52" s="4"/>
      <c r="G52" s="7">
        <f>SUM(G53:G54)</f>
        <v>94.6</v>
      </c>
      <c r="H52" s="7">
        <f>SUM(H53:H54)</f>
        <v>0</v>
      </c>
      <c r="I52" s="7">
        <f>SUM(I53:I54)</f>
        <v>0</v>
      </c>
    </row>
    <row r="53" spans="1:9" ht="31.5" x14ac:dyDescent="0.25">
      <c r="A53" s="98" t="s">
        <v>43</v>
      </c>
      <c r="B53" s="4"/>
      <c r="C53" s="4" t="s">
        <v>28</v>
      </c>
      <c r="D53" s="4" t="s">
        <v>83</v>
      </c>
      <c r="E53" s="4" t="s">
        <v>97</v>
      </c>
      <c r="F53" s="4" t="s">
        <v>80</v>
      </c>
      <c r="G53" s="7">
        <v>89.6</v>
      </c>
      <c r="H53" s="7"/>
      <c r="I53" s="7"/>
    </row>
    <row r="54" spans="1:9" x14ac:dyDescent="0.25">
      <c r="A54" s="98" t="s">
        <v>20</v>
      </c>
      <c r="B54" s="4"/>
      <c r="C54" s="4" t="s">
        <v>28</v>
      </c>
      <c r="D54" s="4" t="s">
        <v>83</v>
      </c>
      <c r="E54" s="4" t="s">
        <v>97</v>
      </c>
      <c r="F54" s="4" t="s">
        <v>85</v>
      </c>
      <c r="G54" s="7">
        <v>5</v>
      </c>
      <c r="H54" s="7"/>
      <c r="I54" s="7"/>
    </row>
    <row r="55" spans="1:9" s="27" customFormat="1" x14ac:dyDescent="0.25">
      <c r="A55" s="23" t="s">
        <v>185</v>
      </c>
      <c r="B55" s="25">
        <v>283</v>
      </c>
      <c r="C55" s="29"/>
      <c r="D55" s="29"/>
      <c r="E55" s="29"/>
      <c r="F55" s="29"/>
      <c r="G55" s="30">
        <f>SUM(G56+G141+G182+G452+G519)+G290+G540+G508+G473</f>
        <v>2356332.2000000007</v>
      </c>
      <c r="H55" s="30">
        <f>SUM(H56+H141+H182+H452+H519)+H290+H540+H508+H473</f>
        <v>1601782.2000000002</v>
      </c>
      <c r="I55" s="30">
        <f>SUM(I56+I141+I182+I452+I519)+I290+I540+I508+I473</f>
        <v>1153147.7000000002</v>
      </c>
    </row>
    <row r="56" spans="1:9" x14ac:dyDescent="0.25">
      <c r="A56" s="98" t="s">
        <v>76</v>
      </c>
      <c r="B56" s="22"/>
      <c r="C56" s="99" t="s">
        <v>28</v>
      </c>
      <c r="D56" s="99"/>
      <c r="E56" s="99"/>
      <c r="F56" s="31"/>
      <c r="G56" s="9">
        <f>SUM(G57+G61)+G84+G92+G88</f>
        <v>239291.8</v>
      </c>
      <c r="H56" s="9">
        <f>SUM(H57+H61)+H84+H92+H88</f>
        <v>95253.2</v>
      </c>
      <c r="I56" s="9">
        <f>SUM(I57+I61)+I84+I92+I88</f>
        <v>235222.90000000002</v>
      </c>
    </row>
    <row r="57" spans="1:9" ht="31.5" x14ac:dyDescent="0.25">
      <c r="A57" s="98" t="s">
        <v>148</v>
      </c>
      <c r="B57" s="22"/>
      <c r="C57" s="99" t="s">
        <v>28</v>
      </c>
      <c r="D57" s="99" t="s">
        <v>35</v>
      </c>
      <c r="E57" s="99"/>
      <c r="F57" s="31"/>
      <c r="G57" s="9">
        <f t="shared" ref="G57:I59" si="3">SUM(G58)</f>
        <v>5872.3</v>
      </c>
      <c r="H57" s="9">
        <f t="shared" si="3"/>
        <v>3925.5</v>
      </c>
      <c r="I57" s="9">
        <f t="shared" si="3"/>
        <v>3925.5</v>
      </c>
    </row>
    <row r="58" spans="1:9" ht="31.5" x14ac:dyDescent="0.25">
      <c r="A58" s="98" t="s">
        <v>812</v>
      </c>
      <c r="B58" s="22"/>
      <c r="C58" s="99" t="s">
        <v>28</v>
      </c>
      <c r="D58" s="99" t="s">
        <v>35</v>
      </c>
      <c r="E58" s="31" t="s">
        <v>186</v>
      </c>
      <c r="F58" s="31"/>
      <c r="G58" s="9">
        <f t="shared" si="3"/>
        <v>5872.3</v>
      </c>
      <c r="H58" s="9">
        <f t="shared" si="3"/>
        <v>3925.5</v>
      </c>
      <c r="I58" s="9">
        <f t="shared" si="3"/>
        <v>3925.5</v>
      </c>
    </row>
    <row r="59" spans="1:9" x14ac:dyDescent="0.25">
      <c r="A59" s="98" t="s">
        <v>187</v>
      </c>
      <c r="B59" s="22"/>
      <c r="C59" s="99" t="s">
        <v>28</v>
      </c>
      <c r="D59" s="99" t="s">
        <v>35</v>
      </c>
      <c r="E59" s="99" t="s">
        <v>188</v>
      </c>
      <c r="F59" s="99"/>
      <c r="G59" s="9">
        <f t="shared" si="3"/>
        <v>5872.3</v>
      </c>
      <c r="H59" s="9">
        <f t="shared" si="3"/>
        <v>3925.5</v>
      </c>
      <c r="I59" s="9">
        <f t="shared" si="3"/>
        <v>3925.5</v>
      </c>
    </row>
    <row r="60" spans="1:9" ht="47.25" x14ac:dyDescent="0.25">
      <c r="A60" s="2" t="s">
        <v>42</v>
      </c>
      <c r="B60" s="22"/>
      <c r="C60" s="99" t="s">
        <v>28</v>
      </c>
      <c r="D60" s="99" t="s">
        <v>35</v>
      </c>
      <c r="E60" s="99" t="s">
        <v>188</v>
      </c>
      <c r="F60" s="99" t="s">
        <v>78</v>
      </c>
      <c r="G60" s="9">
        <v>5872.3</v>
      </c>
      <c r="H60" s="9">
        <v>3925.5</v>
      </c>
      <c r="I60" s="9">
        <v>3925.5</v>
      </c>
    </row>
    <row r="61" spans="1:9" ht="31.5" x14ac:dyDescent="0.25">
      <c r="A61" s="98" t="s">
        <v>227</v>
      </c>
      <c r="B61" s="22"/>
      <c r="C61" s="99" t="s">
        <v>28</v>
      </c>
      <c r="D61" s="99" t="s">
        <v>11</v>
      </c>
      <c r="E61" s="31"/>
      <c r="F61" s="31"/>
      <c r="G61" s="9">
        <f>SUM(G66)+G62+G78+G74</f>
        <v>157779.80000000002</v>
      </c>
      <c r="H61" s="9">
        <f>SUM(H66)+H62+H78+H74</f>
        <v>56639.7</v>
      </c>
      <c r="I61" s="9">
        <f>SUM(I66)+I62+I78+I74</f>
        <v>167675.80000000002</v>
      </c>
    </row>
    <row r="62" spans="1:9" ht="31.5" x14ac:dyDescent="0.25">
      <c r="A62" s="98" t="s">
        <v>491</v>
      </c>
      <c r="B62" s="31"/>
      <c r="C62" s="99" t="s">
        <v>28</v>
      </c>
      <c r="D62" s="99" t="s">
        <v>11</v>
      </c>
      <c r="E62" s="99" t="s">
        <v>194</v>
      </c>
      <c r="F62" s="31"/>
      <c r="G62" s="9">
        <f>SUM(G63)</f>
        <v>731.90000000000009</v>
      </c>
      <c r="H62" s="9">
        <f>SUM(H63)</f>
        <v>731.90000000000009</v>
      </c>
      <c r="I62" s="9">
        <f>SUM(I63)</f>
        <v>731.90000000000009</v>
      </c>
    </row>
    <row r="63" spans="1:9" x14ac:dyDescent="0.25">
      <c r="A63" s="98" t="s">
        <v>435</v>
      </c>
      <c r="B63" s="31"/>
      <c r="C63" s="99" t="s">
        <v>28</v>
      </c>
      <c r="D63" s="99" t="s">
        <v>11</v>
      </c>
      <c r="E63" s="31" t="s">
        <v>695</v>
      </c>
      <c r="F63" s="31"/>
      <c r="G63" s="9">
        <f>SUM(G64:G65)</f>
        <v>731.90000000000009</v>
      </c>
      <c r="H63" s="9">
        <f>SUM(H64:H65)</f>
        <v>731.90000000000009</v>
      </c>
      <c r="I63" s="9">
        <f>SUM(I64:I65)</f>
        <v>731.90000000000009</v>
      </c>
    </row>
    <row r="64" spans="1:9" ht="47.25" x14ac:dyDescent="0.25">
      <c r="A64" s="2" t="s">
        <v>42</v>
      </c>
      <c r="B64" s="31"/>
      <c r="C64" s="99" t="s">
        <v>28</v>
      </c>
      <c r="D64" s="99" t="s">
        <v>11</v>
      </c>
      <c r="E64" s="31" t="s">
        <v>695</v>
      </c>
      <c r="F64" s="31">
        <v>100</v>
      </c>
      <c r="G64" s="9">
        <v>636.70000000000005</v>
      </c>
      <c r="H64" s="9">
        <v>587.70000000000005</v>
      </c>
      <c r="I64" s="9">
        <v>587.70000000000005</v>
      </c>
    </row>
    <row r="65" spans="1:9" ht="31.5" x14ac:dyDescent="0.25">
      <c r="A65" s="98" t="s">
        <v>43</v>
      </c>
      <c r="B65" s="31"/>
      <c r="C65" s="99" t="s">
        <v>28</v>
      </c>
      <c r="D65" s="99" t="s">
        <v>11</v>
      </c>
      <c r="E65" s="31" t="s">
        <v>695</v>
      </c>
      <c r="F65" s="99" t="s">
        <v>80</v>
      </c>
      <c r="G65" s="9">
        <v>95.2</v>
      </c>
      <c r="H65" s="9">
        <v>144.19999999999999</v>
      </c>
      <c r="I65" s="9">
        <v>144.19999999999999</v>
      </c>
    </row>
    <row r="66" spans="1:9" ht="31.5" x14ac:dyDescent="0.25">
      <c r="A66" s="98" t="s">
        <v>753</v>
      </c>
      <c r="B66" s="22"/>
      <c r="C66" s="99" t="s">
        <v>28</v>
      </c>
      <c r="D66" s="99" t="s">
        <v>11</v>
      </c>
      <c r="E66" s="31" t="s">
        <v>186</v>
      </c>
      <c r="F66" s="31"/>
      <c r="G66" s="9">
        <f>SUM(G67)+G71</f>
        <v>152533.6</v>
      </c>
      <c r="H66" s="9">
        <f t="shared" ref="H66:I66" si="4">SUM(H67)+H71</f>
        <v>51393.5</v>
      </c>
      <c r="I66" s="9">
        <f t="shared" si="4"/>
        <v>162429.6</v>
      </c>
    </row>
    <row r="67" spans="1:9" x14ac:dyDescent="0.25">
      <c r="A67" s="98" t="s">
        <v>69</v>
      </c>
      <c r="B67" s="22"/>
      <c r="C67" s="99" t="s">
        <v>28</v>
      </c>
      <c r="D67" s="99" t="s">
        <v>11</v>
      </c>
      <c r="E67" s="99" t="s">
        <v>190</v>
      </c>
      <c r="F67" s="99"/>
      <c r="G67" s="9">
        <f>SUM(G68:G70)</f>
        <v>150683.4</v>
      </c>
      <c r="H67" s="9">
        <f>SUM(H68:H70)</f>
        <v>51393.5</v>
      </c>
      <c r="I67" s="9">
        <f>SUM(I68:I70)</f>
        <v>162429.6</v>
      </c>
    </row>
    <row r="68" spans="1:9" ht="47.25" x14ac:dyDescent="0.25">
      <c r="A68" s="2" t="s">
        <v>42</v>
      </c>
      <c r="B68" s="22"/>
      <c r="C68" s="99" t="s">
        <v>28</v>
      </c>
      <c r="D68" s="99" t="s">
        <v>11</v>
      </c>
      <c r="E68" s="99" t="s">
        <v>190</v>
      </c>
      <c r="F68" s="99" t="s">
        <v>78</v>
      </c>
      <c r="G68" s="9">
        <v>150647.79999999999</v>
      </c>
      <c r="H68" s="9">
        <v>51295.4</v>
      </c>
      <c r="I68" s="9">
        <v>162331.5</v>
      </c>
    </row>
    <row r="69" spans="1:9" ht="33.75" customHeight="1" x14ac:dyDescent="0.25">
      <c r="A69" s="98" t="s">
        <v>43</v>
      </c>
      <c r="B69" s="22"/>
      <c r="C69" s="99" t="s">
        <v>28</v>
      </c>
      <c r="D69" s="99" t="s">
        <v>11</v>
      </c>
      <c r="E69" s="99" t="s">
        <v>190</v>
      </c>
      <c r="F69" s="99" t="s">
        <v>80</v>
      </c>
      <c r="G69" s="9">
        <f>98.1-68.1</f>
        <v>30</v>
      </c>
      <c r="H69" s="9">
        <v>98.1</v>
      </c>
      <c r="I69" s="9">
        <v>98.1</v>
      </c>
    </row>
    <row r="70" spans="1:9" ht="27.75" customHeight="1" x14ac:dyDescent="0.25">
      <c r="A70" s="98" t="s">
        <v>34</v>
      </c>
      <c r="B70" s="22"/>
      <c r="C70" s="99" t="s">
        <v>28</v>
      </c>
      <c r="D70" s="99" t="s">
        <v>11</v>
      </c>
      <c r="E70" s="99" t="s">
        <v>190</v>
      </c>
      <c r="F70" s="99" t="s">
        <v>88</v>
      </c>
      <c r="G70" s="9">
        <v>5.6</v>
      </c>
      <c r="H70" s="9"/>
      <c r="I70" s="9"/>
    </row>
    <row r="71" spans="1:9" ht="27.75" customHeight="1" x14ac:dyDescent="0.25">
      <c r="A71" s="2" t="s">
        <v>1043</v>
      </c>
      <c r="B71" s="22"/>
      <c r="C71" s="108" t="s">
        <v>28</v>
      </c>
      <c r="D71" s="108" t="s">
        <v>11</v>
      </c>
      <c r="E71" s="108" t="s">
        <v>1044</v>
      </c>
      <c r="F71" s="108"/>
      <c r="G71" s="9">
        <f>SUM(G72:G73)</f>
        <v>1850.2</v>
      </c>
      <c r="H71" s="9">
        <f t="shared" ref="H71" si="5">SUM(H72)</f>
        <v>0</v>
      </c>
      <c r="I71" s="9">
        <f t="shared" ref="I71" si="6">SUM(I72)</f>
        <v>0</v>
      </c>
    </row>
    <row r="72" spans="1:9" ht="47.25" x14ac:dyDescent="0.25">
      <c r="A72" s="2" t="s">
        <v>42</v>
      </c>
      <c r="B72" s="22"/>
      <c r="C72" s="108" t="s">
        <v>28</v>
      </c>
      <c r="D72" s="108" t="s">
        <v>11</v>
      </c>
      <c r="E72" s="108" t="s">
        <v>1044</v>
      </c>
      <c r="F72" s="108" t="s">
        <v>78</v>
      </c>
      <c r="G72" s="9">
        <v>1289.9000000000001</v>
      </c>
      <c r="H72" s="9">
        <v>0</v>
      </c>
      <c r="I72" s="9">
        <v>0</v>
      </c>
    </row>
    <row r="73" spans="1:9" ht="27.75" customHeight="1" x14ac:dyDescent="0.25">
      <c r="A73" s="107" t="s">
        <v>34</v>
      </c>
      <c r="B73" s="22"/>
      <c r="C73" s="108" t="s">
        <v>28</v>
      </c>
      <c r="D73" s="108" t="s">
        <v>11</v>
      </c>
      <c r="E73" s="108" t="s">
        <v>1044</v>
      </c>
      <c r="F73" s="108" t="s">
        <v>88</v>
      </c>
      <c r="G73" s="9">
        <v>560.29999999999995</v>
      </c>
      <c r="H73" s="9"/>
      <c r="I73" s="9"/>
    </row>
    <row r="74" spans="1:9" ht="31.5" x14ac:dyDescent="0.25">
      <c r="A74" s="98" t="s">
        <v>763</v>
      </c>
      <c r="B74" s="22"/>
      <c r="C74" s="99" t="s">
        <v>28</v>
      </c>
      <c r="D74" s="99" t="s">
        <v>11</v>
      </c>
      <c r="E74" s="99" t="s">
        <v>759</v>
      </c>
      <c r="F74" s="99"/>
      <c r="G74" s="9">
        <f>SUM(G75)</f>
        <v>4390.1000000000004</v>
      </c>
      <c r="H74" s="9">
        <f>SUM(H75)</f>
        <v>4390.1000000000004</v>
      </c>
      <c r="I74" s="9">
        <f>SUM(I75)</f>
        <v>4390.1000000000004</v>
      </c>
    </row>
    <row r="75" spans="1:9" ht="31.5" x14ac:dyDescent="0.25">
      <c r="A75" s="98" t="s">
        <v>437</v>
      </c>
      <c r="B75" s="22"/>
      <c r="C75" s="99" t="s">
        <v>28</v>
      </c>
      <c r="D75" s="99" t="s">
        <v>11</v>
      </c>
      <c r="E75" s="99" t="s">
        <v>760</v>
      </c>
      <c r="F75" s="99"/>
      <c r="G75" s="9">
        <f>SUM(G76:G77)</f>
        <v>4390.1000000000004</v>
      </c>
      <c r="H75" s="9">
        <f>SUM(H76:H77)</f>
        <v>4390.1000000000004</v>
      </c>
      <c r="I75" s="9">
        <f>SUM(I76:I77)</f>
        <v>4390.1000000000004</v>
      </c>
    </row>
    <row r="76" spans="1:9" ht="47.25" x14ac:dyDescent="0.25">
      <c r="A76" s="2" t="s">
        <v>42</v>
      </c>
      <c r="B76" s="22"/>
      <c r="C76" s="99" t="s">
        <v>28</v>
      </c>
      <c r="D76" s="99" t="s">
        <v>11</v>
      </c>
      <c r="E76" s="99" t="s">
        <v>760</v>
      </c>
      <c r="F76" s="31">
        <v>100</v>
      </c>
      <c r="G76" s="9">
        <v>4136.6000000000004</v>
      </c>
      <c r="H76" s="9">
        <v>3818.3</v>
      </c>
      <c r="I76" s="9">
        <v>3818.3</v>
      </c>
    </row>
    <row r="77" spans="1:9" ht="31.5" x14ac:dyDescent="0.25">
      <c r="A77" s="98" t="s">
        <v>43</v>
      </c>
      <c r="B77" s="22"/>
      <c r="C77" s="99" t="s">
        <v>28</v>
      </c>
      <c r="D77" s="99" t="s">
        <v>11</v>
      </c>
      <c r="E77" s="99" t="s">
        <v>760</v>
      </c>
      <c r="F77" s="99" t="s">
        <v>80</v>
      </c>
      <c r="G77" s="9">
        <v>253.5</v>
      </c>
      <c r="H77" s="9">
        <v>571.79999999999995</v>
      </c>
      <c r="I77" s="9">
        <v>571.79999999999995</v>
      </c>
    </row>
    <row r="78" spans="1:9" x14ac:dyDescent="0.25">
      <c r="A78" s="98" t="s">
        <v>173</v>
      </c>
      <c r="B78" s="22"/>
      <c r="C78" s="99" t="s">
        <v>28</v>
      </c>
      <c r="D78" s="99" t="s">
        <v>11</v>
      </c>
      <c r="E78" s="99" t="s">
        <v>174</v>
      </c>
      <c r="F78" s="99"/>
      <c r="G78" s="9">
        <f>SUM(G79)+G82</f>
        <v>124.2</v>
      </c>
      <c r="H78" s="9">
        <f t="shared" ref="H78:I78" si="7">SUM(H79)+H82</f>
        <v>124.2</v>
      </c>
      <c r="I78" s="9">
        <f t="shared" si="7"/>
        <v>124.2</v>
      </c>
    </row>
    <row r="79" spans="1:9" ht="189.75" customHeight="1" x14ac:dyDescent="0.25">
      <c r="A79" s="98" t="s">
        <v>438</v>
      </c>
      <c r="B79" s="22"/>
      <c r="C79" s="99" t="s">
        <v>28</v>
      </c>
      <c r="D79" s="99" t="s">
        <v>11</v>
      </c>
      <c r="E79" s="99" t="s">
        <v>439</v>
      </c>
      <c r="F79" s="31"/>
      <c r="G79" s="9">
        <f>SUM(G80:G81)</f>
        <v>124.2</v>
      </c>
      <c r="H79" s="9">
        <f>SUM(H80:H81)</f>
        <v>124.2</v>
      </c>
      <c r="I79" s="9">
        <f>SUM(I80:I81)</f>
        <v>124.2</v>
      </c>
    </row>
    <row r="80" spans="1:9" ht="47.25" x14ac:dyDescent="0.25">
      <c r="A80" s="2" t="s">
        <v>42</v>
      </c>
      <c r="B80" s="22"/>
      <c r="C80" s="99" t="s">
        <v>28</v>
      </c>
      <c r="D80" s="99" t="s">
        <v>11</v>
      </c>
      <c r="E80" s="99" t="s">
        <v>439</v>
      </c>
      <c r="F80" s="99" t="s">
        <v>78</v>
      </c>
      <c r="G80" s="9">
        <v>124.2</v>
      </c>
      <c r="H80" s="9">
        <v>124.2</v>
      </c>
      <c r="I80" s="9">
        <v>124.2</v>
      </c>
    </row>
    <row r="81" spans="1:9" ht="27.75" hidden="1" customHeight="1" x14ac:dyDescent="0.25">
      <c r="A81" s="98" t="s">
        <v>43</v>
      </c>
      <c r="B81" s="22"/>
      <c r="C81" s="99" t="s">
        <v>28</v>
      </c>
      <c r="D81" s="99" t="s">
        <v>11</v>
      </c>
      <c r="E81" s="99"/>
      <c r="F81" s="99" t="s">
        <v>80</v>
      </c>
      <c r="G81" s="9"/>
      <c r="H81" s="9"/>
      <c r="I81" s="9"/>
    </row>
    <row r="82" spans="1:9" hidden="1" x14ac:dyDescent="0.25">
      <c r="A82" s="98"/>
      <c r="B82" s="99"/>
      <c r="C82" s="99" t="s">
        <v>28</v>
      </c>
      <c r="D82" s="99" t="s">
        <v>11</v>
      </c>
      <c r="E82" s="99" t="s">
        <v>746</v>
      </c>
      <c r="F82" s="31"/>
      <c r="G82" s="9">
        <f>SUM(G83:G83)</f>
        <v>0</v>
      </c>
      <c r="H82" s="9">
        <f>SUM(H83:H83)</f>
        <v>0</v>
      </c>
      <c r="I82" s="9">
        <f>SUM(I83:I83)</f>
        <v>0</v>
      </c>
    </row>
    <row r="83" spans="1:9" ht="47.25" hidden="1" x14ac:dyDescent="0.25">
      <c r="A83" s="2" t="s">
        <v>42</v>
      </c>
      <c r="B83" s="99"/>
      <c r="C83" s="99" t="s">
        <v>28</v>
      </c>
      <c r="D83" s="99" t="s">
        <v>11</v>
      </c>
      <c r="E83" s="99" t="s">
        <v>746</v>
      </c>
      <c r="F83" s="99" t="s">
        <v>78</v>
      </c>
      <c r="G83" s="9"/>
      <c r="H83" s="9"/>
      <c r="I83" s="9"/>
    </row>
    <row r="84" spans="1:9" x14ac:dyDescent="0.25">
      <c r="A84" s="98" t="s">
        <v>151</v>
      </c>
      <c r="B84" s="22"/>
      <c r="C84" s="99" t="s">
        <v>28</v>
      </c>
      <c r="D84" s="99" t="s">
        <v>152</v>
      </c>
      <c r="E84" s="99"/>
      <c r="F84" s="99"/>
      <c r="G84" s="9">
        <f t="shared" ref="G84:I86" si="8">SUM(G85)</f>
        <v>3</v>
      </c>
      <c r="H84" s="9">
        <f t="shared" si="8"/>
        <v>3.1</v>
      </c>
      <c r="I84" s="9">
        <f t="shared" si="8"/>
        <v>2.8</v>
      </c>
    </row>
    <row r="85" spans="1:9" x14ac:dyDescent="0.25">
      <c r="A85" s="98" t="s">
        <v>433</v>
      </c>
      <c r="B85" s="22"/>
      <c r="C85" s="99" t="s">
        <v>28</v>
      </c>
      <c r="D85" s="99" t="s">
        <v>152</v>
      </c>
      <c r="E85" s="99" t="s">
        <v>174</v>
      </c>
      <c r="F85" s="99"/>
      <c r="G85" s="9">
        <f t="shared" si="8"/>
        <v>3</v>
      </c>
      <c r="H85" s="9">
        <f t="shared" si="8"/>
        <v>3.1</v>
      </c>
      <c r="I85" s="9">
        <f t="shared" si="8"/>
        <v>2.8</v>
      </c>
    </row>
    <row r="86" spans="1:9" ht="47.25" x14ac:dyDescent="0.25">
      <c r="A86" s="98" t="s">
        <v>193</v>
      </c>
      <c r="B86" s="22"/>
      <c r="C86" s="99" t="s">
        <v>28</v>
      </c>
      <c r="D86" s="99" t="s">
        <v>152</v>
      </c>
      <c r="E86" s="99" t="s">
        <v>436</v>
      </c>
      <c r="F86" s="99"/>
      <c r="G86" s="9">
        <f t="shared" si="8"/>
        <v>3</v>
      </c>
      <c r="H86" s="9">
        <f t="shared" si="8"/>
        <v>3.1</v>
      </c>
      <c r="I86" s="9">
        <f t="shared" si="8"/>
        <v>2.8</v>
      </c>
    </row>
    <row r="87" spans="1:9" ht="31.5" x14ac:dyDescent="0.25">
      <c r="A87" s="98" t="s">
        <v>43</v>
      </c>
      <c r="B87" s="22"/>
      <c r="C87" s="99" t="s">
        <v>28</v>
      </c>
      <c r="D87" s="99" t="s">
        <v>152</v>
      </c>
      <c r="E87" s="99" t="s">
        <v>436</v>
      </c>
      <c r="F87" s="99" t="s">
        <v>80</v>
      </c>
      <c r="G87" s="9">
        <v>3</v>
      </c>
      <c r="H87" s="9">
        <v>3.1</v>
      </c>
      <c r="I87" s="9">
        <v>2.8</v>
      </c>
    </row>
    <row r="88" spans="1:9" hidden="1" x14ac:dyDescent="0.25">
      <c r="A88" s="98" t="s">
        <v>486</v>
      </c>
      <c r="B88" s="22"/>
      <c r="C88" s="99" t="s">
        <v>28</v>
      </c>
      <c r="D88" s="99" t="s">
        <v>102</v>
      </c>
      <c r="E88" s="99"/>
      <c r="F88" s="99"/>
      <c r="G88" s="9">
        <f t="shared" ref="G88:I90" si="9">SUM(G89)</f>
        <v>0</v>
      </c>
      <c r="H88" s="9">
        <f t="shared" si="9"/>
        <v>0</v>
      </c>
      <c r="I88" s="9">
        <f t="shared" si="9"/>
        <v>0</v>
      </c>
    </row>
    <row r="89" spans="1:9" hidden="1" x14ac:dyDescent="0.25">
      <c r="A89" s="98" t="s">
        <v>173</v>
      </c>
      <c r="B89" s="22"/>
      <c r="C89" s="99" t="s">
        <v>28</v>
      </c>
      <c r="D89" s="99" t="s">
        <v>102</v>
      </c>
      <c r="E89" s="99" t="s">
        <v>174</v>
      </c>
      <c r="F89" s="99"/>
      <c r="G89" s="9">
        <f t="shared" si="9"/>
        <v>0</v>
      </c>
      <c r="H89" s="9">
        <f t="shared" si="9"/>
        <v>0</v>
      </c>
      <c r="I89" s="9">
        <f t="shared" si="9"/>
        <v>0</v>
      </c>
    </row>
    <row r="90" spans="1:9" ht="31.5" hidden="1" x14ac:dyDescent="0.25">
      <c r="A90" s="98" t="s">
        <v>87</v>
      </c>
      <c r="B90" s="22"/>
      <c r="C90" s="99" t="s">
        <v>28</v>
      </c>
      <c r="D90" s="99" t="s">
        <v>102</v>
      </c>
      <c r="E90" s="99" t="s">
        <v>97</v>
      </c>
      <c r="F90" s="99"/>
      <c r="G90" s="9">
        <f t="shared" si="9"/>
        <v>0</v>
      </c>
      <c r="H90" s="9">
        <f t="shared" si="9"/>
        <v>0</v>
      </c>
      <c r="I90" s="9">
        <f t="shared" si="9"/>
        <v>0</v>
      </c>
    </row>
    <row r="91" spans="1:9" hidden="1" x14ac:dyDescent="0.25">
      <c r="A91" s="98" t="s">
        <v>20</v>
      </c>
      <c r="B91" s="22"/>
      <c r="C91" s="99" t="s">
        <v>28</v>
      </c>
      <c r="D91" s="99" t="s">
        <v>102</v>
      </c>
      <c r="E91" s="99" t="s">
        <v>97</v>
      </c>
      <c r="F91" s="99" t="s">
        <v>85</v>
      </c>
      <c r="G91" s="9"/>
      <c r="H91" s="9"/>
      <c r="I91" s="9"/>
    </row>
    <row r="92" spans="1:9" x14ac:dyDescent="0.25">
      <c r="A92" s="98" t="s">
        <v>82</v>
      </c>
      <c r="B92" s="22"/>
      <c r="C92" s="99" t="s">
        <v>28</v>
      </c>
      <c r="D92" s="99" t="s">
        <v>83</v>
      </c>
      <c r="E92" s="99"/>
      <c r="F92" s="31"/>
      <c r="G92" s="9">
        <f>SUM(G93+G96+G106+G115+G119+G122+G137)+G130+G133</f>
        <v>75636.7</v>
      </c>
      <c r="H92" s="9">
        <f t="shared" ref="H92:I92" si="10">SUM(H93+H96+H106+H115+H119+H122+H137)+H130+H133</f>
        <v>34684.9</v>
      </c>
      <c r="I92" s="9">
        <f t="shared" si="10"/>
        <v>63618.8</v>
      </c>
    </row>
    <row r="93" spans="1:9" ht="31.5" x14ac:dyDescent="0.25">
      <c r="A93" s="98" t="s">
        <v>638</v>
      </c>
      <c r="B93" s="22"/>
      <c r="C93" s="99" t="s">
        <v>28</v>
      </c>
      <c r="D93" s="99" t="s">
        <v>83</v>
      </c>
      <c r="E93" s="99" t="s">
        <v>195</v>
      </c>
      <c r="F93" s="31"/>
      <c r="G93" s="9">
        <f t="shared" ref="G93:I94" si="11">SUM(G94)</f>
        <v>70</v>
      </c>
      <c r="H93" s="9">
        <f t="shared" si="11"/>
        <v>150</v>
      </c>
      <c r="I93" s="9">
        <f t="shared" si="11"/>
        <v>150</v>
      </c>
    </row>
    <row r="94" spans="1:9" ht="25.5" customHeight="1" x14ac:dyDescent="0.25">
      <c r="A94" s="98" t="s">
        <v>87</v>
      </c>
      <c r="B94" s="22"/>
      <c r="C94" s="99" t="s">
        <v>28</v>
      </c>
      <c r="D94" s="99" t="s">
        <v>83</v>
      </c>
      <c r="E94" s="31" t="s">
        <v>529</v>
      </c>
      <c r="F94" s="31"/>
      <c r="G94" s="9">
        <f t="shared" si="11"/>
        <v>70</v>
      </c>
      <c r="H94" s="9">
        <f t="shared" si="11"/>
        <v>150</v>
      </c>
      <c r="I94" s="9">
        <f t="shared" si="11"/>
        <v>150</v>
      </c>
    </row>
    <row r="95" spans="1:9" ht="30.75" customHeight="1" x14ac:dyDescent="0.25">
      <c r="A95" s="98" t="s">
        <v>43</v>
      </c>
      <c r="B95" s="22"/>
      <c r="C95" s="99" t="s">
        <v>28</v>
      </c>
      <c r="D95" s="99" t="s">
        <v>83</v>
      </c>
      <c r="E95" s="31" t="s">
        <v>529</v>
      </c>
      <c r="F95" s="31">
        <v>200</v>
      </c>
      <c r="G95" s="9">
        <v>70</v>
      </c>
      <c r="H95" s="9">
        <v>150</v>
      </c>
      <c r="I95" s="9">
        <v>150</v>
      </c>
    </row>
    <row r="96" spans="1:9" ht="31.5" x14ac:dyDescent="0.25">
      <c r="A96" s="98" t="s">
        <v>753</v>
      </c>
      <c r="B96" s="22"/>
      <c r="C96" s="99" t="s">
        <v>28</v>
      </c>
      <c r="D96" s="99" t="s">
        <v>83</v>
      </c>
      <c r="E96" s="31" t="s">
        <v>186</v>
      </c>
      <c r="F96" s="31"/>
      <c r="G96" s="9">
        <f>SUM(G97+G100+G102)</f>
        <v>42573.9</v>
      </c>
      <c r="H96" s="9">
        <f>SUM(H97+H100+H102)</f>
        <v>19110.599999999999</v>
      </c>
      <c r="I96" s="9">
        <f>SUM(I97+I100+I102)</f>
        <v>35128.300000000003</v>
      </c>
    </row>
    <row r="97" spans="1:9" x14ac:dyDescent="0.25">
      <c r="A97" s="98" t="s">
        <v>84</v>
      </c>
      <c r="B97" s="22"/>
      <c r="C97" s="99" t="s">
        <v>28</v>
      </c>
      <c r="D97" s="99" t="s">
        <v>83</v>
      </c>
      <c r="E97" s="31" t="s">
        <v>196</v>
      </c>
      <c r="F97" s="31"/>
      <c r="G97" s="9">
        <f>SUM(G98:G99)</f>
        <v>4187.3</v>
      </c>
      <c r="H97" s="9">
        <f>SUM(H98:H99)</f>
        <v>4347.3</v>
      </c>
      <c r="I97" s="9">
        <f>SUM(I98:I99)</f>
        <v>6347.3</v>
      </c>
    </row>
    <row r="98" spans="1:9" ht="31.5" x14ac:dyDescent="0.25">
      <c r="A98" s="98" t="s">
        <v>43</v>
      </c>
      <c r="B98" s="22"/>
      <c r="C98" s="99" t="s">
        <v>28</v>
      </c>
      <c r="D98" s="99" t="s">
        <v>83</v>
      </c>
      <c r="E98" s="31" t="s">
        <v>196</v>
      </c>
      <c r="F98" s="31">
        <v>200</v>
      </c>
      <c r="G98" s="9">
        <v>4095.8</v>
      </c>
      <c r="H98" s="9">
        <v>4255.8</v>
      </c>
      <c r="I98" s="9">
        <v>6255.8</v>
      </c>
    </row>
    <row r="99" spans="1:9" x14ac:dyDescent="0.25">
      <c r="A99" s="98" t="s">
        <v>20</v>
      </c>
      <c r="B99" s="22"/>
      <c r="C99" s="99" t="s">
        <v>28</v>
      </c>
      <c r="D99" s="99" t="s">
        <v>83</v>
      </c>
      <c r="E99" s="31" t="s">
        <v>196</v>
      </c>
      <c r="F99" s="31">
        <v>800</v>
      </c>
      <c r="G99" s="9">
        <v>91.5</v>
      </c>
      <c r="H99" s="9">
        <v>91.5</v>
      </c>
      <c r="I99" s="9">
        <v>91.5</v>
      </c>
    </row>
    <row r="100" spans="1:9" ht="31.5" x14ac:dyDescent="0.25">
      <c r="A100" s="98" t="s">
        <v>86</v>
      </c>
      <c r="B100" s="22"/>
      <c r="C100" s="99" t="s">
        <v>28</v>
      </c>
      <c r="D100" s="99" t="s">
        <v>83</v>
      </c>
      <c r="E100" s="31" t="s">
        <v>197</v>
      </c>
      <c r="F100" s="31"/>
      <c r="G100" s="9">
        <f>SUM(G101)</f>
        <v>24635.7</v>
      </c>
      <c r="H100" s="9">
        <f>SUM(H101)</f>
        <v>6968.3</v>
      </c>
      <c r="I100" s="9">
        <f>SUM(I101)</f>
        <v>10986</v>
      </c>
    </row>
    <row r="101" spans="1:9" ht="31.5" x14ac:dyDescent="0.25">
      <c r="A101" s="98" t="s">
        <v>43</v>
      </c>
      <c r="B101" s="22"/>
      <c r="C101" s="99" t="s">
        <v>28</v>
      </c>
      <c r="D101" s="99" t="s">
        <v>83</v>
      </c>
      <c r="E101" s="31" t="s">
        <v>197</v>
      </c>
      <c r="F101" s="31">
        <v>200</v>
      </c>
      <c r="G101" s="9">
        <f>23735.7+900</f>
        <v>24635.7</v>
      </c>
      <c r="H101" s="9">
        <v>6968.3</v>
      </c>
      <c r="I101" s="9">
        <v>10986</v>
      </c>
    </row>
    <row r="102" spans="1:9" ht="31.5" x14ac:dyDescent="0.25">
      <c r="A102" s="98" t="s">
        <v>87</v>
      </c>
      <c r="B102" s="22"/>
      <c r="C102" s="99" t="s">
        <v>28</v>
      </c>
      <c r="D102" s="99" t="s">
        <v>83</v>
      </c>
      <c r="E102" s="31" t="s">
        <v>198</v>
      </c>
      <c r="F102" s="31"/>
      <c r="G102" s="9">
        <f>SUM(G103:G105)</f>
        <v>13750.9</v>
      </c>
      <c r="H102" s="9">
        <f>SUM(H103:H105)</f>
        <v>7795</v>
      </c>
      <c r="I102" s="9">
        <f>SUM(I103:I105)</f>
        <v>17795</v>
      </c>
    </row>
    <row r="103" spans="1:9" ht="33" customHeight="1" x14ac:dyDescent="0.25">
      <c r="A103" s="98" t="s">
        <v>43</v>
      </c>
      <c r="B103" s="22"/>
      <c r="C103" s="99" t="s">
        <v>28</v>
      </c>
      <c r="D103" s="99" t="s">
        <v>83</v>
      </c>
      <c r="E103" s="31" t="s">
        <v>198</v>
      </c>
      <c r="F103" s="31">
        <v>200</v>
      </c>
      <c r="G103" s="9">
        <v>9521.2999999999993</v>
      </c>
      <c r="H103" s="9">
        <v>5195</v>
      </c>
      <c r="I103" s="9">
        <v>15195</v>
      </c>
    </row>
    <row r="104" spans="1:9" x14ac:dyDescent="0.25">
      <c r="A104" s="98" t="s">
        <v>34</v>
      </c>
      <c r="B104" s="22"/>
      <c r="C104" s="99" t="s">
        <v>28</v>
      </c>
      <c r="D104" s="99" t="s">
        <v>83</v>
      </c>
      <c r="E104" s="31" t="s">
        <v>198</v>
      </c>
      <c r="F104" s="31">
        <v>300</v>
      </c>
      <c r="G104" s="9">
        <v>600</v>
      </c>
      <c r="H104" s="9">
        <v>600</v>
      </c>
      <c r="I104" s="9">
        <v>600</v>
      </c>
    </row>
    <row r="105" spans="1:9" x14ac:dyDescent="0.25">
      <c r="A105" s="98" t="s">
        <v>20</v>
      </c>
      <c r="B105" s="22"/>
      <c r="C105" s="99" t="s">
        <v>28</v>
      </c>
      <c r="D105" s="99" t="s">
        <v>83</v>
      </c>
      <c r="E105" s="31" t="s">
        <v>198</v>
      </c>
      <c r="F105" s="31">
        <v>800</v>
      </c>
      <c r="G105" s="9">
        <v>3629.6</v>
      </c>
      <c r="H105" s="9">
        <v>2000</v>
      </c>
      <c r="I105" s="9">
        <v>2000</v>
      </c>
    </row>
    <row r="106" spans="1:9" ht="31.5" x14ac:dyDescent="0.25">
      <c r="A106" s="98" t="s">
        <v>493</v>
      </c>
      <c r="B106" s="22"/>
      <c r="C106" s="99" t="s">
        <v>28</v>
      </c>
      <c r="D106" s="99" t="s">
        <v>83</v>
      </c>
      <c r="E106" s="31" t="s">
        <v>199</v>
      </c>
      <c r="F106" s="31"/>
      <c r="G106" s="9">
        <f>SUM(G107)+G111</f>
        <v>8146.8</v>
      </c>
      <c r="H106" s="9">
        <f>SUM(H107)+H111</f>
        <v>4708.8999999999996</v>
      </c>
      <c r="I106" s="9">
        <f>SUM(I107)+I111</f>
        <v>7811.9</v>
      </c>
    </row>
    <row r="107" spans="1:9" ht="47.25" x14ac:dyDescent="0.25">
      <c r="A107" s="98" t="s">
        <v>494</v>
      </c>
      <c r="B107" s="22"/>
      <c r="C107" s="99" t="s">
        <v>28</v>
      </c>
      <c r="D107" s="99" t="s">
        <v>83</v>
      </c>
      <c r="E107" s="31" t="s">
        <v>200</v>
      </c>
      <c r="F107" s="31"/>
      <c r="G107" s="9">
        <f>SUM(G108)</f>
        <v>8146.8</v>
      </c>
      <c r="H107" s="9">
        <f>SUM(H108)</f>
        <v>4708.8999999999996</v>
      </c>
      <c r="I107" s="9">
        <f>SUM(I108)</f>
        <v>7811.9</v>
      </c>
    </row>
    <row r="108" spans="1:9" ht="31.5" x14ac:dyDescent="0.25">
      <c r="A108" s="98" t="s">
        <v>402</v>
      </c>
      <c r="B108" s="22"/>
      <c r="C108" s="99" t="s">
        <v>28</v>
      </c>
      <c r="D108" s="99" t="s">
        <v>83</v>
      </c>
      <c r="E108" s="31" t="s">
        <v>201</v>
      </c>
      <c r="F108" s="31"/>
      <c r="G108" s="9">
        <f>SUM(G109:G110)</f>
        <v>8146.8</v>
      </c>
      <c r="H108" s="9">
        <f>SUM(H109:H110)</f>
        <v>4708.8999999999996</v>
      </c>
      <c r="I108" s="9">
        <f>SUM(I109:I110)</f>
        <v>7811.9</v>
      </c>
    </row>
    <row r="109" spans="1:9" ht="31.5" x14ac:dyDescent="0.25">
      <c r="A109" s="98" t="s">
        <v>43</v>
      </c>
      <c r="B109" s="22"/>
      <c r="C109" s="99" t="s">
        <v>28</v>
      </c>
      <c r="D109" s="99" t="s">
        <v>83</v>
      </c>
      <c r="E109" s="31" t="s">
        <v>201</v>
      </c>
      <c r="F109" s="31">
        <v>200</v>
      </c>
      <c r="G109" s="9">
        <f>7876.8+250</f>
        <v>8126.8</v>
      </c>
      <c r="H109" s="9">
        <v>4688.8999999999996</v>
      </c>
      <c r="I109" s="9">
        <v>7791.9</v>
      </c>
    </row>
    <row r="110" spans="1:9" x14ac:dyDescent="0.25">
      <c r="A110" s="98" t="s">
        <v>20</v>
      </c>
      <c r="B110" s="22"/>
      <c r="C110" s="99" t="s">
        <v>28</v>
      </c>
      <c r="D110" s="99" t="s">
        <v>83</v>
      </c>
      <c r="E110" s="31" t="s">
        <v>201</v>
      </c>
      <c r="F110" s="31">
        <v>800</v>
      </c>
      <c r="G110" s="9">
        <v>20</v>
      </c>
      <c r="H110" s="9">
        <v>20</v>
      </c>
      <c r="I110" s="9">
        <v>20</v>
      </c>
    </row>
    <row r="111" spans="1:9" ht="31.5" hidden="1" x14ac:dyDescent="0.25">
      <c r="A111" s="98" t="s">
        <v>495</v>
      </c>
      <c r="B111" s="22"/>
      <c r="C111" s="99" t="s">
        <v>28</v>
      </c>
      <c r="D111" s="99" t="s">
        <v>83</v>
      </c>
      <c r="E111" s="31" t="s">
        <v>213</v>
      </c>
      <c r="F111" s="31"/>
      <c r="G111" s="9">
        <f>SUM(G112)</f>
        <v>0</v>
      </c>
      <c r="H111" s="9">
        <f>SUM(H112)</f>
        <v>0</v>
      </c>
      <c r="I111" s="9">
        <f>SUM(I112)</f>
        <v>0</v>
      </c>
    </row>
    <row r="112" spans="1:9" ht="45" hidden="1" customHeight="1" x14ac:dyDescent="0.25">
      <c r="A112" s="98" t="s">
        <v>402</v>
      </c>
      <c r="B112" s="22"/>
      <c r="C112" s="99" t="s">
        <v>28</v>
      </c>
      <c r="D112" s="99" t="s">
        <v>83</v>
      </c>
      <c r="E112" s="31" t="s">
        <v>513</v>
      </c>
      <c r="F112" s="31"/>
      <c r="G112" s="9">
        <f>SUM(G113:G114)</f>
        <v>0</v>
      </c>
      <c r="H112" s="9">
        <f>SUM(H113:H114)</f>
        <v>0</v>
      </c>
      <c r="I112" s="9">
        <f>SUM(I113:I114)</f>
        <v>0</v>
      </c>
    </row>
    <row r="113" spans="1:9" ht="28.5" hidden="1" customHeight="1" x14ac:dyDescent="0.25">
      <c r="A113" s="98" t="s">
        <v>43</v>
      </c>
      <c r="B113" s="22"/>
      <c r="C113" s="99" t="s">
        <v>28</v>
      </c>
      <c r="D113" s="99" t="s">
        <v>83</v>
      </c>
      <c r="E113" s="31" t="s">
        <v>513</v>
      </c>
      <c r="F113" s="31">
        <v>200</v>
      </c>
      <c r="G113" s="9"/>
      <c r="H113" s="9">
        <v>0</v>
      </c>
      <c r="I113" s="9">
        <v>0</v>
      </c>
    </row>
    <row r="114" spans="1:9" hidden="1" x14ac:dyDescent="0.25">
      <c r="A114" s="98" t="s">
        <v>20</v>
      </c>
      <c r="B114" s="22"/>
      <c r="C114" s="99" t="s">
        <v>28</v>
      </c>
      <c r="D114" s="99" t="s">
        <v>83</v>
      </c>
      <c r="E114" s="31" t="s">
        <v>513</v>
      </c>
      <c r="F114" s="31">
        <v>800</v>
      </c>
      <c r="G114" s="9">
        <v>0</v>
      </c>
      <c r="H114" s="9"/>
      <c r="I114" s="9"/>
    </row>
    <row r="115" spans="1:9" ht="39.75" customHeight="1" x14ac:dyDescent="0.25">
      <c r="A115" s="98" t="s">
        <v>754</v>
      </c>
      <c r="B115" s="22"/>
      <c r="C115" s="99" t="s">
        <v>28</v>
      </c>
      <c r="D115" s="99" t="s">
        <v>83</v>
      </c>
      <c r="E115" s="31" t="s">
        <v>203</v>
      </c>
      <c r="F115" s="31"/>
      <c r="G115" s="9">
        <f>SUM(G116)</f>
        <v>234.4</v>
      </c>
      <c r="H115" s="9">
        <f>SUM(H116)</f>
        <v>234.4</v>
      </c>
      <c r="I115" s="9">
        <f>SUM(I116)</f>
        <v>234.4</v>
      </c>
    </row>
    <row r="116" spans="1:9" ht="42.75" customHeight="1" x14ac:dyDescent="0.25">
      <c r="A116" s="98" t="s">
        <v>87</v>
      </c>
      <c r="B116" s="22"/>
      <c r="C116" s="99" t="s">
        <v>28</v>
      </c>
      <c r="D116" s="99" t="s">
        <v>83</v>
      </c>
      <c r="E116" s="31" t="s">
        <v>445</v>
      </c>
      <c r="F116" s="31"/>
      <c r="G116" s="9">
        <f>SUM(G117:G118)</f>
        <v>234.4</v>
      </c>
      <c r="H116" s="9">
        <f>SUM(H117:H118)</f>
        <v>234.4</v>
      </c>
      <c r="I116" s="9">
        <f>SUM(I117:I118)</f>
        <v>234.4</v>
      </c>
    </row>
    <row r="117" spans="1:9" ht="31.5" x14ac:dyDescent="0.25">
      <c r="A117" s="98" t="s">
        <v>43</v>
      </c>
      <c r="B117" s="22"/>
      <c r="C117" s="99" t="s">
        <v>28</v>
      </c>
      <c r="D117" s="99" t="s">
        <v>83</v>
      </c>
      <c r="E117" s="31" t="s">
        <v>445</v>
      </c>
      <c r="F117" s="31">
        <v>200</v>
      </c>
      <c r="G117" s="9">
        <v>84.4</v>
      </c>
      <c r="H117" s="9">
        <v>84.4</v>
      </c>
      <c r="I117" s="9">
        <v>84.4</v>
      </c>
    </row>
    <row r="118" spans="1:9" x14ac:dyDescent="0.25">
      <c r="A118" s="98" t="s">
        <v>34</v>
      </c>
      <c r="B118" s="22"/>
      <c r="C118" s="99" t="s">
        <v>28</v>
      </c>
      <c r="D118" s="99" t="s">
        <v>83</v>
      </c>
      <c r="E118" s="31" t="s">
        <v>445</v>
      </c>
      <c r="F118" s="31">
        <v>300</v>
      </c>
      <c r="G118" s="9">
        <v>150</v>
      </c>
      <c r="H118" s="9">
        <v>150</v>
      </c>
      <c r="I118" s="9">
        <v>150</v>
      </c>
    </row>
    <row r="119" spans="1:9" ht="31.5" x14ac:dyDescent="0.25">
      <c r="A119" s="98" t="s">
        <v>755</v>
      </c>
      <c r="B119" s="22"/>
      <c r="C119" s="99" t="s">
        <v>28</v>
      </c>
      <c r="D119" s="99" t="s">
        <v>83</v>
      </c>
      <c r="E119" s="31" t="s">
        <v>204</v>
      </c>
      <c r="F119" s="31"/>
      <c r="G119" s="9">
        <f t="shared" ref="G119:I120" si="12">SUM(G120)</f>
        <v>290</v>
      </c>
      <c r="H119" s="9">
        <f t="shared" si="12"/>
        <v>290</v>
      </c>
      <c r="I119" s="9">
        <f t="shared" si="12"/>
        <v>290</v>
      </c>
    </row>
    <row r="120" spans="1:9" x14ac:dyDescent="0.25">
      <c r="A120" s="2" t="s">
        <v>29</v>
      </c>
      <c r="B120" s="22"/>
      <c r="C120" s="99" t="s">
        <v>28</v>
      </c>
      <c r="D120" s="99" t="s">
        <v>83</v>
      </c>
      <c r="E120" s="31" t="s">
        <v>530</v>
      </c>
      <c r="F120" s="31"/>
      <c r="G120" s="9">
        <f t="shared" si="12"/>
        <v>290</v>
      </c>
      <c r="H120" s="9">
        <f t="shared" si="12"/>
        <v>290</v>
      </c>
      <c r="I120" s="9">
        <f t="shared" si="12"/>
        <v>290</v>
      </c>
    </row>
    <row r="121" spans="1:9" ht="31.5" x14ac:dyDescent="0.25">
      <c r="A121" s="98" t="s">
        <v>43</v>
      </c>
      <c r="B121" s="22"/>
      <c r="C121" s="99" t="s">
        <v>28</v>
      </c>
      <c r="D121" s="99" t="s">
        <v>83</v>
      </c>
      <c r="E121" s="31" t="s">
        <v>530</v>
      </c>
      <c r="F121" s="31">
        <v>200</v>
      </c>
      <c r="G121" s="9">
        <v>290</v>
      </c>
      <c r="H121" s="9">
        <v>290</v>
      </c>
      <c r="I121" s="9">
        <v>290</v>
      </c>
    </row>
    <row r="122" spans="1:9" ht="31.5" x14ac:dyDescent="0.25">
      <c r="A122" s="98" t="s">
        <v>496</v>
      </c>
      <c r="B122" s="22"/>
      <c r="C122" s="99" t="s">
        <v>28</v>
      </c>
      <c r="D122" s="99" t="s">
        <v>83</v>
      </c>
      <c r="E122" s="31" t="s">
        <v>205</v>
      </c>
      <c r="F122" s="31"/>
      <c r="G122" s="9">
        <f>SUM(G123)+G125</f>
        <v>6849</v>
      </c>
      <c r="H122" s="9">
        <f>SUM(H123)+H125</f>
        <v>6592.9</v>
      </c>
      <c r="I122" s="9">
        <f>SUM(I123)+I125</f>
        <v>6592.9</v>
      </c>
    </row>
    <row r="123" spans="1:9" ht="31.5" x14ac:dyDescent="0.25">
      <c r="A123" s="98" t="s">
        <v>319</v>
      </c>
      <c r="B123" s="22"/>
      <c r="C123" s="99" t="s">
        <v>28</v>
      </c>
      <c r="D123" s="99" t="s">
        <v>83</v>
      </c>
      <c r="E123" s="31" t="s">
        <v>440</v>
      </c>
      <c r="F123" s="31"/>
      <c r="G123" s="9">
        <f>SUM(G124)</f>
        <v>236.4</v>
      </c>
      <c r="H123" s="9">
        <f>SUM(H124)</f>
        <v>236.4</v>
      </c>
      <c r="I123" s="9">
        <f>SUM(I124)</f>
        <v>236.4</v>
      </c>
    </row>
    <row r="124" spans="1:9" ht="31.5" x14ac:dyDescent="0.25">
      <c r="A124" s="98" t="s">
        <v>207</v>
      </c>
      <c r="B124" s="22"/>
      <c r="C124" s="99" t="s">
        <v>28</v>
      </c>
      <c r="D124" s="99" t="s">
        <v>83</v>
      </c>
      <c r="E124" s="31" t="s">
        <v>440</v>
      </c>
      <c r="F124" s="31">
        <v>600</v>
      </c>
      <c r="G124" s="9">
        <v>236.4</v>
      </c>
      <c r="H124" s="9">
        <v>236.4</v>
      </c>
      <c r="I124" s="9">
        <v>236.4</v>
      </c>
    </row>
    <row r="125" spans="1:9" ht="47.25" x14ac:dyDescent="0.25">
      <c r="A125" s="98" t="s">
        <v>23</v>
      </c>
      <c r="B125" s="22"/>
      <c r="C125" s="99" t="s">
        <v>28</v>
      </c>
      <c r="D125" s="99" t="s">
        <v>83</v>
      </c>
      <c r="E125" s="31" t="s">
        <v>206</v>
      </c>
      <c r="F125" s="31"/>
      <c r="G125" s="9">
        <f>SUM(G126)</f>
        <v>6612.6</v>
      </c>
      <c r="H125" s="9">
        <f>SUM(H126)</f>
        <v>6356.5</v>
      </c>
      <c r="I125" s="9">
        <f>SUM(I126)</f>
        <v>6356.5</v>
      </c>
    </row>
    <row r="126" spans="1:9" ht="31.5" x14ac:dyDescent="0.25">
      <c r="A126" s="98" t="s">
        <v>207</v>
      </c>
      <c r="B126" s="22"/>
      <c r="C126" s="99" t="s">
        <v>28</v>
      </c>
      <c r="D126" s="99" t="s">
        <v>83</v>
      </c>
      <c r="E126" s="31" t="s">
        <v>206</v>
      </c>
      <c r="F126" s="31">
        <v>600</v>
      </c>
      <c r="G126" s="9">
        <f>6356.5+256.1</f>
        <v>6612.6</v>
      </c>
      <c r="H126" s="9">
        <v>6356.5</v>
      </c>
      <c r="I126" s="9">
        <v>6356.5</v>
      </c>
    </row>
    <row r="127" spans="1:9" hidden="1" x14ac:dyDescent="0.25">
      <c r="A127" s="98" t="s">
        <v>135</v>
      </c>
      <c r="B127" s="22"/>
      <c r="C127" s="99" t="s">
        <v>28</v>
      </c>
      <c r="D127" s="99" t="s">
        <v>83</v>
      </c>
      <c r="E127" s="31" t="s">
        <v>381</v>
      </c>
      <c r="F127" s="31"/>
      <c r="G127" s="9">
        <f t="shared" ref="G127:I128" si="13">SUM(G128)</f>
        <v>0</v>
      </c>
      <c r="H127" s="9">
        <f t="shared" si="13"/>
        <v>0</v>
      </c>
      <c r="I127" s="9">
        <f t="shared" si="13"/>
        <v>0</v>
      </c>
    </row>
    <row r="128" spans="1:9" hidden="1" x14ac:dyDescent="0.25">
      <c r="A128" s="98" t="s">
        <v>364</v>
      </c>
      <c r="B128" s="22"/>
      <c r="C128" s="99" t="s">
        <v>28</v>
      </c>
      <c r="D128" s="99" t="s">
        <v>83</v>
      </c>
      <c r="E128" s="31" t="s">
        <v>382</v>
      </c>
      <c r="F128" s="31"/>
      <c r="G128" s="9">
        <f t="shared" si="13"/>
        <v>0</v>
      </c>
      <c r="H128" s="9">
        <f t="shared" si="13"/>
        <v>0</v>
      </c>
      <c r="I128" s="9">
        <f t="shared" si="13"/>
        <v>0</v>
      </c>
    </row>
    <row r="129" spans="1:9" ht="31.5" hidden="1" x14ac:dyDescent="0.25">
      <c r="A129" s="98" t="s">
        <v>207</v>
      </c>
      <c r="B129" s="22"/>
      <c r="C129" s="99" t="s">
        <v>28</v>
      </c>
      <c r="D129" s="99" t="s">
        <v>83</v>
      </c>
      <c r="E129" s="31" t="s">
        <v>382</v>
      </c>
      <c r="F129" s="31">
        <v>600</v>
      </c>
      <c r="G129" s="9"/>
      <c r="H129" s="9"/>
      <c r="I129" s="9"/>
    </row>
    <row r="130" spans="1:9" ht="31.5" x14ac:dyDescent="0.25">
      <c r="A130" s="2" t="s">
        <v>556</v>
      </c>
      <c r="B130" s="22"/>
      <c r="C130" s="99" t="s">
        <v>28</v>
      </c>
      <c r="D130" s="99" t="s">
        <v>83</v>
      </c>
      <c r="E130" s="31" t="s">
        <v>554</v>
      </c>
      <c r="F130" s="31"/>
      <c r="G130" s="9">
        <f t="shared" ref="G130:I131" si="14">SUM(G131)</f>
        <v>13888.9</v>
      </c>
      <c r="H130" s="9">
        <f t="shared" si="14"/>
        <v>1918.1</v>
      </c>
      <c r="I130" s="9">
        <f t="shared" si="14"/>
        <v>11731.3</v>
      </c>
    </row>
    <row r="131" spans="1:9" ht="31.5" x14ac:dyDescent="0.25">
      <c r="A131" s="98" t="s">
        <v>87</v>
      </c>
      <c r="B131" s="22"/>
      <c r="C131" s="99" t="s">
        <v>28</v>
      </c>
      <c r="D131" s="99" t="s">
        <v>83</v>
      </c>
      <c r="E131" s="31" t="s">
        <v>555</v>
      </c>
      <c r="F131" s="31"/>
      <c r="G131" s="9">
        <f t="shared" si="14"/>
        <v>13888.9</v>
      </c>
      <c r="H131" s="9">
        <f t="shared" si="14"/>
        <v>1918.1</v>
      </c>
      <c r="I131" s="9">
        <f t="shared" si="14"/>
        <v>11731.3</v>
      </c>
    </row>
    <row r="132" spans="1:9" ht="31.5" x14ac:dyDescent="0.25">
      <c r="A132" s="2" t="s">
        <v>43</v>
      </c>
      <c r="B132" s="22"/>
      <c r="C132" s="99" t="s">
        <v>28</v>
      </c>
      <c r="D132" s="99" t="s">
        <v>83</v>
      </c>
      <c r="E132" s="31" t="s">
        <v>555</v>
      </c>
      <c r="F132" s="31">
        <v>200</v>
      </c>
      <c r="G132" s="9">
        <v>13888.9</v>
      </c>
      <c r="H132" s="9">
        <v>1918.1</v>
      </c>
      <c r="I132" s="9">
        <v>11731.3</v>
      </c>
    </row>
    <row r="133" spans="1:9" ht="31.5" x14ac:dyDescent="0.25">
      <c r="A133" s="2" t="s">
        <v>758</v>
      </c>
      <c r="B133" s="22"/>
      <c r="C133" s="99" t="s">
        <v>28</v>
      </c>
      <c r="D133" s="99" t="s">
        <v>83</v>
      </c>
      <c r="E133" s="31" t="s">
        <v>759</v>
      </c>
      <c r="F133" s="31"/>
      <c r="G133" s="9">
        <f>SUM(G134)</f>
        <v>180</v>
      </c>
      <c r="H133" s="9">
        <f t="shared" ref="H133:I134" si="15">SUM(H134)</f>
        <v>180</v>
      </c>
      <c r="I133" s="9">
        <f t="shared" si="15"/>
        <v>180</v>
      </c>
    </row>
    <row r="134" spans="1:9" ht="31.5" x14ac:dyDescent="0.25">
      <c r="A134" s="2" t="s">
        <v>87</v>
      </c>
      <c r="B134" s="22"/>
      <c r="C134" s="99" t="s">
        <v>28</v>
      </c>
      <c r="D134" s="99" t="s">
        <v>83</v>
      </c>
      <c r="E134" s="31" t="s">
        <v>761</v>
      </c>
      <c r="F134" s="31"/>
      <c r="G134" s="9">
        <f>SUM(G135:G136)</f>
        <v>180</v>
      </c>
      <c r="H134" s="9">
        <f t="shared" si="15"/>
        <v>180</v>
      </c>
      <c r="I134" s="9">
        <f t="shared" si="15"/>
        <v>180</v>
      </c>
    </row>
    <row r="135" spans="1:9" ht="31.5" x14ac:dyDescent="0.25">
      <c r="A135" s="2" t="s">
        <v>43</v>
      </c>
      <c r="B135" s="22"/>
      <c r="C135" s="99" t="s">
        <v>28</v>
      </c>
      <c r="D135" s="99" t="s">
        <v>83</v>
      </c>
      <c r="E135" s="31" t="s">
        <v>761</v>
      </c>
      <c r="F135" s="31">
        <v>200</v>
      </c>
      <c r="G135" s="9">
        <v>180</v>
      </c>
      <c r="H135" s="9">
        <v>180</v>
      </c>
      <c r="I135" s="9">
        <v>180</v>
      </c>
    </row>
    <row r="136" spans="1:9" hidden="1" x14ac:dyDescent="0.25">
      <c r="A136" s="2" t="s">
        <v>34</v>
      </c>
      <c r="B136" s="22"/>
      <c r="C136" s="99" t="s">
        <v>28</v>
      </c>
      <c r="D136" s="99" t="s">
        <v>83</v>
      </c>
      <c r="E136" s="31" t="s">
        <v>761</v>
      </c>
      <c r="F136" s="31">
        <v>300</v>
      </c>
      <c r="G136" s="9"/>
      <c r="H136" s="9"/>
      <c r="I136" s="9"/>
    </row>
    <row r="137" spans="1:9" x14ac:dyDescent="0.25">
      <c r="A137" s="98" t="s">
        <v>173</v>
      </c>
      <c r="B137" s="22"/>
      <c r="C137" s="99" t="s">
        <v>28</v>
      </c>
      <c r="D137" s="99" t="s">
        <v>83</v>
      </c>
      <c r="E137" s="31" t="s">
        <v>174</v>
      </c>
      <c r="F137" s="31"/>
      <c r="G137" s="9">
        <f>G138</f>
        <v>3403.7</v>
      </c>
      <c r="H137" s="9">
        <f t="shared" ref="H137:I137" si="16">H138</f>
        <v>1500</v>
      </c>
      <c r="I137" s="9">
        <f t="shared" si="16"/>
        <v>1500</v>
      </c>
    </row>
    <row r="138" spans="1:9" ht="31.5" x14ac:dyDescent="0.25">
      <c r="A138" s="98" t="s">
        <v>87</v>
      </c>
      <c r="B138" s="22"/>
      <c r="C138" s="99" t="s">
        <v>28</v>
      </c>
      <c r="D138" s="99" t="s">
        <v>83</v>
      </c>
      <c r="E138" s="31" t="s">
        <v>97</v>
      </c>
      <c r="F138" s="31"/>
      <c r="G138" s="9">
        <f>G140+G139</f>
        <v>3403.7</v>
      </c>
      <c r="H138" s="9">
        <f t="shared" ref="H138:I138" si="17">H140+H139</f>
        <v>1500</v>
      </c>
      <c r="I138" s="9">
        <f t="shared" si="17"/>
        <v>1500</v>
      </c>
    </row>
    <row r="139" spans="1:9" ht="30" customHeight="1" x14ac:dyDescent="0.25">
      <c r="A139" s="2" t="s">
        <v>43</v>
      </c>
      <c r="B139" s="22"/>
      <c r="C139" s="99" t="s">
        <v>28</v>
      </c>
      <c r="D139" s="99" t="s">
        <v>83</v>
      </c>
      <c r="E139" s="31" t="s">
        <v>97</v>
      </c>
      <c r="F139" s="31">
        <v>200</v>
      </c>
      <c r="G139" s="9">
        <v>10.1</v>
      </c>
      <c r="H139" s="9"/>
      <c r="I139" s="9"/>
    </row>
    <row r="140" spans="1:9" x14ac:dyDescent="0.25">
      <c r="A140" s="98" t="s">
        <v>20</v>
      </c>
      <c r="B140" s="22"/>
      <c r="C140" s="99" t="s">
        <v>28</v>
      </c>
      <c r="D140" s="99" t="s">
        <v>83</v>
      </c>
      <c r="E140" s="31" t="s">
        <v>97</v>
      </c>
      <c r="F140" s="31">
        <v>800</v>
      </c>
      <c r="G140" s="9">
        <v>3393.6</v>
      </c>
      <c r="H140" s="9">
        <v>1500</v>
      </c>
      <c r="I140" s="9">
        <v>1500</v>
      </c>
    </row>
    <row r="141" spans="1:9" x14ac:dyDescent="0.25">
      <c r="A141" s="98" t="s">
        <v>208</v>
      </c>
      <c r="B141" s="22"/>
      <c r="C141" s="99" t="s">
        <v>45</v>
      </c>
      <c r="D141" s="99"/>
      <c r="E141" s="99"/>
      <c r="F141" s="99"/>
      <c r="G141" s="9">
        <f>SUM(G142)+G150+G160</f>
        <v>33744.899999999994</v>
      </c>
      <c r="H141" s="9">
        <f t="shared" ref="H141:I141" si="18">SUM(H142)+H150+H160</f>
        <v>27931.1</v>
      </c>
      <c r="I141" s="9">
        <f t="shared" si="18"/>
        <v>28155.8</v>
      </c>
    </row>
    <row r="142" spans="1:9" x14ac:dyDescent="0.25">
      <c r="A142" s="33" t="s">
        <v>154</v>
      </c>
      <c r="B142" s="31"/>
      <c r="C142" s="99" t="s">
        <v>45</v>
      </c>
      <c r="D142" s="99" t="s">
        <v>11</v>
      </c>
      <c r="E142" s="99"/>
      <c r="F142" s="99"/>
      <c r="G142" s="9">
        <f t="shared" ref="G142:I142" si="19">SUM(G143)</f>
        <v>5948.5</v>
      </c>
      <c r="H142" s="9">
        <f t="shared" si="19"/>
        <v>4929</v>
      </c>
      <c r="I142" s="9">
        <f t="shared" si="19"/>
        <v>5153.7</v>
      </c>
    </row>
    <row r="143" spans="1:9" x14ac:dyDescent="0.25">
      <c r="A143" s="98" t="s">
        <v>173</v>
      </c>
      <c r="B143" s="22"/>
      <c r="C143" s="99" t="s">
        <v>45</v>
      </c>
      <c r="D143" s="99" t="s">
        <v>11</v>
      </c>
      <c r="E143" s="31" t="s">
        <v>174</v>
      </c>
      <c r="F143" s="99"/>
      <c r="G143" s="9">
        <f>SUM(G146)+G144</f>
        <v>5948.5</v>
      </c>
      <c r="H143" s="9">
        <f>SUM(H146)</f>
        <v>4929</v>
      </c>
      <c r="I143" s="9">
        <f>SUM(I146)</f>
        <v>5153.7</v>
      </c>
    </row>
    <row r="144" spans="1:9" x14ac:dyDescent="0.25">
      <c r="A144" s="33" t="s">
        <v>69</v>
      </c>
      <c r="B144" s="31"/>
      <c r="C144" s="106" t="s">
        <v>45</v>
      </c>
      <c r="D144" s="106" t="s">
        <v>11</v>
      </c>
      <c r="E144" s="106" t="s">
        <v>93</v>
      </c>
      <c r="F144" s="106"/>
      <c r="G144" s="9">
        <f>SUM(G145)</f>
        <v>672.2</v>
      </c>
      <c r="H144" s="9"/>
      <c r="I144" s="9"/>
    </row>
    <row r="145" spans="1:9" ht="47.25" x14ac:dyDescent="0.25">
      <c r="A145" s="2" t="s">
        <v>42</v>
      </c>
      <c r="B145" s="31"/>
      <c r="C145" s="106" t="s">
        <v>45</v>
      </c>
      <c r="D145" s="106" t="s">
        <v>11</v>
      </c>
      <c r="E145" s="106" t="s">
        <v>93</v>
      </c>
      <c r="F145" s="106" t="s">
        <v>78</v>
      </c>
      <c r="G145" s="9">
        <v>672.2</v>
      </c>
      <c r="H145" s="9"/>
      <c r="I145" s="9"/>
    </row>
    <row r="146" spans="1:9" ht="31.5" x14ac:dyDescent="0.25">
      <c r="A146" s="98" t="s">
        <v>209</v>
      </c>
      <c r="B146" s="22"/>
      <c r="C146" s="99" t="s">
        <v>45</v>
      </c>
      <c r="D146" s="99" t="s">
        <v>11</v>
      </c>
      <c r="E146" s="99" t="s">
        <v>563</v>
      </c>
      <c r="F146" s="99"/>
      <c r="G146" s="9">
        <f>SUM(G147:G149)</f>
        <v>5276.3</v>
      </c>
      <c r="H146" s="9">
        <f>SUM(H147:H149)</f>
        <v>4929</v>
      </c>
      <c r="I146" s="9">
        <f>SUM(I147:I149)</f>
        <v>5153.7</v>
      </c>
    </row>
    <row r="147" spans="1:9" ht="47.25" x14ac:dyDescent="0.25">
      <c r="A147" s="2" t="s">
        <v>42</v>
      </c>
      <c r="B147" s="22"/>
      <c r="C147" s="99" t="s">
        <v>45</v>
      </c>
      <c r="D147" s="99" t="s">
        <v>11</v>
      </c>
      <c r="E147" s="99" t="s">
        <v>563</v>
      </c>
      <c r="F147" s="99" t="s">
        <v>78</v>
      </c>
      <c r="G147" s="9">
        <f>4595.6</f>
        <v>4595.6000000000004</v>
      </c>
      <c r="H147" s="9">
        <v>4929</v>
      </c>
      <c r="I147" s="9">
        <v>5153.7</v>
      </c>
    </row>
    <row r="148" spans="1:9" ht="31.5" x14ac:dyDescent="0.25">
      <c r="A148" s="98" t="s">
        <v>43</v>
      </c>
      <c r="B148" s="22"/>
      <c r="C148" s="99" t="s">
        <v>45</v>
      </c>
      <c r="D148" s="99" t="s">
        <v>11</v>
      </c>
      <c r="E148" s="99" t="s">
        <v>563</v>
      </c>
      <c r="F148" s="99" t="s">
        <v>80</v>
      </c>
      <c r="G148" s="9">
        <v>680.7</v>
      </c>
      <c r="H148" s="9"/>
      <c r="I148" s="9"/>
    </row>
    <row r="149" spans="1:9" x14ac:dyDescent="0.25">
      <c r="A149" s="98" t="s">
        <v>20</v>
      </c>
      <c r="B149" s="22"/>
      <c r="C149" s="99" t="s">
        <v>45</v>
      </c>
      <c r="D149" s="99" t="s">
        <v>11</v>
      </c>
      <c r="E149" s="99" t="s">
        <v>563</v>
      </c>
      <c r="F149" s="99" t="s">
        <v>85</v>
      </c>
      <c r="G149" s="9"/>
      <c r="H149" s="9"/>
      <c r="I149" s="9"/>
    </row>
    <row r="150" spans="1:9" x14ac:dyDescent="0.25">
      <c r="A150" s="2" t="s">
        <v>709</v>
      </c>
      <c r="B150" s="4"/>
      <c r="C150" s="4" t="s">
        <v>45</v>
      </c>
      <c r="D150" s="4" t="s">
        <v>155</v>
      </c>
      <c r="E150" s="4"/>
      <c r="F150" s="4"/>
      <c r="G150" s="7">
        <f>SUM(G151)</f>
        <v>23150.299999999996</v>
      </c>
      <c r="H150" s="7">
        <f t="shared" ref="H150:I150" si="20">SUM(H151)</f>
        <v>21281.699999999997</v>
      </c>
      <c r="I150" s="7">
        <f t="shared" si="20"/>
        <v>21281.699999999997</v>
      </c>
    </row>
    <row r="151" spans="1:9" ht="31.5" x14ac:dyDescent="0.25">
      <c r="A151" s="2" t="s">
        <v>497</v>
      </c>
      <c r="B151" s="4"/>
      <c r="C151" s="4" t="s">
        <v>45</v>
      </c>
      <c r="D151" s="4" t="s">
        <v>155</v>
      </c>
      <c r="E151" s="4" t="s">
        <v>249</v>
      </c>
      <c r="F151" s="4"/>
      <c r="G151" s="7">
        <f>SUM(G152)</f>
        <v>23150.299999999996</v>
      </c>
      <c r="H151" s="7">
        <f t="shared" ref="H151:I151" si="21">SUM(H152)</f>
        <v>21281.699999999997</v>
      </c>
      <c r="I151" s="7">
        <f t="shared" si="21"/>
        <v>21281.699999999997</v>
      </c>
    </row>
    <row r="152" spans="1:9" ht="31.5" x14ac:dyDescent="0.25">
      <c r="A152" s="2" t="s">
        <v>498</v>
      </c>
      <c r="B152" s="4"/>
      <c r="C152" s="4" t="s">
        <v>45</v>
      </c>
      <c r="D152" s="4" t="s">
        <v>155</v>
      </c>
      <c r="E152" s="4" t="s">
        <v>250</v>
      </c>
      <c r="F152" s="4"/>
      <c r="G152" s="7">
        <f>SUM(G153,G156)</f>
        <v>23150.299999999996</v>
      </c>
      <c r="H152" s="7">
        <f>SUM(H153,H156)</f>
        <v>21281.699999999997</v>
      </c>
      <c r="I152" s="7">
        <f>SUM(I153,I156)</f>
        <v>21281.699999999997</v>
      </c>
    </row>
    <row r="153" spans="1:9" x14ac:dyDescent="0.25">
      <c r="A153" s="2" t="s">
        <v>29</v>
      </c>
      <c r="B153" s="4"/>
      <c r="C153" s="4" t="s">
        <v>45</v>
      </c>
      <c r="D153" s="4" t="s">
        <v>155</v>
      </c>
      <c r="E153" s="4" t="s">
        <v>251</v>
      </c>
      <c r="F153" s="4"/>
      <c r="G153" s="7">
        <f>SUM(G154)</f>
        <v>9</v>
      </c>
      <c r="H153" s="7">
        <f t="shared" ref="H153:I153" si="22">SUM(H154)</f>
        <v>0</v>
      </c>
      <c r="I153" s="7">
        <f t="shared" si="22"/>
        <v>0</v>
      </c>
    </row>
    <row r="154" spans="1:9" ht="31.5" x14ac:dyDescent="0.25">
      <c r="A154" s="2" t="s">
        <v>247</v>
      </c>
      <c r="B154" s="4"/>
      <c r="C154" s="4" t="s">
        <v>45</v>
      </c>
      <c r="D154" s="4" t="s">
        <v>155</v>
      </c>
      <c r="E154" s="4" t="s">
        <v>253</v>
      </c>
      <c r="F154" s="4"/>
      <c r="G154" s="7">
        <f>SUM(G155)</f>
        <v>9</v>
      </c>
      <c r="H154" s="7">
        <f>SUM(H155)</f>
        <v>0</v>
      </c>
      <c r="I154" s="7">
        <f>SUM(I155)</f>
        <v>0</v>
      </c>
    </row>
    <row r="155" spans="1:9" ht="31.5" x14ac:dyDescent="0.25">
      <c r="A155" s="2" t="s">
        <v>43</v>
      </c>
      <c r="B155" s="4"/>
      <c r="C155" s="4" t="s">
        <v>45</v>
      </c>
      <c r="D155" s="4" t="s">
        <v>155</v>
      </c>
      <c r="E155" s="4" t="s">
        <v>253</v>
      </c>
      <c r="F155" s="4" t="s">
        <v>80</v>
      </c>
      <c r="G155" s="7">
        <v>9</v>
      </c>
      <c r="H155" s="7"/>
      <c r="I155" s="7"/>
    </row>
    <row r="156" spans="1:9" ht="31.5" x14ac:dyDescent="0.25">
      <c r="A156" s="2" t="s">
        <v>36</v>
      </c>
      <c r="B156" s="4"/>
      <c r="C156" s="4" t="s">
        <v>45</v>
      </c>
      <c r="D156" s="4" t="s">
        <v>155</v>
      </c>
      <c r="E156" s="4" t="s">
        <v>254</v>
      </c>
      <c r="F156" s="4"/>
      <c r="G156" s="7">
        <f>SUM(G157:G159)</f>
        <v>23141.299999999996</v>
      </c>
      <c r="H156" s="7">
        <f>SUM(H157:H159)</f>
        <v>21281.699999999997</v>
      </c>
      <c r="I156" s="7">
        <f>SUM(I157:I159)</f>
        <v>21281.699999999997</v>
      </c>
    </row>
    <row r="157" spans="1:9" ht="47.25" x14ac:dyDescent="0.25">
      <c r="A157" s="2" t="s">
        <v>42</v>
      </c>
      <c r="B157" s="4"/>
      <c r="C157" s="4" t="s">
        <v>45</v>
      </c>
      <c r="D157" s="4" t="s">
        <v>155</v>
      </c>
      <c r="E157" s="4" t="s">
        <v>254</v>
      </c>
      <c r="F157" s="4" t="s">
        <v>78</v>
      </c>
      <c r="G157" s="7">
        <f>19008.5+294.6</f>
        <v>19303.099999999999</v>
      </c>
      <c r="H157" s="7">
        <v>18889.3</v>
      </c>
      <c r="I157" s="7">
        <v>18889.3</v>
      </c>
    </row>
    <row r="158" spans="1:9" ht="31.5" x14ac:dyDescent="0.25">
      <c r="A158" s="2" t="s">
        <v>43</v>
      </c>
      <c r="B158" s="4"/>
      <c r="C158" s="4" t="s">
        <v>45</v>
      </c>
      <c r="D158" s="4" t="s">
        <v>155</v>
      </c>
      <c r="E158" s="4" t="s">
        <v>254</v>
      </c>
      <c r="F158" s="4" t="s">
        <v>80</v>
      </c>
      <c r="G158" s="7">
        <v>3777.1</v>
      </c>
      <c r="H158" s="7">
        <v>2331.6</v>
      </c>
      <c r="I158" s="7">
        <v>2331.6</v>
      </c>
    </row>
    <row r="159" spans="1:9" x14ac:dyDescent="0.25">
      <c r="A159" s="2" t="s">
        <v>20</v>
      </c>
      <c r="B159" s="4"/>
      <c r="C159" s="4" t="s">
        <v>45</v>
      </c>
      <c r="D159" s="4" t="s">
        <v>155</v>
      </c>
      <c r="E159" s="4" t="s">
        <v>254</v>
      </c>
      <c r="F159" s="4" t="s">
        <v>85</v>
      </c>
      <c r="G159" s="7">
        <v>61.1</v>
      </c>
      <c r="H159" s="7">
        <v>60.8</v>
      </c>
      <c r="I159" s="7">
        <v>60.8</v>
      </c>
    </row>
    <row r="160" spans="1:9" ht="31.5" x14ac:dyDescent="0.25">
      <c r="A160" s="2" t="s">
        <v>710</v>
      </c>
      <c r="B160" s="4"/>
      <c r="C160" s="4" t="s">
        <v>45</v>
      </c>
      <c r="D160" s="4" t="s">
        <v>25</v>
      </c>
      <c r="E160" s="4"/>
      <c r="F160" s="4"/>
      <c r="G160" s="7">
        <f>SUM(G161)+G177+G173</f>
        <v>4646.1000000000004</v>
      </c>
      <c r="H160" s="7">
        <f t="shared" ref="H160:I160" si="23">SUM(H161)+H177+H173</f>
        <v>1720.4</v>
      </c>
      <c r="I160" s="7">
        <f t="shared" si="23"/>
        <v>1720.4</v>
      </c>
    </row>
    <row r="161" spans="1:9" ht="31.5" x14ac:dyDescent="0.25">
      <c r="A161" s="2" t="s">
        <v>497</v>
      </c>
      <c r="B161" s="4"/>
      <c r="C161" s="4" t="s">
        <v>45</v>
      </c>
      <c r="D161" s="4" t="s">
        <v>25</v>
      </c>
      <c r="E161" s="4" t="s">
        <v>249</v>
      </c>
      <c r="F161" s="4"/>
      <c r="G161" s="7">
        <f>SUM(G162+G166)+G170</f>
        <v>4134.1000000000004</v>
      </c>
      <c r="H161" s="7">
        <f t="shared" ref="H161:I161" si="24">SUM(H162+H166)+H170</f>
        <v>1208.4000000000001</v>
      </c>
      <c r="I161" s="7">
        <f t="shared" si="24"/>
        <v>1208.4000000000001</v>
      </c>
    </row>
    <row r="162" spans="1:9" ht="31.5" x14ac:dyDescent="0.25">
      <c r="A162" s="2" t="s">
        <v>498</v>
      </c>
      <c r="B162" s="4"/>
      <c r="C162" s="4" t="s">
        <v>45</v>
      </c>
      <c r="D162" s="4" t="s">
        <v>25</v>
      </c>
      <c r="E162" s="4" t="s">
        <v>250</v>
      </c>
      <c r="F162" s="4"/>
      <c r="G162" s="7">
        <f>SUM(G163)</f>
        <v>988.1</v>
      </c>
      <c r="H162" s="7">
        <f t="shared" ref="H162:I163" si="25">SUM(H163)</f>
        <v>988.1</v>
      </c>
      <c r="I162" s="7">
        <f t="shared" si="25"/>
        <v>988.1</v>
      </c>
    </row>
    <row r="163" spans="1:9" x14ac:dyDescent="0.25">
      <c r="A163" s="2" t="s">
        <v>29</v>
      </c>
      <c r="B163" s="4"/>
      <c r="C163" s="4" t="s">
        <v>45</v>
      </c>
      <c r="D163" s="4" t="s">
        <v>25</v>
      </c>
      <c r="E163" s="4" t="s">
        <v>251</v>
      </c>
      <c r="F163" s="4"/>
      <c r="G163" s="7">
        <f>SUM(G164)</f>
        <v>988.1</v>
      </c>
      <c r="H163" s="7">
        <f t="shared" si="25"/>
        <v>988.1</v>
      </c>
      <c r="I163" s="7">
        <f t="shared" si="25"/>
        <v>988.1</v>
      </c>
    </row>
    <row r="164" spans="1:9" ht="31.5" x14ac:dyDescent="0.25">
      <c r="A164" s="2" t="s">
        <v>246</v>
      </c>
      <c r="B164" s="4"/>
      <c r="C164" s="4" t="s">
        <v>45</v>
      </c>
      <c r="D164" s="4" t="s">
        <v>25</v>
      </c>
      <c r="E164" s="4" t="s">
        <v>252</v>
      </c>
      <c r="F164" s="4"/>
      <c r="G164" s="7">
        <f>SUM(G165)</f>
        <v>988.1</v>
      </c>
      <c r="H164" s="7">
        <f t="shared" ref="H164:I164" si="26">SUM(H165)</f>
        <v>988.1</v>
      </c>
      <c r="I164" s="7">
        <f t="shared" si="26"/>
        <v>988.1</v>
      </c>
    </row>
    <row r="165" spans="1:9" ht="31.5" x14ac:dyDescent="0.25">
      <c r="A165" s="2" t="s">
        <v>43</v>
      </c>
      <c r="B165" s="4"/>
      <c r="C165" s="4" t="s">
        <v>45</v>
      </c>
      <c r="D165" s="4" t="s">
        <v>25</v>
      </c>
      <c r="E165" s="4" t="s">
        <v>252</v>
      </c>
      <c r="F165" s="4" t="s">
        <v>80</v>
      </c>
      <c r="G165" s="7">
        <v>988.1</v>
      </c>
      <c r="H165" s="7">
        <v>988.1</v>
      </c>
      <c r="I165" s="7">
        <v>988.1</v>
      </c>
    </row>
    <row r="166" spans="1:9" ht="47.25" x14ac:dyDescent="0.25">
      <c r="A166" s="2" t="s">
        <v>248</v>
      </c>
      <c r="B166" s="4"/>
      <c r="C166" s="4" t="s">
        <v>45</v>
      </c>
      <c r="D166" s="4" t="s">
        <v>25</v>
      </c>
      <c r="E166" s="4" t="s">
        <v>255</v>
      </c>
      <c r="F166" s="4"/>
      <c r="G166" s="7">
        <f t="shared" ref="G166:I168" si="27">SUM(G167)</f>
        <v>2919.4</v>
      </c>
      <c r="H166" s="7">
        <f t="shared" si="27"/>
        <v>55.9</v>
      </c>
      <c r="I166" s="7">
        <f t="shared" si="27"/>
        <v>55.9</v>
      </c>
    </row>
    <row r="167" spans="1:9" x14ac:dyDescent="0.25">
      <c r="A167" s="2" t="s">
        <v>29</v>
      </c>
      <c r="B167" s="4"/>
      <c r="C167" s="4" t="s">
        <v>45</v>
      </c>
      <c r="D167" s="4" t="s">
        <v>25</v>
      </c>
      <c r="E167" s="4" t="s">
        <v>256</v>
      </c>
      <c r="F167" s="4"/>
      <c r="G167" s="7">
        <f t="shared" si="27"/>
        <v>2919.4</v>
      </c>
      <c r="H167" s="7">
        <f t="shared" si="27"/>
        <v>55.9</v>
      </c>
      <c r="I167" s="7">
        <f t="shared" si="27"/>
        <v>55.9</v>
      </c>
    </row>
    <row r="168" spans="1:9" ht="31.5" x14ac:dyDescent="0.25">
      <c r="A168" s="2" t="s">
        <v>247</v>
      </c>
      <c r="B168" s="4"/>
      <c r="C168" s="4" t="s">
        <v>45</v>
      </c>
      <c r="D168" s="4" t="s">
        <v>25</v>
      </c>
      <c r="E168" s="4" t="s">
        <v>257</v>
      </c>
      <c r="F168" s="4"/>
      <c r="G168" s="7">
        <f t="shared" si="27"/>
        <v>2919.4</v>
      </c>
      <c r="H168" s="7">
        <f t="shared" si="27"/>
        <v>55.9</v>
      </c>
      <c r="I168" s="7">
        <f t="shared" si="27"/>
        <v>55.9</v>
      </c>
    </row>
    <row r="169" spans="1:9" ht="31.5" x14ac:dyDescent="0.25">
      <c r="A169" s="2" t="s">
        <v>43</v>
      </c>
      <c r="B169" s="4"/>
      <c r="C169" s="4" t="s">
        <v>45</v>
      </c>
      <c r="D169" s="4" t="s">
        <v>25</v>
      </c>
      <c r="E169" s="4" t="s">
        <v>257</v>
      </c>
      <c r="F169" s="4" t="s">
        <v>80</v>
      </c>
      <c r="G169" s="7">
        <v>2919.4</v>
      </c>
      <c r="H169" s="7">
        <v>55.9</v>
      </c>
      <c r="I169" s="7">
        <v>55.9</v>
      </c>
    </row>
    <row r="170" spans="1:9" ht="31.5" x14ac:dyDescent="0.25">
      <c r="A170" s="2" t="s">
        <v>499</v>
      </c>
      <c r="B170" s="4"/>
      <c r="C170" s="4" t="s">
        <v>45</v>
      </c>
      <c r="D170" s="4" t="s">
        <v>25</v>
      </c>
      <c r="E170" s="4" t="s">
        <v>258</v>
      </c>
      <c r="F170" s="4"/>
      <c r="G170" s="7">
        <f t="shared" ref="G170:I171" si="28">SUM(G171)</f>
        <v>226.6</v>
      </c>
      <c r="H170" s="7">
        <f t="shared" si="28"/>
        <v>164.4</v>
      </c>
      <c r="I170" s="7">
        <f t="shared" si="28"/>
        <v>164.4</v>
      </c>
    </row>
    <row r="171" spans="1:9" x14ac:dyDescent="0.25">
      <c r="A171" s="2" t="s">
        <v>29</v>
      </c>
      <c r="B171" s="4"/>
      <c r="C171" s="4" t="s">
        <v>45</v>
      </c>
      <c r="D171" s="4" t="s">
        <v>25</v>
      </c>
      <c r="E171" s="4" t="s">
        <v>259</v>
      </c>
      <c r="F171" s="4"/>
      <c r="G171" s="7">
        <f>SUM(G172)</f>
        <v>226.6</v>
      </c>
      <c r="H171" s="7">
        <f t="shared" si="28"/>
        <v>164.4</v>
      </c>
      <c r="I171" s="7">
        <f t="shared" si="28"/>
        <v>164.4</v>
      </c>
    </row>
    <row r="172" spans="1:9" ht="31.5" x14ac:dyDescent="0.25">
      <c r="A172" s="2" t="s">
        <v>43</v>
      </c>
      <c r="B172" s="4"/>
      <c r="C172" s="4" t="s">
        <v>45</v>
      </c>
      <c r="D172" s="4" t="s">
        <v>25</v>
      </c>
      <c r="E172" s="4" t="s">
        <v>259</v>
      </c>
      <c r="F172" s="4" t="s">
        <v>80</v>
      </c>
      <c r="G172" s="7">
        <v>226.6</v>
      </c>
      <c r="H172" s="7">
        <v>164.4</v>
      </c>
      <c r="I172" s="7">
        <v>164.4</v>
      </c>
    </row>
    <row r="173" spans="1:9" ht="31.5" x14ac:dyDescent="0.25">
      <c r="A173" s="98" t="s">
        <v>757</v>
      </c>
      <c r="B173" s="4"/>
      <c r="C173" s="4" t="s">
        <v>45</v>
      </c>
      <c r="D173" s="4" t="s">
        <v>25</v>
      </c>
      <c r="E173" s="4" t="s">
        <v>219</v>
      </c>
      <c r="F173" s="4"/>
      <c r="G173" s="7">
        <f>SUM(G175)</f>
        <v>12</v>
      </c>
      <c r="H173" s="7">
        <f t="shared" ref="H173:I173" si="29">SUM(H175)</f>
        <v>12</v>
      </c>
      <c r="I173" s="7">
        <f t="shared" si="29"/>
        <v>12</v>
      </c>
    </row>
    <row r="174" spans="1:9" ht="31.5" x14ac:dyDescent="0.25">
      <c r="A174" s="98" t="s">
        <v>43</v>
      </c>
      <c r="B174" s="4"/>
      <c r="C174" s="4" t="s">
        <v>45</v>
      </c>
      <c r="D174" s="4" t="s">
        <v>25</v>
      </c>
      <c r="E174" s="4" t="s">
        <v>226</v>
      </c>
      <c r="F174" s="4"/>
      <c r="G174" s="7">
        <f>SUM(G175)</f>
        <v>12</v>
      </c>
      <c r="H174" s="7">
        <f t="shared" ref="H174:I175" si="30">SUM(H175)</f>
        <v>12</v>
      </c>
      <c r="I174" s="7">
        <f t="shared" si="30"/>
        <v>12</v>
      </c>
    </row>
    <row r="175" spans="1:9" ht="157.5" x14ac:dyDescent="0.25">
      <c r="A175" s="98" t="s">
        <v>833</v>
      </c>
      <c r="B175" s="4"/>
      <c r="C175" s="4" t="s">
        <v>45</v>
      </c>
      <c r="D175" s="4" t="s">
        <v>25</v>
      </c>
      <c r="E175" s="4" t="s">
        <v>832</v>
      </c>
      <c r="F175" s="4"/>
      <c r="G175" s="7">
        <f>SUM(G176)</f>
        <v>12</v>
      </c>
      <c r="H175" s="7">
        <f t="shared" si="30"/>
        <v>12</v>
      </c>
      <c r="I175" s="7">
        <f t="shared" si="30"/>
        <v>12</v>
      </c>
    </row>
    <row r="176" spans="1:9" ht="47.25" x14ac:dyDescent="0.25">
      <c r="A176" s="2" t="s">
        <v>42</v>
      </c>
      <c r="B176" s="4"/>
      <c r="C176" s="4" t="s">
        <v>45</v>
      </c>
      <c r="D176" s="4" t="s">
        <v>25</v>
      </c>
      <c r="E176" s="4" t="s">
        <v>832</v>
      </c>
      <c r="F176" s="4" t="s">
        <v>78</v>
      </c>
      <c r="G176" s="7">
        <v>12</v>
      </c>
      <c r="H176" s="7">
        <v>12</v>
      </c>
      <c r="I176" s="7">
        <v>12</v>
      </c>
    </row>
    <row r="177" spans="1:9" x14ac:dyDescent="0.25">
      <c r="A177" s="2" t="s">
        <v>173</v>
      </c>
      <c r="B177" s="4"/>
      <c r="C177" s="4" t="s">
        <v>45</v>
      </c>
      <c r="D177" s="4" t="s">
        <v>25</v>
      </c>
      <c r="E177" s="4" t="s">
        <v>174</v>
      </c>
      <c r="F177" s="4"/>
      <c r="G177" s="7">
        <f>SUM(G178)</f>
        <v>500</v>
      </c>
      <c r="H177" s="7">
        <f t="shared" ref="H177:I177" si="31">SUM(H178)</f>
        <v>500</v>
      </c>
      <c r="I177" s="7">
        <f t="shared" si="31"/>
        <v>500</v>
      </c>
    </row>
    <row r="178" spans="1:9" ht="31.5" x14ac:dyDescent="0.25">
      <c r="A178" s="2" t="s">
        <v>278</v>
      </c>
      <c r="B178" s="4"/>
      <c r="C178" s="4" t="s">
        <v>45</v>
      </c>
      <c r="D178" s="4" t="s">
        <v>25</v>
      </c>
      <c r="E178" s="4" t="s">
        <v>279</v>
      </c>
      <c r="F178" s="4"/>
      <c r="G178" s="7">
        <f>SUM(G179)</f>
        <v>500</v>
      </c>
      <c r="H178" s="7">
        <f>SUM(H179)</f>
        <v>500</v>
      </c>
      <c r="I178" s="7">
        <f>SUM(I179)</f>
        <v>500</v>
      </c>
    </row>
    <row r="179" spans="1:9" ht="29.25" customHeight="1" x14ac:dyDescent="0.25">
      <c r="A179" s="2" t="s">
        <v>43</v>
      </c>
      <c r="B179" s="4"/>
      <c r="C179" s="4" t="s">
        <v>45</v>
      </c>
      <c r="D179" s="4" t="s">
        <v>25</v>
      </c>
      <c r="E179" s="4" t="s">
        <v>279</v>
      </c>
      <c r="F179" s="4" t="s">
        <v>80</v>
      </c>
      <c r="G179" s="7">
        <v>500</v>
      </c>
      <c r="H179" s="7">
        <v>500</v>
      </c>
      <c r="I179" s="7">
        <v>500</v>
      </c>
    </row>
    <row r="180" spans="1:9" ht="31.5" hidden="1" x14ac:dyDescent="0.25">
      <c r="A180" s="98" t="s">
        <v>87</v>
      </c>
      <c r="B180" s="22"/>
      <c r="C180" s="4" t="s">
        <v>45</v>
      </c>
      <c r="D180" s="4" t="s">
        <v>155</v>
      </c>
      <c r="E180" s="31" t="s">
        <v>386</v>
      </c>
      <c r="F180" s="31"/>
      <c r="G180" s="9">
        <f>G181</f>
        <v>0</v>
      </c>
      <c r="H180" s="9">
        <f>H181</f>
        <v>0</v>
      </c>
      <c r="I180" s="9">
        <f>I181</f>
        <v>0</v>
      </c>
    </row>
    <row r="181" spans="1:9" hidden="1" x14ac:dyDescent="0.25">
      <c r="A181" s="98" t="s">
        <v>20</v>
      </c>
      <c r="B181" s="22"/>
      <c r="C181" s="4" t="s">
        <v>45</v>
      </c>
      <c r="D181" s="4" t="s">
        <v>155</v>
      </c>
      <c r="E181" s="31" t="s">
        <v>386</v>
      </c>
      <c r="F181" s="31">
        <v>800</v>
      </c>
      <c r="G181" s="9"/>
      <c r="H181" s="9"/>
      <c r="I181" s="9"/>
    </row>
    <row r="182" spans="1:9" x14ac:dyDescent="0.25">
      <c r="A182" s="98" t="s">
        <v>10</v>
      </c>
      <c r="B182" s="22"/>
      <c r="C182" s="99" t="s">
        <v>11</v>
      </c>
      <c r="D182" s="31"/>
      <c r="E182" s="31"/>
      <c r="F182" s="31"/>
      <c r="G182" s="9">
        <f>SUM(G244)+G183+G212</f>
        <v>1195064.6000000001</v>
      </c>
      <c r="H182" s="9">
        <f>SUM(H244)+H183+H212</f>
        <v>712430.7</v>
      </c>
      <c r="I182" s="9">
        <f>SUM(I244)+I183+I212</f>
        <v>503261.39999999997</v>
      </c>
    </row>
    <row r="183" spans="1:9" x14ac:dyDescent="0.25">
      <c r="A183" s="2" t="s">
        <v>12</v>
      </c>
      <c r="B183" s="4"/>
      <c r="C183" s="4" t="s">
        <v>11</v>
      </c>
      <c r="D183" s="4" t="s">
        <v>13</v>
      </c>
      <c r="E183" s="4"/>
      <c r="F183" s="4"/>
      <c r="G183" s="7">
        <f>SUM(G184)+G198+G209</f>
        <v>470062</v>
      </c>
      <c r="H183" s="7">
        <f>SUM(H184)+H198+H209</f>
        <v>260368.3</v>
      </c>
      <c r="I183" s="7">
        <f>SUM(I184)+I198+I209</f>
        <v>267556.59999999998</v>
      </c>
    </row>
    <row r="184" spans="1:9" ht="31.5" x14ac:dyDescent="0.25">
      <c r="A184" s="34" t="s">
        <v>531</v>
      </c>
      <c r="B184" s="4"/>
      <c r="C184" s="4" t="s">
        <v>11</v>
      </c>
      <c r="D184" s="4" t="s">
        <v>13</v>
      </c>
      <c r="E184" s="4" t="s">
        <v>260</v>
      </c>
      <c r="F184" s="4"/>
      <c r="G184" s="7">
        <f>SUM(G185)+G193</f>
        <v>328319.3</v>
      </c>
      <c r="H184" s="7">
        <f t="shared" ref="H184:I184" si="32">SUM(H185)+H193</f>
        <v>260368.3</v>
      </c>
      <c r="I184" s="7">
        <f t="shared" si="32"/>
        <v>260368.3</v>
      </c>
    </row>
    <row r="185" spans="1:9" x14ac:dyDescent="0.25">
      <c r="A185" s="34" t="s">
        <v>29</v>
      </c>
      <c r="B185" s="4"/>
      <c r="C185" s="4" t="s">
        <v>11</v>
      </c>
      <c r="D185" s="4" t="s">
        <v>13</v>
      </c>
      <c r="E185" s="5" t="s">
        <v>552</v>
      </c>
      <c r="F185" s="4"/>
      <c r="G185" s="7">
        <f>SUM(G186+G187+G189+G191)</f>
        <v>314257.7</v>
      </c>
      <c r="H185" s="7">
        <f t="shared" ref="H185:I185" si="33">SUM(H186+H187+H189+H191)</f>
        <v>260368.3</v>
      </c>
      <c r="I185" s="7">
        <f t="shared" si="33"/>
        <v>260368.3</v>
      </c>
    </row>
    <row r="186" spans="1:9" ht="31.5" x14ac:dyDescent="0.25">
      <c r="A186" s="34" t="s">
        <v>43</v>
      </c>
      <c r="B186" s="4"/>
      <c r="C186" s="4" t="s">
        <v>11</v>
      </c>
      <c r="D186" s="4" t="s">
        <v>13</v>
      </c>
      <c r="E186" s="5" t="s">
        <v>552</v>
      </c>
      <c r="F186" s="4" t="s">
        <v>80</v>
      </c>
      <c r="G186" s="7">
        <v>7597.3</v>
      </c>
      <c r="H186" s="7"/>
      <c r="I186" s="7"/>
    </row>
    <row r="187" spans="1:9" x14ac:dyDescent="0.25">
      <c r="A187" s="2" t="s">
        <v>18</v>
      </c>
      <c r="B187" s="4"/>
      <c r="C187" s="4" t="s">
        <v>11</v>
      </c>
      <c r="D187" s="4" t="s">
        <v>13</v>
      </c>
      <c r="E187" s="4" t="s">
        <v>858</v>
      </c>
      <c r="F187" s="4"/>
      <c r="G187" s="7">
        <f>SUM(G188)</f>
        <v>118877.4</v>
      </c>
      <c r="H187" s="7">
        <f>SUM(H188)</f>
        <v>67468.3</v>
      </c>
      <c r="I187" s="7">
        <f>SUM(I188)</f>
        <v>67468.3</v>
      </c>
    </row>
    <row r="188" spans="1:9" ht="31.5" x14ac:dyDescent="0.25">
      <c r="A188" s="34" t="s">
        <v>43</v>
      </c>
      <c r="B188" s="4"/>
      <c r="C188" s="4" t="s">
        <v>11</v>
      </c>
      <c r="D188" s="4" t="s">
        <v>13</v>
      </c>
      <c r="E188" s="4" t="s">
        <v>858</v>
      </c>
      <c r="F188" s="4" t="s">
        <v>80</v>
      </c>
      <c r="G188" s="7">
        <v>118877.4</v>
      </c>
      <c r="H188" s="7">
        <v>67468.3</v>
      </c>
      <c r="I188" s="7">
        <v>67468.3</v>
      </c>
    </row>
    <row r="189" spans="1:9" ht="47.25" x14ac:dyDescent="0.25">
      <c r="A189" s="2" t="s">
        <v>861</v>
      </c>
      <c r="B189" s="4"/>
      <c r="C189" s="4" t="s">
        <v>11</v>
      </c>
      <c r="D189" s="4" t="s">
        <v>13</v>
      </c>
      <c r="E189" s="4" t="s">
        <v>860</v>
      </c>
      <c r="F189" s="4"/>
      <c r="G189" s="7">
        <f>SUM(G190)</f>
        <v>7700</v>
      </c>
      <c r="H189" s="7">
        <f>SUM(H190)</f>
        <v>7700</v>
      </c>
      <c r="I189" s="7">
        <f>SUM(I190)</f>
        <v>7700</v>
      </c>
    </row>
    <row r="190" spans="1:9" ht="31.5" x14ac:dyDescent="0.25">
      <c r="A190" s="34" t="s">
        <v>43</v>
      </c>
      <c r="B190" s="4"/>
      <c r="C190" s="4" t="s">
        <v>11</v>
      </c>
      <c r="D190" s="4" t="s">
        <v>13</v>
      </c>
      <c r="E190" s="4" t="s">
        <v>860</v>
      </c>
      <c r="F190" s="4" t="s">
        <v>80</v>
      </c>
      <c r="G190" s="7">
        <f>2700+5000</f>
        <v>7700</v>
      </c>
      <c r="H190" s="7">
        <v>7700</v>
      </c>
      <c r="I190" s="7">
        <v>7700</v>
      </c>
    </row>
    <row r="191" spans="1:9" ht="47.25" x14ac:dyDescent="0.25">
      <c r="A191" s="2" t="s">
        <v>781</v>
      </c>
      <c r="B191" s="4"/>
      <c r="C191" s="4" t="s">
        <v>11</v>
      </c>
      <c r="D191" s="4" t="s">
        <v>13</v>
      </c>
      <c r="E191" s="4" t="s">
        <v>859</v>
      </c>
      <c r="F191" s="4"/>
      <c r="G191" s="7">
        <f>SUM(G192)</f>
        <v>180083</v>
      </c>
      <c r="H191" s="7">
        <f t="shared" ref="H191:I191" si="34">SUM(H192)</f>
        <v>185200</v>
      </c>
      <c r="I191" s="7">
        <f t="shared" si="34"/>
        <v>185200</v>
      </c>
    </row>
    <row r="192" spans="1:9" ht="31.5" x14ac:dyDescent="0.25">
      <c r="A192" s="34" t="s">
        <v>43</v>
      </c>
      <c r="B192" s="4"/>
      <c r="C192" s="4" t="s">
        <v>11</v>
      </c>
      <c r="D192" s="4" t="s">
        <v>13</v>
      </c>
      <c r="E192" s="4" t="s">
        <v>859</v>
      </c>
      <c r="F192" s="4" t="s">
        <v>80</v>
      </c>
      <c r="G192" s="7">
        <v>180083</v>
      </c>
      <c r="H192" s="7">
        <v>185200</v>
      </c>
      <c r="I192" s="7">
        <v>185200</v>
      </c>
    </row>
    <row r="193" spans="1:9" ht="47.25" x14ac:dyDescent="0.25">
      <c r="A193" s="2" t="s">
        <v>16</v>
      </c>
      <c r="B193" s="4"/>
      <c r="C193" s="4" t="s">
        <v>11</v>
      </c>
      <c r="D193" s="4" t="s">
        <v>13</v>
      </c>
      <c r="E193" s="4" t="s">
        <v>532</v>
      </c>
      <c r="F193" s="4"/>
      <c r="G193" s="7">
        <f>SUM(G194+G196)</f>
        <v>14061.599999999999</v>
      </c>
      <c r="H193" s="7">
        <f t="shared" ref="H193:I193" si="35">SUM(H194+H196)</f>
        <v>0</v>
      </c>
      <c r="I193" s="7">
        <f t="shared" si="35"/>
        <v>0</v>
      </c>
    </row>
    <row r="194" spans="1:9" x14ac:dyDescent="0.25">
      <c r="A194" s="2" t="s">
        <v>18</v>
      </c>
      <c r="B194" s="4"/>
      <c r="C194" s="4" t="s">
        <v>11</v>
      </c>
      <c r="D194" s="4" t="s">
        <v>13</v>
      </c>
      <c r="E194" s="4" t="s">
        <v>533</v>
      </c>
      <c r="F194" s="4"/>
      <c r="G194" s="7">
        <f>SUM(G195)</f>
        <v>6977.2</v>
      </c>
      <c r="H194" s="7">
        <f t="shared" ref="H194:I194" si="36">SUM(H195)</f>
        <v>0</v>
      </c>
      <c r="I194" s="7">
        <f t="shared" si="36"/>
        <v>0</v>
      </c>
    </row>
    <row r="195" spans="1:9" x14ac:dyDescent="0.25">
      <c r="A195" s="2" t="s">
        <v>20</v>
      </c>
      <c r="B195" s="4"/>
      <c r="C195" s="4" t="s">
        <v>11</v>
      </c>
      <c r="D195" s="4" t="s">
        <v>13</v>
      </c>
      <c r="E195" s="4" t="s">
        <v>533</v>
      </c>
      <c r="F195" s="4" t="s">
        <v>85</v>
      </c>
      <c r="G195" s="7">
        <v>6977.2</v>
      </c>
      <c r="H195" s="7"/>
      <c r="I195" s="7"/>
    </row>
    <row r="196" spans="1:9" ht="47.25" x14ac:dyDescent="0.25">
      <c r="A196" s="2" t="s">
        <v>781</v>
      </c>
      <c r="B196" s="4"/>
      <c r="C196" s="4" t="s">
        <v>11</v>
      </c>
      <c r="D196" s="4" t="s">
        <v>13</v>
      </c>
      <c r="E196" s="4" t="s">
        <v>780</v>
      </c>
      <c r="F196" s="4"/>
      <c r="G196" s="7">
        <f>SUM(G197)</f>
        <v>7084.4</v>
      </c>
      <c r="H196" s="7">
        <f t="shared" ref="H196:I196" si="37">SUM(H197)</f>
        <v>0</v>
      </c>
      <c r="I196" s="7">
        <f t="shared" si="37"/>
        <v>0</v>
      </c>
    </row>
    <row r="197" spans="1:9" x14ac:dyDescent="0.25">
      <c r="A197" s="2" t="s">
        <v>20</v>
      </c>
      <c r="B197" s="4"/>
      <c r="C197" s="4" t="s">
        <v>11</v>
      </c>
      <c r="D197" s="4" t="s">
        <v>13</v>
      </c>
      <c r="E197" s="4" t="s">
        <v>780</v>
      </c>
      <c r="F197" s="4" t="s">
        <v>85</v>
      </c>
      <c r="G197" s="7">
        <v>7084.4</v>
      </c>
      <c r="H197" s="7"/>
      <c r="I197" s="7"/>
    </row>
    <row r="198" spans="1:9" ht="31.5" x14ac:dyDescent="0.25">
      <c r="A198" s="2" t="s">
        <v>493</v>
      </c>
      <c r="B198" s="4"/>
      <c r="C198" s="4" t="s">
        <v>11</v>
      </c>
      <c r="D198" s="4" t="s">
        <v>13</v>
      </c>
      <c r="E198" s="4" t="s">
        <v>199</v>
      </c>
      <c r="F198" s="4"/>
      <c r="G198" s="7">
        <f>SUM(G199)</f>
        <v>139303.70000000001</v>
      </c>
      <c r="H198" s="7">
        <f>SUM(H199)+H208</f>
        <v>0</v>
      </c>
      <c r="I198" s="7">
        <f>SUM(I199)+I208</f>
        <v>7188.3</v>
      </c>
    </row>
    <row r="199" spans="1:9" ht="47.25" x14ac:dyDescent="0.25">
      <c r="A199" s="2" t="s">
        <v>494</v>
      </c>
      <c r="B199" s="4"/>
      <c r="C199" s="4" t="s">
        <v>11</v>
      </c>
      <c r="D199" s="4" t="s">
        <v>13</v>
      </c>
      <c r="E199" s="4" t="s">
        <v>200</v>
      </c>
      <c r="F199" s="4"/>
      <c r="G199" s="7">
        <f>SUM(G202)+G200+G204</f>
        <v>139303.70000000001</v>
      </c>
      <c r="H199" s="7">
        <f t="shared" ref="H199:I199" si="38">SUM(H202)+H200</f>
        <v>0</v>
      </c>
      <c r="I199" s="7">
        <f t="shared" si="38"/>
        <v>7188.3</v>
      </c>
    </row>
    <row r="200" spans="1:9" ht="31.5" x14ac:dyDescent="0.25">
      <c r="A200" s="2" t="s">
        <v>1022</v>
      </c>
      <c r="B200" s="4"/>
      <c r="C200" s="4" t="s">
        <v>11</v>
      </c>
      <c r="D200" s="4" t="s">
        <v>13</v>
      </c>
      <c r="E200" s="4" t="s">
        <v>1021</v>
      </c>
      <c r="F200" s="4"/>
      <c r="G200" s="7">
        <f>SUM(G201)</f>
        <v>17570.2</v>
      </c>
      <c r="H200" s="7">
        <f t="shared" ref="H200:I200" si="39">SUM(H201)</f>
        <v>0</v>
      </c>
      <c r="I200" s="7">
        <f t="shared" si="39"/>
        <v>7188.3</v>
      </c>
    </row>
    <row r="201" spans="1:9" x14ac:dyDescent="0.25">
      <c r="A201" s="2" t="s">
        <v>20</v>
      </c>
      <c r="B201" s="4"/>
      <c r="C201" s="4" t="s">
        <v>11</v>
      </c>
      <c r="D201" s="4" t="s">
        <v>13</v>
      </c>
      <c r="E201" s="4" t="s">
        <v>1021</v>
      </c>
      <c r="F201" s="4" t="s">
        <v>85</v>
      </c>
      <c r="G201" s="7">
        <v>17570.2</v>
      </c>
      <c r="H201" s="7"/>
      <c r="I201" s="7">
        <v>7188.3</v>
      </c>
    </row>
    <row r="202" spans="1:9" ht="31.5" x14ac:dyDescent="0.25">
      <c r="A202" s="2" t="s">
        <v>402</v>
      </c>
      <c r="B202" s="4"/>
      <c r="C202" s="4" t="s">
        <v>11</v>
      </c>
      <c r="D202" s="4" t="s">
        <v>13</v>
      </c>
      <c r="E202" s="4" t="s">
        <v>201</v>
      </c>
      <c r="F202" s="4"/>
      <c r="G202" s="7">
        <f>SUM(G203)</f>
        <v>1733.5</v>
      </c>
      <c r="H202" s="7">
        <f t="shared" ref="H202:I202" si="40">SUM(H203)</f>
        <v>0</v>
      </c>
      <c r="I202" s="7">
        <f t="shared" si="40"/>
        <v>0</v>
      </c>
    </row>
    <row r="203" spans="1:9" ht="31.5" x14ac:dyDescent="0.25">
      <c r="A203" s="2" t="s">
        <v>43</v>
      </c>
      <c r="B203" s="4"/>
      <c r="C203" s="4" t="s">
        <v>11</v>
      </c>
      <c r="D203" s="4" t="s">
        <v>13</v>
      </c>
      <c r="E203" s="4" t="s">
        <v>201</v>
      </c>
      <c r="F203" s="4">
        <v>200</v>
      </c>
      <c r="G203" s="7">
        <v>1733.5</v>
      </c>
      <c r="H203" s="7"/>
      <c r="I203" s="7"/>
    </row>
    <row r="204" spans="1:9" ht="31.5" x14ac:dyDescent="0.25">
      <c r="A204" s="2" t="s">
        <v>1055</v>
      </c>
      <c r="B204" s="4"/>
      <c r="C204" s="4" t="s">
        <v>11</v>
      </c>
      <c r="D204" s="4" t="s">
        <v>13</v>
      </c>
      <c r="E204" s="4" t="s">
        <v>1054</v>
      </c>
      <c r="F204" s="4"/>
      <c r="G204" s="7">
        <f>SUM(G205)</f>
        <v>120000</v>
      </c>
      <c r="H204" s="7"/>
      <c r="I204" s="7"/>
    </row>
    <row r="205" spans="1:9" ht="31.5" x14ac:dyDescent="0.25">
      <c r="A205" s="2" t="s">
        <v>43</v>
      </c>
      <c r="B205" s="4"/>
      <c r="C205" s="4" t="s">
        <v>11</v>
      </c>
      <c r="D205" s="4" t="s">
        <v>13</v>
      </c>
      <c r="E205" s="4" t="s">
        <v>1054</v>
      </c>
      <c r="F205" s="4" t="s">
        <v>80</v>
      </c>
      <c r="G205" s="7">
        <v>120000</v>
      </c>
      <c r="H205" s="7"/>
      <c r="I205" s="7"/>
    </row>
    <row r="206" spans="1:9" ht="31.5" hidden="1" x14ac:dyDescent="0.25">
      <c r="A206" s="98" t="s">
        <v>495</v>
      </c>
      <c r="B206" s="4"/>
      <c r="C206" s="4" t="s">
        <v>11</v>
      </c>
      <c r="D206" s="4" t="s">
        <v>13</v>
      </c>
      <c r="E206" s="4" t="s">
        <v>213</v>
      </c>
      <c r="F206" s="4"/>
      <c r="G206" s="7">
        <f>SUM(G207)</f>
        <v>0</v>
      </c>
      <c r="H206" s="7">
        <f t="shared" ref="H206:I206" si="41">SUM(H207)</f>
        <v>0</v>
      </c>
      <c r="I206" s="7">
        <f t="shared" si="41"/>
        <v>0</v>
      </c>
    </row>
    <row r="207" spans="1:9" ht="31.5" hidden="1" x14ac:dyDescent="0.25">
      <c r="A207" s="2" t="s">
        <v>402</v>
      </c>
      <c r="B207" s="4"/>
      <c r="C207" s="4" t="s">
        <v>11</v>
      </c>
      <c r="D207" s="4" t="s">
        <v>13</v>
      </c>
      <c r="E207" s="4" t="s">
        <v>513</v>
      </c>
      <c r="F207" s="4"/>
      <c r="G207" s="7">
        <f>SUM(G208)</f>
        <v>0</v>
      </c>
      <c r="H207" s="7">
        <f t="shared" ref="H207:I207" si="42">SUM(H208)</f>
        <v>0</v>
      </c>
      <c r="I207" s="7">
        <f t="shared" si="42"/>
        <v>0</v>
      </c>
    </row>
    <row r="208" spans="1:9" hidden="1" x14ac:dyDescent="0.25">
      <c r="A208" s="2" t="s">
        <v>20</v>
      </c>
      <c r="B208" s="4"/>
      <c r="C208" s="4" t="s">
        <v>11</v>
      </c>
      <c r="D208" s="4" t="s">
        <v>13</v>
      </c>
      <c r="E208" s="4" t="s">
        <v>513</v>
      </c>
      <c r="F208" s="4" t="s">
        <v>85</v>
      </c>
      <c r="G208" s="7"/>
      <c r="H208" s="7"/>
      <c r="I208" s="7"/>
    </row>
    <row r="209" spans="1:9" x14ac:dyDescent="0.25">
      <c r="A209" s="2" t="s">
        <v>173</v>
      </c>
      <c r="B209" s="4"/>
      <c r="C209" s="4" t="s">
        <v>11</v>
      </c>
      <c r="D209" s="4" t="s">
        <v>13</v>
      </c>
      <c r="E209" s="4" t="s">
        <v>174</v>
      </c>
      <c r="F209" s="4"/>
      <c r="G209" s="7">
        <f>SUM(G210)</f>
        <v>2439</v>
      </c>
      <c r="H209" s="7">
        <f t="shared" ref="H209:I209" si="43">SUM(H210)</f>
        <v>0</v>
      </c>
      <c r="I209" s="7">
        <f t="shared" si="43"/>
        <v>0</v>
      </c>
    </row>
    <row r="210" spans="1:9" ht="31.5" x14ac:dyDescent="0.25">
      <c r="A210" s="98" t="s">
        <v>87</v>
      </c>
      <c r="B210" s="4"/>
      <c r="C210" s="4" t="s">
        <v>11</v>
      </c>
      <c r="D210" s="4" t="s">
        <v>13</v>
      </c>
      <c r="E210" s="31" t="s">
        <v>97</v>
      </c>
      <c r="F210" s="4"/>
      <c r="G210" s="7">
        <f>SUM(G211)</f>
        <v>2439</v>
      </c>
      <c r="H210" s="7"/>
      <c r="I210" s="7"/>
    </row>
    <row r="211" spans="1:9" x14ac:dyDescent="0.25">
      <c r="A211" s="98" t="s">
        <v>20</v>
      </c>
      <c r="B211" s="22"/>
      <c r="C211" s="4" t="s">
        <v>11</v>
      </c>
      <c r="D211" s="4" t="s">
        <v>13</v>
      </c>
      <c r="E211" s="31" t="s">
        <v>97</v>
      </c>
      <c r="F211" s="31">
        <v>800</v>
      </c>
      <c r="G211" s="7">
        <f>823.3+1615.7</f>
        <v>2439</v>
      </c>
      <c r="H211" s="7"/>
      <c r="I211" s="7"/>
    </row>
    <row r="212" spans="1:9" ht="17.25" customHeight="1" x14ac:dyDescent="0.25">
      <c r="A212" s="2" t="s">
        <v>240</v>
      </c>
      <c r="B212" s="4"/>
      <c r="C212" s="4" t="s">
        <v>11</v>
      </c>
      <c r="D212" s="4" t="s">
        <v>155</v>
      </c>
      <c r="E212" s="4"/>
      <c r="F212" s="4"/>
      <c r="G212" s="7">
        <f>SUM(G216+G235)+G213+G221</f>
        <v>699006.70000000007</v>
      </c>
      <c r="H212" s="7">
        <f>SUM(H216+H235)+H213+H221</f>
        <v>427228.5</v>
      </c>
      <c r="I212" s="7">
        <f>SUM(I216+I235)+I213+I221</f>
        <v>219645.5</v>
      </c>
    </row>
    <row r="213" spans="1:9" ht="30.75" customHeight="1" x14ac:dyDescent="0.25">
      <c r="A213" s="35" t="s">
        <v>516</v>
      </c>
      <c r="B213" s="4"/>
      <c r="C213" s="4" t="s">
        <v>11</v>
      </c>
      <c r="D213" s="4" t="s">
        <v>155</v>
      </c>
      <c r="E213" s="4" t="s">
        <v>274</v>
      </c>
      <c r="F213" s="4"/>
      <c r="G213" s="7">
        <f>SUM(G214)</f>
        <v>32745.1</v>
      </c>
      <c r="H213" s="7">
        <f t="shared" ref="H213:I214" si="44">SUM(H214)</f>
        <v>0</v>
      </c>
      <c r="I213" s="7">
        <f t="shared" si="44"/>
        <v>6000</v>
      </c>
    </row>
    <row r="214" spans="1:9" ht="17.25" customHeight="1" x14ac:dyDescent="0.25">
      <c r="A214" s="2" t="s">
        <v>29</v>
      </c>
      <c r="B214" s="4"/>
      <c r="C214" s="4" t="s">
        <v>11</v>
      </c>
      <c r="D214" s="4" t="s">
        <v>155</v>
      </c>
      <c r="E214" s="4" t="s">
        <v>275</v>
      </c>
      <c r="F214" s="4"/>
      <c r="G214" s="7">
        <f>SUM(G215)</f>
        <v>32745.1</v>
      </c>
      <c r="H214" s="7">
        <f t="shared" si="44"/>
        <v>0</v>
      </c>
      <c r="I214" s="7">
        <f t="shared" si="44"/>
        <v>6000</v>
      </c>
    </row>
    <row r="215" spans="1:9" ht="30" customHeight="1" x14ac:dyDescent="0.25">
      <c r="A215" s="2" t="s">
        <v>43</v>
      </c>
      <c r="B215" s="4"/>
      <c r="C215" s="4" t="s">
        <v>11</v>
      </c>
      <c r="D215" s="4" t="s">
        <v>155</v>
      </c>
      <c r="E215" s="4" t="s">
        <v>275</v>
      </c>
      <c r="F215" s="4" t="s">
        <v>80</v>
      </c>
      <c r="G215" s="7">
        <v>32745.1</v>
      </c>
      <c r="H215" s="7"/>
      <c r="I215" s="7">
        <v>6000</v>
      </c>
    </row>
    <row r="216" spans="1:9" ht="31.5" x14ac:dyDescent="0.25">
      <c r="A216" s="34" t="s">
        <v>500</v>
      </c>
      <c r="B216" s="4"/>
      <c r="C216" s="4" t="s">
        <v>11</v>
      </c>
      <c r="D216" s="4" t="s">
        <v>155</v>
      </c>
      <c r="E216" s="4" t="s">
        <v>261</v>
      </c>
      <c r="F216" s="4"/>
      <c r="G216" s="7">
        <f>SUM(G217)+G219</f>
        <v>48793.3</v>
      </c>
      <c r="H216" s="7">
        <f t="shared" ref="H216:I216" si="45">SUM(H217)+H219</f>
        <v>21994</v>
      </c>
      <c r="I216" s="7">
        <f t="shared" si="45"/>
        <v>21994</v>
      </c>
    </row>
    <row r="217" spans="1:9" ht="20.25" customHeight="1" x14ac:dyDescent="0.25">
      <c r="A217" s="34" t="s">
        <v>29</v>
      </c>
      <c r="B217" s="4"/>
      <c r="C217" s="4" t="s">
        <v>11</v>
      </c>
      <c r="D217" s="4" t="s">
        <v>155</v>
      </c>
      <c r="E217" s="4" t="s">
        <v>262</v>
      </c>
      <c r="F217" s="4"/>
      <c r="G217" s="7">
        <f>SUM(G218)</f>
        <v>43043.3</v>
      </c>
      <c r="H217" s="7">
        <f>SUM(H218)</f>
        <v>21244</v>
      </c>
      <c r="I217" s="7">
        <f>SUM(I218)</f>
        <v>21244</v>
      </c>
    </row>
    <row r="218" spans="1:9" ht="30" customHeight="1" x14ac:dyDescent="0.25">
      <c r="A218" s="34" t="s">
        <v>43</v>
      </c>
      <c r="B218" s="4"/>
      <c r="C218" s="4" t="s">
        <v>11</v>
      </c>
      <c r="D218" s="4" t="s">
        <v>155</v>
      </c>
      <c r="E218" s="4" t="s">
        <v>262</v>
      </c>
      <c r="F218" s="4" t="s">
        <v>80</v>
      </c>
      <c r="G218" s="7">
        <v>43043.3</v>
      </c>
      <c r="H218" s="7">
        <v>21244</v>
      </c>
      <c r="I218" s="7">
        <v>21244</v>
      </c>
    </row>
    <row r="219" spans="1:9" ht="30" customHeight="1" x14ac:dyDescent="0.25">
      <c r="A219" s="34" t="s">
        <v>801</v>
      </c>
      <c r="B219" s="4"/>
      <c r="C219" s="4" t="s">
        <v>11</v>
      </c>
      <c r="D219" s="4" t="s">
        <v>155</v>
      </c>
      <c r="E219" s="5" t="s">
        <v>678</v>
      </c>
      <c r="F219" s="4"/>
      <c r="G219" s="7">
        <f>SUM(G220)</f>
        <v>5750</v>
      </c>
      <c r="H219" s="7">
        <f>SUM(H220)</f>
        <v>750</v>
      </c>
      <c r="I219" s="7">
        <f>SUM(I220)</f>
        <v>750</v>
      </c>
    </row>
    <row r="220" spans="1:9" ht="30" customHeight="1" x14ac:dyDescent="0.25">
      <c r="A220" s="34" t="s">
        <v>43</v>
      </c>
      <c r="B220" s="4"/>
      <c r="C220" s="4" t="s">
        <v>11</v>
      </c>
      <c r="D220" s="4" t="s">
        <v>155</v>
      </c>
      <c r="E220" s="5" t="s">
        <v>678</v>
      </c>
      <c r="F220" s="4" t="s">
        <v>80</v>
      </c>
      <c r="G220" s="7">
        <f>750+5000</f>
        <v>5750</v>
      </c>
      <c r="H220" s="7">
        <v>750</v>
      </c>
      <c r="I220" s="7">
        <v>750</v>
      </c>
    </row>
    <row r="221" spans="1:9" ht="30" customHeight="1" x14ac:dyDescent="0.25">
      <c r="A221" s="34" t="s">
        <v>485</v>
      </c>
      <c r="B221" s="4"/>
      <c r="C221" s="4" t="s">
        <v>11</v>
      </c>
      <c r="D221" s="4" t="s">
        <v>155</v>
      </c>
      <c r="E221" s="5" t="s">
        <v>399</v>
      </c>
      <c r="F221" s="4"/>
      <c r="G221" s="7">
        <f>SUM(G222)</f>
        <v>65164.6</v>
      </c>
      <c r="H221" s="7"/>
      <c r="I221" s="7"/>
    </row>
    <row r="222" spans="1:9" ht="30" customHeight="1" x14ac:dyDescent="0.25">
      <c r="A222" s="34" t="s">
        <v>29</v>
      </c>
      <c r="B222" s="4"/>
      <c r="C222" s="4" t="s">
        <v>11</v>
      </c>
      <c r="D222" s="4" t="s">
        <v>155</v>
      </c>
      <c r="E222" s="5" t="s">
        <v>575</v>
      </c>
      <c r="F222" s="4"/>
      <c r="G222" s="7">
        <f>SUM(G223)+G224</f>
        <v>65164.6</v>
      </c>
      <c r="H222" s="7">
        <f t="shared" ref="H222:I222" si="46">SUM(H223)+H224</f>
        <v>0</v>
      </c>
      <c r="I222" s="7">
        <f t="shared" si="46"/>
        <v>0</v>
      </c>
    </row>
    <row r="223" spans="1:9" ht="30" customHeight="1" x14ac:dyDescent="0.25">
      <c r="A223" s="34" t="s">
        <v>43</v>
      </c>
      <c r="B223" s="4"/>
      <c r="C223" s="4" t="s">
        <v>11</v>
      </c>
      <c r="D223" s="4" t="s">
        <v>155</v>
      </c>
      <c r="E223" s="5" t="s">
        <v>575</v>
      </c>
      <c r="F223" s="4" t="s">
        <v>80</v>
      </c>
      <c r="G223" s="7">
        <v>55461.599999999999</v>
      </c>
      <c r="H223" s="7"/>
      <c r="I223" s="7"/>
    </row>
    <row r="224" spans="1:9" ht="30" customHeight="1" x14ac:dyDescent="0.25">
      <c r="A224" s="34" t="s">
        <v>805</v>
      </c>
      <c r="B224" s="4"/>
      <c r="C224" s="4" t="s">
        <v>11</v>
      </c>
      <c r="D224" s="4" t="s">
        <v>155</v>
      </c>
      <c r="E224" s="4" t="s">
        <v>708</v>
      </c>
      <c r="F224" s="4"/>
      <c r="G224" s="7">
        <f>SUM(G227+G229+G231+G233)+G225</f>
        <v>9703</v>
      </c>
      <c r="H224" s="7">
        <f t="shared" ref="H224:I224" si="47">SUM(H227+H229+H231+H233)+H225</f>
        <v>0</v>
      </c>
      <c r="I224" s="7">
        <f t="shared" si="47"/>
        <v>0</v>
      </c>
    </row>
    <row r="225" spans="1:9" ht="30" customHeight="1" x14ac:dyDescent="0.25">
      <c r="A225" s="2" t="s">
        <v>1020</v>
      </c>
      <c r="B225" s="4"/>
      <c r="C225" s="4" t="s">
        <v>11</v>
      </c>
      <c r="D225" s="4" t="s">
        <v>155</v>
      </c>
      <c r="E225" s="4" t="s">
        <v>1019</v>
      </c>
      <c r="F225" s="4"/>
      <c r="G225" s="7">
        <f>SUM(G226)</f>
        <v>4.4000000000000004</v>
      </c>
      <c r="H225" s="7">
        <f t="shared" ref="H225:I225" si="48">SUM(H226)</f>
        <v>0</v>
      </c>
      <c r="I225" s="7">
        <f t="shared" si="48"/>
        <v>0</v>
      </c>
    </row>
    <row r="226" spans="1:9" ht="30" customHeight="1" x14ac:dyDescent="0.25">
      <c r="A226" s="2" t="s">
        <v>43</v>
      </c>
      <c r="B226" s="4"/>
      <c r="C226" s="4" t="s">
        <v>11</v>
      </c>
      <c r="D226" s="4" t="s">
        <v>155</v>
      </c>
      <c r="E226" s="4" t="s">
        <v>1019</v>
      </c>
      <c r="F226" s="4" t="s">
        <v>80</v>
      </c>
      <c r="G226" s="7">
        <v>4.4000000000000004</v>
      </c>
      <c r="H226" s="7"/>
      <c r="I226" s="7"/>
    </row>
    <row r="227" spans="1:9" ht="30" customHeight="1" x14ac:dyDescent="0.25">
      <c r="A227" s="2" t="s">
        <v>1006</v>
      </c>
      <c r="B227" s="4"/>
      <c r="C227" s="4" t="s">
        <v>11</v>
      </c>
      <c r="D227" s="4" t="s">
        <v>155</v>
      </c>
      <c r="E227" s="4" t="s">
        <v>1003</v>
      </c>
      <c r="F227" s="4"/>
      <c r="G227" s="7">
        <f>SUM(G228)</f>
        <v>3236.2</v>
      </c>
      <c r="H227" s="7">
        <f t="shared" ref="H227:I227" si="49">SUM(H228)</f>
        <v>0</v>
      </c>
      <c r="I227" s="7">
        <f t="shared" si="49"/>
        <v>0</v>
      </c>
    </row>
    <row r="228" spans="1:9" ht="30" customHeight="1" x14ac:dyDescent="0.25">
      <c r="A228" s="2" t="s">
        <v>43</v>
      </c>
      <c r="B228" s="4"/>
      <c r="C228" s="4" t="s">
        <v>11</v>
      </c>
      <c r="D228" s="4" t="s">
        <v>155</v>
      </c>
      <c r="E228" s="4" t="s">
        <v>1003</v>
      </c>
      <c r="F228" s="4" t="s">
        <v>80</v>
      </c>
      <c r="G228" s="7">
        <v>3236.2</v>
      </c>
      <c r="H228" s="7"/>
      <c r="I228" s="7"/>
    </row>
    <row r="229" spans="1:9" ht="30" customHeight="1" x14ac:dyDescent="0.25">
      <c r="A229" s="2" t="s">
        <v>1007</v>
      </c>
      <c r="B229" s="4"/>
      <c r="C229" s="4" t="s">
        <v>11</v>
      </c>
      <c r="D229" s="4" t="s">
        <v>155</v>
      </c>
      <c r="E229" s="4" t="s">
        <v>1004</v>
      </c>
      <c r="F229" s="4"/>
      <c r="G229" s="7">
        <f>SUM(G230)</f>
        <v>3701.5</v>
      </c>
      <c r="H229" s="7">
        <f t="shared" ref="H229:I229" si="50">SUM(H230)</f>
        <v>0</v>
      </c>
      <c r="I229" s="7">
        <f t="shared" si="50"/>
        <v>0</v>
      </c>
    </row>
    <row r="230" spans="1:9" ht="30" customHeight="1" x14ac:dyDescent="0.25">
      <c r="A230" s="2" t="s">
        <v>43</v>
      </c>
      <c r="B230" s="4"/>
      <c r="C230" s="4" t="s">
        <v>11</v>
      </c>
      <c r="D230" s="4" t="s">
        <v>155</v>
      </c>
      <c r="E230" s="4" t="s">
        <v>1004</v>
      </c>
      <c r="F230" s="4" t="s">
        <v>80</v>
      </c>
      <c r="G230" s="7">
        <v>3701.5</v>
      </c>
      <c r="H230" s="7"/>
      <c r="I230" s="7"/>
    </row>
    <row r="231" spans="1:9" ht="30" customHeight="1" x14ac:dyDescent="0.25">
      <c r="A231" s="2" t="s">
        <v>1008</v>
      </c>
      <c r="B231" s="4"/>
      <c r="C231" s="4" t="s">
        <v>11</v>
      </c>
      <c r="D231" s="4" t="s">
        <v>155</v>
      </c>
      <c r="E231" s="4" t="s">
        <v>1005</v>
      </c>
      <c r="F231" s="4"/>
      <c r="G231" s="7">
        <f>SUM(G232)</f>
        <v>2365.5</v>
      </c>
      <c r="H231" s="7">
        <f t="shared" ref="H231:I231" si="51">SUM(H232)</f>
        <v>0</v>
      </c>
      <c r="I231" s="7">
        <f t="shared" si="51"/>
        <v>0</v>
      </c>
    </row>
    <row r="232" spans="1:9" ht="30" customHeight="1" x14ac:dyDescent="0.25">
      <c r="A232" s="2" t="s">
        <v>43</v>
      </c>
      <c r="B232" s="4"/>
      <c r="C232" s="4" t="s">
        <v>11</v>
      </c>
      <c r="D232" s="4" t="s">
        <v>155</v>
      </c>
      <c r="E232" s="4" t="s">
        <v>1005</v>
      </c>
      <c r="F232" s="4" t="s">
        <v>80</v>
      </c>
      <c r="G232" s="7">
        <v>2365.5</v>
      </c>
      <c r="H232" s="7"/>
      <c r="I232" s="7"/>
    </row>
    <row r="233" spans="1:9" ht="30" customHeight="1" x14ac:dyDescent="0.25">
      <c r="A233" s="2" t="s">
        <v>1011</v>
      </c>
      <c r="B233" s="4"/>
      <c r="C233" s="4" t="s">
        <v>11</v>
      </c>
      <c r="D233" s="4" t="s">
        <v>155</v>
      </c>
      <c r="E233" s="4" t="s">
        <v>1010</v>
      </c>
      <c r="F233" s="4"/>
      <c r="G233" s="7">
        <f>SUM(G234)</f>
        <v>395.4</v>
      </c>
      <c r="H233" s="7">
        <f t="shared" ref="H233:I233" si="52">SUM(H234)</f>
        <v>0</v>
      </c>
      <c r="I233" s="7">
        <f t="shared" si="52"/>
        <v>0</v>
      </c>
    </row>
    <row r="234" spans="1:9" ht="30" customHeight="1" x14ac:dyDescent="0.25">
      <c r="A234" s="2" t="s">
        <v>43</v>
      </c>
      <c r="B234" s="4"/>
      <c r="C234" s="4" t="s">
        <v>11</v>
      </c>
      <c r="D234" s="4" t="s">
        <v>155</v>
      </c>
      <c r="E234" s="4" t="s">
        <v>1010</v>
      </c>
      <c r="F234" s="4" t="s">
        <v>80</v>
      </c>
      <c r="G234" s="7">
        <v>395.4</v>
      </c>
      <c r="H234" s="7"/>
      <c r="I234" s="7"/>
    </row>
    <row r="235" spans="1:9" ht="31.5" x14ac:dyDescent="0.25">
      <c r="A235" s="34" t="s">
        <v>657</v>
      </c>
      <c r="B235" s="4"/>
      <c r="C235" s="4" t="s">
        <v>11</v>
      </c>
      <c r="D235" s="4" t="s">
        <v>155</v>
      </c>
      <c r="E235" s="4" t="s">
        <v>534</v>
      </c>
      <c r="F235" s="4"/>
      <c r="G235" s="7">
        <f>SUM(G236)+G240</f>
        <v>552303.70000000007</v>
      </c>
      <c r="H235" s="7">
        <f>SUM(H236)+H240</f>
        <v>405234.5</v>
      </c>
      <c r="I235" s="7">
        <f>SUM(I236)+I240</f>
        <v>191651.5</v>
      </c>
    </row>
    <row r="236" spans="1:9" x14ac:dyDescent="0.25">
      <c r="A236" s="34" t="s">
        <v>29</v>
      </c>
      <c r="B236" s="4"/>
      <c r="C236" s="4" t="s">
        <v>11</v>
      </c>
      <c r="D236" s="4" t="s">
        <v>155</v>
      </c>
      <c r="E236" s="4" t="s">
        <v>535</v>
      </c>
      <c r="F236" s="4"/>
      <c r="G236" s="7">
        <f>SUM(G237)+G238</f>
        <v>477864.9</v>
      </c>
      <c r="H236" s="7">
        <f t="shared" ref="H236:I236" si="53">SUM(H237)+H238</f>
        <v>191602.59999999998</v>
      </c>
      <c r="I236" s="7">
        <f t="shared" si="53"/>
        <v>191651.5</v>
      </c>
    </row>
    <row r="237" spans="1:9" ht="31.5" x14ac:dyDescent="0.25">
      <c r="A237" s="34" t="s">
        <v>43</v>
      </c>
      <c r="B237" s="4"/>
      <c r="C237" s="4" t="s">
        <v>11</v>
      </c>
      <c r="D237" s="4" t="s">
        <v>155</v>
      </c>
      <c r="E237" s="4" t="s">
        <v>535</v>
      </c>
      <c r="F237" s="4" t="s">
        <v>80</v>
      </c>
      <c r="G237" s="7">
        <v>167255.1</v>
      </c>
      <c r="H237" s="7">
        <v>99249.4</v>
      </c>
      <c r="I237" s="7">
        <v>99249.4</v>
      </c>
    </row>
    <row r="238" spans="1:9" ht="31.5" x14ac:dyDescent="0.25">
      <c r="A238" s="34" t="s">
        <v>801</v>
      </c>
      <c r="B238" s="4"/>
      <c r="C238" s="4" t="s">
        <v>11</v>
      </c>
      <c r="D238" s="4" t="s">
        <v>155</v>
      </c>
      <c r="E238" s="5" t="s">
        <v>679</v>
      </c>
      <c r="F238" s="4"/>
      <c r="G238" s="7">
        <f>SUM(G239)</f>
        <v>310609.80000000005</v>
      </c>
      <c r="H238" s="7">
        <f>SUM(H239)</f>
        <v>92353.2</v>
      </c>
      <c r="I238" s="7">
        <f>SUM(I239)</f>
        <v>92402.1</v>
      </c>
    </row>
    <row r="239" spans="1:9" ht="31.5" x14ac:dyDescent="0.25">
      <c r="A239" s="34" t="s">
        <v>43</v>
      </c>
      <c r="B239" s="4"/>
      <c r="C239" s="4" t="s">
        <v>11</v>
      </c>
      <c r="D239" s="4" t="s">
        <v>155</v>
      </c>
      <c r="E239" s="5" t="s">
        <v>679</v>
      </c>
      <c r="F239" s="4" t="s">
        <v>80</v>
      </c>
      <c r="G239" s="7">
        <f>257662.7+49674.7+3272.4</f>
        <v>310609.80000000005</v>
      </c>
      <c r="H239" s="7">
        <f>5000+87353.2</f>
        <v>92353.2</v>
      </c>
      <c r="I239" s="7">
        <f>5000+87402.1</f>
        <v>92402.1</v>
      </c>
    </row>
    <row r="240" spans="1:9" ht="31.5" x14ac:dyDescent="0.25">
      <c r="A240" s="2" t="s">
        <v>242</v>
      </c>
      <c r="B240" s="4"/>
      <c r="C240" s="4" t="s">
        <v>11</v>
      </c>
      <c r="D240" s="4" t="s">
        <v>155</v>
      </c>
      <c r="E240" s="4" t="s">
        <v>553</v>
      </c>
      <c r="F240" s="4"/>
      <c r="G240" s="7">
        <f>SUM(G241)+G242</f>
        <v>74438.8</v>
      </c>
      <c r="H240" s="7">
        <f t="shared" ref="H240:I240" si="54">SUM(H241)+H242</f>
        <v>213631.9</v>
      </c>
      <c r="I240" s="7">
        <f t="shared" si="54"/>
        <v>0</v>
      </c>
    </row>
    <row r="241" spans="1:9" ht="31.5" x14ac:dyDescent="0.25">
      <c r="A241" s="2" t="s">
        <v>243</v>
      </c>
      <c r="B241" s="4"/>
      <c r="C241" s="4" t="s">
        <v>11</v>
      </c>
      <c r="D241" s="4" t="s">
        <v>155</v>
      </c>
      <c r="E241" s="4" t="s">
        <v>553</v>
      </c>
      <c r="F241" s="4" t="s">
        <v>224</v>
      </c>
      <c r="G241" s="7">
        <v>4368.7</v>
      </c>
      <c r="H241" s="7">
        <v>3302.5</v>
      </c>
      <c r="I241" s="7"/>
    </row>
    <row r="242" spans="1:9" ht="31.5" x14ac:dyDescent="0.25">
      <c r="A242" s="2" t="s">
        <v>802</v>
      </c>
      <c r="B242" s="4"/>
      <c r="C242" s="4" t="s">
        <v>11</v>
      </c>
      <c r="D242" s="4" t="s">
        <v>155</v>
      </c>
      <c r="E242" s="4" t="s">
        <v>788</v>
      </c>
      <c r="F242" s="4"/>
      <c r="G242" s="7">
        <f>SUM(G243)</f>
        <v>70070.100000000006</v>
      </c>
      <c r="H242" s="7">
        <f t="shared" ref="H242:I242" si="55">SUM(H243)</f>
        <v>210329.4</v>
      </c>
      <c r="I242" s="7">
        <f t="shared" si="55"/>
        <v>0</v>
      </c>
    </row>
    <row r="243" spans="1:9" ht="31.5" x14ac:dyDescent="0.25">
      <c r="A243" s="2" t="s">
        <v>243</v>
      </c>
      <c r="B243" s="4"/>
      <c r="C243" s="4" t="s">
        <v>11</v>
      </c>
      <c r="D243" s="4" t="s">
        <v>155</v>
      </c>
      <c r="E243" s="4" t="s">
        <v>788</v>
      </c>
      <c r="F243" s="4" t="s">
        <v>224</v>
      </c>
      <c r="G243" s="7">
        <f>88470.1-18400</f>
        <v>70070.100000000006</v>
      </c>
      <c r="H243" s="7">
        <v>210329.4</v>
      </c>
      <c r="I243" s="7"/>
    </row>
    <row r="244" spans="1:9" ht="22.5" customHeight="1" x14ac:dyDescent="0.25">
      <c r="A244" s="98" t="s">
        <v>21</v>
      </c>
      <c r="B244" s="22"/>
      <c r="C244" s="99" t="s">
        <v>11</v>
      </c>
      <c r="D244" s="99" t="s">
        <v>22</v>
      </c>
      <c r="E244" s="31"/>
      <c r="F244" s="31"/>
      <c r="G244" s="9">
        <f>SUM(G245+G252+G264+G270+G287)+G282+G279</f>
        <v>25995.899999999998</v>
      </c>
      <c r="H244" s="9">
        <f t="shared" ref="H244:I244" si="56">SUM(H245+H252+H264+H270+H287)+H282+H279</f>
        <v>24833.899999999998</v>
      </c>
      <c r="I244" s="9">
        <f t="shared" si="56"/>
        <v>16059.3</v>
      </c>
    </row>
    <row r="245" spans="1:9" ht="47.25" x14ac:dyDescent="0.25">
      <c r="A245" s="98" t="s">
        <v>501</v>
      </c>
      <c r="B245" s="22"/>
      <c r="C245" s="99" t="s">
        <v>11</v>
      </c>
      <c r="D245" s="99" t="s">
        <v>22</v>
      </c>
      <c r="E245" s="31" t="s">
        <v>502</v>
      </c>
      <c r="F245" s="31"/>
      <c r="G245" s="9">
        <f>SUM(G249)+G246</f>
        <v>200</v>
      </c>
      <c r="H245" s="9">
        <f t="shared" ref="H245:I245" si="57">SUM(H249)+H246</f>
        <v>200</v>
      </c>
      <c r="I245" s="9">
        <f t="shared" si="57"/>
        <v>200</v>
      </c>
    </row>
    <row r="246" spans="1:9" x14ac:dyDescent="0.25">
      <c r="A246" s="2" t="s">
        <v>29</v>
      </c>
      <c r="B246" s="22"/>
      <c r="C246" s="99" t="s">
        <v>11</v>
      </c>
      <c r="D246" s="99" t="s">
        <v>22</v>
      </c>
      <c r="E246" s="31" t="s">
        <v>661</v>
      </c>
      <c r="F246" s="31"/>
      <c r="G246" s="9">
        <f t="shared" ref="G246:I247" si="58">SUM(G247)</f>
        <v>200</v>
      </c>
      <c r="H246" s="9">
        <f t="shared" si="58"/>
        <v>200</v>
      </c>
      <c r="I246" s="9">
        <f t="shared" si="58"/>
        <v>200</v>
      </c>
    </row>
    <row r="247" spans="1:9" ht="31.5" x14ac:dyDescent="0.25">
      <c r="A247" s="98" t="s">
        <v>212</v>
      </c>
      <c r="B247" s="22"/>
      <c r="C247" s="99" t="s">
        <v>11</v>
      </c>
      <c r="D247" s="99" t="s">
        <v>22</v>
      </c>
      <c r="E247" s="31" t="s">
        <v>662</v>
      </c>
      <c r="F247" s="31"/>
      <c r="G247" s="9">
        <f t="shared" si="58"/>
        <v>200</v>
      </c>
      <c r="H247" s="9">
        <f t="shared" si="58"/>
        <v>200</v>
      </c>
      <c r="I247" s="9">
        <f t="shared" si="58"/>
        <v>200</v>
      </c>
    </row>
    <row r="248" spans="1:9" ht="31.5" x14ac:dyDescent="0.25">
      <c r="A248" s="34" t="s">
        <v>43</v>
      </c>
      <c r="B248" s="22"/>
      <c r="C248" s="99" t="s">
        <v>11</v>
      </c>
      <c r="D248" s="99" t="s">
        <v>22</v>
      </c>
      <c r="E248" s="31" t="s">
        <v>662</v>
      </c>
      <c r="F248" s="31">
        <v>200</v>
      </c>
      <c r="G248" s="9">
        <v>200</v>
      </c>
      <c r="H248" s="9">
        <v>200</v>
      </c>
      <c r="I248" s="9">
        <v>200</v>
      </c>
    </row>
    <row r="249" spans="1:9" ht="47.25" hidden="1" x14ac:dyDescent="0.25">
      <c r="A249" s="98" t="s">
        <v>16</v>
      </c>
      <c r="B249" s="22"/>
      <c r="C249" s="99" t="s">
        <v>11</v>
      </c>
      <c r="D249" s="99" t="s">
        <v>22</v>
      </c>
      <c r="E249" s="99" t="s">
        <v>647</v>
      </c>
      <c r="F249" s="31"/>
      <c r="G249" s="9">
        <f t="shared" ref="G249:I250" si="59">SUM(G250)</f>
        <v>0</v>
      </c>
      <c r="H249" s="9">
        <f t="shared" si="59"/>
        <v>0</v>
      </c>
      <c r="I249" s="9">
        <f t="shared" si="59"/>
        <v>0</v>
      </c>
    </row>
    <row r="250" spans="1:9" ht="31.5" hidden="1" x14ac:dyDescent="0.25">
      <c r="A250" s="98" t="s">
        <v>212</v>
      </c>
      <c r="B250" s="22"/>
      <c r="C250" s="99" t="s">
        <v>11</v>
      </c>
      <c r="D250" s="99" t="s">
        <v>22</v>
      </c>
      <c r="E250" s="99" t="s">
        <v>648</v>
      </c>
      <c r="F250" s="99"/>
      <c r="G250" s="9">
        <f t="shared" si="59"/>
        <v>0</v>
      </c>
      <c r="H250" s="9">
        <f t="shared" si="59"/>
        <v>0</v>
      </c>
      <c r="I250" s="9">
        <f t="shared" si="59"/>
        <v>0</v>
      </c>
    </row>
    <row r="251" spans="1:9" hidden="1" x14ac:dyDescent="0.25">
      <c r="A251" s="98" t="s">
        <v>20</v>
      </c>
      <c r="B251" s="22"/>
      <c r="C251" s="99" t="s">
        <v>11</v>
      </c>
      <c r="D251" s="99" t="s">
        <v>22</v>
      </c>
      <c r="E251" s="99" t="s">
        <v>648</v>
      </c>
      <c r="F251" s="99" t="s">
        <v>85</v>
      </c>
      <c r="G251" s="9">
        <v>0</v>
      </c>
      <c r="H251" s="9"/>
      <c r="I251" s="9"/>
    </row>
    <row r="252" spans="1:9" ht="31.5" x14ac:dyDescent="0.25">
      <c r="A252" s="98" t="s">
        <v>505</v>
      </c>
      <c r="B252" s="22"/>
      <c r="C252" s="99" t="s">
        <v>11</v>
      </c>
      <c r="D252" s="99" t="s">
        <v>22</v>
      </c>
      <c r="E252" s="99" t="s">
        <v>210</v>
      </c>
      <c r="F252" s="31"/>
      <c r="G252" s="9">
        <f>SUM(G253)+G255+G260</f>
        <v>11300</v>
      </c>
      <c r="H252" s="9">
        <f>SUM(H253)+H255</f>
        <v>3800</v>
      </c>
      <c r="I252" s="9">
        <f>SUM(I253)+I255</f>
        <v>3800</v>
      </c>
    </row>
    <row r="253" spans="1:9" ht="31.5" hidden="1" x14ac:dyDescent="0.25">
      <c r="A253" s="98" t="s">
        <v>87</v>
      </c>
      <c r="B253" s="22"/>
      <c r="C253" s="99" t="s">
        <v>11</v>
      </c>
      <c r="D253" s="99" t="s">
        <v>22</v>
      </c>
      <c r="E253" s="99" t="s">
        <v>557</v>
      </c>
      <c r="F253" s="31"/>
      <c r="G253" s="9">
        <f>SUM(G254)</f>
        <v>0</v>
      </c>
      <c r="H253" s="9">
        <f>SUM(H254)</f>
        <v>0</v>
      </c>
      <c r="I253" s="9">
        <f>SUM(I254)</f>
        <v>0</v>
      </c>
    </row>
    <row r="254" spans="1:9" ht="31.5" hidden="1" x14ac:dyDescent="0.25">
      <c r="A254" s="34" t="s">
        <v>43</v>
      </c>
      <c r="B254" s="22"/>
      <c r="C254" s="99" t="s">
        <v>11</v>
      </c>
      <c r="D254" s="99" t="s">
        <v>22</v>
      </c>
      <c r="E254" s="99" t="s">
        <v>557</v>
      </c>
      <c r="F254" s="31">
        <v>200</v>
      </c>
      <c r="G254" s="9"/>
      <c r="H254" s="9"/>
      <c r="I254" s="9"/>
    </row>
    <row r="255" spans="1:9" ht="31.5" x14ac:dyDescent="0.25">
      <c r="A255" s="98" t="s">
        <v>58</v>
      </c>
      <c r="B255" s="22"/>
      <c r="C255" s="99" t="s">
        <v>11</v>
      </c>
      <c r="D255" s="99" t="s">
        <v>22</v>
      </c>
      <c r="E255" s="111" t="s">
        <v>503</v>
      </c>
      <c r="F255" s="31"/>
      <c r="G255" s="9">
        <f>SUM(G256+G258)</f>
        <v>6800</v>
      </c>
      <c r="H255" s="9">
        <f t="shared" ref="H255:I255" si="60">SUM(H258)+H260+H256</f>
        <v>3800</v>
      </c>
      <c r="I255" s="9">
        <f t="shared" si="60"/>
        <v>3800</v>
      </c>
    </row>
    <row r="256" spans="1:9" ht="31.5" x14ac:dyDescent="0.25">
      <c r="A256" s="98" t="s">
        <v>981</v>
      </c>
      <c r="B256" s="22"/>
      <c r="C256" s="99" t="s">
        <v>11</v>
      </c>
      <c r="D256" s="99" t="s">
        <v>22</v>
      </c>
      <c r="E256" s="99" t="s">
        <v>980</v>
      </c>
      <c r="F256" s="31"/>
      <c r="G256" s="9">
        <f>SUM(G257)</f>
        <v>2000</v>
      </c>
      <c r="H256" s="9">
        <f t="shared" ref="H256:I256" si="61">SUM(H257)</f>
        <v>0</v>
      </c>
      <c r="I256" s="9">
        <f t="shared" si="61"/>
        <v>0</v>
      </c>
    </row>
    <row r="257" spans="1:9" ht="31.5" x14ac:dyDescent="0.25">
      <c r="A257" s="98" t="s">
        <v>207</v>
      </c>
      <c r="B257" s="22"/>
      <c r="C257" s="99" t="s">
        <v>11</v>
      </c>
      <c r="D257" s="99" t="s">
        <v>22</v>
      </c>
      <c r="E257" s="102" t="s">
        <v>980</v>
      </c>
      <c r="F257" s="31">
        <v>600</v>
      </c>
      <c r="G257" s="9">
        <v>2000</v>
      </c>
      <c r="H257" s="9"/>
      <c r="I257" s="9"/>
    </row>
    <row r="258" spans="1:9" ht="31.5" x14ac:dyDescent="0.25">
      <c r="A258" s="98" t="s">
        <v>807</v>
      </c>
      <c r="B258" s="22"/>
      <c r="C258" s="99" t="s">
        <v>11</v>
      </c>
      <c r="D258" s="99" t="s">
        <v>22</v>
      </c>
      <c r="E258" s="102" t="s">
        <v>504</v>
      </c>
      <c r="F258" s="102"/>
      <c r="G258" s="9">
        <f>SUM(G259)</f>
        <v>4800</v>
      </c>
      <c r="H258" s="9">
        <f>SUM(H259)</f>
        <v>3800</v>
      </c>
      <c r="I258" s="9">
        <f>SUM(I259)</f>
        <v>3800</v>
      </c>
    </row>
    <row r="259" spans="1:9" ht="31.5" x14ac:dyDescent="0.25">
      <c r="A259" s="98" t="s">
        <v>207</v>
      </c>
      <c r="B259" s="22"/>
      <c r="C259" s="99" t="s">
        <v>11</v>
      </c>
      <c r="D259" s="99" t="s">
        <v>22</v>
      </c>
      <c r="E259" s="102" t="s">
        <v>504</v>
      </c>
      <c r="F259" s="102" t="s">
        <v>111</v>
      </c>
      <c r="G259" s="9">
        <v>4800</v>
      </c>
      <c r="H259" s="9">
        <v>3800</v>
      </c>
      <c r="I259" s="9">
        <v>3800</v>
      </c>
    </row>
    <row r="260" spans="1:9" x14ac:dyDescent="0.25">
      <c r="A260" s="98" t="s">
        <v>506</v>
      </c>
      <c r="B260" s="22"/>
      <c r="C260" s="99" t="s">
        <v>11</v>
      </c>
      <c r="D260" s="99" t="s">
        <v>22</v>
      </c>
      <c r="E260" s="102" t="s">
        <v>211</v>
      </c>
      <c r="F260" s="102"/>
      <c r="G260" s="9">
        <f>G263</f>
        <v>4500</v>
      </c>
      <c r="H260" s="9">
        <f>H263</f>
        <v>0</v>
      </c>
      <c r="I260" s="9">
        <f>I263</f>
        <v>0</v>
      </c>
    </row>
    <row r="261" spans="1:9" ht="31.5" x14ac:dyDescent="0.25">
      <c r="A261" s="101" t="s">
        <v>807</v>
      </c>
      <c r="B261" s="22"/>
      <c r="C261" s="99" t="s">
        <v>11</v>
      </c>
      <c r="D261" s="99" t="s">
        <v>22</v>
      </c>
      <c r="E261" s="102" t="s">
        <v>1039</v>
      </c>
      <c r="F261" s="102"/>
      <c r="G261" s="9">
        <f>SUM(G263)</f>
        <v>4500</v>
      </c>
      <c r="H261" s="9">
        <f>SUM(H263)</f>
        <v>0</v>
      </c>
      <c r="I261" s="9">
        <f>SUM(I263)</f>
        <v>0</v>
      </c>
    </row>
    <row r="262" spans="1:9" ht="31.5" x14ac:dyDescent="0.25">
      <c r="A262" s="110" t="s">
        <v>807</v>
      </c>
      <c r="B262" s="22"/>
      <c r="C262" s="109" t="s">
        <v>11</v>
      </c>
      <c r="D262" s="109" t="s">
        <v>22</v>
      </c>
      <c r="E262" s="111" t="s">
        <v>1046</v>
      </c>
      <c r="F262" s="111"/>
      <c r="G262" s="9">
        <f>SUM(G263)</f>
        <v>4500</v>
      </c>
      <c r="H262" s="9">
        <f t="shared" ref="H262:I262" si="62">SUM(H263)</f>
        <v>0</v>
      </c>
      <c r="I262" s="9">
        <f t="shared" si="62"/>
        <v>0</v>
      </c>
    </row>
    <row r="263" spans="1:9" ht="31.5" x14ac:dyDescent="0.25">
      <c r="A263" s="101" t="s">
        <v>207</v>
      </c>
      <c r="B263" s="22"/>
      <c r="C263" s="99" t="s">
        <v>11</v>
      </c>
      <c r="D263" s="99" t="s">
        <v>22</v>
      </c>
      <c r="E263" s="111" t="s">
        <v>1046</v>
      </c>
      <c r="F263" s="111" t="s">
        <v>111</v>
      </c>
      <c r="G263" s="9">
        <v>4500</v>
      </c>
      <c r="H263" s="9"/>
      <c r="I263" s="9"/>
    </row>
    <row r="264" spans="1:9" ht="31.5" x14ac:dyDescent="0.25">
      <c r="A264" s="2" t="s">
        <v>507</v>
      </c>
      <c r="B264" s="4"/>
      <c r="C264" s="4" t="s">
        <v>11</v>
      </c>
      <c r="D264" s="4" t="s">
        <v>22</v>
      </c>
      <c r="E264" s="4" t="s">
        <v>263</v>
      </c>
      <c r="F264" s="4"/>
      <c r="G264" s="7">
        <f t="shared" ref="G264:I265" si="63">SUM(G265)</f>
        <v>9337.1</v>
      </c>
      <c r="H264" s="7">
        <f t="shared" si="63"/>
        <v>5140.0999999999995</v>
      </c>
      <c r="I264" s="7">
        <f t="shared" si="63"/>
        <v>8865.5</v>
      </c>
    </row>
    <row r="265" spans="1:9" ht="31.5" x14ac:dyDescent="0.25">
      <c r="A265" s="2" t="s">
        <v>508</v>
      </c>
      <c r="B265" s="4"/>
      <c r="C265" s="4" t="s">
        <v>11</v>
      </c>
      <c r="D265" s="4" t="s">
        <v>22</v>
      </c>
      <c r="E265" s="4" t="s">
        <v>264</v>
      </c>
      <c r="F265" s="4"/>
      <c r="G265" s="7">
        <f t="shared" si="63"/>
        <v>9337.1</v>
      </c>
      <c r="H265" s="7">
        <f t="shared" si="63"/>
        <v>5140.0999999999995</v>
      </c>
      <c r="I265" s="7">
        <f t="shared" si="63"/>
        <v>8865.5</v>
      </c>
    </row>
    <row r="266" spans="1:9" ht="31.5" x14ac:dyDescent="0.25">
      <c r="A266" s="2" t="s">
        <v>36</v>
      </c>
      <c r="B266" s="4"/>
      <c r="C266" s="4" t="s">
        <v>11</v>
      </c>
      <c r="D266" s="4" t="s">
        <v>22</v>
      </c>
      <c r="E266" s="4" t="s">
        <v>265</v>
      </c>
      <c r="F266" s="4"/>
      <c r="G266" s="7">
        <f>SUM(G267:G269)</f>
        <v>9337.1</v>
      </c>
      <c r="H266" s="7">
        <f>SUM(H267:H269)</f>
        <v>5140.0999999999995</v>
      </c>
      <c r="I266" s="7">
        <f>SUM(I267:I269)</f>
        <v>8865.5</v>
      </c>
    </row>
    <row r="267" spans="1:9" ht="47.25" x14ac:dyDescent="0.25">
      <c r="A267" s="2" t="s">
        <v>42</v>
      </c>
      <c r="B267" s="4"/>
      <c r="C267" s="4" t="s">
        <v>11</v>
      </c>
      <c r="D267" s="4" t="s">
        <v>22</v>
      </c>
      <c r="E267" s="4" t="s">
        <v>265</v>
      </c>
      <c r="F267" s="4" t="s">
        <v>78</v>
      </c>
      <c r="G267" s="7">
        <v>8264.9</v>
      </c>
      <c r="H267" s="7">
        <v>4962.3999999999996</v>
      </c>
      <c r="I267" s="7">
        <v>8264.9</v>
      </c>
    </row>
    <row r="268" spans="1:9" ht="31.5" x14ac:dyDescent="0.25">
      <c r="A268" s="2" t="s">
        <v>43</v>
      </c>
      <c r="B268" s="4"/>
      <c r="C268" s="4" t="s">
        <v>11</v>
      </c>
      <c r="D268" s="4" t="s">
        <v>22</v>
      </c>
      <c r="E268" s="4" t="s">
        <v>265</v>
      </c>
      <c r="F268" s="4" t="s">
        <v>80</v>
      </c>
      <c r="G268" s="7">
        <v>1051.7</v>
      </c>
      <c r="H268" s="7">
        <v>157.19999999999999</v>
      </c>
      <c r="I268" s="7">
        <v>580.1</v>
      </c>
    </row>
    <row r="269" spans="1:9" x14ac:dyDescent="0.25">
      <c r="A269" s="2" t="s">
        <v>20</v>
      </c>
      <c r="B269" s="4"/>
      <c r="C269" s="4" t="s">
        <v>11</v>
      </c>
      <c r="D269" s="4" t="s">
        <v>22</v>
      </c>
      <c r="E269" s="4" t="s">
        <v>265</v>
      </c>
      <c r="F269" s="4" t="s">
        <v>85</v>
      </c>
      <c r="G269" s="7">
        <v>20.5</v>
      </c>
      <c r="H269" s="7">
        <v>20.5</v>
      </c>
      <c r="I269" s="7">
        <v>20.5</v>
      </c>
    </row>
    <row r="270" spans="1:9" ht="47.25" x14ac:dyDescent="0.25">
      <c r="A270" s="36" t="s">
        <v>834</v>
      </c>
      <c r="B270" s="22"/>
      <c r="C270" s="99" t="s">
        <v>11</v>
      </c>
      <c r="D270" s="99" t="s">
        <v>22</v>
      </c>
      <c r="E270" s="31" t="s">
        <v>511</v>
      </c>
      <c r="F270" s="99"/>
      <c r="G270" s="9">
        <f>SUM(G271)+G277</f>
        <v>3968.6000000000004</v>
      </c>
      <c r="H270" s="9">
        <f t="shared" ref="H270:I270" si="64">SUM(H271)+H277</f>
        <v>14311.8</v>
      </c>
      <c r="I270" s="9">
        <f t="shared" si="64"/>
        <v>1811.8</v>
      </c>
    </row>
    <row r="271" spans="1:9" x14ac:dyDescent="0.25">
      <c r="A271" s="2" t="s">
        <v>29</v>
      </c>
      <c r="B271" s="22"/>
      <c r="C271" s="99" t="s">
        <v>11</v>
      </c>
      <c r="D271" s="99" t="s">
        <v>22</v>
      </c>
      <c r="E271" s="31" t="s">
        <v>512</v>
      </c>
      <c r="F271" s="99"/>
      <c r="G271" s="9">
        <f>SUM(G272+G273+G275)</f>
        <v>3968.6000000000004</v>
      </c>
      <c r="H271" s="9">
        <f>SUM(H272+H273+H275)</f>
        <v>14311.8</v>
      </c>
      <c r="I271" s="9">
        <f>SUM(I272+I273+I275)</f>
        <v>1811.8</v>
      </c>
    </row>
    <row r="272" spans="1:9" ht="31.5" x14ac:dyDescent="0.25">
      <c r="A272" s="2" t="s">
        <v>43</v>
      </c>
      <c r="B272" s="22"/>
      <c r="C272" s="99" t="s">
        <v>11</v>
      </c>
      <c r="D272" s="99" t="s">
        <v>22</v>
      </c>
      <c r="E272" s="31" t="s">
        <v>512</v>
      </c>
      <c r="F272" s="99" t="s">
        <v>80</v>
      </c>
      <c r="G272" s="9">
        <v>1945.4</v>
      </c>
      <c r="H272" s="9">
        <v>14311.8</v>
      </c>
      <c r="I272" s="9">
        <v>1811.8</v>
      </c>
    </row>
    <row r="273" spans="1:9" ht="31.5" x14ac:dyDescent="0.25">
      <c r="A273" s="98" t="s">
        <v>748</v>
      </c>
      <c r="B273" s="22"/>
      <c r="C273" s="99" t="s">
        <v>11</v>
      </c>
      <c r="D273" s="99" t="s">
        <v>22</v>
      </c>
      <c r="E273" s="31" t="s">
        <v>914</v>
      </c>
      <c r="F273" s="31"/>
      <c r="G273" s="9">
        <f>SUM(G274)</f>
        <v>2023.2</v>
      </c>
      <c r="H273" s="9">
        <f>SUM(H274)</f>
        <v>0</v>
      </c>
      <c r="I273" s="9">
        <f>SUM(I274)</f>
        <v>0</v>
      </c>
    </row>
    <row r="274" spans="1:9" ht="31.5" x14ac:dyDescent="0.25">
      <c r="A274" s="98" t="s">
        <v>43</v>
      </c>
      <c r="B274" s="22"/>
      <c r="C274" s="99" t="s">
        <v>11</v>
      </c>
      <c r="D274" s="99" t="s">
        <v>22</v>
      </c>
      <c r="E274" s="31" t="s">
        <v>914</v>
      </c>
      <c r="F274" s="31">
        <v>200</v>
      </c>
      <c r="G274" s="9">
        <f>101.3+1921.9</f>
        <v>2023.2</v>
      </c>
      <c r="H274" s="9">
        <v>0</v>
      </c>
      <c r="I274" s="9">
        <v>0</v>
      </c>
    </row>
    <row r="275" spans="1:9" ht="31.5" hidden="1" x14ac:dyDescent="0.25">
      <c r="A275" s="98" t="s">
        <v>799</v>
      </c>
      <c r="B275" s="22"/>
      <c r="C275" s="99" t="s">
        <v>11</v>
      </c>
      <c r="D275" s="99" t="s">
        <v>22</v>
      </c>
      <c r="E275" s="31" t="s">
        <v>701</v>
      </c>
      <c r="F275" s="31"/>
      <c r="G275" s="9">
        <f>SUM(G276)</f>
        <v>0</v>
      </c>
      <c r="H275" s="9">
        <f>SUM(H276)</f>
        <v>0</v>
      </c>
      <c r="I275" s="9">
        <f>SUM(I276)</f>
        <v>0</v>
      </c>
    </row>
    <row r="276" spans="1:9" ht="31.5" hidden="1" x14ac:dyDescent="0.25">
      <c r="A276" s="98" t="s">
        <v>43</v>
      </c>
      <c r="B276" s="22"/>
      <c r="C276" s="99" t="s">
        <v>11</v>
      </c>
      <c r="D276" s="99" t="s">
        <v>22</v>
      </c>
      <c r="E276" s="31" t="s">
        <v>701</v>
      </c>
      <c r="F276" s="31">
        <v>200</v>
      </c>
      <c r="G276" s="9">
        <v>0</v>
      </c>
      <c r="H276" s="9">
        <v>0</v>
      </c>
      <c r="I276" s="9">
        <v>0</v>
      </c>
    </row>
    <row r="277" spans="1:9" ht="31.5" hidden="1" x14ac:dyDescent="0.25">
      <c r="A277" s="36" t="s">
        <v>672</v>
      </c>
      <c r="B277" s="22"/>
      <c r="C277" s="99" t="s">
        <v>11</v>
      </c>
      <c r="D277" s="99" t="s">
        <v>22</v>
      </c>
      <c r="E277" s="31" t="s">
        <v>702</v>
      </c>
      <c r="F277" s="99"/>
      <c r="G277" s="9">
        <f>SUM(G278)</f>
        <v>0</v>
      </c>
      <c r="H277" s="9">
        <f t="shared" ref="H277:I277" si="65">SUM(H278)</f>
        <v>0</v>
      </c>
      <c r="I277" s="9">
        <f t="shared" si="65"/>
        <v>0</v>
      </c>
    </row>
    <row r="278" spans="1:9" ht="31.5" hidden="1" x14ac:dyDescent="0.25">
      <c r="A278" s="36" t="s">
        <v>43</v>
      </c>
      <c r="B278" s="22"/>
      <c r="C278" s="99" t="s">
        <v>11</v>
      </c>
      <c r="D278" s="99" t="s">
        <v>22</v>
      </c>
      <c r="E278" s="31" t="s">
        <v>702</v>
      </c>
      <c r="F278" s="99" t="s">
        <v>80</v>
      </c>
      <c r="G278" s="9"/>
      <c r="H278" s="9"/>
      <c r="I278" s="9"/>
    </row>
    <row r="279" spans="1:9" ht="31.5" x14ac:dyDescent="0.25">
      <c r="A279" s="34" t="s">
        <v>764</v>
      </c>
      <c r="B279" s="22"/>
      <c r="C279" s="99" t="s">
        <v>11</v>
      </c>
      <c r="D279" s="99" t="s">
        <v>22</v>
      </c>
      <c r="E279" s="31" t="s">
        <v>765</v>
      </c>
      <c r="F279" s="99"/>
      <c r="G279" s="9">
        <f>SUM(G280)</f>
        <v>300</v>
      </c>
      <c r="H279" s="9">
        <f t="shared" ref="H279:I280" si="66">SUM(H280)</f>
        <v>500</v>
      </c>
      <c r="I279" s="9">
        <f t="shared" si="66"/>
        <v>500</v>
      </c>
    </row>
    <row r="280" spans="1:9" x14ac:dyDescent="0.25">
      <c r="A280" s="2" t="s">
        <v>29</v>
      </c>
      <c r="B280" s="22"/>
      <c r="C280" s="99" t="s">
        <v>11</v>
      </c>
      <c r="D280" s="99" t="s">
        <v>22</v>
      </c>
      <c r="E280" s="31" t="s">
        <v>766</v>
      </c>
      <c r="F280" s="99"/>
      <c r="G280" s="9">
        <f>SUM(G281)</f>
        <v>300</v>
      </c>
      <c r="H280" s="9">
        <f t="shared" si="66"/>
        <v>500</v>
      </c>
      <c r="I280" s="9">
        <f t="shared" si="66"/>
        <v>500</v>
      </c>
    </row>
    <row r="281" spans="1:9" ht="31.5" x14ac:dyDescent="0.25">
      <c r="A281" s="2" t="s">
        <v>43</v>
      </c>
      <c r="B281" s="22"/>
      <c r="C281" s="99" t="s">
        <v>11</v>
      </c>
      <c r="D281" s="99" t="s">
        <v>22</v>
      </c>
      <c r="E281" s="31" t="s">
        <v>766</v>
      </c>
      <c r="F281" s="99" t="s">
        <v>80</v>
      </c>
      <c r="G281" s="9">
        <v>300</v>
      </c>
      <c r="H281" s="9">
        <v>500</v>
      </c>
      <c r="I281" s="9">
        <v>500</v>
      </c>
    </row>
    <row r="282" spans="1:9" ht="47.25" x14ac:dyDescent="0.25">
      <c r="A282" s="98" t="s">
        <v>669</v>
      </c>
      <c r="B282" s="22"/>
      <c r="C282" s="99" t="s">
        <v>11</v>
      </c>
      <c r="D282" s="99" t="s">
        <v>22</v>
      </c>
      <c r="E282" s="31" t="s">
        <v>562</v>
      </c>
      <c r="F282" s="99"/>
      <c r="G282" s="9">
        <f>SUM(G285)+G283</f>
        <v>882</v>
      </c>
      <c r="H282" s="9">
        <f t="shared" ref="H282:I282" si="67">SUM(H285)+H283</f>
        <v>882</v>
      </c>
      <c r="I282" s="9">
        <f t="shared" si="67"/>
        <v>882</v>
      </c>
    </row>
    <row r="283" spans="1:9" ht="44.25" hidden="1" customHeight="1" x14ac:dyDescent="0.25">
      <c r="A283" s="98" t="s">
        <v>676</v>
      </c>
      <c r="B283" s="22"/>
      <c r="C283" s="99" t="s">
        <v>11</v>
      </c>
      <c r="D283" s="99" t="s">
        <v>22</v>
      </c>
      <c r="E283" s="31" t="s">
        <v>674</v>
      </c>
      <c r="F283" s="99"/>
      <c r="G283" s="9">
        <f>SUM(G284)</f>
        <v>0</v>
      </c>
      <c r="H283" s="9"/>
      <c r="I283" s="9"/>
    </row>
    <row r="284" spans="1:9" ht="31.5" hidden="1" x14ac:dyDescent="0.25">
      <c r="A284" s="34" t="s">
        <v>207</v>
      </c>
      <c r="B284" s="22"/>
      <c r="C284" s="99" t="s">
        <v>11</v>
      </c>
      <c r="D284" s="99" t="s">
        <v>22</v>
      </c>
      <c r="E284" s="31" t="s">
        <v>674</v>
      </c>
      <c r="F284" s="99" t="s">
        <v>111</v>
      </c>
      <c r="G284" s="9"/>
      <c r="H284" s="9"/>
      <c r="I284" s="9"/>
    </row>
    <row r="285" spans="1:9" ht="36.75" customHeight="1" x14ac:dyDescent="0.25">
      <c r="A285" s="98" t="s">
        <v>670</v>
      </c>
      <c r="B285" s="22"/>
      <c r="C285" s="99" t="s">
        <v>11</v>
      </c>
      <c r="D285" s="99" t="s">
        <v>22</v>
      </c>
      <c r="E285" s="31" t="s">
        <v>675</v>
      </c>
      <c r="F285" s="99"/>
      <c r="G285" s="9">
        <f t="shared" ref="G285:I285" si="68">SUM(G286)</f>
        <v>882</v>
      </c>
      <c r="H285" s="9">
        <f t="shared" si="68"/>
        <v>882</v>
      </c>
      <c r="I285" s="9">
        <f t="shared" si="68"/>
        <v>882</v>
      </c>
    </row>
    <row r="286" spans="1:9" ht="31.5" x14ac:dyDescent="0.25">
      <c r="A286" s="34" t="s">
        <v>207</v>
      </c>
      <c r="B286" s="22"/>
      <c r="C286" s="99" t="s">
        <v>11</v>
      </c>
      <c r="D286" s="99" t="s">
        <v>22</v>
      </c>
      <c r="E286" s="31" t="s">
        <v>675</v>
      </c>
      <c r="F286" s="99" t="s">
        <v>111</v>
      </c>
      <c r="G286" s="9">
        <f>200+682</f>
        <v>882</v>
      </c>
      <c r="H286" s="9">
        <v>882</v>
      </c>
      <c r="I286" s="9">
        <v>882</v>
      </c>
    </row>
    <row r="287" spans="1:9" x14ac:dyDescent="0.25">
      <c r="A287" s="2" t="s">
        <v>29</v>
      </c>
      <c r="B287" s="22"/>
      <c r="C287" s="99" t="s">
        <v>11</v>
      </c>
      <c r="D287" s="99" t="s">
        <v>22</v>
      </c>
      <c r="E287" s="31" t="s">
        <v>174</v>
      </c>
      <c r="F287" s="99"/>
      <c r="G287" s="9">
        <f t="shared" ref="G287:I288" si="69">SUM(G288)</f>
        <v>8.1999999999999993</v>
      </c>
      <c r="H287" s="9">
        <f t="shared" si="69"/>
        <v>0</v>
      </c>
      <c r="I287" s="9">
        <f t="shared" si="69"/>
        <v>0</v>
      </c>
    </row>
    <row r="288" spans="1:9" x14ac:dyDescent="0.25">
      <c r="A288" s="2" t="s">
        <v>29</v>
      </c>
      <c r="B288" s="22"/>
      <c r="C288" s="99" t="s">
        <v>11</v>
      </c>
      <c r="D288" s="99" t="s">
        <v>22</v>
      </c>
      <c r="E288" s="31" t="s">
        <v>386</v>
      </c>
      <c r="F288" s="99"/>
      <c r="G288" s="9">
        <f t="shared" si="69"/>
        <v>8.1999999999999993</v>
      </c>
      <c r="H288" s="9">
        <f t="shared" si="69"/>
        <v>0</v>
      </c>
      <c r="I288" s="9">
        <f t="shared" si="69"/>
        <v>0</v>
      </c>
    </row>
    <row r="289" spans="1:9" x14ac:dyDescent="0.25">
      <c r="A289" s="2" t="s">
        <v>29</v>
      </c>
      <c r="B289" s="22"/>
      <c r="C289" s="99" t="s">
        <v>11</v>
      </c>
      <c r="D289" s="99" t="s">
        <v>22</v>
      </c>
      <c r="E289" s="31" t="s">
        <v>386</v>
      </c>
      <c r="F289" s="99" t="s">
        <v>85</v>
      </c>
      <c r="G289" s="9">
        <v>8.1999999999999993</v>
      </c>
      <c r="H289" s="9"/>
      <c r="I289" s="9"/>
    </row>
    <row r="290" spans="1:9" x14ac:dyDescent="0.25">
      <c r="A290" s="98" t="s">
        <v>214</v>
      </c>
      <c r="B290" s="22"/>
      <c r="C290" s="99" t="s">
        <v>152</v>
      </c>
      <c r="D290" s="99"/>
      <c r="E290" s="31"/>
      <c r="F290" s="99"/>
      <c r="G290" s="9">
        <f>SUM(G291+G306+G353+G428)</f>
        <v>704339.50000000012</v>
      </c>
      <c r="H290" s="9">
        <f>SUM(H291+H306+H353+H428)</f>
        <v>669062.20000000007</v>
      </c>
      <c r="I290" s="9">
        <f>SUM(I291+I306+I353+I428)</f>
        <v>312376.90000000002</v>
      </c>
    </row>
    <row r="291" spans="1:9" x14ac:dyDescent="0.25">
      <c r="A291" s="98" t="s">
        <v>157</v>
      </c>
      <c r="B291" s="22"/>
      <c r="C291" s="99" t="s">
        <v>152</v>
      </c>
      <c r="D291" s="99" t="s">
        <v>28</v>
      </c>
      <c r="E291" s="31"/>
      <c r="F291" s="99"/>
      <c r="G291" s="9">
        <f>SUM(G292)</f>
        <v>42640.700000000004</v>
      </c>
      <c r="H291" s="9">
        <f>SUM(H292)</f>
        <v>0</v>
      </c>
      <c r="I291" s="9">
        <f>SUM(I292)</f>
        <v>0</v>
      </c>
    </row>
    <row r="292" spans="1:9" ht="31.5" x14ac:dyDescent="0.25">
      <c r="A292" s="98" t="s">
        <v>756</v>
      </c>
      <c r="B292" s="22"/>
      <c r="C292" s="99" t="s">
        <v>152</v>
      </c>
      <c r="D292" s="99" t="s">
        <v>28</v>
      </c>
      <c r="E292" s="31" t="s">
        <v>215</v>
      </c>
      <c r="F292" s="99"/>
      <c r="G292" s="9">
        <f>SUM(G293)</f>
        <v>42640.700000000004</v>
      </c>
      <c r="H292" s="9">
        <f t="shared" ref="H292:I292" si="70">SUM(H293)</f>
        <v>0</v>
      </c>
      <c r="I292" s="9">
        <f t="shared" si="70"/>
        <v>0</v>
      </c>
    </row>
    <row r="293" spans="1:9" ht="31.5" x14ac:dyDescent="0.25">
      <c r="A293" s="98" t="s">
        <v>324</v>
      </c>
      <c r="B293" s="22"/>
      <c r="C293" s="99" t="s">
        <v>216</v>
      </c>
      <c r="D293" s="99" t="s">
        <v>28</v>
      </c>
      <c r="E293" s="31" t="s">
        <v>217</v>
      </c>
      <c r="F293" s="99"/>
      <c r="G293" s="9">
        <f>SUM(G296)+G294</f>
        <v>42640.700000000004</v>
      </c>
      <c r="H293" s="9">
        <f t="shared" ref="H293:I293" si="71">SUM(H296)+H294</f>
        <v>0</v>
      </c>
      <c r="I293" s="9">
        <f t="shared" si="71"/>
        <v>0</v>
      </c>
    </row>
    <row r="294" spans="1:9" x14ac:dyDescent="0.25">
      <c r="A294" s="2" t="s">
        <v>29</v>
      </c>
      <c r="B294" s="22"/>
      <c r="C294" s="99" t="s">
        <v>216</v>
      </c>
      <c r="D294" s="99" t="s">
        <v>28</v>
      </c>
      <c r="E294" s="31" t="s">
        <v>561</v>
      </c>
      <c r="F294" s="99"/>
      <c r="G294" s="9">
        <f>SUM(G295)</f>
        <v>2708.3</v>
      </c>
      <c r="H294" s="9">
        <f t="shared" ref="H294:I294" si="72">SUM(H295)</f>
        <v>0</v>
      </c>
      <c r="I294" s="9">
        <f t="shared" si="72"/>
        <v>0</v>
      </c>
    </row>
    <row r="295" spans="1:9" x14ac:dyDescent="0.25">
      <c r="A295" s="2" t="s">
        <v>20</v>
      </c>
      <c r="B295" s="22"/>
      <c r="C295" s="99" t="s">
        <v>216</v>
      </c>
      <c r="D295" s="99" t="s">
        <v>28</v>
      </c>
      <c r="E295" s="31" t="s">
        <v>561</v>
      </c>
      <c r="F295" s="99" t="s">
        <v>85</v>
      </c>
      <c r="G295" s="9">
        <v>2708.3</v>
      </c>
      <c r="H295" s="9"/>
      <c r="I295" s="9"/>
    </row>
    <row r="296" spans="1:9" ht="31.5" x14ac:dyDescent="0.25">
      <c r="A296" s="98" t="s">
        <v>835</v>
      </c>
      <c r="B296" s="22"/>
      <c r="C296" s="99" t="s">
        <v>216</v>
      </c>
      <c r="D296" s="99" t="s">
        <v>28</v>
      </c>
      <c r="E296" s="31" t="s">
        <v>652</v>
      </c>
      <c r="F296" s="99"/>
      <c r="G296" s="9">
        <f>SUM(G300)+G303+G297</f>
        <v>39932.400000000001</v>
      </c>
      <c r="H296" s="9">
        <f t="shared" ref="H296:I296" si="73">SUM(H300)+H303+H297</f>
        <v>0</v>
      </c>
      <c r="I296" s="9">
        <f t="shared" si="73"/>
        <v>0</v>
      </c>
    </row>
    <row r="297" spans="1:9" ht="47.25" x14ac:dyDescent="0.25">
      <c r="A297" s="98" t="s">
        <v>656</v>
      </c>
      <c r="B297" s="22"/>
      <c r="C297" s="99" t="s">
        <v>216</v>
      </c>
      <c r="D297" s="99" t="s">
        <v>28</v>
      </c>
      <c r="E297" s="31" t="s">
        <v>655</v>
      </c>
      <c r="F297" s="99"/>
      <c r="G297" s="9">
        <f>SUM(G298:G299)</f>
        <v>9160.9</v>
      </c>
      <c r="H297" s="9">
        <f t="shared" ref="H297:I297" si="74">SUM(H298)</f>
        <v>0</v>
      </c>
      <c r="I297" s="9">
        <f t="shared" si="74"/>
        <v>0</v>
      </c>
    </row>
    <row r="298" spans="1:9" ht="31.5" x14ac:dyDescent="0.25">
      <c r="A298" s="2" t="s">
        <v>243</v>
      </c>
      <c r="B298" s="22"/>
      <c r="C298" s="99" t="s">
        <v>216</v>
      </c>
      <c r="D298" s="99" t="s">
        <v>28</v>
      </c>
      <c r="E298" s="31" t="s">
        <v>655</v>
      </c>
      <c r="F298" s="99" t="s">
        <v>224</v>
      </c>
      <c r="G298" s="9">
        <v>9121.9</v>
      </c>
      <c r="H298" s="9">
        <v>0</v>
      </c>
      <c r="I298" s="9"/>
    </row>
    <row r="299" spans="1:9" x14ac:dyDescent="0.25">
      <c r="A299" s="2" t="s">
        <v>20</v>
      </c>
      <c r="B299" s="22"/>
      <c r="C299" s="108" t="s">
        <v>216</v>
      </c>
      <c r="D299" s="108" t="s">
        <v>28</v>
      </c>
      <c r="E299" s="31" t="s">
        <v>655</v>
      </c>
      <c r="F299" s="108" t="s">
        <v>85</v>
      </c>
      <c r="G299" s="9">
        <v>39</v>
      </c>
      <c r="H299" s="9"/>
      <c r="I299" s="9"/>
    </row>
    <row r="300" spans="1:9" ht="31.5" x14ac:dyDescent="0.25">
      <c r="A300" s="98" t="s">
        <v>906</v>
      </c>
      <c r="B300" s="22"/>
      <c r="C300" s="99" t="s">
        <v>216</v>
      </c>
      <c r="D300" s="99" t="s">
        <v>28</v>
      </c>
      <c r="E300" s="31" t="s">
        <v>651</v>
      </c>
      <c r="F300" s="108"/>
      <c r="G300" s="9">
        <f>SUM(G301:G302)</f>
        <v>30716.300000000003</v>
      </c>
      <c r="H300" s="9">
        <f t="shared" ref="H300:I300" si="75">SUM(H301)</f>
        <v>0</v>
      </c>
      <c r="I300" s="9">
        <f t="shared" si="75"/>
        <v>0</v>
      </c>
    </row>
    <row r="301" spans="1:9" ht="31.5" x14ac:dyDescent="0.25">
      <c r="A301" s="2" t="s">
        <v>243</v>
      </c>
      <c r="B301" s="22"/>
      <c r="C301" s="99" t="s">
        <v>216</v>
      </c>
      <c r="D301" s="99" t="s">
        <v>28</v>
      </c>
      <c r="E301" s="31" t="s">
        <v>651</v>
      </c>
      <c r="F301" s="108" t="s">
        <v>224</v>
      </c>
      <c r="G301" s="9">
        <v>30585.4</v>
      </c>
      <c r="H301" s="9"/>
      <c r="I301" s="9"/>
    </row>
    <row r="302" spans="1:9" x14ac:dyDescent="0.25">
      <c r="A302" s="2" t="s">
        <v>20</v>
      </c>
      <c r="B302" s="22"/>
      <c r="C302" s="108" t="s">
        <v>216</v>
      </c>
      <c r="D302" s="108" t="s">
        <v>28</v>
      </c>
      <c r="E302" s="31" t="s">
        <v>651</v>
      </c>
      <c r="F302" s="108" t="s">
        <v>85</v>
      </c>
      <c r="G302" s="9">
        <v>130.9</v>
      </c>
      <c r="H302" s="9"/>
      <c r="I302" s="9"/>
    </row>
    <row r="303" spans="1:9" ht="31.5" x14ac:dyDescent="0.25">
      <c r="A303" s="98" t="s">
        <v>915</v>
      </c>
      <c r="B303" s="22"/>
      <c r="C303" s="99" t="s">
        <v>216</v>
      </c>
      <c r="D303" s="99" t="s">
        <v>28</v>
      </c>
      <c r="E303" s="31" t="s">
        <v>671</v>
      </c>
      <c r="F303" s="111"/>
      <c r="G303" s="9">
        <f>SUM(G304:G305)</f>
        <v>55.2</v>
      </c>
      <c r="H303" s="9">
        <f t="shared" ref="H303:I303" si="76">SUM(H304:H305)</f>
        <v>0</v>
      </c>
      <c r="I303" s="9">
        <f t="shared" si="76"/>
        <v>0</v>
      </c>
    </row>
    <row r="304" spans="1:9" ht="31.5" x14ac:dyDescent="0.25">
      <c r="A304" s="2" t="s">
        <v>243</v>
      </c>
      <c r="B304" s="22"/>
      <c r="C304" s="99" t="s">
        <v>216</v>
      </c>
      <c r="D304" s="99" t="s">
        <v>28</v>
      </c>
      <c r="E304" s="31" t="s">
        <v>671</v>
      </c>
      <c r="F304" s="111" t="s">
        <v>224</v>
      </c>
      <c r="G304" s="9">
        <v>55</v>
      </c>
      <c r="H304" s="9"/>
      <c r="I304" s="9"/>
    </row>
    <row r="305" spans="1:9" x14ac:dyDescent="0.25">
      <c r="A305" s="2" t="s">
        <v>20</v>
      </c>
      <c r="B305" s="22"/>
      <c r="C305" s="111" t="s">
        <v>216</v>
      </c>
      <c r="D305" s="111" t="s">
        <v>28</v>
      </c>
      <c r="E305" s="31" t="s">
        <v>671</v>
      </c>
      <c r="F305" s="111" t="s">
        <v>85</v>
      </c>
      <c r="G305" s="9">
        <v>0.2</v>
      </c>
      <c r="H305" s="9"/>
      <c r="I305" s="9"/>
    </row>
    <row r="306" spans="1:9" x14ac:dyDescent="0.25">
      <c r="A306" s="2" t="s">
        <v>158</v>
      </c>
      <c r="B306" s="4"/>
      <c r="C306" s="4" t="s">
        <v>152</v>
      </c>
      <c r="D306" s="4" t="s">
        <v>35</v>
      </c>
      <c r="E306" s="4"/>
      <c r="F306" s="4"/>
      <c r="G306" s="7">
        <f>SUM(G307+G311+G314+G336+G345+G350)</f>
        <v>145647.4</v>
      </c>
      <c r="H306" s="7">
        <f>SUM(H307+H311+H314+H336+H345+H350)</f>
        <v>316216.50000000006</v>
      </c>
      <c r="I306" s="7">
        <f>SUM(I307+I311+I314+I336+I345+I350)</f>
        <v>41029.599999999999</v>
      </c>
    </row>
    <row r="307" spans="1:9" ht="31.5" x14ac:dyDescent="0.25">
      <c r="A307" s="2" t="s">
        <v>514</v>
      </c>
      <c r="B307" s="4"/>
      <c r="C307" s="4" t="s">
        <v>152</v>
      </c>
      <c r="D307" s="4" t="s">
        <v>35</v>
      </c>
      <c r="E307" s="4" t="s">
        <v>266</v>
      </c>
      <c r="F307" s="4"/>
      <c r="G307" s="7">
        <f t="shared" ref="G307:I308" si="77">SUM(G308)</f>
        <v>480</v>
      </c>
      <c r="H307" s="7">
        <f t="shared" si="77"/>
        <v>2027.2</v>
      </c>
      <c r="I307" s="7">
        <f t="shared" si="77"/>
        <v>2074.3000000000002</v>
      </c>
    </row>
    <row r="308" spans="1:9" x14ac:dyDescent="0.25">
      <c r="A308" s="2" t="s">
        <v>29</v>
      </c>
      <c r="B308" s="4"/>
      <c r="C308" s="4" t="s">
        <v>152</v>
      </c>
      <c r="D308" s="4" t="s">
        <v>35</v>
      </c>
      <c r="E308" s="4" t="s">
        <v>267</v>
      </c>
      <c r="F308" s="4"/>
      <c r="G308" s="7">
        <f>SUM(G309:G310)</f>
        <v>480</v>
      </c>
      <c r="H308" s="7">
        <f t="shared" si="77"/>
        <v>2027.2</v>
      </c>
      <c r="I308" s="7">
        <f t="shared" si="77"/>
        <v>2074.3000000000002</v>
      </c>
    </row>
    <row r="309" spans="1:9" ht="30.75" customHeight="1" x14ac:dyDescent="0.25">
      <c r="A309" s="2" t="s">
        <v>43</v>
      </c>
      <c r="B309" s="4"/>
      <c r="C309" s="4" t="s">
        <v>152</v>
      </c>
      <c r="D309" s="4" t="s">
        <v>35</v>
      </c>
      <c r="E309" s="4" t="s">
        <v>267</v>
      </c>
      <c r="F309" s="4" t="s">
        <v>80</v>
      </c>
      <c r="G309" s="7">
        <v>480</v>
      </c>
      <c r="H309" s="7">
        <v>2027.2</v>
      </c>
      <c r="I309" s="7">
        <v>2074.3000000000002</v>
      </c>
    </row>
    <row r="310" spans="1:9" ht="21" hidden="1" customHeight="1" x14ac:dyDescent="0.25">
      <c r="A310" s="2" t="s">
        <v>20</v>
      </c>
      <c r="B310" s="4"/>
      <c r="C310" s="4" t="s">
        <v>152</v>
      </c>
      <c r="D310" s="4" t="s">
        <v>35</v>
      </c>
      <c r="E310" s="4" t="s">
        <v>267</v>
      </c>
      <c r="F310" s="4" t="s">
        <v>85</v>
      </c>
      <c r="G310" s="7"/>
      <c r="H310" s="7"/>
      <c r="I310" s="7"/>
    </row>
    <row r="311" spans="1:9" ht="31.5" x14ac:dyDescent="0.25">
      <c r="A311" s="2" t="s">
        <v>515</v>
      </c>
      <c r="B311" s="4"/>
      <c r="C311" s="4" t="s">
        <v>152</v>
      </c>
      <c r="D311" s="4" t="s">
        <v>35</v>
      </c>
      <c r="E311" s="4" t="s">
        <v>268</v>
      </c>
      <c r="F311" s="4"/>
      <c r="G311" s="7">
        <f t="shared" ref="G311:I312" si="78">SUM(G312)</f>
        <v>1620.2</v>
      </c>
      <c r="H311" s="7">
        <f t="shared" si="78"/>
        <v>1800</v>
      </c>
      <c r="I311" s="7">
        <f t="shared" si="78"/>
        <v>1800</v>
      </c>
    </row>
    <row r="312" spans="1:9" x14ac:dyDescent="0.25">
      <c r="A312" s="2" t="s">
        <v>29</v>
      </c>
      <c r="B312" s="4"/>
      <c r="C312" s="4" t="s">
        <v>152</v>
      </c>
      <c r="D312" s="4" t="s">
        <v>35</v>
      </c>
      <c r="E312" s="4" t="s">
        <v>269</v>
      </c>
      <c r="F312" s="4"/>
      <c r="G312" s="7">
        <f t="shared" si="78"/>
        <v>1620.2</v>
      </c>
      <c r="H312" s="7">
        <f t="shared" si="78"/>
        <v>1800</v>
      </c>
      <c r="I312" s="7">
        <f t="shared" si="78"/>
        <v>1800</v>
      </c>
    </row>
    <row r="313" spans="1:9" ht="31.5" x14ac:dyDescent="0.25">
      <c r="A313" s="2" t="s">
        <v>43</v>
      </c>
      <c r="B313" s="4"/>
      <c r="C313" s="4" t="s">
        <v>152</v>
      </c>
      <c r="D313" s="4" t="s">
        <v>35</v>
      </c>
      <c r="E313" s="4" t="s">
        <v>269</v>
      </c>
      <c r="F313" s="4" t="s">
        <v>80</v>
      </c>
      <c r="G313" s="7">
        <v>1620.2</v>
      </c>
      <c r="H313" s="7">
        <v>1800</v>
      </c>
      <c r="I313" s="7">
        <v>1800</v>
      </c>
    </row>
    <row r="314" spans="1:9" ht="31.5" x14ac:dyDescent="0.25">
      <c r="A314" s="2" t="s">
        <v>637</v>
      </c>
      <c r="B314" s="4"/>
      <c r="C314" s="4" t="s">
        <v>152</v>
      </c>
      <c r="D314" s="4" t="s">
        <v>35</v>
      </c>
      <c r="E314" s="4" t="s">
        <v>221</v>
      </c>
      <c r="F314" s="4"/>
      <c r="G314" s="7">
        <f>SUM(G315)</f>
        <v>67732.800000000003</v>
      </c>
      <c r="H314" s="7">
        <f>SUM(H315)</f>
        <v>300956.7</v>
      </c>
      <c r="I314" s="7">
        <f>SUM(I315)</f>
        <v>25722.7</v>
      </c>
    </row>
    <row r="315" spans="1:9" x14ac:dyDescent="0.25">
      <c r="A315" s="2" t="s">
        <v>244</v>
      </c>
      <c r="B315" s="4"/>
      <c r="C315" s="4" t="s">
        <v>152</v>
      </c>
      <c r="D315" s="4" t="s">
        <v>35</v>
      </c>
      <c r="E315" s="4" t="s">
        <v>272</v>
      </c>
      <c r="F315" s="4"/>
      <c r="G315" s="7">
        <f>SUM(G326)+G316</f>
        <v>67732.800000000003</v>
      </c>
      <c r="H315" s="7">
        <f>SUM(H326)+H316</f>
        <v>300956.7</v>
      </c>
      <c r="I315" s="7">
        <f>SUM(I326)+I316</f>
        <v>25722.7</v>
      </c>
    </row>
    <row r="316" spans="1:9" x14ac:dyDescent="0.25">
      <c r="A316" s="2" t="s">
        <v>29</v>
      </c>
      <c r="B316" s="4"/>
      <c r="C316" s="4" t="s">
        <v>152</v>
      </c>
      <c r="D316" s="4" t="s">
        <v>35</v>
      </c>
      <c r="E316" s="4" t="s">
        <v>398</v>
      </c>
      <c r="F316" s="4"/>
      <c r="G316" s="7">
        <f>SUM(G324)+G317+G318+G320+G322</f>
        <v>65582.2</v>
      </c>
      <c r="H316" s="7">
        <f t="shared" ref="H316:I316" si="79">SUM(H324)+H317+H318+H320+H322</f>
        <v>67950</v>
      </c>
      <c r="I316" s="7">
        <f t="shared" si="79"/>
        <v>25722.7</v>
      </c>
    </row>
    <row r="317" spans="1:9" ht="31.5" x14ac:dyDescent="0.25">
      <c r="A317" s="2" t="s">
        <v>43</v>
      </c>
      <c r="B317" s="4"/>
      <c r="C317" s="4" t="s">
        <v>152</v>
      </c>
      <c r="D317" s="4" t="s">
        <v>35</v>
      </c>
      <c r="E317" s="4" t="s">
        <v>398</v>
      </c>
      <c r="F317" s="4" t="s">
        <v>80</v>
      </c>
      <c r="G317" s="7">
        <v>2342</v>
      </c>
      <c r="H317" s="7"/>
      <c r="I317" s="7"/>
    </row>
    <row r="318" spans="1:9" ht="31.5" x14ac:dyDescent="0.25">
      <c r="A318" s="2" t="s">
        <v>1026</v>
      </c>
      <c r="B318" s="4"/>
      <c r="C318" s="4" t="s">
        <v>152</v>
      </c>
      <c r="D318" s="4" t="s">
        <v>35</v>
      </c>
      <c r="E318" s="4" t="s">
        <v>1023</v>
      </c>
      <c r="F318" s="4"/>
      <c r="G318" s="7">
        <f>SUM(G319)</f>
        <v>15928</v>
      </c>
      <c r="H318" s="7">
        <f t="shared" ref="H318:I318" si="80">SUM(H319)</f>
        <v>44731</v>
      </c>
      <c r="I318" s="7">
        <f t="shared" si="80"/>
        <v>0</v>
      </c>
    </row>
    <row r="319" spans="1:9" ht="31.5" x14ac:dyDescent="0.25">
      <c r="A319" s="2" t="s">
        <v>43</v>
      </c>
      <c r="B319" s="4"/>
      <c r="C319" s="4" t="s">
        <v>152</v>
      </c>
      <c r="D319" s="4" t="s">
        <v>35</v>
      </c>
      <c r="E319" s="4" t="s">
        <v>1023</v>
      </c>
      <c r="F319" s="4" t="s">
        <v>80</v>
      </c>
      <c r="G319" s="7">
        <v>15928</v>
      </c>
      <c r="H319" s="7">
        <v>44731</v>
      </c>
      <c r="I319" s="7"/>
    </row>
    <row r="320" spans="1:9" ht="31.5" x14ac:dyDescent="0.25">
      <c r="A320" s="2" t="s">
        <v>1027</v>
      </c>
      <c r="B320" s="4"/>
      <c r="C320" s="4" t="s">
        <v>152</v>
      </c>
      <c r="D320" s="4" t="s">
        <v>35</v>
      </c>
      <c r="E320" s="4" t="s">
        <v>1024</v>
      </c>
      <c r="F320" s="4"/>
      <c r="G320" s="7">
        <f>SUM(G321)</f>
        <v>8243.5</v>
      </c>
      <c r="H320" s="7">
        <f t="shared" ref="H320:I320" si="81">SUM(H321)</f>
        <v>23146.2</v>
      </c>
      <c r="I320" s="7">
        <f t="shared" si="81"/>
        <v>0</v>
      </c>
    </row>
    <row r="321" spans="1:9" ht="31.5" x14ac:dyDescent="0.25">
      <c r="A321" s="2" t="s">
        <v>43</v>
      </c>
      <c r="B321" s="4"/>
      <c r="C321" s="4" t="s">
        <v>152</v>
      </c>
      <c r="D321" s="4" t="s">
        <v>35</v>
      </c>
      <c r="E321" s="4" t="s">
        <v>1024</v>
      </c>
      <c r="F321" s="4" t="s">
        <v>80</v>
      </c>
      <c r="G321" s="7">
        <v>8243.5</v>
      </c>
      <c r="H321" s="7">
        <v>23146.2</v>
      </c>
      <c r="I321" s="7"/>
    </row>
    <row r="322" spans="1:9" ht="31.5" x14ac:dyDescent="0.25">
      <c r="A322" s="2" t="s">
        <v>1028</v>
      </c>
      <c r="B322" s="4"/>
      <c r="C322" s="4" t="s">
        <v>152</v>
      </c>
      <c r="D322" s="4" t="s">
        <v>35</v>
      </c>
      <c r="E322" s="4" t="s">
        <v>1025</v>
      </c>
      <c r="F322" s="4"/>
      <c r="G322" s="7">
        <f>SUM(G323)</f>
        <v>28.5</v>
      </c>
      <c r="H322" s="7">
        <f t="shared" ref="H322:I322" si="82">SUM(H323)</f>
        <v>72.8</v>
      </c>
      <c r="I322" s="7">
        <f t="shared" si="82"/>
        <v>0</v>
      </c>
    </row>
    <row r="323" spans="1:9" ht="31.5" x14ac:dyDescent="0.25">
      <c r="A323" s="2" t="s">
        <v>43</v>
      </c>
      <c r="B323" s="4"/>
      <c r="C323" s="4" t="s">
        <v>152</v>
      </c>
      <c r="D323" s="4" t="s">
        <v>35</v>
      </c>
      <c r="E323" s="4" t="s">
        <v>1025</v>
      </c>
      <c r="F323" s="4" t="s">
        <v>80</v>
      </c>
      <c r="G323" s="7">
        <v>28.5</v>
      </c>
      <c r="H323" s="7">
        <v>72.8</v>
      </c>
      <c r="I323" s="7"/>
    </row>
    <row r="324" spans="1:9" ht="63" x14ac:dyDescent="0.25">
      <c r="A324" s="2" t="s">
        <v>804</v>
      </c>
      <c r="B324" s="4"/>
      <c r="C324" s="4" t="s">
        <v>152</v>
      </c>
      <c r="D324" s="4" t="s">
        <v>35</v>
      </c>
      <c r="E324" s="4" t="s">
        <v>732</v>
      </c>
      <c r="F324" s="4"/>
      <c r="G324" s="7">
        <f>SUM(G325)</f>
        <v>39040.199999999997</v>
      </c>
      <c r="H324" s="7">
        <f>SUM(H325)</f>
        <v>0</v>
      </c>
      <c r="I324" s="7">
        <f>SUM(I325)</f>
        <v>25722.7</v>
      </c>
    </row>
    <row r="325" spans="1:9" ht="31.5" x14ac:dyDescent="0.25">
      <c r="A325" s="2" t="s">
        <v>43</v>
      </c>
      <c r="B325" s="4"/>
      <c r="C325" s="4" t="s">
        <v>152</v>
      </c>
      <c r="D325" s="4" t="s">
        <v>35</v>
      </c>
      <c r="E325" s="4" t="s">
        <v>732</v>
      </c>
      <c r="F325" s="4" t="s">
        <v>80</v>
      </c>
      <c r="G325" s="7">
        <v>39040.199999999997</v>
      </c>
      <c r="H325" s="7"/>
      <c r="I325" s="7">
        <v>25722.7</v>
      </c>
    </row>
    <row r="326" spans="1:9" ht="31.5" x14ac:dyDescent="0.25">
      <c r="A326" s="2" t="s">
        <v>242</v>
      </c>
      <c r="B326" s="4"/>
      <c r="C326" s="4" t="s">
        <v>152</v>
      </c>
      <c r="D326" s="4" t="s">
        <v>35</v>
      </c>
      <c r="E326" s="4" t="s">
        <v>273</v>
      </c>
      <c r="F326" s="4"/>
      <c r="G326" s="7">
        <f>SUM(G327)+G334+G328+G330+G332</f>
        <v>2150.6</v>
      </c>
      <c r="H326" s="7">
        <f t="shared" ref="H326:I326" si="83">SUM(H327)+H334+H328+H330+H332</f>
        <v>233006.7</v>
      </c>
      <c r="I326" s="7">
        <f t="shared" si="83"/>
        <v>0</v>
      </c>
    </row>
    <row r="327" spans="1:9" ht="31.5" x14ac:dyDescent="0.25">
      <c r="A327" s="2" t="s">
        <v>243</v>
      </c>
      <c r="B327" s="4"/>
      <c r="C327" s="4" t="s">
        <v>152</v>
      </c>
      <c r="D327" s="4" t="s">
        <v>35</v>
      </c>
      <c r="E327" s="4" t="s">
        <v>273</v>
      </c>
      <c r="F327" s="4" t="s">
        <v>224</v>
      </c>
      <c r="G327" s="7">
        <v>2125.6</v>
      </c>
      <c r="H327" s="7">
        <v>48506.7</v>
      </c>
      <c r="I327" s="7"/>
    </row>
    <row r="328" spans="1:9" ht="31.5" x14ac:dyDescent="0.25">
      <c r="A328" s="2" t="s">
        <v>1026</v>
      </c>
      <c r="B328" s="4"/>
      <c r="C328" s="4" t="s">
        <v>152</v>
      </c>
      <c r="D328" s="4" t="s">
        <v>35</v>
      </c>
      <c r="E328" s="4" t="s">
        <v>1029</v>
      </c>
      <c r="F328" s="4"/>
      <c r="G328" s="7">
        <f>SUM(G329)</f>
        <v>0</v>
      </c>
      <c r="H328" s="7">
        <f t="shared" ref="H328" si="84">SUM(H329)</f>
        <v>121462</v>
      </c>
      <c r="I328" s="7">
        <f t="shared" ref="I328" si="85">SUM(I329)</f>
        <v>0</v>
      </c>
    </row>
    <row r="329" spans="1:9" ht="31.5" x14ac:dyDescent="0.25">
      <c r="A329" s="2" t="s">
        <v>243</v>
      </c>
      <c r="B329" s="4"/>
      <c r="C329" s="4" t="s">
        <v>152</v>
      </c>
      <c r="D329" s="4" t="s">
        <v>35</v>
      </c>
      <c r="E329" s="4" t="s">
        <v>1029</v>
      </c>
      <c r="F329" s="4" t="s">
        <v>224</v>
      </c>
      <c r="G329" s="7"/>
      <c r="H329" s="7">
        <v>121462</v>
      </c>
      <c r="I329" s="7"/>
    </row>
    <row r="330" spans="1:9" ht="31.5" x14ac:dyDescent="0.25">
      <c r="A330" s="2" t="s">
        <v>1027</v>
      </c>
      <c r="B330" s="4"/>
      <c r="C330" s="4" t="s">
        <v>152</v>
      </c>
      <c r="D330" s="4" t="s">
        <v>35</v>
      </c>
      <c r="E330" s="4" t="s">
        <v>1030</v>
      </c>
      <c r="F330" s="4"/>
      <c r="G330" s="7">
        <f>SUM(G331)</f>
        <v>0</v>
      </c>
      <c r="H330" s="7">
        <f t="shared" ref="H330" si="86">SUM(H331)</f>
        <v>62852.7</v>
      </c>
      <c r="I330" s="7">
        <f t="shared" ref="I330" si="87">SUM(I331)</f>
        <v>0</v>
      </c>
    </row>
    <row r="331" spans="1:9" ht="31.5" x14ac:dyDescent="0.25">
      <c r="A331" s="2" t="s">
        <v>243</v>
      </c>
      <c r="B331" s="4"/>
      <c r="C331" s="4" t="s">
        <v>152</v>
      </c>
      <c r="D331" s="4" t="s">
        <v>35</v>
      </c>
      <c r="E331" s="4" t="s">
        <v>1030</v>
      </c>
      <c r="F331" s="4" t="s">
        <v>224</v>
      </c>
      <c r="G331" s="7"/>
      <c r="H331" s="7">
        <v>62852.7</v>
      </c>
      <c r="I331" s="7"/>
    </row>
    <row r="332" spans="1:9" ht="31.5" x14ac:dyDescent="0.25">
      <c r="A332" s="2" t="s">
        <v>1028</v>
      </c>
      <c r="B332" s="4"/>
      <c r="C332" s="4" t="s">
        <v>152</v>
      </c>
      <c r="D332" s="4" t="s">
        <v>35</v>
      </c>
      <c r="E332" s="4" t="s">
        <v>1031</v>
      </c>
      <c r="F332" s="4"/>
      <c r="G332" s="7">
        <f>SUM(G333)</f>
        <v>0</v>
      </c>
      <c r="H332" s="7">
        <f t="shared" ref="H332" si="88">SUM(H333)</f>
        <v>185.3</v>
      </c>
      <c r="I332" s="7">
        <f t="shared" ref="I332" si="89">SUM(I333)</f>
        <v>0</v>
      </c>
    </row>
    <row r="333" spans="1:9" ht="31.5" x14ac:dyDescent="0.25">
      <c r="A333" s="2" t="s">
        <v>243</v>
      </c>
      <c r="B333" s="4"/>
      <c r="C333" s="4" t="s">
        <v>152</v>
      </c>
      <c r="D333" s="4" t="s">
        <v>35</v>
      </c>
      <c r="E333" s="4" t="s">
        <v>1031</v>
      </c>
      <c r="F333" s="4" t="s">
        <v>224</v>
      </c>
      <c r="G333" s="7"/>
      <c r="H333" s="7">
        <v>185.3</v>
      </c>
      <c r="I333" s="7"/>
    </row>
    <row r="334" spans="1:9" ht="63" x14ac:dyDescent="0.25">
      <c r="A334" s="2" t="s">
        <v>804</v>
      </c>
      <c r="B334" s="4"/>
      <c r="C334" s="4" t="s">
        <v>152</v>
      </c>
      <c r="D334" s="4" t="s">
        <v>35</v>
      </c>
      <c r="E334" s="4" t="s">
        <v>783</v>
      </c>
      <c r="F334" s="4"/>
      <c r="G334" s="7">
        <f>SUM(G335)</f>
        <v>25</v>
      </c>
      <c r="H334" s="7">
        <f t="shared" ref="H334:I334" si="90">SUM(H335)</f>
        <v>0</v>
      </c>
      <c r="I334" s="7">
        <f t="shared" si="90"/>
        <v>0</v>
      </c>
    </row>
    <row r="335" spans="1:9" ht="31.5" x14ac:dyDescent="0.25">
      <c r="A335" s="2" t="s">
        <v>243</v>
      </c>
      <c r="B335" s="4"/>
      <c r="C335" s="4" t="s">
        <v>152</v>
      </c>
      <c r="D335" s="4" t="s">
        <v>35</v>
      </c>
      <c r="E335" s="4" t="s">
        <v>783</v>
      </c>
      <c r="F335" s="4" t="s">
        <v>224</v>
      </c>
      <c r="G335" s="7">
        <v>25</v>
      </c>
      <c r="H335" s="7"/>
      <c r="I335" s="7"/>
    </row>
    <row r="336" spans="1:9" ht="31.5" customHeight="1" x14ac:dyDescent="0.25">
      <c r="A336" s="98" t="s">
        <v>493</v>
      </c>
      <c r="B336" s="4"/>
      <c r="C336" s="4" t="s">
        <v>152</v>
      </c>
      <c r="D336" s="4" t="s">
        <v>35</v>
      </c>
      <c r="E336" s="4" t="s">
        <v>199</v>
      </c>
      <c r="F336" s="4"/>
      <c r="G336" s="7">
        <f>SUM(G337)+G342</f>
        <v>68028.3</v>
      </c>
      <c r="H336" s="7">
        <f>SUM(H337)+H342</f>
        <v>3500</v>
      </c>
      <c r="I336" s="7">
        <f>SUM(I337)+I342</f>
        <v>3500</v>
      </c>
    </row>
    <row r="337" spans="1:9" ht="47.25" x14ac:dyDescent="0.25">
      <c r="A337" s="98" t="s">
        <v>494</v>
      </c>
      <c r="B337" s="4"/>
      <c r="C337" s="4" t="s">
        <v>152</v>
      </c>
      <c r="D337" s="4" t="s">
        <v>35</v>
      </c>
      <c r="E337" s="4" t="s">
        <v>200</v>
      </c>
      <c r="F337" s="4"/>
      <c r="G337" s="7">
        <f>SUM(G338)+G340</f>
        <v>13550.3</v>
      </c>
      <c r="H337" s="7">
        <f t="shared" ref="H337:I337" si="91">SUM(H338)+H340</f>
        <v>3500</v>
      </c>
      <c r="I337" s="7">
        <f t="shared" si="91"/>
        <v>3500</v>
      </c>
    </row>
    <row r="338" spans="1:9" ht="31.5" x14ac:dyDescent="0.25">
      <c r="A338" s="98" t="s">
        <v>402</v>
      </c>
      <c r="B338" s="4"/>
      <c r="C338" s="4" t="s">
        <v>152</v>
      </c>
      <c r="D338" s="4" t="s">
        <v>35</v>
      </c>
      <c r="E338" s="4" t="s">
        <v>201</v>
      </c>
      <c r="F338" s="4"/>
      <c r="G338" s="7">
        <f>SUM(G339:G339)</f>
        <v>13550.3</v>
      </c>
      <c r="H338" s="7">
        <f>SUM(H339:H339)</f>
        <v>3500</v>
      </c>
      <c r="I338" s="7">
        <f>SUM(I339:I339)</f>
        <v>3500</v>
      </c>
    </row>
    <row r="339" spans="1:9" ht="31.5" x14ac:dyDescent="0.25">
      <c r="A339" s="2" t="s">
        <v>43</v>
      </c>
      <c r="B339" s="4"/>
      <c r="C339" s="4" t="s">
        <v>152</v>
      </c>
      <c r="D339" s="4" t="s">
        <v>35</v>
      </c>
      <c r="E339" s="4" t="s">
        <v>201</v>
      </c>
      <c r="F339" s="4" t="s">
        <v>80</v>
      </c>
      <c r="G339" s="7">
        <f>13800.3-250</f>
        <v>13550.3</v>
      </c>
      <c r="H339" s="7">
        <v>3500</v>
      </c>
      <c r="I339" s="7">
        <v>3500</v>
      </c>
    </row>
    <row r="340" spans="1:9" ht="63" hidden="1" x14ac:dyDescent="0.25">
      <c r="A340" s="2" t="s">
        <v>804</v>
      </c>
      <c r="B340" s="4"/>
      <c r="C340" s="4" t="s">
        <v>152</v>
      </c>
      <c r="D340" s="4" t="s">
        <v>35</v>
      </c>
      <c r="E340" s="4" t="s">
        <v>782</v>
      </c>
      <c r="F340" s="4"/>
      <c r="G340" s="7">
        <f>SUM(G341)</f>
        <v>0</v>
      </c>
      <c r="H340" s="7">
        <f t="shared" ref="H340:I340" si="92">SUM(H341)</f>
        <v>0</v>
      </c>
      <c r="I340" s="7">
        <f t="shared" si="92"/>
        <v>0</v>
      </c>
    </row>
    <row r="341" spans="1:9" ht="31.5" hidden="1" x14ac:dyDescent="0.25">
      <c r="A341" s="2" t="s">
        <v>43</v>
      </c>
      <c r="B341" s="4"/>
      <c r="C341" s="4" t="s">
        <v>152</v>
      </c>
      <c r="D341" s="4" t="s">
        <v>35</v>
      </c>
      <c r="E341" s="4" t="s">
        <v>782</v>
      </c>
      <c r="F341" s="4" t="s">
        <v>80</v>
      </c>
      <c r="G341" s="7"/>
      <c r="H341" s="7">
        <v>0</v>
      </c>
      <c r="I341" s="7">
        <v>0</v>
      </c>
    </row>
    <row r="342" spans="1:9" ht="31.5" x14ac:dyDescent="0.25">
      <c r="A342" s="2" t="s">
        <v>495</v>
      </c>
      <c r="B342" s="4"/>
      <c r="C342" s="4" t="s">
        <v>152</v>
      </c>
      <c r="D342" s="4" t="s">
        <v>35</v>
      </c>
      <c r="E342" s="4" t="s">
        <v>213</v>
      </c>
      <c r="F342" s="4"/>
      <c r="G342" s="7">
        <f>SUM(G343)</f>
        <v>54478</v>
      </c>
      <c r="H342" s="7">
        <f t="shared" ref="H342:I342" si="93">SUM(H343)</f>
        <v>0</v>
      </c>
      <c r="I342" s="7">
        <f t="shared" si="93"/>
        <v>0</v>
      </c>
    </row>
    <row r="343" spans="1:9" ht="31.5" x14ac:dyDescent="0.25">
      <c r="A343" s="2" t="s">
        <v>402</v>
      </c>
      <c r="B343" s="4"/>
      <c r="C343" s="4" t="s">
        <v>152</v>
      </c>
      <c r="D343" s="4" t="s">
        <v>35</v>
      </c>
      <c r="E343" s="4" t="s">
        <v>513</v>
      </c>
      <c r="F343" s="4"/>
      <c r="G343" s="7">
        <f>SUM(G344)</f>
        <v>54478</v>
      </c>
      <c r="H343" s="7"/>
      <c r="I343" s="7"/>
    </row>
    <row r="344" spans="1:9" x14ac:dyDescent="0.25">
      <c r="A344" s="2" t="s">
        <v>20</v>
      </c>
      <c r="B344" s="4"/>
      <c r="C344" s="4" t="s">
        <v>152</v>
      </c>
      <c r="D344" s="4" t="s">
        <v>35</v>
      </c>
      <c r="E344" s="4" t="s">
        <v>513</v>
      </c>
      <c r="F344" s="4" t="s">
        <v>85</v>
      </c>
      <c r="G344" s="7">
        <v>54478</v>
      </c>
      <c r="H344" s="7"/>
      <c r="I344" s="7"/>
    </row>
    <row r="345" spans="1:9" ht="31.5" x14ac:dyDescent="0.25">
      <c r="A345" s="34" t="s">
        <v>540</v>
      </c>
      <c r="B345" s="4"/>
      <c r="C345" s="4" t="s">
        <v>152</v>
      </c>
      <c r="D345" s="4" t="s">
        <v>35</v>
      </c>
      <c r="E345" s="5" t="s">
        <v>536</v>
      </c>
      <c r="F345" s="5"/>
      <c r="G345" s="7">
        <f>SUM(G346)+G348</f>
        <v>4583.6000000000004</v>
      </c>
      <c r="H345" s="7">
        <f t="shared" ref="H345:I345" si="94">SUM(H346)+H348</f>
        <v>4192.8999999999996</v>
      </c>
      <c r="I345" s="7">
        <f t="shared" si="94"/>
        <v>4192.8999999999996</v>
      </c>
    </row>
    <row r="346" spans="1:9" x14ac:dyDescent="0.25">
      <c r="A346" s="34" t="s">
        <v>29</v>
      </c>
      <c r="B346" s="4"/>
      <c r="C346" s="4" t="s">
        <v>152</v>
      </c>
      <c r="D346" s="4" t="s">
        <v>35</v>
      </c>
      <c r="E346" s="5" t="s">
        <v>537</v>
      </c>
      <c r="F346" s="5"/>
      <c r="G346" s="7">
        <f t="shared" ref="G346:I346" si="95">SUM(G347)</f>
        <v>4583.6000000000004</v>
      </c>
      <c r="H346" s="7">
        <f t="shared" si="95"/>
        <v>4192.8999999999996</v>
      </c>
      <c r="I346" s="7">
        <f t="shared" si="95"/>
        <v>4192.8999999999996</v>
      </c>
    </row>
    <row r="347" spans="1:9" ht="31.5" x14ac:dyDescent="0.25">
      <c r="A347" s="34" t="s">
        <v>43</v>
      </c>
      <c r="B347" s="4"/>
      <c r="C347" s="4" t="s">
        <v>152</v>
      </c>
      <c r="D347" s="4" t="s">
        <v>35</v>
      </c>
      <c r="E347" s="5" t="s">
        <v>537</v>
      </c>
      <c r="F347" s="5" t="s">
        <v>80</v>
      </c>
      <c r="G347" s="7">
        <v>4583.6000000000004</v>
      </c>
      <c r="H347" s="7">
        <v>4192.8999999999996</v>
      </c>
      <c r="I347" s="7">
        <v>4192.8999999999996</v>
      </c>
    </row>
    <row r="348" spans="1:9" ht="47.25" hidden="1" x14ac:dyDescent="0.25">
      <c r="A348" s="34" t="s">
        <v>706</v>
      </c>
      <c r="B348" s="4"/>
      <c r="C348" s="4" t="s">
        <v>152</v>
      </c>
      <c r="D348" s="4" t="s">
        <v>35</v>
      </c>
      <c r="E348" s="5" t="s">
        <v>707</v>
      </c>
      <c r="F348" s="5"/>
      <c r="G348" s="7">
        <f>SUM(G349)</f>
        <v>0</v>
      </c>
      <c r="H348" s="7">
        <f t="shared" ref="H348:I348" si="96">SUM(H349)</f>
        <v>0</v>
      </c>
      <c r="I348" s="7">
        <f t="shared" si="96"/>
        <v>0</v>
      </c>
    </row>
    <row r="349" spans="1:9" ht="31.5" hidden="1" x14ac:dyDescent="0.25">
      <c r="A349" s="34" t="s">
        <v>43</v>
      </c>
      <c r="B349" s="4"/>
      <c r="C349" s="4" t="s">
        <v>152</v>
      </c>
      <c r="D349" s="4" t="s">
        <v>35</v>
      </c>
      <c r="E349" s="5" t="s">
        <v>707</v>
      </c>
      <c r="F349" s="5" t="s">
        <v>80</v>
      </c>
      <c r="G349" s="7"/>
      <c r="H349" s="7"/>
      <c r="I349" s="7"/>
    </row>
    <row r="350" spans="1:9" ht="31.5" x14ac:dyDescent="0.25">
      <c r="A350" s="34" t="s">
        <v>541</v>
      </c>
      <c r="B350" s="4"/>
      <c r="C350" s="4" t="s">
        <v>152</v>
      </c>
      <c r="D350" s="4" t="s">
        <v>35</v>
      </c>
      <c r="E350" s="5" t="s">
        <v>538</v>
      </c>
      <c r="F350" s="5"/>
      <c r="G350" s="7">
        <f t="shared" ref="G350:I351" si="97">SUM(G351)</f>
        <v>3202.5</v>
      </c>
      <c r="H350" s="7">
        <f t="shared" si="97"/>
        <v>3739.7</v>
      </c>
      <c r="I350" s="7">
        <f t="shared" si="97"/>
        <v>3739.7</v>
      </c>
    </row>
    <row r="351" spans="1:9" x14ac:dyDescent="0.25">
      <c r="A351" s="34" t="s">
        <v>29</v>
      </c>
      <c r="B351" s="4"/>
      <c r="C351" s="4" t="s">
        <v>152</v>
      </c>
      <c r="D351" s="4" t="s">
        <v>35</v>
      </c>
      <c r="E351" s="5" t="s">
        <v>539</v>
      </c>
      <c r="F351" s="5"/>
      <c r="G351" s="7">
        <f t="shared" si="97"/>
        <v>3202.5</v>
      </c>
      <c r="H351" s="7">
        <f t="shared" si="97"/>
        <v>3739.7</v>
      </c>
      <c r="I351" s="7">
        <f t="shared" si="97"/>
        <v>3739.7</v>
      </c>
    </row>
    <row r="352" spans="1:9" ht="31.5" x14ac:dyDescent="0.25">
      <c r="A352" s="34" t="s">
        <v>43</v>
      </c>
      <c r="B352" s="4"/>
      <c r="C352" s="4" t="s">
        <v>152</v>
      </c>
      <c r="D352" s="4" t="s">
        <v>35</v>
      </c>
      <c r="E352" s="5" t="s">
        <v>539</v>
      </c>
      <c r="F352" s="5" t="s">
        <v>80</v>
      </c>
      <c r="G352" s="7">
        <v>3202.5</v>
      </c>
      <c r="H352" s="7">
        <v>3739.7</v>
      </c>
      <c r="I352" s="7">
        <v>3739.7</v>
      </c>
    </row>
    <row r="353" spans="1:9" x14ac:dyDescent="0.25">
      <c r="A353" s="2" t="s">
        <v>159</v>
      </c>
      <c r="B353" s="4"/>
      <c r="C353" s="4" t="s">
        <v>152</v>
      </c>
      <c r="D353" s="4" t="s">
        <v>45</v>
      </c>
      <c r="E353" s="4"/>
      <c r="F353" s="4"/>
      <c r="G353" s="7">
        <f>SUM(G354+G364+G366+G393+G401+G410+G423)+G390</f>
        <v>504576.10000000003</v>
      </c>
      <c r="H353" s="7">
        <f>SUM(H354+H364+H366+H393+H401+H410+H423)+H390</f>
        <v>298988.30000000005</v>
      </c>
      <c r="I353" s="7">
        <f>SUM(I354+I364+I366+I393+I401+I410+I423)+I390</f>
        <v>231534.19999999998</v>
      </c>
    </row>
    <row r="354" spans="1:9" ht="31.5" x14ac:dyDescent="0.25">
      <c r="A354" s="35" t="s">
        <v>516</v>
      </c>
      <c r="B354" s="6"/>
      <c r="C354" s="4" t="s">
        <v>152</v>
      </c>
      <c r="D354" s="4" t="s">
        <v>45</v>
      </c>
      <c r="E354" s="4" t="s">
        <v>274</v>
      </c>
      <c r="F354" s="4"/>
      <c r="G354" s="7">
        <f>SUM(G355)+G359+G361</f>
        <v>37231.4</v>
      </c>
      <c r="H354" s="7">
        <f t="shared" ref="H354:I354" si="98">SUM(H355)+H359+H361</f>
        <v>34782.699999999997</v>
      </c>
      <c r="I354" s="7">
        <f t="shared" si="98"/>
        <v>34782.699999999997</v>
      </c>
    </row>
    <row r="355" spans="1:9" x14ac:dyDescent="0.25">
      <c r="A355" s="2" t="s">
        <v>29</v>
      </c>
      <c r="B355" s="4"/>
      <c r="C355" s="4" t="s">
        <v>152</v>
      </c>
      <c r="D355" s="4" t="s">
        <v>45</v>
      </c>
      <c r="E355" s="4" t="s">
        <v>275</v>
      </c>
      <c r="F355" s="4"/>
      <c r="G355" s="7">
        <f>SUM(G356)+G357</f>
        <v>35737.5</v>
      </c>
      <c r="H355" s="7">
        <f t="shared" ref="H355:I355" si="99">SUM(H356)+H357</f>
        <v>34782.699999999997</v>
      </c>
      <c r="I355" s="7">
        <f t="shared" si="99"/>
        <v>34782.699999999997</v>
      </c>
    </row>
    <row r="356" spans="1:9" ht="31.5" x14ac:dyDescent="0.25">
      <c r="A356" s="2" t="s">
        <v>43</v>
      </c>
      <c r="B356" s="4"/>
      <c r="C356" s="4" t="s">
        <v>152</v>
      </c>
      <c r="D356" s="4" t="s">
        <v>45</v>
      </c>
      <c r="E356" s="4" t="s">
        <v>275</v>
      </c>
      <c r="F356" s="4" t="s">
        <v>80</v>
      </c>
      <c r="G356" s="7">
        <f>31654.8+2900</f>
        <v>34554.800000000003</v>
      </c>
      <c r="H356" s="7">
        <v>33600</v>
      </c>
      <c r="I356" s="7">
        <v>33600</v>
      </c>
    </row>
    <row r="357" spans="1:9" ht="59.25" customHeight="1" x14ac:dyDescent="0.25">
      <c r="A357" s="34" t="s">
        <v>704</v>
      </c>
      <c r="B357" s="4"/>
      <c r="C357" s="4" t="s">
        <v>152</v>
      </c>
      <c r="D357" s="4" t="s">
        <v>45</v>
      </c>
      <c r="E357" s="5" t="s">
        <v>703</v>
      </c>
      <c r="F357" s="4"/>
      <c r="G357" s="7">
        <f>SUM(G358)</f>
        <v>1182.7</v>
      </c>
      <c r="H357" s="7">
        <f>SUM(H358)</f>
        <v>1182.7</v>
      </c>
      <c r="I357" s="7">
        <f>SUM(I358)</f>
        <v>1182.7</v>
      </c>
    </row>
    <row r="358" spans="1:9" ht="31.5" x14ac:dyDescent="0.25">
      <c r="A358" s="2" t="s">
        <v>43</v>
      </c>
      <c r="B358" s="4"/>
      <c r="C358" s="4" t="s">
        <v>152</v>
      </c>
      <c r="D358" s="4" t="s">
        <v>45</v>
      </c>
      <c r="E358" s="5" t="s">
        <v>703</v>
      </c>
      <c r="F358" s="4" t="s">
        <v>80</v>
      </c>
      <c r="G358" s="7">
        <v>1182.7</v>
      </c>
      <c r="H358" s="7">
        <v>1182.7</v>
      </c>
      <c r="I358" s="7">
        <v>1182.7</v>
      </c>
    </row>
    <row r="359" spans="1:9" ht="47.25" x14ac:dyDescent="0.25">
      <c r="A359" s="34" t="s">
        <v>23</v>
      </c>
      <c r="B359" s="4"/>
      <c r="C359" s="4" t="s">
        <v>152</v>
      </c>
      <c r="D359" s="4" t="s">
        <v>45</v>
      </c>
      <c r="E359" s="5" t="s">
        <v>1034</v>
      </c>
      <c r="F359" s="4"/>
      <c r="G359" s="7">
        <f>SUM(G360)</f>
        <v>1493.9</v>
      </c>
      <c r="H359" s="7">
        <f t="shared" ref="H359:I359" si="100">SUM(H360)</f>
        <v>0</v>
      </c>
      <c r="I359" s="7">
        <f t="shared" si="100"/>
        <v>0</v>
      </c>
    </row>
    <row r="360" spans="1:9" ht="31.5" x14ac:dyDescent="0.25">
      <c r="A360" s="34" t="s">
        <v>207</v>
      </c>
      <c r="B360" s="4"/>
      <c r="C360" s="4" t="s">
        <v>152</v>
      </c>
      <c r="D360" s="4" t="s">
        <v>45</v>
      </c>
      <c r="E360" s="5" t="s">
        <v>1034</v>
      </c>
      <c r="F360" s="4" t="s">
        <v>111</v>
      </c>
      <c r="G360" s="7">
        <v>1493.9</v>
      </c>
      <c r="H360" s="7"/>
      <c r="I360" s="7"/>
    </row>
    <row r="361" spans="1:9" ht="31.5" hidden="1" x14ac:dyDescent="0.25">
      <c r="A361" s="98" t="s">
        <v>236</v>
      </c>
      <c r="B361" s="4"/>
      <c r="C361" s="4" t="s">
        <v>152</v>
      </c>
      <c r="D361" s="4" t="s">
        <v>45</v>
      </c>
      <c r="E361" s="5" t="s">
        <v>1035</v>
      </c>
      <c r="F361" s="4"/>
      <c r="G361" s="7">
        <f>SUM(G362)</f>
        <v>0</v>
      </c>
      <c r="H361" s="7"/>
      <c r="I361" s="7"/>
    </row>
    <row r="362" spans="1:9" ht="31.5" hidden="1" x14ac:dyDescent="0.25">
      <c r="A362" s="34" t="s">
        <v>207</v>
      </c>
      <c r="B362" s="4"/>
      <c r="C362" s="4" t="s">
        <v>152</v>
      </c>
      <c r="D362" s="4" t="s">
        <v>45</v>
      </c>
      <c r="E362" s="5" t="s">
        <v>1035</v>
      </c>
      <c r="F362" s="4" t="s">
        <v>111</v>
      </c>
      <c r="G362" s="113"/>
      <c r="H362" s="7"/>
      <c r="I362" s="7"/>
    </row>
    <row r="363" spans="1:9" ht="31.5" x14ac:dyDescent="0.25">
      <c r="A363" s="2" t="s">
        <v>515</v>
      </c>
      <c r="B363" s="4"/>
      <c r="C363" s="4" t="s">
        <v>152</v>
      </c>
      <c r="D363" s="4" t="s">
        <v>45</v>
      </c>
      <c r="E363" s="4" t="s">
        <v>268</v>
      </c>
      <c r="F363" s="4"/>
      <c r="G363" s="7">
        <f t="shared" ref="G363:I364" si="101">SUM(G364)</f>
        <v>6493.4</v>
      </c>
      <c r="H363" s="7">
        <f t="shared" si="101"/>
        <v>6950</v>
      </c>
      <c r="I363" s="7">
        <f t="shared" si="101"/>
        <v>6950</v>
      </c>
    </row>
    <row r="364" spans="1:9" x14ac:dyDescent="0.25">
      <c r="A364" s="2" t="s">
        <v>29</v>
      </c>
      <c r="B364" s="4"/>
      <c r="C364" s="4" t="s">
        <v>152</v>
      </c>
      <c r="D364" s="4" t="s">
        <v>45</v>
      </c>
      <c r="E364" s="4" t="s">
        <v>269</v>
      </c>
      <c r="F364" s="4"/>
      <c r="G364" s="7">
        <f t="shared" si="101"/>
        <v>6493.4</v>
      </c>
      <c r="H364" s="7">
        <f t="shared" si="101"/>
        <v>6950</v>
      </c>
      <c r="I364" s="7">
        <f t="shared" si="101"/>
        <v>6950</v>
      </c>
    </row>
    <row r="365" spans="1:9" ht="27" customHeight="1" x14ac:dyDescent="0.25">
      <c r="A365" s="2" t="s">
        <v>43</v>
      </c>
      <c r="B365" s="4"/>
      <c r="C365" s="4" t="s">
        <v>152</v>
      </c>
      <c r="D365" s="4" t="s">
        <v>45</v>
      </c>
      <c r="E365" s="4" t="s">
        <v>269</v>
      </c>
      <c r="F365" s="4" t="s">
        <v>80</v>
      </c>
      <c r="G365" s="7">
        <v>6493.4</v>
      </c>
      <c r="H365" s="7">
        <v>6950</v>
      </c>
      <c r="I365" s="7">
        <v>6950</v>
      </c>
    </row>
    <row r="366" spans="1:9" ht="31.5" x14ac:dyDescent="0.25">
      <c r="A366" s="2" t="s">
        <v>907</v>
      </c>
      <c r="B366" s="4"/>
      <c r="C366" s="4" t="s">
        <v>152</v>
      </c>
      <c r="D366" s="4" t="s">
        <v>45</v>
      </c>
      <c r="E366" s="4" t="s">
        <v>399</v>
      </c>
      <c r="F366" s="4"/>
      <c r="G366" s="7">
        <f>SUM(G385)+G367</f>
        <v>226956.5</v>
      </c>
      <c r="H366" s="7">
        <f>SUM(H385)+H367</f>
        <v>144475.90000000002</v>
      </c>
      <c r="I366" s="7">
        <f>SUM(I385)+I367</f>
        <v>66503.7</v>
      </c>
    </row>
    <row r="367" spans="1:9" x14ac:dyDescent="0.25">
      <c r="A367" s="2" t="s">
        <v>29</v>
      </c>
      <c r="B367" s="4"/>
      <c r="C367" s="4" t="s">
        <v>152</v>
      </c>
      <c r="D367" s="4" t="s">
        <v>45</v>
      </c>
      <c r="E367" s="4" t="s">
        <v>575</v>
      </c>
      <c r="F367" s="4"/>
      <c r="G367" s="7">
        <f>SUM(G368+G369)</f>
        <v>164916.70000000001</v>
      </c>
      <c r="H367" s="7">
        <f t="shared" ref="H367:I367" si="102">SUM(H368+H369)</f>
        <v>75896.800000000003</v>
      </c>
      <c r="I367" s="7">
        <f t="shared" si="102"/>
        <v>66503.7</v>
      </c>
    </row>
    <row r="368" spans="1:9" ht="31.5" x14ac:dyDescent="0.25">
      <c r="A368" s="2" t="s">
        <v>43</v>
      </c>
      <c r="B368" s="4"/>
      <c r="C368" s="4" t="s">
        <v>152</v>
      </c>
      <c r="D368" s="4" t="s">
        <v>45</v>
      </c>
      <c r="E368" s="4" t="s">
        <v>575</v>
      </c>
      <c r="F368" s="4" t="s">
        <v>80</v>
      </c>
      <c r="G368" s="7">
        <v>118685.7</v>
      </c>
      <c r="H368" s="7">
        <v>7100</v>
      </c>
      <c r="I368" s="7">
        <v>1327.8</v>
      </c>
    </row>
    <row r="369" spans="1:9" x14ac:dyDescent="0.25">
      <c r="A369" s="2" t="s">
        <v>805</v>
      </c>
      <c r="B369" s="4"/>
      <c r="C369" s="4" t="s">
        <v>152</v>
      </c>
      <c r="D369" s="4" t="s">
        <v>45</v>
      </c>
      <c r="E369" s="4" t="s">
        <v>708</v>
      </c>
      <c r="F369" s="4"/>
      <c r="G369" s="7">
        <f>SUM(G370+G371+G373+G375+G377+G379+G381+G383)</f>
        <v>46231.000000000007</v>
      </c>
      <c r="H369" s="7">
        <f t="shared" ref="H369:I369" si="103">SUM(H370+H371+H373+H375+H377+H379+H381+H383)</f>
        <v>68796.800000000003</v>
      </c>
      <c r="I369" s="7">
        <f t="shared" si="103"/>
        <v>65175.899999999994</v>
      </c>
    </row>
    <row r="370" spans="1:9" ht="31.5" x14ac:dyDescent="0.25">
      <c r="A370" s="2" t="s">
        <v>43</v>
      </c>
      <c r="B370" s="4"/>
      <c r="C370" s="4" t="s">
        <v>152</v>
      </c>
      <c r="D370" s="4" t="s">
        <v>45</v>
      </c>
      <c r="E370" s="4" t="s">
        <v>708</v>
      </c>
      <c r="F370" s="4" t="s">
        <v>80</v>
      </c>
      <c r="G370" s="7"/>
      <c r="H370" s="7">
        <v>68796.800000000003</v>
      </c>
      <c r="I370" s="7">
        <f>65.2+65110.7</f>
        <v>65175.899999999994</v>
      </c>
    </row>
    <row r="371" spans="1:9" ht="31.5" x14ac:dyDescent="0.25">
      <c r="A371" s="2" t="s">
        <v>1014</v>
      </c>
      <c r="B371" s="4"/>
      <c r="C371" s="4" t="s">
        <v>152</v>
      </c>
      <c r="D371" s="4" t="s">
        <v>45</v>
      </c>
      <c r="E371" s="4" t="s">
        <v>1009</v>
      </c>
      <c r="F371" s="4"/>
      <c r="G371" s="7">
        <f>SUM(G372)</f>
        <v>35954</v>
      </c>
      <c r="H371" s="7">
        <f t="shared" ref="H371:I371" si="104">SUM(H372)</f>
        <v>0</v>
      </c>
      <c r="I371" s="7">
        <f t="shared" si="104"/>
        <v>0</v>
      </c>
    </row>
    <row r="372" spans="1:9" ht="31.5" x14ac:dyDescent="0.25">
      <c r="A372" s="2" t="s">
        <v>43</v>
      </c>
      <c r="B372" s="4"/>
      <c r="C372" s="4" t="s">
        <v>152</v>
      </c>
      <c r="D372" s="4" t="s">
        <v>45</v>
      </c>
      <c r="E372" s="4" t="s">
        <v>1009</v>
      </c>
      <c r="F372" s="4" t="s">
        <v>80</v>
      </c>
      <c r="G372" s="7">
        <v>35954</v>
      </c>
      <c r="H372" s="7"/>
      <c r="I372" s="7"/>
    </row>
    <row r="373" spans="1:9" ht="47.25" x14ac:dyDescent="0.25">
      <c r="A373" s="2" t="s">
        <v>1013</v>
      </c>
      <c r="B373" s="4"/>
      <c r="C373" s="4" t="s">
        <v>152</v>
      </c>
      <c r="D373" s="4" t="s">
        <v>45</v>
      </c>
      <c r="E373" s="4" t="s">
        <v>1012</v>
      </c>
      <c r="F373" s="4"/>
      <c r="G373" s="7">
        <f>SUM(G374)</f>
        <v>2119.3000000000002</v>
      </c>
      <c r="H373" s="7">
        <f t="shared" ref="H373:I373" si="105">SUM(H374)</f>
        <v>0</v>
      </c>
      <c r="I373" s="7">
        <f t="shared" si="105"/>
        <v>0</v>
      </c>
    </row>
    <row r="374" spans="1:9" ht="31.5" x14ac:dyDescent="0.25">
      <c r="A374" s="2" t="s">
        <v>43</v>
      </c>
      <c r="B374" s="4"/>
      <c r="C374" s="4" t="s">
        <v>152</v>
      </c>
      <c r="D374" s="4" t="s">
        <v>45</v>
      </c>
      <c r="E374" s="4" t="s">
        <v>1012</v>
      </c>
      <c r="F374" s="4" t="s">
        <v>80</v>
      </c>
      <c r="G374" s="7">
        <v>2119.3000000000002</v>
      </c>
      <c r="H374" s="7"/>
      <c r="I374" s="7"/>
    </row>
    <row r="375" spans="1:9" ht="31.5" x14ac:dyDescent="0.25">
      <c r="A375" s="2" t="s">
        <v>1020</v>
      </c>
      <c r="B375" s="4"/>
      <c r="C375" s="4" t="s">
        <v>152</v>
      </c>
      <c r="D375" s="4" t="s">
        <v>45</v>
      </c>
      <c r="E375" s="4" t="s">
        <v>1019</v>
      </c>
      <c r="F375" s="4"/>
      <c r="G375" s="7">
        <f>SUM(G376)</f>
        <v>4807.3999999999996</v>
      </c>
      <c r="H375" s="7">
        <f t="shared" ref="H375:I375" si="106">SUM(H376)</f>
        <v>0</v>
      </c>
      <c r="I375" s="7">
        <f t="shared" si="106"/>
        <v>0</v>
      </c>
    </row>
    <row r="376" spans="1:9" ht="31.5" x14ac:dyDescent="0.25">
      <c r="A376" s="2" t="s">
        <v>43</v>
      </c>
      <c r="B376" s="4"/>
      <c r="C376" s="4" t="s">
        <v>152</v>
      </c>
      <c r="D376" s="4" t="s">
        <v>45</v>
      </c>
      <c r="E376" s="4" t="s">
        <v>1019</v>
      </c>
      <c r="F376" s="4" t="s">
        <v>80</v>
      </c>
      <c r="G376" s="7">
        <v>4807.3999999999996</v>
      </c>
      <c r="H376" s="7"/>
      <c r="I376" s="7"/>
    </row>
    <row r="377" spans="1:9" ht="31.5" x14ac:dyDescent="0.25">
      <c r="A377" s="2" t="s">
        <v>1015</v>
      </c>
      <c r="B377" s="4"/>
      <c r="C377" s="4" t="s">
        <v>152</v>
      </c>
      <c r="D377" s="4" t="s">
        <v>45</v>
      </c>
      <c r="E377" s="4" t="s">
        <v>1003</v>
      </c>
      <c r="F377" s="4"/>
      <c r="G377" s="7">
        <f>SUM(G378)</f>
        <v>1062.9000000000001</v>
      </c>
      <c r="H377" s="7">
        <f t="shared" ref="H377:I377" si="107">SUM(H378)</f>
        <v>0</v>
      </c>
      <c r="I377" s="7">
        <f t="shared" si="107"/>
        <v>0</v>
      </c>
    </row>
    <row r="378" spans="1:9" ht="31.5" x14ac:dyDescent="0.25">
      <c r="A378" s="2" t="s">
        <v>43</v>
      </c>
      <c r="B378" s="4"/>
      <c r="C378" s="4" t="s">
        <v>152</v>
      </c>
      <c r="D378" s="4" t="s">
        <v>45</v>
      </c>
      <c r="E378" s="4" t="s">
        <v>1003</v>
      </c>
      <c r="F378" s="4" t="s">
        <v>80</v>
      </c>
      <c r="G378" s="7">
        <v>1062.9000000000001</v>
      </c>
      <c r="H378" s="7"/>
      <c r="I378" s="7"/>
    </row>
    <row r="379" spans="1:9" ht="31.5" x14ac:dyDescent="0.25">
      <c r="A379" s="2" t="s">
        <v>1016</v>
      </c>
      <c r="B379" s="4"/>
      <c r="C379" s="4" t="s">
        <v>152</v>
      </c>
      <c r="D379" s="4" t="s">
        <v>45</v>
      </c>
      <c r="E379" s="4" t="s">
        <v>1004</v>
      </c>
      <c r="F379" s="4"/>
      <c r="G379" s="7">
        <f>SUM(G380)</f>
        <v>790.4</v>
      </c>
      <c r="H379" s="7">
        <f t="shared" ref="H379:I379" si="108">SUM(H380)</f>
        <v>0</v>
      </c>
      <c r="I379" s="7">
        <f t="shared" si="108"/>
        <v>0</v>
      </c>
    </row>
    <row r="380" spans="1:9" ht="31.5" x14ac:dyDescent="0.25">
      <c r="A380" s="2" t="s">
        <v>43</v>
      </c>
      <c r="B380" s="4"/>
      <c r="C380" s="4" t="s">
        <v>152</v>
      </c>
      <c r="D380" s="4" t="s">
        <v>45</v>
      </c>
      <c r="E380" s="4" t="s">
        <v>1004</v>
      </c>
      <c r="F380" s="4" t="s">
        <v>80</v>
      </c>
      <c r="G380" s="7">
        <v>790.4</v>
      </c>
      <c r="H380" s="7"/>
      <c r="I380" s="7"/>
    </row>
    <row r="381" spans="1:9" ht="31.5" x14ac:dyDescent="0.25">
      <c r="A381" s="2" t="s">
        <v>1017</v>
      </c>
      <c r="B381" s="4"/>
      <c r="C381" s="4" t="s">
        <v>152</v>
      </c>
      <c r="D381" s="4" t="s">
        <v>45</v>
      </c>
      <c r="E381" s="4" t="s">
        <v>1005</v>
      </c>
      <c r="F381" s="4"/>
      <c r="G381" s="7">
        <f>SUM(G382)</f>
        <v>1200.8</v>
      </c>
      <c r="H381" s="7">
        <f t="shared" ref="H381:I381" si="109">SUM(H382)</f>
        <v>0</v>
      </c>
      <c r="I381" s="7">
        <f t="shared" si="109"/>
        <v>0</v>
      </c>
    </row>
    <row r="382" spans="1:9" ht="31.5" x14ac:dyDescent="0.25">
      <c r="A382" s="2" t="s">
        <v>43</v>
      </c>
      <c r="B382" s="4"/>
      <c r="C382" s="4" t="s">
        <v>152</v>
      </c>
      <c r="D382" s="4" t="s">
        <v>45</v>
      </c>
      <c r="E382" s="4" t="s">
        <v>1005</v>
      </c>
      <c r="F382" s="4" t="s">
        <v>80</v>
      </c>
      <c r="G382" s="7">
        <v>1200.8</v>
      </c>
      <c r="H382" s="7"/>
      <c r="I382" s="7"/>
    </row>
    <row r="383" spans="1:9" ht="31.5" x14ac:dyDescent="0.25">
      <c r="A383" s="2" t="s">
        <v>1018</v>
      </c>
      <c r="B383" s="4"/>
      <c r="C383" s="4" t="s">
        <v>152</v>
      </c>
      <c r="D383" s="4" t="s">
        <v>45</v>
      </c>
      <c r="E383" s="4" t="s">
        <v>1010</v>
      </c>
      <c r="F383" s="4"/>
      <c r="G383" s="7">
        <f>SUM(G384)</f>
        <v>296.2</v>
      </c>
      <c r="H383" s="7"/>
      <c r="I383" s="7"/>
    </row>
    <row r="384" spans="1:9" ht="31.5" x14ac:dyDescent="0.25">
      <c r="A384" s="2" t="s">
        <v>43</v>
      </c>
      <c r="B384" s="4"/>
      <c r="C384" s="4" t="s">
        <v>152</v>
      </c>
      <c r="D384" s="4" t="s">
        <v>45</v>
      </c>
      <c r="E384" s="4" t="s">
        <v>1010</v>
      </c>
      <c r="F384" s="4" t="s">
        <v>80</v>
      </c>
      <c r="G384" s="7">
        <v>296.2</v>
      </c>
      <c r="H384" s="7"/>
      <c r="I384" s="7"/>
    </row>
    <row r="385" spans="1:9" x14ac:dyDescent="0.25">
      <c r="A385" s="34" t="s">
        <v>736</v>
      </c>
      <c r="B385" s="4"/>
      <c r="C385" s="4" t="s">
        <v>152</v>
      </c>
      <c r="D385" s="4" t="s">
        <v>45</v>
      </c>
      <c r="E385" s="4" t="s">
        <v>564</v>
      </c>
      <c r="F385" s="4"/>
      <c r="G385" s="7">
        <f>SUM(G387)+G388</f>
        <v>62039.8</v>
      </c>
      <c r="H385" s="7">
        <f>SUM(H387)+H388</f>
        <v>68579.100000000006</v>
      </c>
      <c r="I385" s="7">
        <f>SUM(I387)+I388</f>
        <v>0</v>
      </c>
    </row>
    <row r="386" spans="1:9" x14ac:dyDescent="0.25">
      <c r="A386" s="2" t="s">
        <v>444</v>
      </c>
      <c r="B386" s="4"/>
      <c r="C386" s="4" t="s">
        <v>152</v>
      </c>
      <c r="D386" s="4" t="s">
        <v>45</v>
      </c>
      <c r="E386" s="4" t="s">
        <v>565</v>
      </c>
      <c r="F386" s="4"/>
      <c r="G386" s="7">
        <f>SUM(G387)</f>
        <v>62039.8</v>
      </c>
      <c r="H386" s="7">
        <f>SUM(H387)</f>
        <v>68579.100000000006</v>
      </c>
      <c r="I386" s="7">
        <f>SUM(I387)</f>
        <v>0</v>
      </c>
    </row>
    <row r="387" spans="1:9" ht="31.5" x14ac:dyDescent="0.25">
      <c r="A387" s="2" t="s">
        <v>43</v>
      </c>
      <c r="B387" s="4"/>
      <c r="C387" s="4" t="s">
        <v>152</v>
      </c>
      <c r="D387" s="4" t="s">
        <v>45</v>
      </c>
      <c r="E387" s="4" t="s">
        <v>565</v>
      </c>
      <c r="F387" s="4" t="s">
        <v>80</v>
      </c>
      <c r="G387" s="7">
        <v>62039.8</v>
      </c>
      <c r="H387" s="7">
        <v>68579.100000000006</v>
      </c>
      <c r="I387" s="7"/>
    </row>
    <row r="388" spans="1:9" ht="31.5" hidden="1" x14ac:dyDescent="0.25">
      <c r="A388" s="2" t="s">
        <v>862</v>
      </c>
      <c r="B388" s="4"/>
      <c r="C388" s="4" t="s">
        <v>152</v>
      </c>
      <c r="D388" s="4" t="s">
        <v>45</v>
      </c>
      <c r="E388" s="4" t="s">
        <v>566</v>
      </c>
      <c r="F388" s="4"/>
      <c r="G388" s="7">
        <f>SUM(G389)</f>
        <v>0</v>
      </c>
      <c r="H388" s="7">
        <f>SUM(H389)</f>
        <v>0</v>
      </c>
      <c r="I388" s="7">
        <f>SUM(I389)</f>
        <v>0</v>
      </c>
    </row>
    <row r="389" spans="1:9" ht="31.5" hidden="1" x14ac:dyDescent="0.25">
      <c r="A389" s="2" t="s">
        <v>43</v>
      </c>
      <c r="B389" s="4"/>
      <c r="C389" s="4" t="s">
        <v>152</v>
      </c>
      <c r="D389" s="4" t="s">
        <v>45</v>
      </c>
      <c r="E389" s="4" t="s">
        <v>566</v>
      </c>
      <c r="F389" s="4" t="s">
        <v>80</v>
      </c>
      <c r="G389" s="7"/>
      <c r="H389" s="7"/>
      <c r="I389" s="7"/>
    </row>
    <row r="390" spans="1:9" ht="31.5" hidden="1" x14ac:dyDescent="0.25">
      <c r="A390" s="2" t="s">
        <v>507</v>
      </c>
      <c r="B390" s="4"/>
      <c r="C390" s="4" t="s">
        <v>152</v>
      </c>
      <c r="D390" s="4" t="s">
        <v>45</v>
      </c>
      <c r="E390" s="4" t="s">
        <v>263</v>
      </c>
      <c r="F390" s="4"/>
      <c r="G390" s="7">
        <f>SUM(G391)</f>
        <v>0</v>
      </c>
      <c r="H390" s="7"/>
      <c r="I390" s="7"/>
    </row>
    <row r="391" spans="1:9" ht="31.5" hidden="1" x14ac:dyDescent="0.25">
      <c r="A391" s="2" t="s">
        <v>242</v>
      </c>
      <c r="B391" s="4"/>
      <c r="C391" s="4" t="s">
        <v>152</v>
      </c>
      <c r="D391" s="4" t="s">
        <v>45</v>
      </c>
      <c r="E391" s="4" t="s">
        <v>276</v>
      </c>
      <c r="F391" s="4"/>
      <c r="G391" s="7">
        <f>SUM(G392)</f>
        <v>0</v>
      </c>
      <c r="H391" s="7"/>
      <c r="I391" s="7"/>
    </row>
    <row r="392" spans="1:9" ht="31.5" hidden="1" x14ac:dyDescent="0.25">
      <c r="A392" s="2" t="s">
        <v>243</v>
      </c>
      <c r="B392" s="4"/>
      <c r="C392" s="4" t="s">
        <v>152</v>
      </c>
      <c r="D392" s="4" t="s">
        <v>45</v>
      </c>
      <c r="E392" s="4" t="s">
        <v>276</v>
      </c>
      <c r="F392" s="4" t="s">
        <v>224</v>
      </c>
      <c r="G392" s="7">
        <v>0</v>
      </c>
      <c r="H392" s="7"/>
      <c r="I392" s="7"/>
    </row>
    <row r="393" spans="1:9" ht="31.5" x14ac:dyDescent="0.25">
      <c r="A393" s="98" t="s">
        <v>493</v>
      </c>
      <c r="B393" s="4"/>
      <c r="C393" s="4" t="s">
        <v>152</v>
      </c>
      <c r="D393" s="4" t="s">
        <v>45</v>
      </c>
      <c r="E393" s="31" t="s">
        <v>199</v>
      </c>
      <c r="F393" s="4"/>
      <c r="G393" s="7">
        <f t="shared" ref="G393:I393" si="110">SUM(G394)</f>
        <v>58878.7</v>
      </c>
      <c r="H393" s="7">
        <f t="shared" si="110"/>
        <v>2197.9</v>
      </c>
      <c r="I393" s="7">
        <f t="shared" si="110"/>
        <v>12747.7</v>
      </c>
    </row>
    <row r="394" spans="1:9" ht="47.25" x14ac:dyDescent="0.25">
      <c r="A394" s="98" t="s">
        <v>494</v>
      </c>
      <c r="B394" s="4"/>
      <c r="C394" s="4" t="s">
        <v>152</v>
      </c>
      <c r="D394" s="4" t="s">
        <v>45</v>
      </c>
      <c r="E394" s="31" t="s">
        <v>200</v>
      </c>
      <c r="F394" s="4"/>
      <c r="G394" s="7">
        <f>SUM(G395)+G398</f>
        <v>58878.7</v>
      </c>
      <c r="H394" s="7">
        <f t="shared" ref="H394:I394" si="111">SUM(H395)+H398</f>
        <v>2197.9</v>
      </c>
      <c r="I394" s="7">
        <f t="shared" si="111"/>
        <v>12747.7</v>
      </c>
    </row>
    <row r="395" spans="1:9" ht="31.5" x14ac:dyDescent="0.25">
      <c r="A395" s="98" t="s">
        <v>402</v>
      </c>
      <c r="B395" s="4"/>
      <c r="C395" s="4" t="s">
        <v>152</v>
      </c>
      <c r="D395" s="4" t="s">
        <v>45</v>
      </c>
      <c r="E395" s="31" t="s">
        <v>201</v>
      </c>
      <c r="F395" s="4"/>
      <c r="G395" s="7">
        <f>SUM(G396:G397)</f>
        <v>58878.7</v>
      </c>
      <c r="H395" s="7">
        <f>SUM(H396:H397)</f>
        <v>2197.9</v>
      </c>
      <c r="I395" s="7">
        <f>SUM(I396:I397)</f>
        <v>12747.7</v>
      </c>
    </row>
    <row r="396" spans="1:9" ht="31.5" x14ac:dyDescent="0.25">
      <c r="A396" s="98" t="s">
        <v>43</v>
      </c>
      <c r="B396" s="4"/>
      <c r="C396" s="4" t="s">
        <v>152</v>
      </c>
      <c r="D396" s="4" t="s">
        <v>45</v>
      </c>
      <c r="E396" s="31" t="s">
        <v>201</v>
      </c>
      <c r="F396" s="4" t="s">
        <v>80</v>
      </c>
      <c r="G396" s="7">
        <v>52944.7</v>
      </c>
      <c r="H396" s="7">
        <v>747.7</v>
      </c>
      <c r="I396" s="7">
        <v>747.7</v>
      </c>
    </row>
    <row r="397" spans="1:9" ht="31.5" x14ac:dyDescent="0.25">
      <c r="A397" s="2" t="s">
        <v>243</v>
      </c>
      <c r="B397" s="4"/>
      <c r="C397" s="4" t="s">
        <v>152</v>
      </c>
      <c r="D397" s="4" t="s">
        <v>45</v>
      </c>
      <c r="E397" s="31" t="s">
        <v>201</v>
      </c>
      <c r="F397" s="4" t="s">
        <v>224</v>
      </c>
      <c r="G397" s="7">
        <v>5934</v>
      </c>
      <c r="H397" s="7">
        <v>1450.2</v>
      </c>
      <c r="I397" s="7">
        <v>12000</v>
      </c>
    </row>
    <row r="398" spans="1:9" x14ac:dyDescent="0.25">
      <c r="A398" s="2" t="s">
        <v>805</v>
      </c>
      <c r="B398" s="4"/>
      <c r="C398" s="4" t="s">
        <v>152</v>
      </c>
      <c r="D398" s="4" t="s">
        <v>45</v>
      </c>
      <c r="E398" s="31" t="s">
        <v>831</v>
      </c>
      <c r="F398" s="4"/>
      <c r="G398" s="7">
        <f>SUM(G399)</f>
        <v>0</v>
      </c>
      <c r="H398" s="7">
        <f t="shared" ref="H398:I399" si="112">SUM(H399)</f>
        <v>0</v>
      </c>
      <c r="I398" s="7">
        <f t="shared" si="112"/>
        <v>0</v>
      </c>
    </row>
    <row r="399" spans="1:9" hidden="1" x14ac:dyDescent="0.25">
      <c r="A399" s="2"/>
      <c r="B399" s="4"/>
      <c r="C399" s="4" t="s">
        <v>152</v>
      </c>
      <c r="D399" s="4" t="s">
        <v>45</v>
      </c>
      <c r="E399" s="31" t="s">
        <v>830</v>
      </c>
      <c r="F399" s="4"/>
      <c r="G399" s="7">
        <f>SUM(G400)</f>
        <v>0</v>
      </c>
      <c r="H399" s="7">
        <f t="shared" si="112"/>
        <v>0</v>
      </c>
      <c r="I399" s="7">
        <f t="shared" si="112"/>
        <v>0</v>
      </c>
    </row>
    <row r="400" spans="1:9" ht="31.5" hidden="1" x14ac:dyDescent="0.25">
      <c r="A400" s="98" t="s">
        <v>43</v>
      </c>
      <c r="B400" s="4"/>
      <c r="C400" s="4" t="s">
        <v>152</v>
      </c>
      <c r="D400" s="4" t="s">
        <v>45</v>
      </c>
      <c r="E400" s="31" t="s">
        <v>830</v>
      </c>
      <c r="F400" s="4" t="s">
        <v>80</v>
      </c>
      <c r="G400" s="7"/>
      <c r="H400" s="7"/>
      <c r="I400" s="7"/>
    </row>
    <row r="401" spans="1:9" x14ac:dyDescent="0.25">
      <c r="A401" s="34" t="s">
        <v>544</v>
      </c>
      <c r="B401" s="4"/>
      <c r="C401" s="4" t="s">
        <v>152</v>
      </c>
      <c r="D401" s="4" t="s">
        <v>45</v>
      </c>
      <c r="E401" s="5" t="s">
        <v>542</v>
      </c>
      <c r="F401" s="5"/>
      <c r="G401" s="7">
        <f>SUM(G402)+G404+G406+G408</f>
        <v>8104.8</v>
      </c>
      <c r="H401" s="7">
        <f t="shared" ref="H401:I401" si="113">SUM(H402)+H404+H406+H408</f>
        <v>3769.2</v>
      </c>
      <c r="I401" s="7">
        <f t="shared" si="113"/>
        <v>3769.2</v>
      </c>
    </row>
    <row r="402" spans="1:9" x14ac:dyDescent="0.25">
      <c r="A402" s="34" t="s">
        <v>29</v>
      </c>
      <c r="B402" s="4"/>
      <c r="C402" s="4" t="s">
        <v>152</v>
      </c>
      <c r="D402" s="4" t="s">
        <v>45</v>
      </c>
      <c r="E402" s="5" t="s">
        <v>543</v>
      </c>
      <c r="F402" s="5"/>
      <c r="G402" s="7">
        <f>SUM(G403)</f>
        <v>7249.2</v>
      </c>
      <c r="H402" s="7">
        <f>SUM(H403)</f>
        <v>0</v>
      </c>
      <c r="I402" s="7">
        <f>SUM(I403)</f>
        <v>0</v>
      </c>
    </row>
    <row r="403" spans="1:9" ht="36.75" customHeight="1" x14ac:dyDescent="0.25">
      <c r="A403" s="34" t="s">
        <v>43</v>
      </c>
      <c r="B403" s="4"/>
      <c r="C403" s="4" t="s">
        <v>152</v>
      </c>
      <c r="D403" s="4" t="s">
        <v>45</v>
      </c>
      <c r="E403" s="5" t="s">
        <v>543</v>
      </c>
      <c r="F403" s="5" t="s">
        <v>80</v>
      </c>
      <c r="G403" s="7">
        <v>7249.2</v>
      </c>
      <c r="H403" s="7"/>
      <c r="I403" s="7"/>
    </row>
    <row r="404" spans="1:9" ht="47.25" x14ac:dyDescent="0.25">
      <c r="A404" s="34" t="s">
        <v>23</v>
      </c>
      <c r="B404" s="4"/>
      <c r="C404" s="4" t="s">
        <v>152</v>
      </c>
      <c r="D404" s="4" t="s">
        <v>45</v>
      </c>
      <c r="E404" s="5" t="s">
        <v>551</v>
      </c>
      <c r="F404" s="5"/>
      <c r="G404" s="7">
        <f>SUM(G405)</f>
        <v>855.6</v>
      </c>
      <c r="H404" s="7">
        <f>SUM(H405)</f>
        <v>3769.2</v>
      </c>
      <c r="I404" s="7">
        <f>SUM(I405)</f>
        <v>3769.2</v>
      </c>
    </row>
    <row r="405" spans="1:9" ht="31.5" x14ac:dyDescent="0.25">
      <c r="A405" s="34" t="s">
        <v>207</v>
      </c>
      <c r="B405" s="4"/>
      <c r="C405" s="4" t="s">
        <v>152</v>
      </c>
      <c r="D405" s="4" t="s">
        <v>45</v>
      </c>
      <c r="E405" s="5" t="s">
        <v>551</v>
      </c>
      <c r="F405" s="5" t="s">
        <v>111</v>
      </c>
      <c r="G405" s="7">
        <v>855.6</v>
      </c>
      <c r="H405" s="7">
        <v>3769.2</v>
      </c>
      <c r="I405" s="7">
        <v>3769.2</v>
      </c>
    </row>
    <row r="406" spans="1:9" ht="31.5" hidden="1" x14ac:dyDescent="0.25">
      <c r="A406" s="34" t="s">
        <v>236</v>
      </c>
      <c r="B406" s="4"/>
      <c r="C406" s="4" t="s">
        <v>152</v>
      </c>
      <c r="D406" s="4" t="s">
        <v>45</v>
      </c>
      <c r="E406" s="5" t="s">
        <v>559</v>
      </c>
      <c r="F406" s="5"/>
      <c r="G406" s="7">
        <f>SUM(G407)</f>
        <v>0</v>
      </c>
      <c r="H406" s="7">
        <f>SUM(H407)</f>
        <v>0</v>
      </c>
      <c r="I406" s="7">
        <f>SUM(I407)</f>
        <v>0</v>
      </c>
    </row>
    <row r="407" spans="1:9" ht="31.5" hidden="1" x14ac:dyDescent="0.25">
      <c r="A407" s="34" t="s">
        <v>207</v>
      </c>
      <c r="B407" s="4"/>
      <c r="C407" s="4" t="s">
        <v>152</v>
      </c>
      <c r="D407" s="4" t="s">
        <v>45</v>
      </c>
      <c r="E407" s="5" t="s">
        <v>559</v>
      </c>
      <c r="F407" s="5" t="s">
        <v>111</v>
      </c>
      <c r="G407" s="7"/>
      <c r="H407" s="7"/>
      <c r="I407" s="7"/>
    </row>
    <row r="408" spans="1:9" hidden="1" x14ac:dyDescent="0.25">
      <c r="A408" s="98" t="s">
        <v>237</v>
      </c>
      <c r="B408" s="4"/>
      <c r="C408" s="4" t="s">
        <v>152</v>
      </c>
      <c r="D408" s="4" t="s">
        <v>45</v>
      </c>
      <c r="E408" s="5" t="s">
        <v>680</v>
      </c>
      <c r="F408" s="5"/>
      <c r="G408" s="7">
        <f>SUM(G409)</f>
        <v>0</v>
      </c>
      <c r="H408" s="7"/>
      <c r="I408" s="7"/>
    </row>
    <row r="409" spans="1:9" ht="31.5" hidden="1" x14ac:dyDescent="0.25">
      <c r="A409" s="34" t="s">
        <v>207</v>
      </c>
      <c r="B409" s="4"/>
      <c r="C409" s="4" t="s">
        <v>152</v>
      </c>
      <c r="D409" s="4" t="s">
        <v>45</v>
      </c>
      <c r="E409" s="5" t="s">
        <v>680</v>
      </c>
      <c r="F409" s="5" t="s">
        <v>111</v>
      </c>
      <c r="G409" s="7"/>
      <c r="H409" s="7"/>
      <c r="I409" s="7"/>
    </row>
    <row r="410" spans="1:9" x14ac:dyDescent="0.25">
      <c r="A410" s="34" t="s">
        <v>545</v>
      </c>
      <c r="B410" s="4"/>
      <c r="C410" s="4" t="s">
        <v>152</v>
      </c>
      <c r="D410" s="4" t="s">
        <v>45</v>
      </c>
      <c r="E410" s="5" t="s">
        <v>549</v>
      </c>
      <c r="F410" s="5"/>
      <c r="G410" s="7">
        <f>SUM(G411)+G413+G415+G420+G417</f>
        <v>104173.1</v>
      </c>
      <c r="H410" s="7">
        <f t="shared" ref="H410:I410" si="114">SUM(H411)+H413+H415+H420+H417</f>
        <v>37460</v>
      </c>
      <c r="I410" s="7">
        <f t="shared" si="114"/>
        <v>37428.300000000003</v>
      </c>
    </row>
    <row r="411" spans="1:9" x14ac:dyDescent="0.25">
      <c r="A411" s="34" t="s">
        <v>29</v>
      </c>
      <c r="B411" s="4"/>
      <c r="C411" s="4" t="s">
        <v>152</v>
      </c>
      <c r="D411" s="4" t="s">
        <v>45</v>
      </c>
      <c r="E411" s="5" t="s">
        <v>550</v>
      </c>
      <c r="F411" s="5"/>
      <c r="G411" s="7">
        <f>SUM(G412)</f>
        <v>35542.300000000003</v>
      </c>
      <c r="H411" s="7">
        <f>SUM(H412)</f>
        <v>14600.7</v>
      </c>
      <c r="I411" s="7">
        <f>SUM(I412)</f>
        <v>14569</v>
      </c>
    </row>
    <row r="412" spans="1:9" ht="31.5" x14ac:dyDescent="0.25">
      <c r="A412" s="34" t="s">
        <v>43</v>
      </c>
      <c r="B412" s="4"/>
      <c r="C412" s="4" t="s">
        <v>152</v>
      </c>
      <c r="D412" s="4" t="s">
        <v>45</v>
      </c>
      <c r="E412" s="5" t="s">
        <v>550</v>
      </c>
      <c r="F412" s="5" t="s">
        <v>80</v>
      </c>
      <c r="G412" s="7">
        <v>35542.300000000003</v>
      </c>
      <c r="H412" s="7">
        <v>14600.7</v>
      </c>
      <c r="I412" s="7">
        <v>14569</v>
      </c>
    </row>
    <row r="413" spans="1:9" ht="47.25" x14ac:dyDescent="0.25">
      <c r="A413" s="34" t="s">
        <v>23</v>
      </c>
      <c r="B413" s="4"/>
      <c r="C413" s="4" t="s">
        <v>152</v>
      </c>
      <c r="D413" s="4" t="s">
        <v>45</v>
      </c>
      <c r="E413" s="5" t="s">
        <v>558</v>
      </c>
      <c r="F413" s="5"/>
      <c r="G413" s="7">
        <f>SUM(G414)</f>
        <v>15508</v>
      </c>
      <c r="H413" s="7">
        <f>SUM(H414)</f>
        <v>22559.3</v>
      </c>
      <c r="I413" s="7">
        <f>SUM(I414)</f>
        <v>22559.3</v>
      </c>
    </row>
    <row r="414" spans="1:9" ht="31.5" x14ac:dyDescent="0.25">
      <c r="A414" s="34" t="s">
        <v>207</v>
      </c>
      <c r="B414" s="4"/>
      <c r="C414" s="4" t="s">
        <v>152</v>
      </c>
      <c r="D414" s="4" t="s">
        <v>45</v>
      </c>
      <c r="E414" s="5" t="s">
        <v>558</v>
      </c>
      <c r="F414" s="5" t="s">
        <v>111</v>
      </c>
      <c r="G414" s="7">
        <v>15508</v>
      </c>
      <c r="H414" s="7">
        <v>22559.3</v>
      </c>
      <c r="I414" s="7">
        <v>22559.3</v>
      </c>
    </row>
    <row r="415" spans="1:9" ht="31.5" hidden="1" x14ac:dyDescent="0.25">
      <c r="A415" s="34" t="s">
        <v>236</v>
      </c>
      <c r="B415" s="4"/>
      <c r="C415" s="4" t="s">
        <v>152</v>
      </c>
      <c r="D415" s="4" t="s">
        <v>45</v>
      </c>
      <c r="E415" s="5" t="s">
        <v>1045</v>
      </c>
      <c r="F415" s="5"/>
      <c r="G415" s="7">
        <f>SUM(G416)</f>
        <v>0</v>
      </c>
      <c r="H415" s="7">
        <f t="shared" ref="H415:I415" si="115">SUM(H416)</f>
        <v>0</v>
      </c>
      <c r="I415" s="7">
        <f t="shared" si="115"/>
        <v>0</v>
      </c>
    </row>
    <row r="416" spans="1:9" ht="31.5" hidden="1" x14ac:dyDescent="0.25">
      <c r="A416" s="34" t="s">
        <v>207</v>
      </c>
      <c r="B416" s="4"/>
      <c r="C416" s="4" t="s">
        <v>152</v>
      </c>
      <c r="D416" s="4" t="s">
        <v>45</v>
      </c>
      <c r="E416" s="5" t="s">
        <v>1045</v>
      </c>
      <c r="F416" s="5" t="s">
        <v>111</v>
      </c>
      <c r="G416" s="7"/>
      <c r="H416" s="7"/>
      <c r="I416" s="7"/>
    </row>
    <row r="417" spans="1:14" x14ac:dyDescent="0.25">
      <c r="A417" s="34" t="s">
        <v>823</v>
      </c>
      <c r="B417" s="4"/>
      <c r="C417" s="4" t="s">
        <v>152</v>
      </c>
      <c r="D417" s="4" t="s">
        <v>45</v>
      </c>
      <c r="E417" s="5" t="s">
        <v>824</v>
      </c>
      <c r="F417" s="5"/>
      <c r="G417" s="7">
        <f>SUM(G418)</f>
        <v>49739.1</v>
      </c>
      <c r="H417" s="7">
        <f t="shared" ref="H417:I418" si="116">SUM(H418)</f>
        <v>0</v>
      </c>
      <c r="I417" s="7">
        <f t="shared" si="116"/>
        <v>0</v>
      </c>
    </row>
    <row r="418" spans="1:14" x14ac:dyDescent="0.25">
      <c r="A418" s="34" t="s">
        <v>826</v>
      </c>
      <c r="B418" s="4"/>
      <c r="C418" s="4" t="s">
        <v>152</v>
      </c>
      <c r="D418" s="4" t="s">
        <v>45</v>
      </c>
      <c r="E418" s="5" t="s">
        <v>825</v>
      </c>
      <c r="F418" s="5"/>
      <c r="G418" s="7">
        <f>SUM(G419)</f>
        <v>49739.1</v>
      </c>
      <c r="H418" s="7">
        <f t="shared" si="116"/>
        <v>0</v>
      </c>
      <c r="I418" s="7">
        <f t="shared" si="116"/>
        <v>0</v>
      </c>
    </row>
    <row r="419" spans="1:14" ht="31.5" x14ac:dyDescent="0.25">
      <c r="A419" s="34" t="s">
        <v>43</v>
      </c>
      <c r="B419" s="4"/>
      <c r="C419" s="4" t="s">
        <v>152</v>
      </c>
      <c r="D419" s="4" t="s">
        <v>45</v>
      </c>
      <c r="E419" s="5" t="s">
        <v>825</v>
      </c>
      <c r="F419" s="5" t="s">
        <v>80</v>
      </c>
      <c r="G419" s="7">
        <v>49739.1</v>
      </c>
      <c r="H419" s="7"/>
      <c r="I419" s="7"/>
    </row>
    <row r="420" spans="1:14" ht="31.5" x14ac:dyDescent="0.25">
      <c r="A420" s="34" t="s">
        <v>836</v>
      </c>
      <c r="B420" s="4"/>
      <c r="C420" s="4" t="s">
        <v>152</v>
      </c>
      <c r="D420" s="4" t="s">
        <v>45</v>
      </c>
      <c r="E420" s="5" t="s">
        <v>681</v>
      </c>
      <c r="F420" s="5"/>
      <c r="G420" s="7">
        <f>SUM(G421)</f>
        <v>3383.7</v>
      </c>
      <c r="H420" s="7">
        <f t="shared" ref="H420:I421" si="117">SUM(H421)</f>
        <v>300</v>
      </c>
      <c r="I420" s="7">
        <f t="shared" si="117"/>
        <v>300</v>
      </c>
    </row>
    <row r="421" spans="1:14" ht="31.5" x14ac:dyDescent="0.25">
      <c r="A421" s="34" t="s">
        <v>821</v>
      </c>
      <c r="B421" s="4"/>
      <c r="C421" s="4" t="s">
        <v>152</v>
      </c>
      <c r="D421" s="4" t="s">
        <v>45</v>
      </c>
      <c r="E421" s="5" t="s">
        <v>822</v>
      </c>
      <c r="F421" s="5"/>
      <c r="G421" s="7">
        <f>SUM(G422)</f>
        <v>3383.7</v>
      </c>
      <c r="H421" s="7">
        <f t="shared" si="117"/>
        <v>300</v>
      </c>
      <c r="I421" s="7">
        <f t="shared" si="117"/>
        <v>300</v>
      </c>
    </row>
    <row r="422" spans="1:14" ht="31.5" x14ac:dyDescent="0.25">
      <c r="A422" s="34" t="s">
        <v>43</v>
      </c>
      <c r="B422" s="4"/>
      <c r="C422" s="4" t="s">
        <v>152</v>
      </c>
      <c r="D422" s="4" t="s">
        <v>45</v>
      </c>
      <c r="E422" s="5" t="s">
        <v>822</v>
      </c>
      <c r="F422" s="5" t="s">
        <v>80</v>
      </c>
      <c r="G422" s="7">
        <v>3383.7</v>
      </c>
      <c r="H422" s="7">
        <v>300</v>
      </c>
      <c r="I422" s="7">
        <v>300</v>
      </c>
    </row>
    <row r="423" spans="1:14" x14ac:dyDescent="0.25">
      <c r="A423" s="34" t="s">
        <v>546</v>
      </c>
      <c r="B423" s="4"/>
      <c r="C423" s="4" t="s">
        <v>152</v>
      </c>
      <c r="D423" s="4" t="s">
        <v>45</v>
      </c>
      <c r="E423" s="5" t="s">
        <v>547</v>
      </c>
      <c r="F423" s="5"/>
      <c r="G423" s="7">
        <f>SUM(G424)+G426</f>
        <v>62738.2</v>
      </c>
      <c r="H423" s="7">
        <f t="shared" ref="H423:I423" si="118">SUM(H424)+H426</f>
        <v>69352.600000000006</v>
      </c>
      <c r="I423" s="7">
        <f t="shared" si="118"/>
        <v>69352.600000000006</v>
      </c>
    </row>
    <row r="424" spans="1:14" x14ac:dyDescent="0.25">
      <c r="A424" s="34" t="s">
        <v>29</v>
      </c>
      <c r="B424" s="4"/>
      <c r="C424" s="4" t="s">
        <v>152</v>
      </c>
      <c r="D424" s="4" t="s">
        <v>45</v>
      </c>
      <c r="E424" s="5" t="s">
        <v>548</v>
      </c>
      <c r="F424" s="5"/>
      <c r="G424" s="7">
        <f t="shared" ref="G424:I424" si="119">SUM(G425)</f>
        <v>62668.2</v>
      </c>
      <c r="H424" s="7">
        <f t="shared" si="119"/>
        <v>69352.600000000006</v>
      </c>
      <c r="I424" s="7">
        <f t="shared" si="119"/>
        <v>69352.600000000006</v>
      </c>
    </row>
    <row r="425" spans="1:14" ht="31.5" x14ac:dyDescent="0.25">
      <c r="A425" s="34" t="s">
        <v>43</v>
      </c>
      <c r="B425" s="4"/>
      <c r="C425" s="4" t="s">
        <v>152</v>
      </c>
      <c r="D425" s="4" t="s">
        <v>45</v>
      </c>
      <c r="E425" s="5" t="s">
        <v>548</v>
      </c>
      <c r="F425" s="5" t="s">
        <v>80</v>
      </c>
      <c r="G425" s="7">
        <v>62668.2</v>
      </c>
      <c r="H425" s="7">
        <v>69352.600000000006</v>
      </c>
      <c r="I425" s="7">
        <v>69352.600000000006</v>
      </c>
    </row>
    <row r="426" spans="1:14" ht="31.5" x14ac:dyDescent="0.25">
      <c r="A426" s="2" t="s">
        <v>325</v>
      </c>
      <c r="B426" s="4"/>
      <c r="C426" s="4" t="s">
        <v>152</v>
      </c>
      <c r="D426" s="4" t="s">
        <v>45</v>
      </c>
      <c r="E426" s="5" t="s">
        <v>977</v>
      </c>
      <c r="F426" s="5"/>
      <c r="G426" s="7">
        <f>SUM(G427)</f>
        <v>70</v>
      </c>
      <c r="H426" s="7">
        <f t="shared" ref="H426:I426" si="120">SUM(H427)</f>
        <v>0</v>
      </c>
      <c r="I426" s="7">
        <f t="shared" si="120"/>
        <v>0</v>
      </c>
    </row>
    <row r="427" spans="1:14" ht="31.5" x14ac:dyDescent="0.25">
      <c r="A427" s="2" t="s">
        <v>243</v>
      </c>
      <c r="B427" s="4"/>
      <c r="C427" s="4" t="s">
        <v>152</v>
      </c>
      <c r="D427" s="4" t="s">
        <v>45</v>
      </c>
      <c r="E427" s="5" t="s">
        <v>977</v>
      </c>
      <c r="F427" s="5" t="s">
        <v>224</v>
      </c>
      <c r="G427" s="7">
        <v>70</v>
      </c>
      <c r="H427" s="7"/>
      <c r="I427" s="7"/>
    </row>
    <row r="428" spans="1:14" ht="18.75" customHeight="1" x14ac:dyDescent="0.25">
      <c r="A428" s="2" t="s">
        <v>160</v>
      </c>
      <c r="B428" s="4"/>
      <c r="C428" s="99" t="s">
        <v>152</v>
      </c>
      <c r="D428" s="99" t="s">
        <v>152</v>
      </c>
      <c r="E428" s="99"/>
      <c r="F428" s="99"/>
      <c r="G428" s="9">
        <f>SUM(G441)+G444+G432+G448+G429</f>
        <v>11475.3</v>
      </c>
      <c r="H428" s="9">
        <f t="shared" ref="H428:I428" si="121">SUM(H441)+H444+H432+H448+H429</f>
        <v>53857.4</v>
      </c>
      <c r="I428" s="9">
        <f t="shared" si="121"/>
        <v>39813.100000000006</v>
      </c>
    </row>
    <row r="429" spans="1:14" ht="31.5" x14ac:dyDescent="0.25">
      <c r="A429" s="2" t="s">
        <v>863</v>
      </c>
      <c r="B429" s="4"/>
      <c r="C429" s="99" t="s">
        <v>152</v>
      </c>
      <c r="D429" s="99" t="s">
        <v>152</v>
      </c>
      <c r="E429" s="99" t="s">
        <v>768</v>
      </c>
      <c r="F429" s="99"/>
      <c r="G429" s="9">
        <f>SUM(G430)</f>
        <v>520</v>
      </c>
      <c r="H429" s="9">
        <f t="shared" ref="H429:I430" si="122">SUM(H430)</f>
        <v>4900</v>
      </c>
      <c r="I429" s="9">
        <f t="shared" si="122"/>
        <v>0</v>
      </c>
      <c r="N429" s="97"/>
    </row>
    <row r="430" spans="1:14" ht="31.5" x14ac:dyDescent="0.25">
      <c r="A430" s="2" t="s">
        <v>325</v>
      </c>
      <c r="B430" s="4"/>
      <c r="C430" s="99" t="s">
        <v>152</v>
      </c>
      <c r="D430" s="99" t="s">
        <v>152</v>
      </c>
      <c r="E430" s="99" t="s">
        <v>784</v>
      </c>
      <c r="F430" s="99"/>
      <c r="G430" s="9">
        <f>SUM(G431)</f>
        <v>520</v>
      </c>
      <c r="H430" s="9">
        <f t="shared" si="122"/>
        <v>4900</v>
      </c>
      <c r="I430" s="9">
        <f t="shared" si="122"/>
        <v>0</v>
      </c>
    </row>
    <row r="431" spans="1:14" ht="31.5" x14ac:dyDescent="0.25">
      <c r="A431" s="2" t="s">
        <v>243</v>
      </c>
      <c r="B431" s="4"/>
      <c r="C431" s="99" t="s">
        <v>152</v>
      </c>
      <c r="D431" s="99" t="s">
        <v>152</v>
      </c>
      <c r="E431" s="99" t="s">
        <v>784</v>
      </c>
      <c r="F431" s="99" t="s">
        <v>224</v>
      </c>
      <c r="G431" s="9">
        <v>520</v>
      </c>
      <c r="H431" s="9">
        <v>4900</v>
      </c>
      <c r="I431" s="9"/>
    </row>
    <row r="432" spans="1:14" ht="31.5" x14ac:dyDescent="0.25">
      <c r="A432" s="2" t="s">
        <v>637</v>
      </c>
      <c r="B432" s="4"/>
      <c r="C432" s="99" t="s">
        <v>152</v>
      </c>
      <c r="D432" s="99" t="s">
        <v>152</v>
      </c>
      <c r="E432" s="4" t="s">
        <v>221</v>
      </c>
      <c r="F432" s="4"/>
      <c r="G432" s="7">
        <f>SUM(G433)+G436</f>
        <v>1450</v>
      </c>
      <c r="H432" s="7">
        <f>SUM(H433)+H436</f>
        <v>26696.1</v>
      </c>
      <c r="I432" s="7">
        <f>SUM(I433)+I436</f>
        <v>23151.8</v>
      </c>
    </row>
    <row r="433" spans="1:9" ht="31.5" hidden="1" x14ac:dyDescent="0.25">
      <c r="A433" s="2" t="s">
        <v>241</v>
      </c>
      <c r="B433" s="4"/>
      <c r="C433" s="99" t="s">
        <v>152</v>
      </c>
      <c r="D433" s="99" t="s">
        <v>152</v>
      </c>
      <c r="E433" s="4" t="s">
        <v>270</v>
      </c>
      <c r="F433" s="4"/>
      <c r="G433" s="7">
        <f t="shared" ref="G433:I434" si="123">SUM(G434)</f>
        <v>0</v>
      </c>
      <c r="H433" s="7">
        <f t="shared" si="123"/>
        <v>0</v>
      </c>
      <c r="I433" s="7">
        <f t="shared" si="123"/>
        <v>0</v>
      </c>
    </row>
    <row r="434" spans="1:9" ht="31.5" hidden="1" x14ac:dyDescent="0.25">
      <c r="A434" s="2" t="s">
        <v>242</v>
      </c>
      <c r="B434" s="4"/>
      <c r="C434" s="99" t="s">
        <v>152</v>
      </c>
      <c r="D434" s="99" t="s">
        <v>152</v>
      </c>
      <c r="E434" s="4" t="s">
        <v>271</v>
      </c>
      <c r="F434" s="4"/>
      <c r="G434" s="7">
        <f t="shared" si="123"/>
        <v>0</v>
      </c>
      <c r="H434" s="7">
        <f t="shared" si="123"/>
        <v>0</v>
      </c>
      <c r="I434" s="7">
        <f t="shared" si="123"/>
        <v>0</v>
      </c>
    </row>
    <row r="435" spans="1:9" ht="31.5" hidden="1" x14ac:dyDescent="0.25">
      <c r="A435" s="2" t="s">
        <v>243</v>
      </c>
      <c r="B435" s="4"/>
      <c r="C435" s="99" t="s">
        <v>152</v>
      </c>
      <c r="D435" s="99" t="s">
        <v>152</v>
      </c>
      <c r="E435" s="4" t="s">
        <v>271</v>
      </c>
      <c r="F435" s="4" t="s">
        <v>224</v>
      </c>
      <c r="G435" s="7"/>
      <c r="H435" s="7"/>
      <c r="I435" s="7"/>
    </row>
    <row r="436" spans="1:9" x14ac:dyDescent="0.25">
      <c r="A436" s="2" t="s">
        <v>244</v>
      </c>
      <c r="B436" s="4"/>
      <c r="C436" s="99" t="s">
        <v>152</v>
      </c>
      <c r="D436" s="99" t="s">
        <v>152</v>
      </c>
      <c r="E436" s="4" t="s">
        <v>272</v>
      </c>
      <c r="F436" s="4"/>
      <c r="G436" s="7">
        <f>SUM(G437)</f>
        <v>1450</v>
      </c>
      <c r="H436" s="7">
        <f>SUM(H437)</f>
        <v>26696.1</v>
      </c>
      <c r="I436" s="7">
        <f>SUM(I437)</f>
        <v>23151.8</v>
      </c>
    </row>
    <row r="437" spans="1:9" ht="31.5" x14ac:dyDescent="0.25">
      <c r="A437" s="2" t="s">
        <v>242</v>
      </c>
      <c r="B437" s="4"/>
      <c r="C437" s="99" t="s">
        <v>152</v>
      </c>
      <c r="D437" s="99" t="s">
        <v>152</v>
      </c>
      <c r="E437" s="4" t="s">
        <v>273</v>
      </c>
      <c r="F437" s="4"/>
      <c r="G437" s="7">
        <f>SUM(G438)+G439</f>
        <v>1450</v>
      </c>
      <c r="H437" s="7">
        <f t="shared" ref="H437:I437" si="124">SUM(H438)+H439</f>
        <v>26696.1</v>
      </c>
      <c r="I437" s="7">
        <f t="shared" si="124"/>
        <v>23151.8</v>
      </c>
    </row>
    <row r="438" spans="1:9" ht="31.5" x14ac:dyDescent="0.25">
      <c r="A438" s="2" t="s">
        <v>243</v>
      </c>
      <c r="B438" s="4"/>
      <c r="C438" s="99" t="s">
        <v>152</v>
      </c>
      <c r="D438" s="99" t="s">
        <v>152</v>
      </c>
      <c r="E438" s="4" t="s">
        <v>273</v>
      </c>
      <c r="F438" s="4" t="s">
        <v>224</v>
      </c>
      <c r="G438" s="7">
        <v>1450</v>
      </c>
      <c r="H438" s="7">
        <v>3544.3</v>
      </c>
      <c r="I438" s="7">
        <v>0</v>
      </c>
    </row>
    <row r="439" spans="1:9" ht="31.5" x14ac:dyDescent="0.25">
      <c r="A439" s="2" t="s">
        <v>963</v>
      </c>
      <c r="B439" s="4"/>
      <c r="C439" s="99" t="s">
        <v>152</v>
      </c>
      <c r="D439" s="99" t="s">
        <v>152</v>
      </c>
      <c r="E439" s="4" t="s">
        <v>705</v>
      </c>
      <c r="F439" s="4"/>
      <c r="G439" s="7">
        <f>SUM(G440)</f>
        <v>0</v>
      </c>
      <c r="H439" s="7">
        <f>SUM(H440)</f>
        <v>23151.8</v>
      </c>
      <c r="I439" s="7">
        <f>SUM(I440)</f>
        <v>23151.8</v>
      </c>
    </row>
    <row r="440" spans="1:9" ht="31.5" x14ac:dyDescent="0.25">
      <c r="A440" s="2" t="s">
        <v>243</v>
      </c>
      <c r="B440" s="4"/>
      <c r="C440" s="99" t="s">
        <v>152</v>
      </c>
      <c r="D440" s="99" t="s">
        <v>152</v>
      </c>
      <c r="E440" s="4" t="s">
        <v>705</v>
      </c>
      <c r="F440" s="4" t="s">
        <v>224</v>
      </c>
      <c r="G440" s="7">
        <v>0</v>
      </c>
      <c r="H440" s="7">
        <v>23151.8</v>
      </c>
      <c r="I440" s="7">
        <v>23151.8</v>
      </c>
    </row>
    <row r="441" spans="1:9" ht="31.5" x14ac:dyDescent="0.25">
      <c r="A441" s="2" t="s">
        <v>509</v>
      </c>
      <c r="B441" s="4"/>
      <c r="C441" s="99" t="s">
        <v>152</v>
      </c>
      <c r="D441" s="99" t="s">
        <v>152</v>
      </c>
      <c r="E441" s="99" t="s">
        <v>263</v>
      </c>
      <c r="F441" s="99"/>
      <c r="G441" s="9">
        <f t="shared" ref="G441:I442" si="125">SUM(G442)</f>
        <v>4416.7</v>
      </c>
      <c r="H441" s="9">
        <f t="shared" si="125"/>
        <v>5600</v>
      </c>
      <c r="I441" s="9">
        <f t="shared" si="125"/>
        <v>0</v>
      </c>
    </row>
    <row r="442" spans="1:9" ht="31.5" x14ac:dyDescent="0.25">
      <c r="A442" s="2" t="s">
        <v>242</v>
      </c>
      <c r="B442" s="4"/>
      <c r="C442" s="99" t="s">
        <v>152</v>
      </c>
      <c r="D442" s="99" t="s">
        <v>152</v>
      </c>
      <c r="E442" s="99" t="s">
        <v>276</v>
      </c>
      <c r="F442" s="99"/>
      <c r="G442" s="9">
        <f t="shared" si="125"/>
        <v>4416.7</v>
      </c>
      <c r="H442" s="9">
        <f t="shared" si="125"/>
        <v>5600</v>
      </c>
      <c r="I442" s="9">
        <f t="shared" si="125"/>
        <v>0</v>
      </c>
    </row>
    <row r="443" spans="1:9" ht="27.75" customHeight="1" x14ac:dyDescent="0.25">
      <c r="A443" s="2" t="s">
        <v>243</v>
      </c>
      <c r="B443" s="4"/>
      <c r="C443" s="99" t="s">
        <v>152</v>
      </c>
      <c r="D443" s="99" t="s">
        <v>152</v>
      </c>
      <c r="E443" s="99" t="s">
        <v>276</v>
      </c>
      <c r="F443" s="99" t="s">
        <v>224</v>
      </c>
      <c r="G443" s="9">
        <v>4416.7</v>
      </c>
      <c r="H443" s="9">
        <v>5600</v>
      </c>
      <c r="I443" s="9"/>
    </row>
    <row r="444" spans="1:9" ht="31.5" x14ac:dyDescent="0.25">
      <c r="A444" s="2" t="s">
        <v>864</v>
      </c>
      <c r="B444" s="4"/>
      <c r="C444" s="99" t="s">
        <v>152</v>
      </c>
      <c r="D444" s="99" t="s">
        <v>152</v>
      </c>
      <c r="E444" s="99" t="s">
        <v>215</v>
      </c>
      <c r="F444" s="99"/>
      <c r="G444" s="9">
        <f t="shared" ref="G444:I446" si="126">SUM(G445)</f>
        <v>4927.3</v>
      </c>
      <c r="H444" s="9">
        <f t="shared" si="126"/>
        <v>16500</v>
      </c>
      <c r="I444" s="9">
        <f t="shared" si="126"/>
        <v>16500</v>
      </c>
    </row>
    <row r="445" spans="1:9" ht="31.5" x14ac:dyDescent="0.25">
      <c r="A445" s="2" t="s">
        <v>324</v>
      </c>
      <c r="B445" s="4"/>
      <c r="C445" s="99" t="s">
        <v>152</v>
      </c>
      <c r="D445" s="99" t="s">
        <v>152</v>
      </c>
      <c r="E445" s="99" t="s">
        <v>217</v>
      </c>
      <c r="F445" s="99"/>
      <c r="G445" s="9">
        <f t="shared" si="126"/>
        <v>4927.3</v>
      </c>
      <c r="H445" s="9">
        <f t="shared" si="126"/>
        <v>16500</v>
      </c>
      <c r="I445" s="9">
        <f t="shared" si="126"/>
        <v>16500</v>
      </c>
    </row>
    <row r="446" spans="1:9" x14ac:dyDescent="0.25">
      <c r="A446" s="34" t="s">
        <v>29</v>
      </c>
      <c r="B446" s="4"/>
      <c r="C446" s="99" t="s">
        <v>152</v>
      </c>
      <c r="D446" s="99" t="s">
        <v>152</v>
      </c>
      <c r="E446" s="99" t="s">
        <v>561</v>
      </c>
      <c r="F446" s="99"/>
      <c r="G446" s="9">
        <f t="shared" si="126"/>
        <v>4927.3</v>
      </c>
      <c r="H446" s="9">
        <f t="shared" si="126"/>
        <v>16500</v>
      </c>
      <c r="I446" s="9">
        <f t="shared" si="126"/>
        <v>16500</v>
      </c>
    </row>
    <row r="447" spans="1:9" ht="31.5" x14ac:dyDescent="0.25">
      <c r="A447" s="2" t="s">
        <v>43</v>
      </c>
      <c r="B447" s="4"/>
      <c r="C447" s="99" t="s">
        <v>152</v>
      </c>
      <c r="D447" s="99" t="s">
        <v>152</v>
      </c>
      <c r="E447" s="99" t="s">
        <v>561</v>
      </c>
      <c r="F447" s="99" t="s">
        <v>80</v>
      </c>
      <c r="G447" s="9">
        <v>4927.3</v>
      </c>
      <c r="H447" s="9">
        <v>16500</v>
      </c>
      <c r="I447" s="9">
        <f>21500-5000</f>
        <v>16500</v>
      </c>
    </row>
    <row r="448" spans="1:9" x14ac:dyDescent="0.25">
      <c r="A448" s="2" t="s">
        <v>173</v>
      </c>
      <c r="B448" s="4"/>
      <c r="C448" s="99" t="s">
        <v>152</v>
      </c>
      <c r="D448" s="99" t="s">
        <v>152</v>
      </c>
      <c r="E448" s="99" t="s">
        <v>174</v>
      </c>
      <c r="F448" s="99"/>
      <c r="G448" s="9">
        <f>SUM(G449)</f>
        <v>161.30000000000001</v>
      </c>
      <c r="H448" s="9">
        <f t="shared" ref="H448:I448" si="127">SUM(H449)</f>
        <v>161.30000000000001</v>
      </c>
      <c r="I448" s="9">
        <f t="shared" si="127"/>
        <v>161.30000000000001</v>
      </c>
    </row>
    <row r="449" spans="1:9" ht="47.25" x14ac:dyDescent="0.25">
      <c r="A449" s="98" t="s">
        <v>318</v>
      </c>
      <c r="B449" s="99"/>
      <c r="C449" s="99" t="s">
        <v>152</v>
      </c>
      <c r="D449" s="99" t="s">
        <v>152</v>
      </c>
      <c r="E449" s="99" t="s">
        <v>443</v>
      </c>
      <c r="F449" s="31"/>
      <c r="G449" s="9">
        <f>SUM(G450:G451)</f>
        <v>161.30000000000001</v>
      </c>
      <c r="H449" s="9">
        <f>SUM(H450:H451)</f>
        <v>161.30000000000001</v>
      </c>
      <c r="I449" s="9">
        <f>SUM(I450:I451)</f>
        <v>161.30000000000001</v>
      </c>
    </row>
    <row r="450" spans="1:9" ht="47.25" x14ac:dyDescent="0.25">
      <c r="A450" s="2" t="s">
        <v>42</v>
      </c>
      <c r="B450" s="99"/>
      <c r="C450" s="99" t="s">
        <v>152</v>
      </c>
      <c r="D450" s="99" t="s">
        <v>152</v>
      </c>
      <c r="E450" s="99" t="s">
        <v>443</v>
      </c>
      <c r="F450" s="99" t="s">
        <v>78</v>
      </c>
      <c r="G450" s="9">
        <v>151.80000000000001</v>
      </c>
      <c r="H450" s="9">
        <v>151.80000000000001</v>
      </c>
      <c r="I450" s="9">
        <v>151.80000000000001</v>
      </c>
    </row>
    <row r="451" spans="1:9" ht="30.75" customHeight="1" x14ac:dyDescent="0.25">
      <c r="A451" s="98" t="s">
        <v>43</v>
      </c>
      <c r="B451" s="99"/>
      <c r="C451" s="99" t="s">
        <v>152</v>
      </c>
      <c r="D451" s="99" t="s">
        <v>152</v>
      </c>
      <c r="E451" s="99" t="s">
        <v>653</v>
      </c>
      <c r="F451" s="99" t="s">
        <v>80</v>
      </c>
      <c r="G451" s="9">
        <v>9.5</v>
      </c>
      <c r="H451" s="9">
        <v>9.5</v>
      </c>
      <c r="I451" s="9">
        <v>9.5</v>
      </c>
    </row>
    <row r="452" spans="1:9" x14ac:dyDescent="0.25">
      <c r="A452" s="98" t="s">
        <v>865</v>
      </c>
      <c r="B452" s="22"/>
      <c r="C452" s="99" t="s">
        <v>67</v>
      </c>
      <c r="D452" s="31"/>
      <c r="E452" s="31"/>
      <c r="F452" s="31"/>
      <c r="G452" s="9">
        <f>SUM(G453+G459)</f>
        <v>12179.2</v>
      </c>
      <c r="H452" s="9">
        <f>SUM(H453+H459)</f>
        <v>10340.6</v>
      </c>
      <c r="I452" s="9">
        <f>SUM(I453+I459)</f>
        <v>10674.4</v>
      </c>
    </row>
    <row r="453" spans="1:9" x14ac:dyDescent="0.25">
      <c r="A453" s="98" t="s">
        <v>218</v>
      </c>
      <c r="B453" s="22"/>
      <c r="C453" s="99" t="s">
        <v>67</v>
      </c>
      <c r="D453" s="99" t="s">
        <v>45</v>
      </c>
      <c r="E453" s="31"/>
      <c r="F453" s="31"/>
      <c r="G453" s="9">
        <f t="shared" ref="G453:I454" si="128">SUM(G454)</f>
        <v>9513.6</v>
      </c>
      <c r="H453" s="9">
        <f t="shared" si="128"/>
        <v>8922.4</v>
      </c>
      <c r="I453" s="9">
        <f t="shared" si="128"/>
        <v>8922.4</v>
      </c>
    </row>
    <row r="454" spans="1:9" ht="31.5" x14ac:dyDescent="0.25">
      <c r="A454" s="98" t="s">
        <v>757</v>
      </c>
      <c r="B454" s="22"/>
      <c r="C454" s="99" t="s">
        <v>67</v>
      </c>
      <c r="D454" s="99" t="s">
        <v>45</v>
      </c>
      <c r="E454" s="31" t="s">
        <v>219</v>
      </c>
      <c r="F454" s="31"/>
      <c r="G454" s="9">
        <f t="shared" si="128"/>
        <v>9513.6</v>
      </c>
      <c r="H454" s="9">
        <f t="shared" si="128"/>
        <v>8922.4</v>
      </c>
      <c r="I454" s="9">
        <f t="shared" si="128"/>
        <v>8922.4</v>
      </c>
    </row>
    <row r="455" spans="1:9" ht="31.5" x14ac:dyDescent="0.25">
      <c r="A455" s="98" t="s">
        <v>36</v>
      </c>
      <c r="B455" s="22"/>
      <c r="C455" s="99" t="s">
        <v>67</v>
      </c>
      <c r="D455" s="99" t="s">
        <v>45</v>
      </c>
      <c r="E455" s="31" t="s">
        <v>220</v>
      </c>
      <c r="F455" s="31"/>
      <c r="G455" s="9">
        <f>SUM(G456:G458)</f>
        <v>9513.6</v>
      </c>
      <c r="H455" s="9">
        <f>SUM(H456:H458)</f>
        <v>8922.4</v>
      </c>
      <c r="I455" s="9">
        <f>SUM(I456:I458)</f>
        <v>8922.4</v>
      </c>
    </row>
    <row r="456" spans="1:9" ht="47.25" x14ac:dyDescent="0.25">
      <c r="A456" s="2" t="s">
        <v>42</v>
      </c>
      <c r="B456" s="22"/>
      <c r="C456" s="99" t="s">
        <v>67</v>
      </c>
      <c r="D456" s="99" t="s">
        <v>45</v>
      </c>
      <c r="E456" s="31" t="s">
        <v>220</v>
      </c>
      <c r="F456" s="99" t="s">
        <v>78</v>
      </c>
      <c r="G456" s="9">
        <v>7873.9</v>
      </c>
      <c r="H456" s="9">
        <v>7455.5</v>
      </c>
      <c r="I456" s="9">
        <v>7455.5</v>
      </c>
    </row>
    <row r="457" spans="1:9" ht="31.5" x14ac:dyDescent="0.25">
      <c r="A457" s="98" t="s">
        <v>43</v>
      </c>
      <c r="B457" s="22"/>
      <c r="C457" s="99" t="s">
        <v>67</v>
      </c>
      <c r="D457" s="99" t="s">
        <v>45</v>
      </c>
      <c r="E457" s="31" t="s">
        <v>220</v>
      </c>
      <c r="F457" s="99" t="s">
        <v>80</v>
      </c>
      <c r="G457" s="9">
        <v>1382.1</v>
      </c>
      <c r="H457" s="9">
        <v>1177.8</v>
      </c>
      <c r="I457" s="9">
        <v>1177.8</v>
      </c>
    </row>
    <row r="458" spans="1:9" x14ac:dyDescent="0.25">
      <c r="A458" s="98" t="s">
        <v>20</v>
      </c>
      <c r="B458" s="22"/>
      <c r="C458" s="99" t="s">
        <v>67</v>
      </c>
      <c r="D458" s="99" t="s">
        <v>45</v>
      </c>
      <c r="E458" s="31" t="s">
        <v>220</v>
      </c>
      <c r="F458" s="99" t="s">
        <v>85</v>
      </c>
      <c r="G458" s="9">
        <f>580.8-323.2</f>
        <v>257.59999999999997</v>
      </c>
      <c r="H458" s="9">
        <v>289.10000000000002</v>
      </c>
      <c r="I458" s="9">
        <v>289.10000000000002</v>
      </c>
    </row>
    <row r="459" spans="1:9" x14ac:dyDescent="0.25">
      <c r="A459" s="98" t="s">
        <v>161</v>
      </c>
      <c r="B459" s="22"/>
      <c r="C459" s="99" t="s">
        <v>67</v>
      </c>
      <c r="D459" s="99" t="s">
        <v>152</v>
      </c>
      <c r="E459" s="31"/>
      <c r="F459" s="31"/>
      <c r="G459" s="9">
        <f>SUM(G463)+G460</f>
        <v>2665.6000000000004</v>
      </c>
      <c r="H459" s="9">
        <f>SUM(H463)</f>
        <v>1418.2</v>
      </c>
      <c r="I459" s="9">
        <f>SUM(I463)</f>
        <v>1752</v>
      </c>
    </row>
    <row r="460" spans="1:9" ht="31.5" x14ac:dyDescent="0.25">
      <c r="A460" s="2" t="s">
        <v>515</v>
      </c>
      <c r="B460" s="4"/>
      <c r="C460" s="111" t="s">
        <v>67</v>
      </c>
      <c r="D460" s="111" t="s">
        <v>152</v>
      </c>
      <c r="E460" s="4" t="s">
        <v>268</v>
      </c>
      <c r="F460" s="4"/>
      <c r="G460" s="7">
        <f t="shared" ref="G460:G461" si="129">SUM(G461)</f>
        <v>89.6</v>
      </c>
      <c r="H460" s="9"/>
      <c r="I460" s="9"/>
    </row>
    <row r="461" spans="1:9" x14ac:dyDescent="0.25">
      <c r="A461" s="2" t="s">
        <v>29</v>
      </c>
      <c r="B461" s="4"/>
      <c r="C461" s="111" t="s">
        <v>67</v>
      </c>
      <c r="D461" s="111" t="s">
        <v>152</v>
      </c>
      <c r="E461" s="4" t="s">
        <v>269</v>
      </c>
      <c r="F461" s="4"/>
      <c r="G461" s="7">
        <f t="shared" si="129"/>
        <v>89.6</v>
      </c>
      <c r="H461" s="9"/>
      <c r="I461" s="9"/>
    </row>
    <row r="462" spans="1:9" ht="31.5" x14ac:dyDescent="0.25">
      <c r="A462" s="2" t="s">
        <v>43</v>
      </c>
      <c r="B462" s="4"/>
      <c r="C462" s="111" t="s">
        <v>67</v>
      </c>
      <c r="D462" s="111" t="s">
        <v>152</v>
      </c>
      <c r="E462" s="4" t="s">
        <v>269</v>
      </c>
      <c r="F462" s="4" t="s">
        <v>80</v>
      </c>
      <c r="G462" s="7">
        <v>89.6</v>
      </c>
      <c r="H462" s="9"/>
      <c r="I462" s="9"/>
    </row>
    <row r="463" spans="1:9" ht="31.5" x14ac:dyDescent="0.25">
      <c r="A463" s="98" t="s">
        <v>757</v>
      </c>
      <c r="B463" s="22"/>
      <c r="C463" s="99" t="s">
        <v>67</v>
      </c>
      <c r="D463" s="99" t="s">
        <v>152</v>
      </c>
      <c r="E463" s="31" t="s">
        <v>219</v>
      </c>
      <c r="F463" s="31"/>
      <c r="G463" s="9">
        <f>SUM(G464)</f>
        <v>2576.0000000000005</v>
      </c>
      <c r="H463" s="9">
        <f t="shared" ref="H463:I463" si="130">SUM(H464)</f>
        <v>1418.2</v>
      </c>
      <c r="I463" s="9">
        <f t="shared" si="130"/>
        <v>1752</v>
      </c>
    </row>
    <row r="464" spans="1:9" x14ac:dyDescent="0.25">
      <c r="A464" s="98" t="s">
        <v>29</v>
      </c>
      <c r="B464" s="22"/>
      <c r="C464" s="99" t="s">
        <v>67</v>
      </c>
      <c r="D464" s="99" t="s">
        <v>152</v>
      </c>
      <c r="E464" s="31" t="s">
        <v>226</v>
      </c>
      <c r="F464" s="31"/>
      <c r="G464" s="9">
        <f>SUM(G465)+G468+G469+G471</f>
        <v>2576.0000000000005</v>
      </c>
      <c r="H464" s="9">
        <f t="shared" ref="H464:I464" si="131">SUM(H465)+H468+H469+H471</f>
        <v>1418.2</v>
      </c>
      <c r="I464" s="9">
        <f t="shared" si="131"/>
        <v>1752</v>
      </c>
    </row>
    <row r="465" spans="1:9" ht="47.25" hidden="1" x14ac:dyDescent="0.25">
      <c r="A465" s="98" t="s">
        <v>866</v>
      </c>
      <c r="B465" s="22"/>
      <c r="C465" s="99" t="s">
        <v>67</v>
      </c>
      <c r="D465" s="99" t="s">
        <v>152</v>
      </c>
      <c r="E465" s="31" t="s">
        <v>245</v>
      </c>
      <c r="F465" s="31"/>
      <c r="G465" s="9">
        <f>SUM(G466)</f>
        <v>0</v>
      </c>
      <c r="H465" s="9">
        <f>SUM(H466)</f>
        <v>0</v>
      </c>
      <c r="I465" s="9">
        <f>SUM(I466)</f>
        <v>0</v>
      </c>
    </row>
    <row r="466" spans="1:9" hidden="1" x14ac:dyDescent="0.25">
      <c r="A466" s="98" t="s">
        <v>79</v>
      </c>
      <c r="B466" s="22"/>
      <c r="C466" s="99" t="s">
        <v>67</v>
      </c>
      <c r="D466" s="99" t="s">
        <v>152</v>
      </c>
      <c r="E466" s="31" t="s">
        <v>245</v>
      </c>
      <c r="F466" s="99" t="s">
        <v>80</v>
      </c>
      <c r="G466" s="9"/>
      <c r="H466" s="9"/>
      <c r="I466" s="9"/>
    </row>
    <row r="467" spans="1:9" ht="47.25" hidden="1" x14ac:dyDescent="0.25">
      <c r="A467" s="2" t="s">
        <v>42</v>
      </c>
      <c r="B467" s="22"/>
      <c r="C467" s="99" t="s">
        <v>67</v>
      </c>
      <c r="D467" s="99" t="s">
        <v>152</v>
      </c>
      <c r="E467" s="31" t="s">
        <v>245</v>
      </c>
      <c r="F467" s="31">
        <v>100</v>
      </c>
      <c r="G467" s="9"/>
      <c r="H467" s="9"/>
      <c r="I467" s="9"/>
    </row>
    <row r="468" spans="1:9" ht="31.5" x14ac:dyDescent="0.25">
      <c r="A468" s="98" t="s">
        <v>43</v>
      </c>
      <c r="B468" s="22"/>
      <c r="C468" s="99" t="s">
        <v>67</v>
      </c>
      <c r="D468" s="99" t="s">
        <v>152</v>
      </c>
      <c r="E468" s="31" t="s">
        <v>226</v>
      </c>
      <c r="F468" s="99" t="s">
        <v>80</v>
      </c>
      <c r="G468" s="9">
        <f>15821-13305.4</f>
        <v>2515.6000000000004</v>
      </c>
      <c r="H468" s="9">
        <f>3671.4-2311.5</f>
        <v>1359.9</v>
      </c>
      <c r="I468" s="9">
        <f>3703.1-2413.6</f>
        <v>1289.5</v>
      </c>
    </row>
    <row r="469" spans="1:9" ht="157.5" x14ac:dyDescent="0.25">
      <c r="A469" s="98" t="s">
        <v>833</v>
      </c>
      <c r="B469" s="22"/>
      <c r="C469" s="99" t="s">
        <v>67</v>
      </c>
      <c r="D469" s="99" t="s">
        <v>152</v>
      </c>
      <c r="E469" s="31" t="s">
        <v>832</v>
      </c>
      <c r="F469" s="99"/>
      <c r="G469" s="9">
        <f>SUM(G470)</f>
        <v>60.4</v>
      </c>
      <c r="H469" s="9">
        <f t="shared" ref="H469:I469" si="132">SUM(H470)</f>
        <v>58.3</v>
      </c>
      <c r="I469" s="9">
        <f t="shared" si="132"/>
        <v>58.3</v>
      </c>
    </row>
    <row r="470" spans="1:9" ht="31.5" x14ac:dyDescent="0.25">
      <c r="A470" s="98" t="s">
        <v>43</v>
      </c>
      <c r="B470" s="22"/>
      <c r="C470" s="99" t="s">
        <v>67</v>
      </c>
      <c r="D470" s="99" t="s">
        <v>152</v>
      </c>
      <c r="E470" s="31" t="s">
        <v>832</v>
      </c>
      <c r="F470" s="99" t="s">
        <v>80</v>
      </c>
      <c r="G470" s="9">
        <v>60.4</v>
      </c>
      <c r="H470" s="9">
        <v>58.3</v>
      </c>
      <c r="I470" s="9">
        <v>58.3</v>
      </c>
    </row>
    <row r="471" spans="1:9" ht="31.5" x14ac:dyDescent="0.25">
      <c r="A471" s="98" t="s">
        <v>909</v>
      </c>
      <c r="B471" s="22"/>
      <c r="C471" s="99" t="s">
        <v>67</v>
      </c>
      <c r="D471" s="99" t="s">
        <v>152</v>
      </c>
      <c r="E471" s="31" t="s">
        <v>908</v>
      </c>
      <c r="F471" s="99"/>
      <c r="G471" s="9"/>
      <c r="H471" s="9"/>
      <c r="I471" s="9">
        <f>SUM(I472)</f>
        <v>404.2</v>
      </c>
    </row>
    <row r="472" spans="1:9" ht="31.5" x14ac:dyDescent="0.25">
      <c r="A472" s="98" t="s">
        <v>43</v>
      </c>
      <c r="B472" s="22"/>
      <c r="C472" s="99" t="s">
        <v>67</v>
      </c>
      <c r="D472" s="99" t="s">
        <v>152</v>
      </c>
      <c r="E472" s="31" t="s">
        <v>908</v>
      </c>
      <c r="F472" s="99" t="s">
        <v>80</v>
      </c>
      <c r="G472" s="9"/>
      <c r="H472" s="9"/>
      <c r="I472" s="9">
        <v>404.2</v>
      </c>
    </row>
    <row r="473" spans="1:9" x14ac:dyDescent="0.25">
      <c r="A473" s="2" t="s">
        <v>101</v>
      </c>
      <c r="B473" s="22"/>
      <c r="C473" s="99" t="s">
        <v>102</v>
      </c>
      <c r="D473" s="99"/>
      <c r="E473" s="31"/>
      <c r="F473" s="99"/>
      <c r="G473" s="9">
        <f>SUM(G504)+G474+G478</f>
        <v>2992</v>
      </c>
      <c r="H473" s="9">
        <f>SUM(H504)+H474+H478</f>
        <v>0</v>
      </c>
      <c r="I473" s="9">
        <f>SUM(I504)+I474+I478</f>
        <v>0</v>
      </c>
    </row>
    <row r="474" spans="1:9" hidden="1" x14ac:dyDescent="0.25">
      <c r="A474" s="98" t="s">
        <v>163</v>
      </c>
      <c r="B474" s="22"/>
      <c r="C474" s="99" t="s">
        <v>102</v>
      </c>
      <c r="D474" s="99" t="s">
        <v>35</v>
      </c>
      <c r="E474" s="31"/>
      <c r="F474" s="99"/>
      <c r="G474" s="9">
        <f>SUM(G475)</f>
        <v>0</v>
      </c>
      <c r="H474" s="9">
        <f t="shared" ref="H474:I475" si="133">SUM(H475)</f>
        <v>0</v>
      </c>
      <c r="I474" s="9">
        <f t="shared" si="133"/>
        <v>0</v>
      </c>
    </row>
    <row r="475" spans="1:9" ht="47.25" hidden="1" x14ac:dyDescent="0.25">
      <c r="A475" s="2" t="s">
        <v>525</v>
      </c>
      <c r="B475" s="22"/>
      <c r="C475" s="99" t="s">
        <v>102</v>
      </c>
      <c r="D475" s="99" t="s">
        <v>35</v>
      </c>
      <c r="E475" s="31" t="s">
        <v>401</v>
      </c>
      <c r="F475" s="99"/>
      <c r="G475" s="9">
        <f>SUM(G476)</f>
        <v>0</v>
      </c>
      <c r="H475" s="9">
        <f t="shared" si="133"/>
        <v>0</v>
      </c>
      <c r="I475" s="9">
        <f t="shared" si="133"/>
        <v>0</v>
      </c>
    </row>
    <row r="476" spans="1:9" hidden="1" x14ac:dyDescent="0.25">
      <c r="A476" s="2" t="s">
        <v>660</v>
      </c>
      <c r="B476" s="22"/>
      <c r="C476" s="99" t="s">
        <v>102</v>
      </c>
      <c r="D476" s="99" t="s">
        <v>35</v>
      </c>
      <c r="E476" s="31" t="s">
        <v>658</v>
      </c>
      <c r="F476" s="99"/>
      <c r="G476" s="9">
        <f>SUM(G477)</f>
        <v>0</v>
      </c>
      <c r="H476" s="9">
        <f>SUM(H477)</f>
        <v>0</v>
      </c>
      <c r="I476" s="9">
        <f>SUM(I477)</f>
        <v>0</v>
      </c>
    </row>
    <row r="477" spans="1:9" ht="31.5" hidden="1" x14ac:dyDescent="0.25">
      <c r="A477" s="2" t="s">
        <v>243</v>
      </c>
      <c r="B477" s="22"/>
      <c r="C477" s="99" t="s">
        <v>102</v>
      </c>
      <c r="D477" s="99" t="s">
        <v>35</v>
      </c>
      <c r="E477" s="31" t="s">
        <v>658</v>
      </c>
      <c r="F477" s="99" t="s">
        <v>224</v>
      </c>
      <c r="G477" s="9"/>
      <c r="H477" s="9">
        <v>0</v>
      </c>
      <c r="I477" s="9">
        <v>0</v>
      </c>
    </row>
    <row r="478" spans="1:9" x14ac:dyDescent="0.25">
      <c r="A478" s="2" t="s">
        <v>677</v>
      </c>
      <c r="B478" s="22"/>
      <c r="C478" s="99" t="s">
        <v>102</v>
      </c>
      <c r="D478" s="99" t="s">
        <v>152</v>
      </c>
      <c r="E478" s="31"/>
      <c r="F478" s="99"/>
      <c r="G478" s="9">
        <f>SUM(G479+G496)+G482+G485+G493+G489+G499+G502</f>
        <v>109.5</v>
      </c>
      <c r="H478" s="9">
        <f t="shared" ref="H478:I478" si="134">SUM(H479+H496)+H482+H485+H493+H489+H499+H502</f>
        <v>0</v>
      </c>
      <c r="I478" s="9">
        <f t="shared" si="134"/>
        <v>0</v>
      </c>
    </row>
    <row r="479" spans="1:9" ht="31.5" x14ac:dyDescent="0.25">
      <c r="A479" s="98" t="s">
        <v>638</v>
      </c>
      <c r="B479" s="22"/>
      <c r="C479" s="99" t="s">
        <v>102</v>
      </c>
      <c r="D479" s="99" t="s">
        <v>152</v>
      </c>
      <c r="E479" s="99" t="s">
        <v>195</v>
      </c>
      <c r="F479" s="31"/>
      <c r="G479" s="9">
        <f>SUM(G480)</f>
        <v>80</v>
      </c>
      <c r="H479" s="9">
        <f t="shared" ref="H479:I480" si="135">SUM(H480)</f>
        <v>0</v>
      </c>
      <c r="I479" s="9">
        <f t="shared" si="135"/>
        <v>0</v>
      </c>
    </row>
    <row r="480" spans="1:9" ht="31.5" x14ac:dyDescent="0.25">
      <c r="A480" s="98" t="s">
        <v>87</v>
      </c>
      <c r="B480" s="22"/>
      <c r="C480" s="99" t="s">
        <v>102</v>
      </c>
      <c r="D480" s="99" t="s">
        <v>152</v>
      </c>
      <c r="E480" s="31" t="s">
        <v>529</v>
      </c>
      <c r="F480" s="31"/>
      <c r="G480" s="9">
        <f>SUM(G481)</f>
        <v>80</v>
      </c>
      <c r="H480" s="9">
        <f t="shared" si="135"/>
        <v>0</v>
      </c>
      <c r="I480" s="9">
        <f t="shared" si="135"/>
        <v>0</v>
      </c>
    </row>
    <row r="481" spans="1:9" ht="31.5" x14ac:dyDescent="0.25">
      <c r="A481" s="98" t="s">
        <v>43</v>
      </c>
      <c r="B481" s="22"/>
      <c r="C481" s="99" t="s">
        <v>102</v>
      </c>
      <c r="D481" s="99" t="s">
        <v>152</v>
      </c>
      <c r="E481" s="31" t="s">
        <v>529</v>
      </c>
      <c r="F481" s="31">
        <v>200</v>
      </c>
      <c r="G481" s="9">
        <v>80</v>
      </c>
      <c r="H481" s="9"/>
      <c r="I481" s="9"/>
    </row>
    <row r="482" spans="1:9" ht="31.5" hidden="1" x14ac:dyDescent="0.25">
      <c r="A482" s="98" t="s">
        <v>867</v>
      </c>
      <c r="B482" s="22"/>
      <c r="C482" s="99" t="s">
        <v>102</v>
      </c>
      <c r="D482" s="99" t="s">
        <v>152</v>
      </c>
      <c r="E482" s="31" t="s">
        <v>186</v>
      </c>
      <c r="F482" s="31"/>
      <c r="G482" s="9">
        <f>SUM(G483)</f>
        <v>0</v>
      </c>
      <c r="H482" s="9"/>
      <c r="I482" s="9"/>
    </row>
    <row r="483" spans="1:9" ht="31.5" hidden="1" x14ac:dyDescent="0.25">
      <c r="A483" s="98" t="s">
        <v>87</v>
      </c>
      <c r="B483" s="22"/>
      <c r="C483" s="99" t="s">
        <v>102</v>
      </c>
      <c r="D483" s="99" t="s">
        <v>152</v>
      </c>
      <c r="E483" s="31" t="s">
        <v>198</v>
      </c>
      <c r="F483" s="31"/>
      <c r="G483" s="9">
        <f>SUM(G484)</f>
        <v>0</v>
      </c>
      <c r="H483" s="9"/>
      <c r="I483" s="9"/>
    </row>
    <row r="484" spans="1:9" ht="31.5" hidden="1" x14ac:dyDescent="0.25">
      <c r="A484" s="98" t="s">
        <v>43</v>
      </c>
      <c r="B484" s="22"/>
      <c r="C484" s="99" t="s">
        <v>102</v>
      </c>
      <c r="D484" s="99" t="s">
        <v>152</v>
      </c>
      <c r="E484" s="31" t="s">
        <v>198</v>
      </c>
      <c r="F484" s="31">
        <v>200</v>
      </c>
      <c r="G484" s="9"/>
      <c r="H484" s="9"/>
      <c r="I484" s="9"/>
    </row>
    <row r="485" spans="1:9" ht="31.5" x14ac:dyDescent="0.25">
      <c r="A485" s="2" t="s">
        <v>497</v>
      </c>
      <c r="B485" s="4"/>
      <c r="C485" s="99" t="s">
        <v>102</v>
      </c>
      <c r="D485" s="99" t="s">
        <v>152</v>
      </c>
      <c r="E485" s="4" t="s">
        <v>249</v>
      </c>
      <c r="F485" s="99"/>
      <c r="G485" s="9">
        <f>SUM(G486)</f>
        <v>11.5</v>
      </c>
      <c r="H485" s="9">
        <f t="shared" ref="H485:I487" si="136">SUM(H486)</f>
        <v>0</v>
      </c>
      <c r="I485" s="9">
        <f t="shared" si="136"/>
        <v>0</v>
      </c>
    </row>
    <row r="486" spans="1:9" ht="31.5" x14ac:dyDescent="0.25">
      <c r="A486" s="2" t="s">
        <v>498</v>
      </c>
      <c r="B486" s="4"/>
      <c r="C486" s="99" t="s">
        <v>102</v>
      </c>
      <c r="D486" s="99" t="s">
        <v>152</v>
      </c>
      <c r="E486" s="4" t="s">
        <v>250</v>
      </c>
      <c r="F486" s="99"/>
      <c r="G486" s="9">
        <f>SUM(G487)</f>
        <v>11.5</v>
      </c>
      <c r="H486" s="9">
        <f t="shared" si="136"/>
        <v>0</v>
      </c>
      <c r="I486" s="9">
        <f t="shared" si="136"/>
        <v>0</v>
      </c>
    </row>
    <row r="487" spans="1:9" ht="31.5" x14ac:dyDescent="0.25">
      <c r="A487" s="2" t="s">
        <v>36</v>
      </c>
      <c r="B487" s="4"/>
      <c r="C487" s="99" t="s">
        <v>102</v>
      </c>
      <c r="D487" s="99" t="s">
        <v>152</v>
      </c>
      <c r="E487" s="4" t="s">
        <v>254</v>
      </c>
      <c r="F487" s="99"/>
      <c r="G487" s="9">
        <f>SUM(G488)</f>
        <v>11.5</v>
      </c>
      <c r="H487" s="9">
        <f t="shared" si="136"/>
        <v>0</v>
      </c>
      <c r="I487" s="9">
        <f t="shared" si="136"/>
        <v>0</v>
      </c>
    </row>
    <row r="488" spans="1:9" ht="31.5" x14ac:dyDescent="0.25">
      <c r="A488" s="98" t="s">
        <v>43</v>
      </c>
      <c r="B488" s="22"/>
      <c r="C488" s="99" t="s">
        <v>102</v>
      </c>
      <c r="D488" s="99" t="s">
        <v>152</v>
      </c>
      <c r="E488" s="4" t="s">
        <v>254</v>
      </c>
      <c r="F488" s="99" t="s">
        <v>80</v>
      </c>
      <c r="G488" s="9">
        <v>11.5</v>
      </c>
      <c r="H488" s="9"/>
      <c r="I488" s="9"/>
    </row>
    <row r="489" spans="1:9" ht="31.5" hidden="1" x14ac:dyDescent="0.25">
      <c r="A489" s="2" t="s">
        <v>507</v>
      </c>
      <c r="B489" s="22"/>
      <c r="C489" s="99" t="s">
        <v>102</v>
      </c>
      <c r="D489" s="99" t="s">
        <v>152</v>
      </c>
      <c r="E489" s="4" t="s">
        <v>263</v>
      </c>
      <c r="F489" s="99"/>
      <c r="G489" s="9">
        <f>SUM(G490)</f>
        <v>0</v>
      </c>
      <c r="H489" s="9">
        <f t="shared" ref="H489:I491" si="137">SUM(H490)</f>
        <v>0</v>
      </c>
      <c r="I489" s="9">
        <f t="shared" si="137"/>
        <v>0</v>
      </c>
    </row>
    <row r="490" spans="1:9" ht="31.5" hidden="1" x14ac:dyDescent="0.25">
      <c r="A490" s="2" t="s">
        <v>508</v>
      </c>
      <c r="B490" s="22"/>
      <c r="C490" s="99" t="s">
        <v>102</v>
      </c>
      <c r="D490" s="99" t="s">
        <v>152</v>
      </c>
      <c r="E490" s="4" t="s">
        <v>264</v>
      </c>
      <c r="F490" s="99"/>
      <c r="G490" s="9">
        <f>SUM(G491)</f>
        <v>0</v>
      </c>
      <c r="H490" s="9">
        <f t="shared" si="137"/>
        <v>0</v>
      </c>
      <c r="I490" s="9">
        <f t="shared" si="137"/>
        <v>0</v>
      </c>
    </row>
    <row r="491" spans="1:9" ht="31.5" hidden="1" x14ac:dyDescent="0.25">
      <c r="A491" s="2" t="s">
        <v>36</v>
      </c>
      <c r="B491" s="22"/>
      <c r="C491" s="99" t="s">
        <v>102</v>
      </c>
      <c r="D491" s="99" t="s">
        <v>152</v>
      </c>
      <c r="E491" s="4" t="s">
        <v>265</v>
      </c>
      <c r="F491" s="99"/>
      <c r="G491" s="9">
        <f>SUM(G492)</f>
        <v>0</v>
      </c>
      <c r="H491" s="9">
        <f t="shared" si="137"/>
        <v>0</v>
      </c>
      <c r="I491" s="9">
        <f t="shared" si="137"/>
        <v>0</v>
      </c>
    </row>
    <row r="492" spans="1:9" ht="31.5" hidden="1" x14ac:dyDescent="0.25">
      <c r="A492" s="98" t="s">
        <v>43</v>
      </c>
      <c r="B492" s="22"/>
      <c r="C492" s="99" t="s">
        <v>102</v>
      </c>
      <c r="D492" s="99" t="s">
        <v>152</v>
      </c>
      <c r="E492" s="4" t="s">
        <v>265</v>
      </c>
      <c r="F492" s="99" t="s">
        <v>80</v>
      </c>
      <c r="G492" s="9"/>
      <c r="H492" s="9"/>
      <c r="I492" s="9"/>
    </row>
    <row r="493" spans="1:9" ht="31.5" x14ac:dyDescent="0.25">
      <c r="A493" s="98" t="s">
        <v>757</v>
      </c>
      <c r="B493" s="22"/>
      <c r="C493" s="99" t="s">
        <v>102</v>
      </c>
      <c r="D493" s="99" t="s">
        <v>152</v>
      </c>
      <c r="E493" s="31" t="s">
        <v>219</v>
      </c>
      <c r="F493" s="99"/>
      <c r="G493" s="9">
        <f>SUM(G494)</f>
        <v>18</v>
      </c>
      <c r="H493" s="9">
        <f t="shared" ref="H493:I494" si="138">SUM(H494)</f>
        <v>0</v>
      </c>
      <c r="I493" s="9">
        <f t="shared" si="138"/>
        <v>0</v>
      </c>
    </row>
    <row r="494" spans="1:9" ht="31.5" x14ac:dyDescent="0.25">
      <c r="A494" s="98" t="s">
        <v>36</v>
      </c>
      <c r="B494" s="22"/>
      <c r="C494" s="99" t="s">
        <v>102</v>
      </c>
      <c r="D494" s="99" t="s">
        <v>152</v>
      </c>
      <c r="E494" s="31" t="s">
        <v>220</v>
      </c>
      <c r="F494" s="99"/>
      <c r="G494" s="9">
        <f>SUM(G495)</f>
        <v>18</v>
      </c>
      <c r="H494" s="9">
        <f t="shared" si="138"/>
        <v>0</v>
      </c>
      <c r="I494" s="9">
        <f t="shared" si="138"/>
        <v>0</v>
      </c>
    </row>
    <row r="495" spans="1:9" ht="31.5" x14ac:dyDescent="0.25">
      <c r="A495" s="98" t="s">
        <v>43</v>
      </c>
      <c r="B495" s="22"/>
      <c r="C495" s="99" t="s">
        <v>102</v>
      </c>
      <c r="D495" s="99" t="s">
        <v>152</v>
      </c>
      <c r="E495" s="31" t="s">
        <v>220</v>
      </c>
      <c r="F495" s="99" t="s">
        <v>80</v>
      </c>
      <c r="G495" s="9">
        <v>18</v>
      </c>
      <c r="H495" s="9"/>
      <c r="I495" s="9"/>
    </row>
    <row r="496" spans="1:9" ht="31.5" hidden="1" x14ac:dyDescent="0.25">
      <c r="A496" s="2" t="s">
        <v>556</v>
      </c>
      <c r="B496" s="22"/>
      <c r="C496" s="99" t="s">
        <v>102</v>
      </c>
      <c r="D496" s="99" t="s">
        <v>152</v>
      </c>
      <c r="E496" s="31" t="s">
        <v>554</v>
      </c>
      <c r="F496" s="31"/>
      <c r="G496" s="9">
        <f>SUM(G497)</f>
        <v>0</v>
      </c>
      <c r="H496" s="9">
        <f t="shared" ref="H496:I497" si="139">SUM(H497)</f>
        <v>0</v>
      </c>
      <c r="I496" s="9">
        <f t="shared" si="139"/>
        <v>0</v>
      </c>
    </row>
    <row r="497" spans="1:9" ht="31.5" hidden="1" x14ac:dyDescent="0.25">
      <c r="A497" s="98" t="s">
        <v>87</v>
      </c>
      <c r="B497" s="22"/>
      <c r="C497" s="99" t="s">
        <v>102</v>
      </c>
      <c r="D497" s="99" t="s">
        <v>152</v>
      </c>
      <c r="E497" s="31" t="s">
        <v>555</v>
      </c>
      <c r="F497" s="99"/>
      <c r="G497" s="9">
        <f>SUM(G498)</f>
        <v>0</v>
      </c>
      <c r="H497" s="9">
        <f t="shared" si="139"/>
        <v>0</v>
      </c>
      <c r="I497" s="9">
        <f t="shared" si="139"/>
        <v>0</v>
      </c>
    </row>
    <row r="498" spans="1:9" ht="31.5" hidden="1" x14ac:dyDescent="0.25">
      <c r="A498" s="98" t="s">
        <v>43</v>
      </c>
      <c r="B498" s="22"/>
      <c r="C498" s="99" t="s">
        <v>102</v>
      </c>
      <c r="D498" s="99" t="s">
        <v>152</v>
      </c>
      <c r="E498" s="31" t="s">
        <v>555</v>
      </c>
      <c r="F498" s="99" t="s">
        <v>80</v>
      </c>
      <c r="G498" s="9"/>
      <c r="H498" s="9"/>
      <c r="I498" s="9"/>
    </row>
    <row r="499" spans="1:9" ht="31.5" hidden="1" x14ac:dyDescent="0.25">
      <c r="A499" s="98" t="s">
        <v>763</v>
      </c>
      <c r="B499" s="22"/>
      <c r="C499" s="99" t="s">
        <v>102</v>
      </c>
      <c r="D499" s="99" t="s">
        <v>152</v>
      </c>
      <c r="E499" s="31" t="s">
        <v>759</v>
      </c>
      <c r="F499" s="99"/>
      <c r="G499" s="9">
        <f>SUM(G500)</f>
        <v>0</v>
      </c>
      <c r="H499" s="9">
        <f t="shared" ref="H499:I500" si="140">SUM(H500)</f>
        <v>0</v>
      </c>
      <c r="I499" s="9">
        <f t="shared" si="140"/>
        <v>0</v>
      </c>
    </row>
    <row r="500" spans="1:9" ht="31.5" hidden="1" x14ac:dyDescent="0.25">
      <c r="A500" s="98" t="s">
        <v>437</v>
      </c>
      <c r="B500" s="22"/>
      <c r="C500" s="99" t="s">
        <v>102</v>
      </c>
      <c r="D500" s="99" t="s">
        <v>152</v>
      </c>
      <c r="E500" s="31" t="s">
        <v>760</v>
      </c>
      <c r="F500" s="99"/>
      <c r="G500" s="9">
        <f>SUM(G501)</f>
        <v>0</v>
      </c>
      <c r="H500" s="9">
        <f t="shared" si="140"/>
        <v>0</v>
      </c>
      <c r="I500" s="9">
        <f t="shared" si="140"/>
        <v>0</v>
      </c>
    </row>
    <row r="501" spans="1:9" ht="31.5" hidden="1" x14ac:dyDescent="0.25">
      <c r="A501" s="98" t="s">
        <v>43</v>
      </c>
      <c r="B501" s="22"/>
      <c r="C501" s="99" t="s">
        <v>102</v>
      </c>
      <c r="D501" s="99" t="s">
        <v>152</v>
      </c>
      <c r="E501" s="31" t="s">
        <v>760</v>
      </c>
      <c r="F501" s="99" t="s">
        <v>80</v>
      </c>
      <c r="G501" s="9"/>
      <c r="H501" s="9"/>
      <c r="I501" s="9"/>
    </row>
    <row r="502" spans="1:9" ht="31.5" hidden="1" x14ac:dyDescent="0.25">
      <c r="A502" s="98" t="s">
        <v>209</v>
      </c>
      <c r="B502" s="22"/>
      <c r="C502" s="99" t="s">
        <v>102</v>
      </c>
      <c r="D502" s="99" t="s">
        <v>152</v>
      </c>
      <c r="E502" s="31" t="s">
        <v>563</v>
      </c>
      <c r="F502" s="99"/>
      <c r="G502" s="9">
        <f>SUM(G503)</f>
        <v>0</v>
      </c>
      <c r="H502" s="9">
        <f t="shared" ref="H502:I502" si="141">SUM(H503)</f>
        <v>0</v>
      </c>
      <c r="I502" s="9">
        <f t="shared" si="141"/>
        <v>0</v>
      </c>
    </row>
    <row r="503" spans="1:9" ht="31.5" hidden="1" x14ac:dyDescent="0.25">
      <c r="A503" s="98" t="s">
        <v>43</v>
      </c>
      <c r="B503" s="22"/>
      <c r="C503" s="99" t="s">
        <v>102</v>
      </c>
      <c r="D503" s="99" t="s">
        <v>152</v>
      </c>
      <c r="E503" s="31" t="s">
        <v>563</v>
      </c>
      <c r="F503" s="99" t="s">
        <v>80</v>
      </c>
      <c r="G503" s="9"/>
      <c r="H503" s="9"/>
      <c r="I503" s="9"/>
    </row>
    <row r="504" spans="1:9" x14ac:dyDescent="0.25">
      <c r="A504" s="98" t="s">
        <v>165</v>
      </c>
      <c r="B504" s="22"/>
      <c r="C504" s="99" t="s">
        <v>102</v>
      </c>
      <c r="D504" s="99" t="s">
        <v>155</v>
      </c>
      <c r="E504" s="31"/>
      <c r="F504" s="99"/>
      <c r="G504" s="9">
        <f t="shared" ref="G504:I506" si="142">SUM(G505)</f>
        <v>2882.5</v>
      </c>
      <c r="H504" s="9">
        <f t="shared" si="142"/>
        <v>0</v>
      </c>
      <c r="I504" s="9">
        <f t="shared" si="142"/>
        <v>0</v>
      </c>
    </row>
    <row r="505" spans="1:9" ht="47.25" x14ac:dyDescent="0.25">
      <c r="A505" s="2" t="s">
        <v>525</v>
      </c>
      <c r="B505" s="22"/>
      <c r="C505" s="99" t="s">
        <v>102</v>
      </c>
      <c r="D505" s="99" t="s">
        <v>155</v>
      </c>
      <c r="E505" s="31" t="s">
        <v>401</v>
      </c>
      <c r="F505" s="99"/>
      <c r="G505" s="9">
        <f>SUM(G506)</f>
        <v>2882.5</v>
      </c>
      <c r="H505" s="9">
        <f>SUM(H506)</f>
        <v>0</v>
      </c>
      <c r="I505" s="9">
        <f>SUM(I506)</f>
        <v>0</v>
      </c>
    </row>
    <row r="506" spans="1:9" ht="31.5" x14ac:dyDescent="0.25">
      <c r="A506" s="2" t="s">
        <v>242</v>
      </c>
      <c r="B506" s="22"/>
      <c r="C506" s="99" t="s">
        <v>102</v>
      </c>
      <c r="D506" s="99" t="s">
        <v>155</v>
      </c>
      <c r="E506" s="31" t="s">
        <v>560</v>
      </c>
      <c r="F506" s="99"/>
      <c r="G506" s="9">
        <f t="shared" si="142"/>
        <v>2882.5</v>
      </c>
      <c r="H506" s="9">
        <f t="shared" si="142"/>
        <v>0</v>
      </c>
      <c r="I506" s="9">
        <f t="shared" si="142"/>
        <v>0</v>
      </c>
    </row>
    <row r="507" spans="1:9" ht="21.75" customHeight="1" x14ac:dyDescent="0.25">
      <c r="A507" s="2" t="s">
        <v>243</v>
      </c>
      <c r="B507" s="22"/>
      <c r="C507" s="99" t="s">
        <v>102</v>
      </c>
      <c r="D507" s="99" t="s">
        <v>155</v>
      </c>
      <c r="E507" s="31" t="s">
        <v>560</v>
      </c>
      <c r="F507" s="99" t="s">
        <v>224</v>
      </c>
      <c r="G507" s="9">
        <v>2882.5</v>
      </c>
      <c r="H507" s="9"/>
      <c r="I507" s="9"/>
    </row>
    <row r="508" spans="1:9" x14ac:dyDescent="0.25">
      <c r="A508" s="2" t="s">
        <v>868</v>
      </c>
      <c r="B508" s="4"/>
      <c r="C508" s="99" t="s">
        <v>13</v>
      </c>
      <c r="D508" s="99"/>
      <c r="E508" s="99"/>
      <c r="F508" s="4"/>
      <c r="G508" s="7">
        <f>SUM(G515)+G509</f>
        <v>988.2</v>
      </c>
      <c r="H508" s="7">
        <f>SUM(H515)+H509</f>
        <v>0</v>
      </c>
      <c r="I508" s="7">
        <f>SUM(I515)+I509</f>
        <v>0</v>
      </c>
    </row>
    <row r="509" spans="1:9" x14ac:dyDescent="0.25">
      <c r="A509" s="2" t="s">
        <v>166</v>
      </c>
      <c r="B509" s="4"/>
      <c r="C509" s="99" t="s">
        <v>13</v>
      </c>
      <c r="D509" s="99" t="s">
        <v>28</v>
      </c>
      <c r="E509" s="99"/>
      <c r="F509" s="4"/>
      <c r="G509" s="7">
        <f>SUM(G510)</f>
        <v>988.2</v>
      </c>
      <c r="H509" s="7">
        <f t="shared" ref="H509:I509" si="143">SUM(H510)</f>
        <v>0</v>
      </c>
      <c r="I509" s="7">
        <f t="shared" si="143"/>
        <v>0</v>
      </c>
    </row>
    <row r="510" spans="1:9" ht="63" x14ac:dyDescent="0.25">
      <c r="A510" s="2" t="s">
        <v>568</v>
      </c>
      <c r="B510" s="4"/>
      <c r="C510" s="99" t="s">
        <v>13</v>
      </c>
      <c r="D510" s="99" t="s">
        <v>28</v>
      </c>
      <c r="E510" s="99" t="s">
        <v>567</v>
      </c>
      <c r="F510" s="4"/>
      <c r="G510" s="7">
        <f>SUM(G513)+G512</f>
        <v>988.2</v>
      </c>
      <c r="H510" s="7">
        <f t="shared" ref="H510:I510" si="144">SUM(H513)+H512</f>
        <v>0</v>
      </c>
      <c r="I510" s="7">
        <f t="shared" si="144"/>
        <v>0</v>
      </c>
    </row>
    <row r="511" spans="1:9" x14ac:dyDescent="0.25">
      <c r="A511" s="98" t="s">
        <v>29</v>
      </c>
      <c r="B511" s="4"/>
      <c r="C511" s="99" t="s">
        <v>13</v>
      </c>
      <c r="D511" s="99" t="s">
        <v>28</v>
      </c>
      <c r="E511" s="99" t="s">
        <v>569</v>
      </c>
      <c r="F511" s="4"/>
      <c r="G511" s="7">
        <f>SUM(G512)</f>
        <v>988.2</v>
      </c>
      <c r="H511" s="7">
        <f t="shared" ref="H511:I511" si="145">SUM(H512)</f>
        <v>0</v>
      </c>
      <c r="I511" s="7">
        <f t="shared" si="145"/>
        <v>0</v>
      </c>
    </row>
    <row r="512" spans="1:9" ht="31.5" x14ac:dyDescent="0.25">
      <c r="A512" s="98" t="s">
        <v>43</v>
      </c>
      <c r="B512" s="4"/>
      <c r="C512" s="99" t="s">
        <v>13</v>
      </c>
      <c r="D512" s="99" t="s">
        <v>28</v>
      </c>
      <c r="E512" s="99" t="s">
        <v>569</v>
      </c>
      <c r="F512" s="4" t="s">
        <v>80</v>
      </c>
      <c r="G512" s="7">
        <v>988.2</v>
      </c>
      <c r="H512" s="7"/>
      <c r="I512" s="7"/>
    </row>
    <row r="513" spans="1:9" ht="31.5" hidden="1" x14ac:dyDescent="0.25">
      <c r="A513" s="2" t="s">
        <v>242</v>
      </c>
      <c r="B513" s="4"/>
      <c r="C513" s="99" t="s">
        <v>13</v>
      </c>
      <c r="D513" s="99" t="s">
        <v>28</v>
      </c>
      <c r="E513" s="99" t="s">
        <v>785</v>
      </c>
      <c r="F513" s="4"/>
      <c r="G513" s="7">
        <f>SUM(G514)</f>
        <v>0</v>
      </c>
      <c r="H513" s="7">
        <f t="shared" ref="H513:I513" si="146">SUM(H514)</f>
        <v>0</v>
      </c>
      <c r="I513" s="7">
        <f t="shared" si="146"/>
        <v>0</v>
      </c>
    </row>
    <row r="514" spans="1:9" ht="31.5" hidden="1" x14ac:dyDescent="0.25">
      <c r="A514" s="2" t="s">
        <v>243</v>
      </c>
      <c r="B514" s="4"/>
      <c r="C514" s="99" t="s">
        <v>13</v>
      </c>
      <c r="D514" s="99" t="s">
        <v>28</v>
      </c>
      <c r="E514" s="99" t="s">
        <v>785</v>
      </c>
      <c r="F514" s="4" t="s">
        <v>224</v>
      </c>
      <c r="G514" s="7"/>
      <c r="H514" s="7"/>
      <c r="I514" s="7"/>
    </row>
    <row r="515" spans="1:9" hidden="1" x14ac:dyDescent="0.25">
      <c r="A515" s="2" t="s">
        <v>869</v>
      </c>
      <c r="B515" s="4"/>
      <c r="C515" s="5" t="s">
        <v>13</v>
      </c>
      <c r="D515" s="5" t="s">
        <v>11</v>
      </c>
      <c r="E515" s="5"/>
      <c r="F515" s="5"/>
      <c r="G515" s="9">
        <f t="shared" ref="G515:I517" si="147">SUM(G516)</f>
        <v>0</v>
      </c>
      <c r="H515" s="9">
        <f t="shared" si="147"/>
        <v>0</v>
      </c>
      <c r="I515" s="9">
        <f t="shared" si="147"/>
        <v>0</v>
      </c>
    </row>
    <row r="516" spans="1:9" ht="31.5" hidden="1" x14ac:dyDescent="0.25">
      <c r="A516" s="2" t="s">
        <v>509</v>
      </c>
      <c r="B516" s="4"/>
      <c r="C516" s="5" t="s">
        <v>13</v>
      </c>
      <c r="D516" s="5" t="s">
        <v>11</v>
      </c>
      <c r="E516" s="99" t="s">
        <v>263</v>
      </c>
      <c r="F516" s="4"/>
      <c r="G516" s="7">
        <f t="shared" si="147"/>
        <v>0</v>
      </c>
      <c r="H516" s="7">
        <f t="shared" si="147"/>
        <v>0</v>
      </c>
      <c r="I516" s="7">
        <f t="shared" si="147"/>
        <v>0</v>
      </c>
    </row>
    <row r="517" spans="1:9" ht="31.5" hidden="1" x14ac:dyDescent="0.25">
      <c r="A517" s="2" t="s">
        <v>242</v>
      </c>
      <c r="B517" s="4"/>
      <c r="C517" s="5" t="s">
        <v>13</v>
      </c>
      <c r="D517" s="5" t="s">
        <v>11</v>
      </c>
      <c r="E517" s="99" t="s">
        <v>276</v>
      </c>
      <c r="F517" s="4"/>
      <c r="G517" s="7">
        <f t="shared" si="147"/>
        <v>0</v>
      </c>
      <c r="H517" s="7">
        <f t="shared" si="147"/>
        <v>0</v>
      </c>
      <c r="I517" s="7">
        <f t="shared" si="147"/>
        <v>0</v>
      </c>
    </row>
    <row r="518" spans="1:9" ht="31.5" hidden="1" x14ac:dyDescent="0.25">
      <c r="A518" s="2" t="s">
        <v>243</v>
      </c>
      <c r="B518" s="4"/>
      <c r="C518" s="5" t="s">
        <v>13</v>
      </c>
      <c r="D518" s="5" t="s">
        <v>11</v>
      </c>
      <c r="E518" s="99" t="s">
        <v>276</v>
      </c>
      <c r="F518" s="4" t="s">
        <v>224</v>
      </c>
      <c r="G518" s="7"/>
      <c r="H518" s="7"/>
      <c r="I518" s="7"/>
    </row>
    <row r="519" spans="1:9" x14ac:dyDescent="0.25">
      <c r="A519" s="98" t="s">
        <v>24</v>
      </c>
      <c r="B519" s="22"/>
      <c r="C519" s="99" t="s">
        <v>25</v>
      </c>
      <c r="D519" s="99"/>
      <c r="E519" s="31"/>
      <c r="F519" s="31"/>
      <c r="G519" s="9">
        <f>SUM(G520)+G531</f>
        <v>25843.3</v>
      </c>
      <c r="H519" s="9">
        <f t="shared" ref="H519:I519" si="148">SUM(H520)+H531</f>
        <v>51175.3</v>
      </c>
      <c r="I519" s="9">
        <f t="shared" si="148"/>
        <v>63456.3</v>
      </c>
    </row>
    <row r="520" spans="1:9" x14ac:dyDescent="0.25">
      <c r="A520" s="98" t="s">
        <v>167</v>
      </c>
      <c r="B520" s="22"/>
      <c r="C520" s="99" t="s">
        <v>25</v>
      </c>
      <c r="D520" s="99" t="s">
        <v>11</v>
      </c>
      <c r="E520" s="99"/>
      <c r="F520" s="99"/>
      <c r="G520" s="9">
        <f>SUM(G525)+G521</f>
        <v>25693.3</v>
      </c>
      <c r="H520" s="9">
        <f>SUM(H525)+H521</f>
        <v>51175.3</v>
      </c>
      <c r="I520" s="9">
        <f>SUM(I525)+I521</f>
        <v>63456.3</v>
      </c>
    </row>
    <row r="521" spans="1:9" ht="31.5" x14ac:dyDescent="0.25">
      <c r="A521" s="98" t="s">
        <v>870</v>
      </c>
      <c r="B521" s="22"/>
      <c r="C521" s="99" t="s">
        <v>25</v>
      </c>
      <c r="D521" s="99" t="s">
        <v>11</v>
      </c>
      <c r="E521" s="31" t="s">
        <v>221</v>
      </c>
      <c r="F521" s="99"/>
      <c r="G521" s="9">
        <f t="shared" ref="G521:I523" si="149">SUM(G522)</f>
        <v>9243.7000000000007</v>
      </c>
      <c r="H521" s="9">
        <f t="shared" si="149"/>
        <v>11584.9</v>
      </c>
      <c r="I521" s="9">
        <f t="shared" si="149"/>
        <v>11592.7</v>
      </c>
    </row>
    <row r="522" spans="1:9" ht="31.5" x14ac:dyDescent="0.25">
      <c r="A522" s="98" t="s">
        <v>228</v>
      </c>
      <c r="B522" s="22"/>
      <c r="C522" s="99" t="s">
        <v>25</v>
      </c>
      <c r="D522" s="99" t="s">
        <v>11</v>
      </c>
      <c r="E522" s="31" t="s">
        <v>222</v>
      </c>
      <c r="F522" s="99"/>
      <c r="G522" s="9">
        <f>SUM(G523)</f>
        <v>9243.7000000000007</v>
      </c>
      <c r="H522" s="9">
        <f t="shared" si="149"/>
        <v>11584.9</v>
      </c>
      <c r="I522" s="9">
        <f t="shared" si="149"/>
        <v>11592.7</v>
      </c>
    </row>
    <row r="523" spans="1:9" ht="31.5" x14ac:dyDescent="0.25">
      <c r="A523" s="98" t="s">
        <v>726</v>
      </c>
      <c r="B523" s="22"/>
      <c r="C523" s="99" t="s">
        <v>25</v>
      </c>
      <c r="D523" s="99" t="s">
        <v>11</v>
      </c>
      <c r="E523" s="31" t="s">
        <v>725</v>
      </c>
      <c r="F523" s="99"/>
      <c r="G523" s="9">
        <f>SUM(G524)</f>
        <v>9243.7000000000007</v>
      </c>
      <c r="H523" s="9">
        <f t="shared" si="149"/>
        <v>11584.9</v>
      </c>
      <c r="I523" s="9">
        <f t="shared" si="149"/>
        <v>11592.7</v>
      </c>
    </row>
    <row r="524" spans="1:9" x14ac:dyDescent="0.25">
      <c r="A524" s="98" t="s">
        <v>34</v>
      </c>
      <c r="B524" s="22"/>
      <c r="C524" s="99" t="s">
        <v>25</v>
      </c>
      <c r="D524" s="99" t="s">
        <v>11</v>
      </c>
      <c r="E524" s="31" t="s">
        <v>725</v>
      </c>
      <c r="F524" s="99" t="s">
        <v>88</v>
      </c>
      <c r="G524" s="9">
        <v>9243.7000000000007</v>
      </c>
      <c r="H524" s="9">
        <f>4600+6984.9</f>
        <v>11584.9</v>
      </c>
      <c r="I524" s="9">
        <f>4600+6992.7</f>
        <v>11592.7</v>
      </c>
    </row>
    <row r="525" spans="1:9" ht="31.5" x14ac:dyDescent="0.25">
      <c r="A525" s="98" t="s">
        <v>756</v>
      </c>
      <c r="B525" s="22"/>
      <c r="C525" s="99" t="s">
        <v>25</v>
      </c>
      <c r="D525" s="99" t="s">
        <v>11</v>
      </c>
      <c r="E525" s="31" t="s">
        <v>215</v>
      </c>
      <c r="F525" s="31"/>
      <c r="G525" s="9">
        <f>SUM(G526)</f>
        <v>16449.599999999999</v>
      </c>
      <c r="H525" s="9">
        <f>SUM(H526)</f>
        <v>39590.400000000001</v>
      </c>
      <c r="I525" s="9">
        <f>SUM(I526)</f>
        <v>51863.6</v>
      </c>
    </row>
    <row r="526" spans="1:9" ht="51" customHeight="1" x14ac:dyDescent="0.25">
      <c r="A526" s="98" t="s">
        <v>320</v>
      </c>
      <c r="B526" s="22"/>
      <c r="C526" s="99" t="s">
        <v>25</v>
      </c>
      <c r="D526" s="99" t="s">
        <v>11</v>
      </c>
      <c r="E526" s="31" t="s">
        <v>323</v>
      </c>
      <c r="F526" s="31"/>
      <c r="G526" s="9">
        <f>SUM(G527+G529)</f>
        <v>16449.599999999999</v>
      </c>
      <c r="H526" s="9">
        <f>SUM(H527+H529)</f>
        <v>39590.400000000001</v>
      </c>
      <c r="I526" s="9">
        <f>SUM(I527+I529)</f>
        <v>51863.6</v>
      </c>
    </row>
    <row r="527" spans="1:9" ht="99" customHeight="1" x14ac:dyDescent="0.25">
      <c r="A527" s="2" t="s">
        <v>471</v>
      </c>
      <c r="B527" s="22"/>
      <c r="C527" s="99" t="s">
        <v>25</v>
      </c>
      <c r="D527" s="99" t="s">
        <v>11</v>
      </c>
      <c r="E527" s="31" t="s">
        <v>441</v>
      </c>
      <c r="F527" s="31"/>
      <c r="G527" s="9">
        <f>SUM(G528)</f>
        <v>16449.599999999999</v>
      </c>
      <c r="H527" s="9">
        <f>SUM(H528)</f>
        <v>39590.400000000001</v>
      </c>
      <c r="I527" s="9">
        <f>SUM(I528)</f>
        <v>51863.6</v>
      </c>
    </row>
    <row r="528" spans="1:9" ht="31.5" x14ac:dyDescent="0.25">
      <c r="A528" s="2" t="s">
        <v>243</v>
      </c>
      <c r="B528" s="22"/>
      <c r="C528" s="99" t="s">
        <v>25</v>
      </c>
      <c r="D528" s="99" t="s">
        <v>11</v>
      </c>
      <c r="E528" s="31" t="s">
        <v>441</v>
      </c>
      <c r="F528" s="31">
        <v>400</v>
      </c>
      <c r="G528" s="9">
        <v>16449.599999999999</v>
      </c>
      <c r="H528" s="9">
        <v>39590.400000000001</v>
      </c>
      <c r="I528" s="9">
        <v>51863.6</v>
      </c>
    </row>
    <row r="529" spans="1:9" ht="47.25" hidden="1" x14ac:dyDescent="0.25">
      <c r="A529" s="98" t="s">
        <v>225</v>
      </c>
      <c r="B529" s="22"/>
      <c r="C529" s="99" t="s">
        <v>25</v>
      </c>
      <c r="D529" s="99" t="s">
        <v>11</v>
      </c>
      <c r="E529" s="99" t="s">
        <v>442</v>
      </c>
      <c r="F529" s="31"/>
      <c r="G529" s="9">
        <f>SUM(G530)</f>
        <v>0</v>
      </c>
      <c r="H529" s="9">
        <f>SUM(H530)</f>
        <v>0</v>
      </c>
      <c r="I529" s="9">
        <f>SUM(I530)</f>
        <v>0</v>
      </c>
    </row>
    <row r="530" spans="1:9" ht="30.75" hidden="1" customHeight="1" x14ac:dyDescent="0.25">
      <c r="A530" s="2" t="s">
        <v>243</v>
      </c>
      <c r="B530" s="22"/>
      <c r="C530" s="99" t="s">
        <v>25</v>
      </c>
      <c r="D530" s="99" t="s">
        <v>11</v>
      </c>
      <c r="E530" s="99" t="s">
        <v>442</v>
      </c>
      <c r="F530" s="99" t="s">
        <v>224</v>
      </c>
      <c r="G530" s="9"/>
      <c r="H530" s="9"/>
      <c r="I530" s="9"/>
    </row>
    <row r="531" spans="1:9" ht="17.25" customHeight="1" x14ac:dyDescent="0.25">
      <c r="A531" s="98" t="s">
        <v>66</v>
      </c>
      <c r="B531" s="22"/>
      <c r="C531" s="99" t="s">
        <v>25</v>
      </c>
      <c r="D531" s="99" t="s">
        <v>67</v>
      </c>
      <c r="E531" s="31"/>
      <c r="F531" s="31"/>
      <c r="G531" s="9">
        <f>G532+G536</f>
        <v>150</v>
      </c>
      <c r="H531" s="9">
        <f t="shared" ref="H531:I531" si="150">H532+H536</f>
        <v>0</v>
      </c>
      <c r="I531" s="9">
        <f t="shared" si="150"/>
        <v>0</v>
      </c>
    </row>
    <row r="532" spans="1:9" ht="31.5" hidden="1" x14ac:dyDescent="0.25">
      <c r="A532" s="98" t="s">
        <v>756</v>
      </c>
      <c r="B532" s="22"/>
      <c r="C532" s="99" t="s">
        <v>25</v>
      </c>
      <c r="D532" s="99" t="s">
        <v>67</v>
      </c>
      <c r="E532" s="31" t="s">
        <v>215</v>
      </c>
      <c r="F532" s="31"/>
      <c r="G532" s="9">
        <f t="shared" ref="G532:I532" si="151">SUM(G533)</f>
        <v>0</v>
      </c>
      <c r="H532" s="9">
        <f t="shared" si="151"/>
        <v>0</v>
      </c>
      <c r="I532" s="9">
        <f t="shared" si="151"/>
        <v>0</v>
      </c>
    </row>
    <row r="533" spans="1:9" ht="126" hidden="1" x14ac:dyDescent="0.25">
      <c r="A533" s="98" t="s">
        <v>837</v>
      </c>
      <c r="B533" s="37"/>
      <c r="C533" s="99" t="s">
        <v>25</v>
      </c>
      <c r="D533" s="99" t="s">
        <v>67</v>
      </c>
      <c r="E533" s="31" t="s">
        <v>223</v>
      </c>
      <c r="F533" s="37"/>
      <c r="G533" s="9">
        <f>SUM(G535)</f>
        <v>0</v>
      </c>
      <c r="H533" s="9">
        <f>SUM(H535)</f>
        <v>0</v>
      </c>
      <c r="I533" s="9">
        <f>SUM(I535)</f>
        <v>0</v>
      </c>
    </row>
    <row r="534" spans="1:9" hidden="1" x14ac:dyDescent="0.25">
      <c r="A534" s="98" t="s">
        <v>29</v>
      </c>
      <c r="B534" s="37"/>
      <c r="C534" s="99" t="s">
        <v>25</v>
      </c>
      <c r="D534" s="99" t="s">
        <v>67</v>
      </c>
      <c r="E534" s="31" t="s">
        <v>747</v>
      </c>
      <c r="F534" s="37"/>
      <c r="G534" s="9">
        <f>SUM(G535)</f>
        <v>0</v>
      </c>
      <c r="H534" s="9"/>
      <c r="I534" s="9"/>
    </row>
    <row r="535" spans="1:9" ht="31.5" hidden="1" x14ac:dyDescent="0.25">
      <c r="A535" s="2" t="s">
        <v>243</v>
      </c>
      <c r="B535" s="37"/>
      <c r="C535" s="99" t="s">
        <v>25</v>
      </c>
      <c r="D535" s="99" t="s">
        <v>67</v>
      </c>
      <c r="E535" s="31" t="s">
        <v>747</v>
      </c>
      <c r="F535" s="31">
        <v>400</v>
      </c>
      <c r="G535" s="9"/>
      <c r="H535" s="9">
        <v>0</v>
      </c>
      <c r="I535" s="9">
        <v>0</v>
      </c>
    </row>
    <row r="536" spans="1:9" ht="31.5" x14ac:dyDescent="0.25">
      <c r="A536" s="98" t="s">
        <v>639</v>
      </c>
      <c r="B536" s="39"/>
      <c r="C536" s="99" t="s">
        <v>25</v>
      </c>
      <c r="D536" s="99" t="s">
        <v>67</v>
      </c>
      <c r="E536" s="31" t="s">
        <v>412</v>
      </c>
      <c r="F536" s="31"/>
      <c r="G536" s="9">
        <f>SUM(G537)</f>
        <v>150</v>
      </c>
      <c r="H536" s="9">
        <f t="shared" ref="H536:I538" si="152">SUM(H537)</f>
        <v>0</v>
      </c>
      <c r="I536" s="9">
        <f t="shared" si="152"/>
        <v>0</v>
      </c>
    </row>
    <row r="537" spans="1:9" ht="31.5" x14ac:dyDescent="0.25">
      <c r="A537" s="98" t="s">
        <v>58</v>
      </c>
      <c r="B537" s="39"/>
      <c r="C537" s="99" t="s">
        <v>25</v>
      </c>
      <c r="D537" s="99" t="s">
        <v>67</v>
      </c>
      <c r="E537" s="31" t="s">
        <v>413</v>
      </c>
      <c r="F537" s="31"/>
      <c r="G537" s="9">
        <f>SUM(G538)</f>
        <v>150</v>
      </c>
      <c r="H537" s="9">
        <f t="shared" si="152"/>
        <v>0</v>
      </c>
      <c r="I537" s="9">
        <f t="shared" si="152"/>
        <v>0</v>
      </c>
    </row>
    <row r="538" spans="1:9" ht="31.5" x14ac:dyDescent="0.25">
      <c r="A538" s="2" t="s">
        <v>979</v>
      </c>
      <c r="B538" s="37"/>
      <c r="C538" s="99" t="s">
        <v>25</v>
      </c>
      <c r="D538" s="99" t="s">
        <v>67</v>
      </c>
      <c r="E538" s="31" t="s">
        <v>978</v>
      </c>
      <c r="F538" s="31"/>
      <c r="G538" s="9">
        <f>SUM(G539)</f>
        <v>150</v>
      </c>
      <c r="H538" s="9">
        <f t="shared" si="152"/>
        <v>0</v>
      </c>
      <c r="I538" s="9">
        <f t="shared" si="152"/>
        <v>0</v>
      </c>
    </row>
    <row r="539" spans="1:9" ht="31.5" x14ac:dyDescent="0.25">
      <c r="A539" s="34" t="s">
        <v>207</v>
      </c>
      <c r="B539" s="37"/>
      <c r="C539" s="99" t="s">
        <v>25</v>
      </c>
      <c r="D539" s="99" t="s">
        <v>67</v>
      </c>
      <c r="E539" s="31" t="s">
        <v>978</v>
      </c>
      <c r="F539" s="31">
        <v>600</v>
      </c>
      <c r="G539" s="9">
        <v>150</v>
      </c>
      <c r="H539" s="9"/>
      <c r="I539" s="9"/>
    </row>
    <row r="540" spans="1:9" ht="19.5" customHeight="1" x14ac:dyDescent="0.25">
      <c r="A540" s="2" t="s">
        <v>230</v>
      </c>
      <c r="B540" s="4"/>
      <c r="C540" s="99" t="s">
        <v>153</v>
      </c>
      <c r="D540" s="99" t="s">
        <v>26</v>
      </c>
      <c r="E540" s="99"/>
      <c r="F540" s="99"/>
      <c r="G540" s="9">
        <f>SUM(G541)</f>
        <v>141888.70000000001</v>
      </c>
      <c r="H540" s="9">
        <f t="shared" ref="H540:I540" si="153">SUM(H541)</f>
        <v>35589.1</v>
      </c>
      <c r="I540" s="9">
        <f t="shared" si="153"/>
        <v>0</v>
      </c>
    </row>
    <row r="541" spans="1:9" x14ac:dyDescent="0.25">
      <c r="A541" s="2" t="s">
        <v>171</v>
      </c>
      <c r="B541" s="4"/>
      <c r="C541" s="99" t="s">
        <v>153</v>
      </c>
      <c r="D541" s="99" t="s">
        <v>152</v>
      </c>
      <c r="E541" s="99"/>
      <c r="F541" s="99"/>
      <c r="G541" s="9">
        <f>SUM(G542,G549)+G545</f>
        <v>141888.70000000001</v>
      </c>
      <c r="H541" s="9">
        <f>SUM(H542,H549)</f>
        <v>35589.1</v>
      </c>
      <c r="I541" s="9">
        <f>SUM(I542,I549)</f>
        <v>0</v>
      </c>
    </row>
    <row r="542" spans="1:9" ht="31.5" hidden="1" x14ac:dyDescent="0.25">
      <c r="A542" s="2" t="s">
        <v>509</v>
      </c>
      <c r="B542" s="4"/>
      <c r="C542" s="99" t="s">
        <v>153</v>
      </c>
      <c r="D542" s="99" t="s">
        <v>28</v>
      </c>
      <c r="E542" s="99" t="s">
        <v>263</v>
      </c>
      <c r="F542" s="99"/>
      <c r="G542" s="9">
        <f t="shared" ref="G542:I543" si="154">SUM(G543)</f>
        <v>0</v>
      </c>
      <c r="H542" s="9">
        <f t="shared" si="154"/>
        <v>0</v>
      </c>
      <c r="I542" s="9">
        <f t="shared" si="154"/>
        <v>0</v>
      </c>
    </row>
    <row r="543" spans="1:9" ht="31.5" hidden="1" x14ac:dyDescent="0.25">
      <c r="A543" s="2" t="s">
        <v>242</v>
      </c>
      <c r="B543" s="4"/>
      <c r="C543" s="99" t="s">
        <v>153</v>
      </c>
      <c r="D543" s="99" t="s">
        <v>28</v>
      </c>
      <c r="E543" s="99" t="s">
        <v>276</v>
      </c>
      <c r="F543" s="99"/>
      <c r="G543" s="9">
        <f t="shared" si="154"/>
        <v>0</v>
      </c>
      <c r="H543" s="9">
        <f t="shared" si="154"/>
        <v>0</v>
      </c>
      <c r="I543" s="9">
        <f t="shared" si="154"/>
        <v>0</v>
      </c>
    </row>
    <row r="544" spans="1:9" ht="31.5" hidden="1" x14ac:dyDescent="0.25">
      <c r="A544" s="2" t="s">
        <v>243</v>
      </c>
      <c r="B544" s="4"/>
      <c r="C544" s="99" t="s">
        <v>153</v>
      </c>
      <c r="D544" s="99" t="s">
        <v>28</v>
      </c>
      <c r="E544" s="99" t="s">
        <v>276</v>
      </c>
      <c r="F544" s="99" t="s">
        <v>224</v>
      </c>
      <c r="G544" s="9"/>
      <c r="H544" s="9"/>
      <c r="I544" s="9"/>
    </row>
    <row r="545" spans="1:9" ht="31.5" hidden="1" x14ac:dyDescent="0.25">
      <c r="A545" s="98" t="s">
        <v>493</v>
      </c>
      <c r="B545" s="4"/>
      <c r="C545" s="99" t="s">
        <v>153</v>
      </c>
      <c r="D545" s="99" t="s">
        <v>28</v>
      </c>
      <c r="E545" s="4" t="s">
        <v>199</v>
      </c>
      <c r="F545" s="4"/>
      <c r="G545" s="7">
        <f t="shared" ref="G545:G546" si="155">SUM(G546)</f>
        <v>0</v>
      </c>
      <c r="H545" s="9"/>
      <c r="I545" s="9"/>
    </row>
    <row r="546" spans="1:9" ht="47.25" hidden="1" x14ac:dyDescent="0.25">
      <c r="A546" s="98" t="s">
        <v>494</v>
      </c>
      <c r="B546" s="4"/>
      <c r="C546" s="99" t="s">
        <v>153</v>
      </c>
      <c r="D546" s="99" t="s">
        <v>28</v>
      </c>
      <c r="E546" s="4" t="s">
        <v>200</v>
      </c>
      <c r="F546" s="4"/>
      <c r="G546" s="7">
        <f t="shared" si="155"/>
        <v>0</v>
      </c>
      <c r="H546" s="9"/>
      <c r="I546" s="9"/>
    </row>
    <row r="547" spans="1:9" ht="31.5" hidden="1" x14ac:dyDescent="0.25">
      <c r="A547" s="98" t="s">
        <v>402</v>
      </c>
      <c r="B547" s="4"/>
      <c r="C547" s="99" t="s">
        <v>153</v>
      </c>
      <c r="D547" s="99" t="s">
        <v>28</v>
      </c>
      <c r="E547" s="4" t="s">
        <v>201</v>
      </c>
      <c r="F547" s="4"/>
      <c r="G547" s="7">
        <f>SUM(G548:G548)</f>
        <v>0</v>
      </c>
      <c r="H547" s="9"/>
      <c r="I547" s="9"/>
    </row>
    <row r="548" spans="1:9" ht="31.5" hidden="1" x14ac:dyDescent="0.25">
      <c r="A548" s="2" t="s">
        <v>43</v>
      </c>
      <c r="B548" s="4"/>
      <c r="C548" s="99" t="s">
        <v>153</v>
      </c>
      <c r="D548" s="99" t="s">
        <v>28</v>
      </c>
      <c r="E548" s="4" t="s">
        <v>201</v>
      </c>
      <c r="F548" s="4" t="s">
        <v>224</v>
      </c>
      <c r="G548" s="7"/>
      <c r="H548" s="9"/>
      <c r="I548" s="9"/>
    </row>
    <row r="549" spans="1:9" ht="31.5" x14ac:dyDescent="0.25">
      <c r="A549" s="98" t="s">
        <v>521</v>
      </c>
      <c r="B549" s="22"/>
      <c r="C549" s="99" t="s">
        <v>153</v>
      </c>
      <c r="D549" s="116" t="s">
        <v>152</v>
      </c>
      <c r="E549" s="31" t="s">
        <v>231</v>
      </c>
      <c r="F549" s="31"/>
      <c r="G549" s="9">
        <f>SUM(G550)</f>
        <v>141888.70000000001</v>
      </c>
      <c r="H549" s="9">
        <f>SUM(H550)</f>
        <v>35589.1</v>
      </c>
      <c r="I549" s="9">
        <f>SUM(I550)</f>
        <v>0</v>
      </c>
    </row>
    <row r="550" spans="1:9" ht="31.5" x14ac:dyDescent="0.25">
      <c r="A550" s="98" t="s">
        <v>871</v>
      </c>
      <c r="B550" s="22"/>
      <c r="C550" s="99" t="s">
        <v>153</v>
      </c>
      <c r="D550" s="116" t="s">
        <v>152</v>
      </c>
      <c r="E550" s="31" t="s">
        <v>238</v>
      </c>
      <c r="F550" s="31"/>
      <c r="G550" s="9">
        <f>SUM(G551)</f>
        <v>141888.70000000001</v>
      </c>
      <c r="H550" s="9">
        <f t="shared" ref="H550:I550" si="156">SUM(H551)</f>
        <v>35589.1</v>
      </c>
      <c r="I550" s="9">
        <f t="shared" si="156"/>
        <v>0</v>
      </c>
    </row>
    <row r="551" spans="1:9" ht="31.5" x14ac:dyDescent="0.25">
      <c r="A551" s="2" t="s">
        <v>325</v>
      </c>
      <c r="B551" s="4"/>
      <c r="C551" s="99" t="s">
        <v>153</v>
      </c>
      <c r="D551" s="116" t="s">
        <v>152</v>
      </c>
      <c r="E551" s="31" t="s">
        <v>277</v>
      </c>
      <c r="F551" s="31"/>
      <c r="G551" s="9">
        <f>SUM(G553)+G552</f>
        <v>141888.70000000001</v>
      </c>
      <c r="H551" s="9">
        <f t="shared" ref="H551:I551" si="157">SUM(H553)+H552</f>
        <v>35589.1</v>
      </c>
      <c r="I551" s="9">
        <f t="shared" si="157"/>
        <v>0</v>
      </c>
    </row>
    <row r="552" spans="1:9" ht="31.5" x14ac:dyDescent="0.25">
      <c r="A552" s="2" t="s">
        <v>243</v>
      </c>
      <c r="B552" s="4"/>
      <c r="C552" s="99" t="s">
        <v>153</v>
      </c>
      <c r="D552" s="116" t="s">
        <v>152</v>
      </c>
      <c r="E552" s="31" t="s">
        <v>277</v>
      </c>
      <c r="F552" s="31">
        <v>400</v>
      </c>
      <c r="G552" s="9">
        <v>3685.5</v>
      </c>
      <c r="H552" s="9">
        <v>35589.1</v>
      </c>
      <c r="I552" s="9"/>
    </row>
    <row r="553" spans="1:9" x14ac:dyDescent="0.25">
      <c r="A553" s="2" t="s">
        <v>787</v>
      </c>
      <c r="B553" s="4"/>
      <c r="C553" s="99" t="s">
        <v>153</v>
      </c>
      <c r="D553" s="116" t="s">
        <v>152</v>
      </c>
      <c r="E553" s="31" t="s">
        <v>786</v>
      </c>
      <c r="F553" s="31"/>
      <c r="G553" s="9">
        <f>SUM(G554)</f>
        <v>138203.20000000001</v>
      </c>
      <c r="H553" s="9">
        <f t="shared" ref="H553:I553" si="158">SUM(H554)</f>
        <v>0</v>
      </c>
      <c r="I553" s="9">
        <f t="shared" si="158"/>
        <v>0</v>
      </c>
    </row>
    <row r="554" spans="1:9" ht="31.5" x14ac:dyDescent="0.25">
      <c r="A554" s="2" t="s">
        <v>243</v>
      </c>
      <c r="B554" s="4"/>
      <c r="C554" s="99" t="s">
        <v>153</v>
      </c>
      <c r="D554" s="116" t="s">
        <v>152</v>
      </c>
      <c r="E554" s="31" t="s">
        <v>786</v>
      </c>
      <c r="F554" s="31">
        <v>400</v>
      </c>
      <c r="G554" s="9">
        <v>138203.20000000001</v>
      </c>
      <c r="H554" s="9">
        <v>0</v>
      </c>
      <c r="I554" s="9"/>
    </row>
    <row r="555" spans="1:9" x14ac:dyDescent="0.25">
      <c r="A555" s="23" t="s">
        <v>872</v>
      </c>
      <c r="B555" s="24" t="s">
        <v>184</v>
      </c>
      <c r="C555" s="24"/>
      <c r="D555" s="24"/>
      <c r="E555" s="24"/>
      <c r="F555" s="24"/>
      <c r="G555" s="26">
        <f>SUM(G556+G589)+G585+G594+G579</f>
        <v>65555.3</v>
      </c>
      <c r="H555" s="26">
        <f t="shared" ref="H555:I555" si="159">SUM(H556+H589)+H585+H594+H579</f>
        <v>85600.4</v>
      </c>
      <c r="I555" s="26">
        <f t="shared" si="159"/>
        <v>106883.9</v>
      </c>
    </row>
    <row r="556" spans="1:9" x14ac:dyDescent="0.25">
      <c r="A556" s="98" t="s">
        <v>76</v>
      </c>
      <c r="B556" s="4"/>
      <c r="C556" s="99" t="s">
        <v>28</v>
      </c>
      <c r="D556" s="99"/>
      <c r="E556" s="99"/>
      <c r="F556" s="31"/>
      <c r="G556" s="9">
        <f>SUM(G557+G562+G566)</f>
        <v>51343.5</v>
      </c>
      <c r="H556" s="9">
        <f>SUM(H557+H562+H566)</f>
        <v>43112.3</v>
      </c>
      <c r="I556" s="9">
        <f>SUM(I557+I562+I566)</f>
        <v>53793.700000000004</v>
      </c>
    </row>
    <row r="557" spans="1:9" ht="31.5" x14ac:dyDescent="0.25">
      <c r="A557" s="98" t="s">
        <v>91</v>
      </c>
      <c r="B557" s="4"/>
      <c r="C557" s="99" t="s">
        <v>28</v>
      </c>
      <c r="D557" s="99" t="s">
        <v>67</v>
      </c>
      <c r="E557" s="31"/>
      <c r="F557" s="31"/>
      <c r="G557" s="9">
        <f t="shared" ref="G557:I557" si="160">SUM(G558)</f>
        <v>40649</v>
      </c>
      <c r="H557" s="9">
        <f t="shared" si="160"/>
        <v>33276.400000000001</v>
      </c>
      <c r="I557" s="9">
        <f t="shared" si="160"/>
        <v>34418.400000000001</v>
      </c>
    </row>
    <row r="558" spans="1:9" ht="31.5" x14ac:dyDescent="0.25">
      <c r="A558" s="98" t="s">
        <v>492</v>
      </c>
      <c r="B558" s="4"/>
      <c r="C558" s="99" t="s">
        <v>28</v>
      </c>
      <c r="D558" s="99" t="s">
        <v>67</v>
      </c>
      <c r="E558" s="31" t="s">
        <v>176</v>
      </c>
      <c r="F558" s="31"/>
      <c r="G558" s="9">
        <f>SUM(G559)</f>
        <v>40649</v>
      </c>
      <c r="H558" s="9">
        <f>SUM(H559)</f>
        <v>33276.400000000001</v>
      </c>
      <c r="I558" s="9">
        <f>SUM(I559)</f>
        <v>34418.400000000001</v>
      </c>
    </row>
    <row r="559" spans="1:9" x14ac:dyDescent="0.25">
      <c r="A559" s="98" t="s">
        <v>69</v>
      </c>
      <c r="B559" s="4"/>
      <c r="C559" s="99" t="s">
        <v>28</v>
      </c>
      <c r="D559" s="99" t="s">
        <v>67</v>
      </c>
      <c r="E559" s="99" t="s">
        <v>177</v>
      </c>
      <c r="F559" s="99"/>
      <c r="G559" s="9">
        <f>SUM(G560:G561)</f>
        <v>40649</v>
      </c>
      <c r="H559" s="9">
        <f>SUM(H560:H561)</f>
        <v>33276.400000000001</v>
      </c>
      <c r="I559" s="9">
        <f>SUM(I560:I561)</f>
        <v>34418.400000000001</v>
      </c>
    </row>
    <row r="560" spans="1:9" ht="47.25" x14ac:dyDescent="0.25">
      <c r="A560" s="2" t="s">
        <v>42</v>
      </c>
      <c r="B560" s="4"/>
      <c r="C560" s="99" t="s">
        <v>28</v>
      </c>
      <c r="D560" s="99" t="s">
        <v>67</v>
      </c>
      <c r="E560" s="99" t="s">
        <v>177</v>
      </c>
      <c r="F560" s="99" t="s">
        <v>78</v>
      </c>
      <c r="G560" s="9">
        <v>40633.1</v>
      </c>
      <c r="H560" s="9">
        <v>33260.5</v>
      </c>
      <c r="I560" s="9">
        <v>34402.5</v>
      </c>
    </row>
    <row r="561" spans="1:9" ht="31.5" x14ac:dyDescent="0.25">
      <c r="A561" s="98" t="s">
        <v>43</v>
      </c>
      <c r="B561" s="4"/>
      <c r="C561" s="99" t="s">
        <v>28</v>
      </c>
      <c r="D561" s="99" t="s">
        <v>67</v>
      </c>
      <c r="E561" s="99" t="s">
        <v>177</v>
      </c>
      <c r="F561" s="99" t="s">
        <v>80</v>
      </c>
      <c r="G561" s="9">
        <v>15.9</v>
      </c>
      <c r="H561" s="9">
        <v>15.9</v>
      </c>
      <c r="I561" s="9">
        <v>15.9</v>
      </c>
    </row>
    <row r="562" spans="1:9" x14ac:dyDescent="0.25">
      <c r="A562" s="98" t="s">
        <v>130</v>
      </c>
      <c r="B562" s="4"/>
      <c r="C562" s="99" t="s">
        <v>28</v>
      </c>
      <c r="D562" s="99" t="s">
        <v>153</v>
      </c>
      <c r="E562" s="99"/>
      <c r="F562" s="31"/>
      <c r="G562" s="9">
        <f t="shared" ref="G562:I564" si="161">SUM(G563)</f>
        <v>600</v>
      </c>
      <c r="H562" s="9">
        <f t="shared" si="161"/>
        <v>0</v>
      </c>
      <c r="I562" s="9">
        <f t="shared" si="161"/>
        <v>9539.4</v>
      </c>
    </row>
    <row r="563" spans="1:9" x14ac:dyDescent="0.25">
      <c r="A563" s="98" t="s">
        <v>873</v>
      </c>
      <c r="B563" s="4"/>
      <c r="C563" s="99" t="s">
        <v>28</v>
      </c>
      <c r="D563" s="99" t="s">
        <v>153</v>
      </c>
      <c r="E563" s="99" t="s">
        <v>174</v>
      </c>
      <c r="F563" s="31"/>
      <c r="G563" s="9">
        <f t="shared" si="161"/>
        <v>600</v>
      </c>
      <c r="H563" s="9">
        <f t="shared" si="161"/>
        <v>0</v>
      </c>
      <c r="I563" s="9">
        <f t="shared" si="161"/>
        <v>9539.4</v>
      </c>
    </row>
    <row r="564" spans="1:9" x14ac:dyDescent="0.25">
      <c r="A564" s="98" t="s">
        <v>806</v>
      </c>
      <c r="B564" s="4"/>
      <c r="C564" s="99" t="s">
        <v>28</v>
      </c>
      <c r="D564" s="99" t="s">
        <v>153</v>
      </c>
      <c r="E564" s="99" t="s">
        <v>178</v>
      </c>
      <c r="F564" s="31"/>
      <c r="G564" s="9">
        <f t="shared" si="161"/>
        <v>600</v>
      </c>
      <c r="H564" s="9">
        <f t="shared" si="161"/>
        <v>0</v>
      </c>
      <c r="I564" s="9">
        <f t="shared" si="161"/>
        <v>9539.4</v>
      </c>
    </row>
    <row r="565" spans="1:9" x14ac:dyDescent="0.25">
      <c r="A565" s="98" t="s">
        <v>20</v>
      </c>
      <c r="B565" s="4"/>
      <c r="C565" s="99" t="s">
        <v>28</v>
      </c>
      <c r="D565" s="99" t="s">
        <v>153</v>
      </c>
      <c r="E565" s="99" t="s">
        <v>178</v>
      </c>
      <c r="F565" s="31">
        <v>800</v>
      </c>
      <c r="G565" s="9">
        <f>1384.3+1615.7-2400</f>
        <v>600</v>
      </c>
      <c r="H565" s="9"/>
      <c r="I565" s="9">
        <v>9539.4</v>
      </c>
    </row>
    <row r="566" spans="1:9" x14ac:dyDescent="0.25">
      <c r="A566" s="98" t="s">
        <v>82</v>
      </c>
      <c r="B566" s="4"/>
      <c r="C566" s="99" t="s">
        <v>28</v>
      </c>
      <c r="D566" s="99" t="s">
        <v>83</v>
      </c>
      <c r="E566" s="99"/>
      <c r="F566" s="31"/>
      <c r="G566" s="9">
        <f>SUM(G567)+G576</f>
        <v>10094.5</v>
      </c>
      <c r="H566" s="9">
        <f t="shared" ref="H566:I566" si="162">SUM(H567)+H576</f>
        <v>9835.9</v>
      </c>
      <c r="I566" s="9">
        <f t="shared" si="162"/>
        <v>9835.9</v>
      </c>
    </row>
    <row r="567" spans="1:9" ht="31.5" x14ac:dyDescent="0.25">
      <c r="A567" s="98" t="s">
        <v>492</v>
      </c>
      <c r="B567" s="4"/>
      <c r="C567" s="99" t="s">
        <v>28</v>
      </c>
      <c r="D567" s="99" t="s">
        <v>83</v>
      </c>
      <c r="E567" s="31" t="s">
        <v>176</v>
      </c>
      <c r="F567" s="31"/>
      <c r="G567" s="9">
        <f>SUM(G568+G571+G573)</f>
        <v>9835.9</v>
      </c>
      <c r="H567" s="9">
        <f>SUM(H568+H571+H573)</f>
        <v>9835.9</v>
      </c>
      <c r="I567" s="9">
        <f>SUM(I568+I571+I573)</f>
        <v>9835.9</v>
      </c>
    </row>
    <row r="568" spans="1:9" x14ac:dyDescent="0.25">
      <c r="A568" s="98" t="s">
        <v>84</v>
      </c>
      <c r="B568" s="4"/>
      <c r="C568" s="99" t="s">
        <v>28</v>
      </c>
      <c r="D568" s="99" t="s">
        <v>83</v>
      </c>
      <c r="E568" s="31" t="s">
        <v>179</v>
      </c>
      <c r="F568" s="31"/>
      <c r="G568" s="9">
        <f>SUM(G569:G570)</f>
        <v>215.9</v>
      </c>
      <c r="H568" s="9">
        <f>SUM(H569:H570)</f>
        <v>215.9</v>
      </c>
      <c r="I568" s="9">
        <f>SUM(I569:I570)</f>
        <v>215.9</v>
      </c>
    </row>
    <row r="569" spans="1:9" ht="31.5" x14ac:dyDescent="0.25">
      <c r="A569" s="98" t="s">
        <v>43</v>
      </c>
      <c r="B569" s="4"/>
      <c r="C569" s="99" t="s">
        <v>28</v>
      </c>
      <c r="D569" s="99" t="s">
        <v>83</v>
      </c>
      <c r="E569" s="31" t="s">
        <v>179</v>
      </c>
      <c r="F569" s="31">
        <v>200</v>
      </c>
      <c r="G569" s="9">
        <v>214.5</v>
      </c>
      <c r="H569" s="9">
        <v>214.5</v>
      </c>
      <c r="I569" s="9">
        <v>214.5</v>
      </c>
    </row>
    <row r="570" spans="1:9" ht="13.5" customHeight="1" x14ac:dyDescent="0.25">
      <c r="A570" s="98" t="s">
        <v>20</v>
      </c>
      <c r="B570" s="4"/>
      <c r="C570" s="99" t="s">
        <v>28</v>
      </c>
      <c r="D570" s="99" t="s">
        <v>83</v>
      </c>
      <c r="E570" s="31" t="s">
        <v>179</v>
      </c>
      <c r="F570" s="31">
        <v>800</v>
      </c>
      <c r="G570" s="9">
        <v>1.4</v>
      </c>
      <c r="H570" s="9">
        <v>1.4</v>
      </c>
      <c r="I570" s="9">
        <v>1.4</v>
      </c>
    </row>
    <row r="571" spans="1:9" ht="31.5" x14ac:dyDescent="0.25">
      <c r="A571" s="98" t="s">
        <v>86</v>
      </c>
      <c r="B571" s="4"/>
      <c r="C571" s="99" t="s">
        <v>28</v>
      </c>
      <c r="D571" s="99" t="s">
        <v>83</v>
      </c>
      <c r="E571" s="31" t="s">
        <v>180</v>
      </c>
      <c r="F571" s="31"/>
      <c r="G571" s="9">
        <f>SUM(G572)</f>
        <v>326.7</v>
      </c>
      <c r="H571" s="9">
        <f>SUM(H572)</f>
        <v>326.7</v>
      </c>
      <c r="I571" s="9">
        <f>SUM(I572)</f>
        <v>326.7</v>
      </c>
    </row>
    <row r="572" spans="1:9" ht="31.5" x14ac:dyDescent="0.25">
      <c r="A572" s="98" t="s">
        <v>43</v>
      </c>
      <c r="B572" s="4"/>
      <c r="C572" s="99" t="s">
        <v>28</v>
      </c>
      <c r="D572" s="99" t="s">
        <v>83</v>
      </c>
      <c r="E572" s="31" t="s">
        <v>180</v>
      </c>
      <c r="F572" s="31">
        <v>200</v>
      </c>
      <c r="G572" s="9">
        <v>326.7</v>
      </c>
      <c r="H572" s="9">
        <v>326.7</v>
      </c>
      <c r="I572" s="9">
        <v>326.7</v>
      </c>
    </row>
    <row r="573" spans="1:9" ht="31.5" x14ac:dyDescent="0.25">
      <c r="A573" s="98" t="s">
        <v>87</v>
      </c>
      <c r="B573" s="4"/>
      <c r="C573" s="99" t="s">
        <v>28</v>
      </c>
      <c r="D573" s="99" t="s">
        <v>83</v>
      </c>
      <c r="E573" s="31" t="s">
        <v>181</v>
      </c>
      <c r="F573" s="31"/>
      <c r="G573" s="9">
        <f>SUM(G574:G575)</f>
        <v>9293.2999999999993</v>
      </c>
      <c r="H573" s="9">
        <f>SUM(H574:H575)</f>
        <v>9293.2999999999993</v>
      </c>
      <c r="I573" s="9">
        <f>SUM(I574:I575)</f>
        <v>9293.2999999999993</v>
      </c>
    </row>
    <row r="574" spans="1:9" ht="31.5" x14ac:dyDescent="0.25">
      <c r="A574" s="98" t="s">
        <v>43</v>
      </c>
      <c r="B574" s="4"/>
      <c r="C574" s="99" t="s">
        <v>28</v>
      </c>
      <c r="D574" s="99" t="s">
        <v>83</v>
      </c>
      <c r="E574" s="31" t="s">
        <v>181</v>
      </c>
      <c r="F574" s="31">
        <v>200</v>
      </c>
      <c r="G574" s="9">
        <v>9293.2999999999993</v>
      </c>
      <c r="H574" s="9">
        <v>9293.2999999999993</v>
      </c>
      <c r="I574" s="9">
        <v>9293.2999999999993</v>
      </c>
    </row>
    <row r="575" spans="1:9" ht="21.75" hidden="1" customHeight="1" x14ac:dyDescent="0.25">
      <c r="A575" s="98" t="s">
        <v>20</v>
      </c>
      <c r="B575" s="4"/>
      <c r="C575" s="99" t="s">
        <v>28</v>
      </c>
      <c r="D575" s="99" t="s">
        <v>83</v>
      </c>
      <c r="E575" s="31" t="s">
        <v>181</v>
      </c>
      <c r="F575" s="31">
        <v>800</v>
      </c>
      <c r="G575" s="9"/>
      <c r="H575" s="9"/>
      <c r="I575" s="9"/>
    </row>
    <row r="576" spans="1:9" x14ac:dyDescent="0.25">
      <c r="A576" s="98" t="s">
        <v>873</v>
      </c>
      <c r="B576" s="4"/>
      <c r="C576" s="99" t="s">
        <v>28</v>
      </c>
      <c r="D576" s="99" t="s">
        <v>83</v>
      </c>
      <c r="E576" s="99" t="s">
        <v>174</v>
      </c>
      <c r="F576" s="31"/>
      <c r="G576" s="9">
        <f t="shared" ref="G576:I577" si="163">SUM(G577)</f>
        <v>258.59999999999991</v>
      </c>
      <c r="H576" s="9">
        <f t="shared" si="163"/>
        <v>0</v>
      </c>
      <c r="I576" s="9">
        <f t="shared" si="163"/>
        <v>0</v>
      </c>
    </row>
    <row r="577" spans="1:10" ht="47.25" x14ac:dyDescent="0.25">
      <c r="A577" s="110" t="s">
        <v>772</v>
      </c>
      <c r="B577" s="4"/>
      <c r="C577" s="114" t="s">
        <v>28</v>
      </c>
      <c r="D577" s="114" t="s">
        <v>83</v>
      </c>
      <c r="E577" s="114" t="s">
        <v>182</v>
      </c>
      <c r="F577" s="31"/>
      <c r="G577" s="9">
        <f t="shared" si="163"/>
        <v>258.59999999999991</v>
      </c>
      <c r="H577" s="9">
        <f t="shared" si="163"/>
        <v>0</v>
      </c>
      <c r="I577" s="9">
        <f t="shared" si="163"/>
        <v>0</v>
      </c>
    </row>
    <row r="578" spans="1:10" x14ac:dyDescent="0.25">
      <c r="A578" s="110" t="s">
        <v>20</v>
      </c>
      <c r="B578" s="4"/>
      <c r="C578" s="114" t="s">
        <v>28</v>
      </c>
      <c r="D578" s="114" t="s">
        <v>83</v>
      </c>
      <c r="E578" s="114" t="s">
        <v>182</v>
      </c>
      <c r="F578" s="31">
        <v>800</v>
      </c>
      <c r="G578" s="9">
        <f>1058.6-500-300</f>
        <v>258.59999999999991</v>
      </c>
      <c r="H578" s="9"/>
      <c r="I578" s="9"/>
    </row>
    <row r="579" spans="1:10" x14ac:dyDescent="0.25">
      <c r="A579" s="110" t="s">
        <v>865</v>
      </c>
      <c r="B579" s="22"/>
      <c r="C579" s="114" t="s">
        <v>67</v>
      </c>
      <c r="D579" s="114"/>
      <c r="E579" s="114"/>
      <c r="F579" s="31"/>
      <c r="G579" s="9">
        <f>SUM(G580)</f>
        <v>13867.5</v>
      </c>
      <c r="H579" s="9">
        <f t="shared" ref="H579:I579" si="164">SUM(H580)</f>
        <v>2311.5</v>
      </c>
      <c r="I579" s="9">
        <f t="shared" si="164"/>
        <v>2413.6</v>
      </c>
    </row>
    <row r="580" spans="1:10" x14ac:dyDescent="0.25">
      <c r="A580" s="110" t="s">
        <v>161</v>
      </c>
      <c r="B580" s="22"/>
      <c r="C580" s="114" t="s">
        <v>67</v>
      </c>
      <c r="D580" s="114" t="s">
        <v>152</v>
      </c>
      <c r="E580" s="114"/>
      <c r="F580" s="31"/>
      <c r="G580" s="9">
        <f>SUM(G581)</f>
        <v>13867.5</v>
      </c>
      <c r="H580" s="9">
        <f t="shared" ref="H580:I580" si="165">SUM(H581)</f>
        <v>2311.5</v>
      </c>
      <c r="I580" s="9">
        <f t="shared" si="165"/>
        <v>2413.6</v>
      </c>
    </row>
    <row r="581" spans="1:10" x14ac:dyDescent="0.25">
      <c r="A581" s="110" t="s">
        <v>873</v>
      </c>
      <c r="B581" s="22"/>
      <c r="C581" s="114" t="s">
        <v>67</v>
      </c>
      <c r="D581" s="114" t="s">
        <v>152</v>
      </c>
      <c r="E581" s="114" t="s">
        <v>174</v>
      </c>
      <c r="F581" s="31"/>
      <c r="G581" s="9">
        <f>SUM(G582)</f>
        <v>13867.5</v>
      </c>
      <c r="H581" s="9">
        <f t="shared" ref="H581:I581" si="166">SUM(H582)</f>
        <v>2311.5</v>
      </c>
      <c r="I581" s="9">
        <f t="shared" si="166"/>
        <v>2413.6</v>
      </c>
    </row>
    <row r="582" spans="1:10" x14ac:dyDescent="0.25">
      <c r="A582" s="110" t="s">
        <v>1033</v>
      </c>
      <c r="B582" s="22"/>
      <c r="C582" s="114" t="s">
        <v>67</v>
      </c>
      <c r="D582" s="114" t="s">
        <v>152</v>
      </c>
      <c r="E582" s="114" t="s">
        <v>1032</v>
      </c>
      <c r="F582" s="31"/>
      <c r="G582" s="9">
        <f>SUM(G583)</f>
        <v>13867.5</v>
      </c>
      <c r="H582" s="9">
        <f t="shared" ref="H582:I582" si="167">SUM(H583)</f>
        <v>2311.5</v>
      </c>
      <c r="I582" s="9">
        <f t="shared" si="167"/>
        <v>2413.6</v>
      </c>
    </row>
    <row r="583" spans="1:10" x14ac:dyDescent="0.25">
      <c r="A583" s="110" t="s">
        <v>20</v>
      </c>
      <c r="B583" s="22"/>
      <c r="C583" s="114" t="s">
        <v>67</v>
      </c>
      <c r="D583" s="114" t="s">
        <v>152</v>
      </c>
      <c r="E583" s="114" t="s">
        <v>1032</v>
      </c>
      <c r="F583" s="31">
        <v>800</v>
      </c>
      <c r="G583" s="9">
        <f>13305.4+562.1</f>
        <v>13867.5</v>
      </c>
      <c r="H583" s="9">
        <v>2311.5</v>
      </c>
      <c r="I583" s="9">
        <v>2413.6</v>
      </c>
      <c r="J583" s="115"/>
    </row>
    <row r="584" spans="1:10" x14ac:dyDescent="0.25">
      <c r="A584" s="110" t="s">
        <v>101</v>
      </c>
      <c r="B584" s="22"/>
      <c r="C584" s="114" t="s">
        <v>102</v>
      </c>
      <c r="D584" s="114"/>
      <c r="E584" s="114"/>
      <c r="F584" s="31"/>
      <c r="G584" s="9">
        <f>SUM(G585)</f>
        <v>114.9</v>
      </c>
      <c r="H584" s="9"/>
      <c r="I584" s="9"/>
    </row>
    <row r="585" spans="1:10" x14ac:dyDescent="0.25">
      <c r="A585" s="2" t="s">
        <v>874</v>
      </c>
      <c r="B585" s="22"/>
      <c r="C585" s="114" t="s">
        <v>102</v>
      </c>
      <c r="D585" s="114" t="s">
        <v>152</v>
      </c>
      <c r="E585" s="114"/>
      <c r="F585" s="31"/>
      <c r="G585" s="9">
        <f>SUM(G586)</f>
        <v>114.9</v>
      </c>
      <c r="H585" s="9">
        <f t="shared" ref="H585:I587" si="168">SUM(H586)</f>
        <v>114.9</v>
      </c>
      <c r="I585" s="9">
        <f t="shared" si="168"/>
        <v>114.9</v>
      </c>
    </row>
    <row r="586" spans="1:10" ht="31.5" x14ac:dyDescent="0.25">
      <c r="A586" s="98" t="s">
        <v>492</v>
      </c>
      <c r="B586" s="22"/>
      <c r="C586" s="99" t="s">
        <v>102</v>
      </c>
      <c r="D586" s="99" t="s">
        <v>152</v>
      </c>
      <c r="E586" s="31" t="s">
        <v>176</v>
      </c>
      <c r="F586" s="31"/>
      <c r="G586" s="9">
        <f>SUM(G587)</f>
        <v>114.9</v>
      </c>
      <c r="H586" s="9">
        <f t="shared" si="168"/>
        <v>114.9</v>
      </c>
      <c r="I586" s="9">
        <f t="shared" si="168"/>
        <v>114.9</v>
      </c>
    </row>
    <row r="587" spans="1:10" ht="31.5" x14ac:dyDescent="0.25">
      <c r="A587" s="98" t="s">
        <v>87</v>
      </c>
      <c r="B587" s="22"/>
      <c r="C587" s="99" t="s">
        <v>102</v>
      </c>
      <c r="D587" s="99" t="s">
        <v>152</v>
      </c>
      <c r="E587" s="31" t="s">
        <v>181</v>
      </c>
      <c r="F587" s="31"/>
      <c r="G587" s="9">
        <f>SUM(G588)</f>
        <v>114.9</v>
      </c>
      <c r="H587" s="9">
        <f t="shared" si="168"/>
        <v>114.9</v>
      </c>
      <c r="I587" s="9">
        <f t="shared" si="168"/>
        <v>114.9</v>
      </c>
    </row>
    <row r="588" spans="1:10" ht="31.5" x14ac:dyDescent="0.25">
      <c r="A588" s="98" t="s">
        <v>43</v>
      </c>
      <c r="B588" s="22"/>
      <c r="C588" s="99" t="s">
        <v>102</v>
      </c>
      <c r="D588" s="99" t="s">
        <v>152</v>
      </c>
      <c r="E588" s="31" t="s">
        <v>181</v>
      </c>
      <c r="F588" s="31">
        <v>200</v>
      </c>
      <c r="G588" s="9">
        <v>114.9</v>
      </c>
      <c r="H588" s="9">
        <v>114.9</v>
      </c>
      <c r="I588" s="9">
        <v>114.9</v>
      </c>
    </row>
    <row r="589" spans="1:10" x14ac:dyDescent="0.25">
      <c r="A589" s="98" t="s">
        <v>24</v>
      </c>
      <c r="B589" s="4"/>
      <c r="C589" s="99" t="s">
        <v>25</v>
      </c>
      <c r="D589" s="99"/>
      <c r="E589" s="31"/>
      <c r="F589" s="31"/>
      <c r="G589" s="9">
        <f t="shared" ref="G589:I592" si="169">SUM(G590)</f>
        <v>229.4</v>
      </c>
      <c r="H589" s="9">
        <f t="shared" si="169"/>
        <v>40061.699999999997</v>
      </c>
      <c r="I589" s="9">
        <f t="shared" si="169"/>
        <v>50561.7</v>
      </c>
    </row>
    <row r="590" spans="1:10" x14ac:dyDescent="0.25">
      <c r="A590" s="98" t="s">
        <v>66</v>
      </c>
      <c r="B590" s="4"/>
      <c r="C590" s="99" t="s">
        <v>25</v>
      </c>
      <c r="D590" s="99" t="s">
        <v>67</v>
      </c>
      <c r="E590" s="31"/>
      <c r="F590" s="31"/>
      <c r="G590" s="9">
        <f t="shared" si="169"/>
        <v>229.4</v>
      </c>
      <c r="H590" s="9">
        <f t="shared" si="169"/>
        <v>40061.699999999997</v>
      </c>
      <c r="I590" s="9">
        <f t="shared" si="169"/>
        <v>50561.7</v>
      </c>
    </row>
    <row r="591" spans="1:10" x14ac:dyDescent="0.25">
      <c r="A591" s="98" t="s">
        <v>873</v>
      </c>
      <c r="B591" s="4"/>
      <c r="C591" s="99" t="s">
        <v>25</v>
      </c>
      <c r="D591" s="99" t="s">
        <v>67</v>
      </c>
      <c r="E591" s="99" t="s">
        <v>174</v>
      </c>
      <c r="F591" s="31"/>
      <c r="G591" s="9">
        <f t="shared" si="169"/>
        <v>229.4</v>
      </c>
      <c r="H591" s="9">
        <f t="shared" si="169"/>
        <v>40061.699999999997</v>
      </c>
      <c r="I591" s="9">
        <f t="shared" si="169"/>
        <v>50561.7</v>
      </c>
    </row>
    <row r="592" spans="1:10" ht="31.5" x14ac:dyDescent="0.25">
      <c r="A592" s="98" t="s">
        <v>771</v>
      </c>
      <c r="B592" s="4"/>
      <c r="C592" s="99" t="s">
        <v>25</v>
      </c>
      <c r="D592" s="99" t="s">
        <v>67</v>
      </c>
      <c r="E592" s="31" t="s">
        <v>183</v>
      </c>
      <c r="F592" s="31"/>
      <c r="G592" s="9">
        <f t="shared" si="169"/>
        <v>229.4</v>
      </c>
      <c r="H592" s="9">
        <f t="shared" si="169"/>
        <v>40061.699999999997</v>
      </c>
      <c r="I592" s="9">
        <f t="shared" si="169"/>
        <v>50561.7</v>
      </c>
    </row>
    <row r="593" spans="1:9" ht="21.75" customHeight="1" x14ac:dyDescent="0.25">
      <c r="A593" s="98" t="s">
        <v>20</v>
      </c>
      <c r="B593" s="4"/>
      <c r="C593" s="99" t="s">
        <v>25</v>
      </c>
      <c r="D593" s="99" t="s">
        <v>67</v>
      </c>
      <c r="E593" s="31" t="s">
        <v>183</v>
      </c>
      <c r="F593" s="31">
        <v>800</v>
      </c>
      <c r="G593" s="9">
        <v>229.4</v>
      </c>
      <c r="H593" s="9">
        <f>50561.7-10500</f>
        <v>40061.699999999997</v>
      </c>
      <c r="I593" s="9">
        <v>50561.7</v>
      </c>
    </row>
    <row r="594" spans="1:9" hidden="1" x14ac:dyDescent="0.25">
      <c r="A594" s="98" t="s">
        <v>696</v>
      </c>
      <c r="B594" s="4"/>
      <c r="C594" s="99" t="s">
        <v>83</v>
      </c>
      <c r="D594" s="99"/>
      <c r="E594" s="31"/>
      <c r="F594" s="31"/>
      <c r="G594" s="9">
        <f>SUM(G595)</f>
        <v>0</v>
      </c>
      <c r="H594" s="9">
        <f t="shared" ref="H594:I597" si="170">SUM(H595)</f>
        <v>0</v>
      </c>
      <c r="I594" s="9">
        <f t="shared" si="170"/>
        <v>0</v>
      </c>
    </row>
    <row r="595" spans="1:9" hidden="1" x14ac:dyDescent="0.25">
      <c r="A595" s="98" t="s">
        <v>875</v>
      </c>
      <c r="B595" s="4"/>
      <c r="C595" s="99" t="s">
        <v>83</v>
      </c>
      <c r="D595" s="99" t="s">
        <v>28</v>
      </c>
      <c r="E595" s="31"/>
      <c r="F595" s="31"/>
      <c r="G595" s="9">
        <f>SUM(G596)</f>
        <v>0</v>
      </c>
      <c r="H595" s="9">
        <f t="shared" si="170"/>
        <v>0</v>
      </c>
      <c r="I595" s="9">
        <f t="shared" si="170"/>
        <v>0</v>
      </c>
    </row>
    <row r="596" spans="1:9" ht="31.5" hidden="1" x14ac:dyDescent="0.25">
      <c r="A596" s="98" t="s">
        <v>876</v>
      </c>
      <c r="B596" s="4"/>
      <c r="C596" s="99" t="s">
        <v>83</v>
      </c>
      <c r="D596" s="99" t="s">
        <v>28</v>
      </c>
      <c r="E596" s="31" t="s">
        <v>176</v>
      </c>
      <c r="F596" s="31"/>
      <c r="G596" s="9">
        <f>SUM(G597)</f>
        <v>0</v>
      </c>
      <c r="H596" s="9">
        <f t="shared" si="170"/>
        <v>0</v>
      </c>
      <c r="I596" s="9">
        <f t="shared" si="170"/>
        <v>0</v>
      </c>
    </row>
    <row r="597" spans="1:9" hidden="1" x14ac:dyDescent="0.25">
      <c r="A597" s="98" t="s">
        <v>697</v>
      </c>
      <c r="B597" s="4"/>
      <c r="C597" s="99" t="s">
        <v>83</v>
      </c>
      <c r="D597" s="99" t="s">
        <v>28</v>
      </c>
      <c r="E597" s="31" t="s">
        <v>698</v>
      </c>
      <c r="F597" s="31"/>
      <c r="G597" s="9">
        <f>SUM(G598)</f>
        <v>0</v>
      </c>
      <c r="H597" s="9">
        <f t="shared" si="170"/>
        <v>0</v>
      </c>
      <c r="I597" s="9">
        <f t="shared" si="170"/>
        <v>0</v>
      </c>
    </row>
    <row r="598" spans="1:9" hidden="1" x14ac:dyDescent="0.25">
      <c r="A598" s="98" t="s">
        <v>699</v>
      </c>
      <c r="B598" s="4"/>
      <c r="C598" s="99" t="s">
        <v>83</v>
      </c>
      <c r="D598" s="99" t="s">
        <v>28</v>
      </c>
      <c r="E598" s="31" t="s">
        <v>698</v>
      </c>
      <c r="F598" s="31">
        <v>700</v>
      </c>
      <c r="G598" s="9"/>
      <c r="H598" s="9"/>
      <c r="I598" s="9"/>
    </row>
    <row r="599" spans="1:9" ht="31.5" x14ac:dyDescent="0.25">
      <c r="A599" s="23" t="s">
        <v>877</v>
      </c>
      <c r="B599" s="38" t="s">
        <v>9</v>
      </c>
      <c r="C599" s="29"/>
      <c r="D599" s="29"/>
      <c r="E599" s="29"/>
      <c r="F599" s="29"/>
      <c r="G599" s="10">
        <f>SUM(G600+G622)</f>
        <v>989202.49999999988</v>
      </c>
      <c r="H599" s="10">
        <f>SUM(H600+H622)</f>
        <v>1039194.0000000001</v>
      </c>
      <c r="I599" s="10">
        <f>SUM(I600+I622)</f>
        <v>1069976.0000000002</v>
      </c>
    </row>
    <row r="600" spans="1:9" x14ac:dyDescent="0.25">
      <c r="A600" s="98" t="s">
        <v>101</v>
      </c>
      <c r="B600" s="4"/>
      <c r="C600" s="4" t="s">
        <v>102</v>
      </c>
      <c r="D600" s="4"/>
      <c r="E600" s="4"/>
      <c r="F600" s="4"/>
      <c r="G600" s="7">
        <f>SUM(G615)+G601</f>
        <v>12.4</v>
      </c>
      <c r="H600" s="7">
        <f>SUM(H615)+H601</f>
        <v>0</v>
      </c>
      <c r="I600" s="7">
        <f>SUM(I615)+I601</f>
        <v>0</v>
      </c>
    </row>
    <row r="601" spans="1:9" x14ac:dyDescent="0.25">
      <c r="A601" s="2" t="s">
        <v>677</v>
      </c>
      <c r="B601" s="22"/>
      <c r="C601" s="99" t="s">
        <v>102</v>
      </c>
      <c r="D601" s="99" t="s">
        <v>152</v>
      </c>
      <c r="E601" s="4"/>
      <c r="F601" s="4"/>
      <c r="G601" s="7">
        <f>SUM(G604+G606)</f>
        <v>12.4</v>
      </c>
      <c r="H601" s="7">
        <f t="shared" ref="H601:I601" si="171">SUM(H604+H606)</f>
        <v>0</v>
      </c>
      <c r="I601" s="7">
        <f t="shared" si="171"/>
        <v>0</v>
      </c>
    </row>
    <row r="602" spans="1:9" ht="31.5" x14ac:dyDescent="0.25">
      <c r="A602" s="98" t="s">
        <v>411</v>
      </c>
      <c r="B602" s="99"/>
      <c r="C602" s="99" t="s">
        <v>102</v>
      </c>
      <c r="D602" s="99" t="s">
        <v>152</v>
      </c>
      <c r="E602" s="99" t="s">
        <v>321</v>
      </c>
      <c r="F602" s="4"/>
      <c r="G602" s="7">
        <f>SUM(G603)</f>
        <v>12.4</v>
      </c>
      <c r="H602" s="7"/>
      <c r="I602" s="7"/>
    </row>
    <row r="603" spans="1:9" ht="31.5" x14ac:dyDescent="0.25">
      <c r="A603" s="98" t="s">
        <v>329</v>
      </c>
      <c r="B603" s="99"/>
      <c r="C603" s="99" t="s">
        <v>102</v>
      </c>
      <c r="D603" s="99" t="s">
        <v>152</v>
      </c>
      <c r="E603" s="99" t="s">
        <v>330</v>
      </c>
      <c r="F603" s="4"/>
      <c r="G603" s="7">
        <f>SUM(G604)</f>
        <v>12.4</v>
      </c>
      <c r="H603" s="7"/>
      <c r="I603" s="7"/>
    </row>
    <row r="604" spans="1:9" ht="31.5" x14ac:dyDescent="0.25">
      <c r="A604" s="98" t="s">
        <v>337</v>
      </c>
      <c r="B604" s="99"/>
      <c r="C604" s="99" t="s">
        <v>102</v>
      </c>
      <c r="D604" s="99" t="s">
        <v>152</v>
      </c>
      <c r="E604" s="31" t="s">
        <v>458</v>
      </c>
      <c r="F604" s="4"/>
      <c r="G604" s="7">
        <f>SUM(G605)</f>
        <v>12.4</v>
      </c>
      <c r="H604" s="7">
        <f t="shared" ref="H604:I604" si="172">SUM(H605)</f>
        <v>0</v>
      </c>
      <c r="I604" s="7">
        <f t="shared" si="172"/>
        <v>0</v>
      </c>
    </row>
    <row r="605" spans="1:9" ht="31.5" x14ac:dyDescent="0.25">
      <c r="A605" s="98" t="s">
        <v>43</v>
      </c>
      <c r="B605" s="4"/>
      <c r="C605" s="99" t="s">
        <v>102</v>
      </c>
      <c r="D605" s="99" t="s">
        <v>152</v>
      </c>
      <c r="E605" s="31" t="s">
        <v>458</v>
      </c>
      <c r="F605" s="4" t="s">
        <v>80</v>
      </c>
      <c r="G605" s="7">
        <v>12.4</v>
      </c>
      <c r="H605" s="7"/>
      <c r="I605" s="7"/>
    </row>
    <row r="606" spans="1:9" ht="31.5" hidden="1" x14ac:dyDescent="0.25">
      <c r="A606" s="98" t="s">
        <v>520</v>
      </c>
      <c r="B606" s="99"/>
      <c r="C606" s="99" t="s">
        <v>102</v>
      </c>
      <c r="D606" s="99" t="s">
        <v>152</v>
      </c>
      <c r="E606" s="99" t="s">
        <v>14</v>
      </c>
      <c r="F606" s="31"/>
      <c r="G606" s="7">
        <f>SUM(G612)+G607</f>
        <v>0</v>
      </c>
      <c r="H606" s="7">
        <f t="shared" ref="H606:I606" si="173">SUM(H612)+H607</f>
        <v>0</v>
      </c>
      <c r="I606" s="7">
        <f t="shared" si="173"/>
        <v>0</v>
      </c>
    </row>
    <row r="607" spans="1:9" ht="31.5" hidden="1" x14ac:dyDescent="0.25">
      <c r="A607" s="98" t="s">
        <v>71</v>
      </c>
      <c r="B607" s="99"/>
      <c r="C607" s="99" t="s">
        <v>102</v>
      </c>
      <c r="D607" s="99" t="s">
        <v>152</v>
      </c>
      <c r="E607" s="31" t="s">
        <v>15</v>
      </c>
      <c r="F607" s="31"/>
      <c r="G607" s="7">
        <f>SUM(G608)</f>
        <v>0</v>
      </c>
      <c r="H607" s="7">
        <f t="shared" ref="H607:I610" si="174">SUM(H608)</f>
        <v>0</v>
      </c>
      <c r="I607" s="7">
        <f t="shared" si="174"/>
        <v>0</v>
      </c>
    </row>
    <row r="608" spans="1:9" ht="31.5" hidden="1" x14ac:dyDescent="0.25">
      <c r="A608" s="98" t="s">
        <v>36</v>
      </c>
      <c r="B608" s="99"/>
      <c r="C608" s="99" t="s">
        <v>102</v>
      </c>
      <c r="D608" s="99" t="s">
        <v>152</v>
      </c>
      <c r="E608" s="31" t="s">
        <v>37</v>
      </c>
      <c r="F608" s="31"/>
      <c r="G608" s="7">
        <f>SUM(G609)</f>
        <v>0</v>
      </c>
      <c r="H608" s="7">
        <f t="shared" si="174"/>
        <v>0</v>
      </c>
      <c r="I608" s="7">
        <f t="shared" si="174"/>
        <v>0</v>
      </c>
    </row>
    <row r="609" spans="1:9" hidden="1" x14ac:dyDescent="0.25">
      <c r="A609" s="98" t="s">
        <v>38</v>
      </c>
      <c r="B609" s="99"/>
      <c r="C609" s="99" t="s">
        <v>102</v>
      </c>
      <c r="D609" s="99" t="s">
        <v>152</v>
      </c>
      <c r="E609" s="31" t="s">
        <v>39</v>
      </c>
      <c r="F609" s="31"/>
      <c r="G609" s="7">
        <f>SUM(G610)</f>
        <v>0</v>
      </c>
      <c r="H609" s="7">
        <f t="shared" si="174"/>
        <v>0</v>
      </c>
      <c r="I609" s="7">
        <f t="shared" si="174"/>
        <v>0</v>
      </c>
    </row>
    <row r="610" spans="1:9" ht="31.5" hidden="1" x14ac:dyDescent="0.25">
      <c r="A610" s="98" t="s">
        <v>40</v>
      </c>
      <c r="B610" s="99"/>
      <c r="C610" s="99" t="s">
        <v>102</v>
      </c>
      <c r="D610" s="99" t="s">
        <v>152</v>
      </c>
      <c r="E610" s="31" t="s">
        <v>41</v>
      </c>
      <c r="F610" s="31"/>
      <c r="G610" s="7">
        <f>SUM(G611)</f>
        <v>0</v>
      </c>
      <c r="H610" s="7">
        <f t="shared" si="174"/>
        <v>0</v>
      </c>
      <c r="I610" s="7">
        <f t="shared" si="174"/>
        <v>0</v>
      </c>
    </row>
    <row r="611" spans="1:9" ht="31.5" hidden="1" x14ac:dyDescent="0.25">
      <c r="A611" s="98" t="s">
        <v>43</v>
      </c>
      <c r="B611" s="99"/>
      <c r="C611" s="99" t="s">
        <v>102</v>
      </c>
      <c r="D611" s="99" t="s">
        <v>152</v>
      </c>
      <c r="E611" s="31" t="s">
        <v>41</v>
      </c>
      <c r="F611" s="31">
        <v>200</v>
      </c>
      <c r="G611" s="7"/>
      <c r="H611" s="7"/>
      <c r="I611" s="7"/>
    </row>
    <row r="612" spans="1:9" ht="31.5" hidden="1" x14ac:dyDescent="0.25">
      <c r="A612" s="98" t="s">
        <v>879</v>
      </c>
      <c r="B612" s="99"/>
      <c r="C612" s="99" t="s">
        <v>102</v>
      </c>
      <c r="D612" s="99" t="s">
        <v>152</v>
      </c>
      <c r="E612" s="99" t="s">
        <v>68</v>
      </c>
      <c r="F612" s="31"/>
      <c r="G612" s="7">
        <f>SUM(G613)</f>
        <v>0</v>
      </c>
      <c r="H612" s="7">
        <f t="shared" ref="H612:I613" si="175">SUM(H613)</f>
        <v>0</v>
      </c>
      <c r="I612" s="7">
        <f t="shared" si="175"/>
        <v>0</v>
      </c>
    </row>
    <row r="613" spans="1:9" ht="31.5" hidden="1" x14ac:dyDescent="0.25">
      <c r="A613" s="98" t="s">
        <v>87</v>
      </c>
      <c r="B613" s="39"/>
      <c r="C613" s="99" t="s">
        <v>102</v>
      </c>
      <c r="D613" s="99" t="s">
        <v>152</v>
      </c>
      <c r="E613" s="31" t="s">
        <v>417</v>
      </c>
      <c r="F613" s="31"/>
      <c r="G613" s="7">
        <f>SUM(G614)</f>
        <v>0</v>
      </c>
      <c r="H613" s="7">
        <f t="shared" si="175"/>
        <v>0</v>
      </c>
      <c r="I613" s="7">
        <f t="shared" si="175"/>
        <v>0</v>
      </c>
    </row>
    <row r="614" spans="1:9" ht="31.5" hidden="1" x14ac:dyDescent="0.25">
      <c r="A614" s="98" t="s">
        <v>43</v>
      </c>
      <c r="B614" s="39"/>
      <c r="C614" s="99" t="s">
        <v>102</v>
      </c>
      <c r="D614" s="99" t="s">
        <v>152</v>
      </c>
      <c r="E614" s="31" t="s">
        <v>417</v>
      </c>
      <c r="F614" s="31">
        <v>200</v>
      </c>
      <c r="G614" s="7"/>
      <c r="H614" s="7"/>
      <c r="I614" s="7"/>
    </row>
    <row r="615" spans="1:9" hidden="1" x14ac:dyDescent="0.25">
      <c r="A615" s="98" t="s">
        <v>880</v>
      </c>
      <c r="B615" s="4"/>
      <c r="C615" s="4" t="s">
        <v>102</v>
      </c>
      <c r="D615" s="4" t="s">
        <v>102</v>
      </c>
      <c r="E615" s="31"/>
      <c r="F615" s="31"/>
      <c r="G615" s="7">
        <f t="shared" ref="G615:I618" si="176">SUM(G616)</f>
        <v>0</v>
      </c>
      <c r="H615" s="7">
        <f t="shared" si="176"/>
        <v>0</v>
      </c>
      <c r="I615" s="7">
        <f t="shared" si="176"/>
        <v>0</v>
      </c>
    </row>
    <row r="616" spans="1:9" ht="31.5" hidden="1" x14ac:dyDescent="0.25">
      <c r="A616" s="98" t="s">
        <v>522</v>
      </c>
      <c r="B616" s="99"/>
      <c r="C616" s="99" t="s">
        <v>102</v>
      </c>
      <c r="D616" s="99" t="s">
        <v>102</v>
      </c>
      <c r="E616" s="31" t="s">
        <v>290</v>
      </c>
      <c r="F616" s="31"/>
      <c r="G616" s="7">
        <f t="shared" si="176"/>
        <v>0</v>
      </c>
      <c r="H616" s="7">
        <f t="shared" si="176"/>
        <v>0</v>
      </c>
      <c r="I616" s="7">
        <f t="shared" si="176"/>
        <v>0</v>
      </c>
    </row>
    <row r="617" spans="1:9" ht="31.5" hidden="1" x14ac:dyDescent="0.25">
      <c r="A617" s="98" t="s">
        <v>425</v>
      </c>
      <c r="B617" s="4"/>
      <c r="C617" s="4" t="s">
        <v>102</v>
      </c>
      <c r="D617" s="4" t="s">
        <v>102</v>
      </c>
      <c r="E617" s="4" t="s">
        <v>305</v>
      </c>
      <c r="F617" s="4"/>
      <c r="G617" s="7">
        <f t="shared" si="176"/>
        <v>0</v>
      </c>
      <c r="H617" s="7">
        <f t="shared" si="176"/>
        <v>0</v>
      </c>
      <c r="I617" s="7">
        <f t="shared" si="176"/>
        <v>0</v>
      </c>
    </row>
    <row r="618" spans="1:9" hidden="1" x14ac:dyDescent="0.25">
      <c r="A618" s="98" t="s">
        <v>29</v>
      </c>
      <c r="B618" s="4"/>
      <c r="C618" s="4" t="s">
        <v>102</v>
      </c>
      <c r="D618" s="4" t="s">
        <v>102</v>
      </c>
      <c r="E618" s="4" t="s">
        <v>306</v>
      </c>
      <c r="F618" s="4"/>
      <c r="G618" s="7">
        <f t="shared" si="176"/>
        <v>0</v>
      </c>
      <c r="H618" s="7">
        <f t="shared" si="176"/>
        <v>0</v>
      </c>
      <c r="I618" s="7">
        <f t="shared" si="176"/>
        <v>0</v>
      </c>
    </row>
    <row r="619" spans="1:9" ht="31.5" hidden="1" x14ac:dyDescent="0.25">
      <c r="A619" s="98" t="s">
        <v>307</v>
      </c>
      <c r="B619" s="31"/>
      <c r="C619" s="4" t="s">
        <v>102</v>
      </c>
      <c r="D619" s="4" t="s">
        <v>102</v>
      </c>
      <c r="E619" s="4" t="s">
        <v>308</v>
      </c>
      <c r="F619" s="4"/>
      <c r="G619" s="7">
        <f>SUM(G620:G621)</f>
        <v>0</v>
      </c>
      <c r="H619" s="7">
        <f>SUM(H620:H621)</f>
        <v>0</v>
      </c>
      <c r="I619" s="7">
        <f>SUM(I620:I621)</f>
        <v>0</v>
      </c>
    </row>
    <row r="620" spans="1:9" ht="47.25" hidden="1" x14ac:dyDescent="0.25">
      <c r="A620" s="98" t="s">
        <v>42</v>
      </c>
      <c r="B620" s="31"/>
      <c r="C620" s="4" t="s">
        <v>102</v>
      </c>
      <c r="D620" s="4" t="s">
        <v>102</v>
      </c>
      <c r="E620" s="4" t="s">
        <v>308</v>
      </c>
      <c r="F620" s="4" t="s">
        <v>78</v>
      </c>
      <c r="G620" s="7"/>
      <c r="H620" s="7"/>
      <c r="I620" s="7"/>
    </row>
    <row r="621" spans="1:9" ht="31.5" hidden="1" x14ac:dyDescent="0.25">
      <c r="A621" s="98" t="s">
        <v>43</v>
      </c>
      <c r="B621" s="4"/>
      <c r="C621" s="4" t="s">
        <v>102</v>
      </c>
      <c r="D621" s="4" t="s">
        <v>102</v>
      </c>
      <c r="E621" s="4" t="s">
        <v>308</v>
      </c>
      <c r="F621" s="22">
        <v>200</v>
      </c>
      <c r="G621" s="7"/>
      <c r="H621" s="7"/>
      <c r="I621" s="7"/>
    </row>
    <row r="622" spans="1:9" x14ac:dyDescent="0.25">
      <c r="A622" s="98" t="s">
        <v>24</v>
      </c>
      <c r="B622" s="99"/>
      <c r="C622" s="99" t="s">
        <v>25</v>
      </c>
      <c r="D622" s="99" t="s">
        <v>26</v>
      </c>
      <c r="E622" s="31"/>
      <c r="F622" s="31"/>
      <c r="G622" s="9">
        <f>G623+G634+G745+G723</f>
        <v>989190.09999999986</v>
      </c>
      <c r="H622" s="9">
        <f>H623+H634+H745+H723</f>
        <v>1039194.0000000001</v>
      </c>
      <c r="I622" s="9">
        <f>I623+I634+I745+I723</f>
        <v>1069976.0000000002</v>
      </c>
    </row>
    <row r="623" spans="1:9" x14ac:dyDescent="0.25">
      <c r="A623" s="98" t="s">
        <v>27</v>
      </c>
      <c r="B623" s="99"/>
      <c r="C623" s="99" t="s">
        <v>25</v>
      </c>
      <c r="D623" s="99" t="s">
        <v>28</v>
      </c>
      <c r="E623" s="31"/>
      <c r="F623" s="31"/>
      <c r="G623" s="9">
        <f t="shared" ref="G623:I625" si="177">G624</f>
        <v>18576.3</v>
      </c>
      <c r="H623" s="9">
        <f t="shared" si="177"/>
        <v>16800</v>
      </c>
      <c r="I623" s="9">
        <f t="shared" si="177"/>
        <v>16800</v>
      </c>
    </row>
    <row r="624" spans="1:9" ht="31.5" x14ac:dyDescent="0.25">
      <c r="A624" s="98" t="s">
        <v>520</v>
      </c>
      <c r="B624" s="99"/>
      <c r="C624" s="99" t="s">
        <v>25</v>
      </c>
      <c r="D624" s="99" t="s">
        <v>28</v>
      </c>
      <c r="E624" s="31" t="s">
        <v>14</v>
      </c>
      <c r="F624" s="31"/>
      <c r="G624" s="9">
        <f t="shared" si="177"/>
        <v>18576.3</v>
      </c>
      <c r="H624" s="9">
        <f t="shared" si="177"/>
        <v>16800</v>
      </c>
      <c r="I624" s="9">
        <f t="shared" si="177"/>
        <v>16800</v>
      </c>
    </row>
    <row r="625" spans="1:9" ht="31.5" x14ac:dyDescent="0.25">
      <c r="A625" s="98" t="s">
        <v>71</v>
      </c>
      <c r="B625" s="99"/>
      <c r="C625" s="99" t="s">
        <v>25</v>
      </c>
      <c r="D625" s="99" t="s">
        <v>28</v>
      </c>
      <c r="E625" s="31" t="s">
        <v>15</v>
      </c>
      <c r="F625" s="31"/>
      <c r="G625" s="9">
        <f t="shared" si="177"/>
        <v>18576.3</v>
      </c>
      <c r="H625" s="9">
        <f t="shared" si="177"/>
        <v>16800</v>
      </c>
      <c r="I625" s="9">
        <f t="shared" si="177"/>
        <v>16800</v>
      </c>
    </row>
    <row r="626" spans="1:9" x14ac:dyDescent="0.25">
      <c r="A626" s="98" t="s">
        <v>29</v>
      </c>
      <c r="B626" s="99"/>
      <c r="C626" s="99" t="s">
        <v>25</v>
      </c>
      <c r="D626" s="99" t="s">
        <v>28</v>
      </c>
      <c r="E626" s="31" t="s">
        <v>30</v>
      </c>
      <c r="F626" s="31"/>
      <c r="G626" s="9">
        <f>SUM(G627)</f>
        <v>18576.3</v>
      </c>
      <c r="H626" s="9">
        <f t="shared" ref="H626:I626" si="178">SUM(H627)</f>
        <v>16800</v>
      </c>
      <c r="I626" s="9">
        <f t="shared" si="178"/>
        <v>16800</v>
      </c>
    </row>
    <row r="627" spans="1:9" ht="31.5" x14ac:dyDescent="0.25">
      <c r="A627" s="98" t="s">
        <v>32</v>
      </c>
      <c r="B627" s="99"/>
      <c r="C627" s="99" t="s">
        <v>25</v>
      </c>
      <c r="D627" s="99" t="s">
        <v>28</v>
      </c>
      <c r="E627" s="31" t="s">
        <v>33</v>
      </c>
      <c r="F627" s="31"/>
      <c r="G627" s="9">
        <f t="shared" ref="G627:I627" si="179">G628</f>
        <v>18576.3</v>
      </c>
      <c r="H627" s="9">
        <f t="shared" si="179"/>
        <v>16800</v>
      </c>
      <c r="I627" s="9">
        <f t="shared" si="179"/>
        <v>16800</v>
      </c>
    </row>
    <row r="628" spans="1:9" x14ac:dyDescent="0.25">
      <c r="A628" s="98" t="s">
        <v>34</v>
      </c>
      <c r="B628" s="99"/>
      <c r="C628" s="99" t="s">
        <v>25</v>
      </c>
      <c r="D628" s="99" t="s">
        <v>28</v>
      </c>
      <c r="E628" s="31" t="s">
        <v>33</v>
      </c>
      <c r="F628" s="31">
        <v>300</v>
      </c>
      <c r="G628" s="9">
        <v>18576.3</v>
      </c>
      <c r="H628" s="9">
        <v>16800</v>
      </c>
      <c r="I628" s="9">
        <v>16800</v>
      </c>
    </row>
    <row r="629" spans="1:9" hidden="1" x14ac:dyDescent="0.25">
      <c r="A629" s="98" t="s">
        <v>20</v>
      </c>
      <c r="B629" s="99"/>
      <c r="C629" s="99" t="s">
        <v>25</v>
      </c>
      <c r="D629" s="99" t="s">
        <v>35</v>
      </c>
      <c r="E629" s="31" t="s">
        <v>41</v>
      </c>
      <c r="F629" s="31">
        <v>800</v>
      </c>
      <c r="G629" s="9"/>
      <c r="H629" s="9"/>
      <c r="I629" s="9"/>
    </row>
    <row r="630" spans="1:9" hidden="1" x14ac:dyDescent="0.25">
      <c r="A630" s="98" t="s">
        <v>73</v>
      </c>
      <c r="B630" s="40"/>
      <c r="C630" s="99" t="s">
        <v>25</v>
      </c>
      <c r="D630" s="99" t="s">
        <v>35</v>
      </c>
      <c r="E630" s="31" t="s">
        <v>57</v>
      </c>
      <c r="F630" s="31"/>
      <c r="G630" s="9">
        <f t="shared" ref="G630:I632" si="180">G631</f>
        <v>0</v>
      </c>
      <c r="H630" s="9">
        <f t="shared" si="180"/>
        <v>0</v>
      </c>
      <c r="I630" s="9">
        <f t="shared" si="180"/>
        <v>0</v>
      </c>
    </row>
    <row r="631" spans="1:9" hidden="1" x14ac:dyDescent="0.25">
      <c r="A631" s="98" t="s">
        <v>29</v>
      </c>
      <c r="B631" s="40"/>
      <c r="C631" s="99" t="s">
        <v>25</v>
      </c>
      <c r="D631" s="99" t="s">
        <v>35</v>
      </c>
      <c r="E631" s="31" t="s">
        <v>369</v>
      </c>
      <c r="F631" s="31"/>
      <c r="G631" s="9">
        <f t="shared" si="180"/>
        <v>0</v>
      </c>
      <c r="H631" s="9">
        <f t="shared" si="180"/>
        <v>0</v>
      </c>
      <c r="I631" s="9">
        <f t="shared" si="180"/>
        <v>0</v>
      </c>
    </row>
    <row r="632" spans="1:9" hidden="1" x14ac:dyDescent="0.25">
      <c r="A632" s="98" t="s">
        <v>31</v>
      </c>
      <c r="B632" s="40"/>
      <c r="C632" s="99" t="s">
        <v>25</v>
      </c>
      <c r="D632" s="99" t="s">
        <v>35</v>
      </c>
      <c r="E632" s="31" t="s">
        <v>370</v>
      </c>
      <c r="F632" s="31"/>
      <c r="G632" s="9">
        <f t="shared" si="180"/>
        <v>0</v>
      </c>
      <c r="H632" s="9">
        <f t="shared" si="180"/>
        <v>0</v>
      </c>
      <c r="I632" s="9">
        <f t="shared" si="180"/>
        <v>0</v>
      </c>
    </row>
    <row r="633" spans="1:9" ht="31.5" hidden="1" x14ac:dyDescent="0.25">
      <c r="A633" s="98" t="s">
        <v>43</v>
      </c>
      <c r="B633" s="40"/>
      <c r="C633" s="99" t="s">
        <v>25</v>
      </c>
      <c r="D633" s="99" t="s">
        <v>35</v>
      </c>
      <c r="E633" s="31" t="s">
        <v>370</v>
      </c>
      <c r="F633" s="31">
        <v>200</v>
      </c>
      <c r="G633" s="9"/>
      <c r="H633" s="9"/>
      <c r="I633" s="9"/>
    </row>
    <row r="634" spans="1:9" x14ac:dyDescent="0.25">
      <c r="A634" s="98" t="s">
        <v>44</v>
      </c>
      <c r="B634" s="99"/>
      <c r="C634" s="99" t="s">
        <v>25</v>
      </c>
      <c r="D634" s="99" t="s">
        <v>45</v>
      </c>
      <c r="E634" s="31"/>
      <c r="F634" s="31"/>
      <c r="G634" s="112">
        <f>G679+G710+G635+G714+G719</f>
        <v>740029.19999999984</v>
      </c>
      <c r="H634" s="9">
        <f>H679+H710+H635+H714+H719</f>
        <v>780470.70000000007</v>
      </c>
      <c r="I634" s="9">
        <f>I679+I710+I635+I714+I719</f>
        <v>808473.50000000012</v>
      </c>
    </row>
    <row r="635" spans="1:9" ht="31.5" x14ac:dyDescent="0.25">
      <c r="A635" s="98" t="s">
        <v>411</v>
      </c>
      <c r="B635" s="99"/>
      <c r="C635" s="99" t="s">
        <v>25</v>
      </c>
      <c r="D635" s="99" t="s">
        <v>45</v>
      </c>
      <c r="E635" s="99" t="s">
        <v>321</v>
      </c>
      <c r="F635" s="31"/>
      <c r="G635" s="9">
        <f>SUM(G636)</f>
        <v>717674.09999999986</v>
      </c>
      <c r="H635" s="9">
        <f t="shared" ref="H635:I635" si="181">SUM(H636)</f>
        <v>764095.60000000009</v>
      </c>
      <c r="I635" s="9">
        <f t="shared" si="181"/>
        <v>792098.40000000014</v>
      </c>
    </row>
    <row r="636" spans="1:9" ht="31.5" x14ac:dyDescent="0.25">
      <c r="A636" s="98" t="s">
        <v>329</v>
      </c>
      <c r="B636" s="99"/>
      <c r="C636" s="99" t="s">
        <v>25</v>
      </c>
      <c r="D636" s="99" t="s">
        <v>45</v>
      </c>
      <c r="E636" s="99" t="s">
        <v>330</v>
      </c>
      <c r="F636" s="31"/>
      <c r="G636" s="9">
        <f>SUM(G637+G640+G643+G646+G649+G652+G655+G670+G673+G658+G661+G664+G667+G676)</f>
        <v>717674.09999999986</v>
      </c>
      <c r="H636" s="9">
        <f t="shared" ref="H636:I636" si="182">SUM(H637+H640+H643+H646+H649+H652+H655+H670+H673+H658+H661+H664+H667+H676)</f>
        <v>764095.60000000009</v>
      </c>
      <c r="I636" s="9">
        <f t="shared" si="182"/>
        <v>792098.40000000014</v>
      </c>
    </row>
    <row r="637" spans="1:9" ht="31.5" x14ac:dyDescent="0.25">
      <c r="A637" s="98" t="s">
        <v>959</v>
      </c>
      <c r="B637" s="99"/>
      <c r="C637" s="99" t="s">
        <v>25</v>
      </c>
      <c r="D637" s="99" t="s">
        <v>45</v>
      </c>
      <c r="E637" s="99" t="s">
        <v>446</v>
      </c>
      <c r="F637" s="31"/>
      <c r="G637" s="9">
        <f>G638+G639</f>
        <v>170589.69999999998</v>
      </c>
      <c r="H637" s="9">
        <f>H638+H639</f>
        <v>189115.5</v>
      </c>
      <c r="I637" s="9">
        <f>I638+I639</f>
        <v>196680.2</v>
      </c>
    </row>
    <row r="638" spans="1:9" ht="31.5" x14ac:dyDescent="0.25">
      <c r="A638" s="98" t="s">
        <v>43</v>
      </c>
      <c r="B638" s="99"/>
      <c r="C638" s="99" t="s">
        <v>25</v>
      </c>
      <c r="D638" s="99" t="s">
        <v>45</v>
      </c>
      <c r="E638" s="99" t="s">
        <v>446</v>
      </c>
      <c r="F638" s="31">
        <v>200</v>
      </c>
      <c r="G638" s="9">
        <v>2539.9</v>
      </c>
      <c r="H638" s="9">
        <v>2825.1</v>
      </c>
      <c r="I638" s="9">
        <v>2934.5</v>
      </c>
    </row>
    <row r="639" spans="1:9" x14ac:dyDescent="0.25">
      <c r="A639" s="98" t="s">
        <v>34</v>
      </c>
      <c r="B639" s="99"/>
      <c r="C639" s="99" t="s">
        <v>25</v>
      </c>
      <c r="D639" s="99" t="s">
        <v>45</v>
      </c>
      <c r="E639" s="99" t="s">
        <v>446</v>
      </c>
      <c r="F639" s="31">
        <v>300</v>
      </c>
      <c r="G639" s="9">
        <v>168049.8</v>
      </c>
      <c r="H639" s="9">
        <v>186290.4</v>
      </c>
      <c r="I639" s="9">
        <v>193745.7</v>
      </c>
    </row>
    <row r="640" spans="1:9" ht="47.25" x14ac:dyDescent="0.25">
      <c r="A640" s="98" t="s">
        <v>331</v>
      </c>
      <c r="B640" s="99"/>
      <c r="C640" s="99" t="s">
        <v>25</v>
      </c>
      <c r="D640" s="99" t="s">
        <v>45</v>
      </c>
      <c r="E640" s="99" t="s">
        <v>447</v>
      </c>
      <c r="F640" s="99"/>
      <c r="G640" s="9">
        <f>G641+G642</f>
        <v>9587.4000000000015</v>
      </c>
      <c r="H640" s="9">
        <f>H641+H642</f>
        <v>10248.199999999999</v>
      </c>
      <c r="I640" s="9">
        <f>I641+I642</f>
        <v>10641.5</v>
      </c>
    </row>
    <row r="641" spans="1:9" ht="31.5" x14ac:dyDescent="0.25">
      <c r="A641" s="98" t="s">
        <v>43</v>
      </c>
      <c r="B641" s="99"/>
      <c r="C641" s="99" t="s">
        <v>25</v>
      </c>
      <c r="D641" s="99" t="s">
        <v>45</v>
      </c>
      <c r="E641" s="99" t="s">
        <v>447</v>
      </c>
      <c r="F641" s="99" t="s">
        <v>80</v>
      </c>
      <c r="G641" s="9">
        <v>147.19999999999999</v>
      </c>
      <c r="H641" s="9">
        <v>152.9</v>
      </c>
      <c r="I641" s="9">
        <v>158.80000000000001</v>
      </c>
    </row>
    <row r="642" spans="1:9" x14ac:dyDescent="0.25">
      <c r="A642" s="98" t="s">
        <v>34</v>
      </c>
      <c r="B642" s="99"/>
      <c r="C642" s="99" t="s">
        <v>25</v>
      </c>
      <c r="D642" s="99" t="s">
        <v>45</v>
      </c>
      <c r="E642" s="99" t="s">
        <v>447</v>
      </c>
      <c r="F642" s="99" t="s">
        <v>88</v>
      </c>
      <c r="G642" s="9">
        <v>9440.2000000000007</v>
      </c>
      <c r="H642" s="9">
        <v>10095.299999999999</v>
      </c>
      <c r="I642" s="9">
        <v>10482.700000000001</v>
      </c>
    </row>
    <row r="643" spans="1:9" ht="31.5" x14ac:dyDescent="0.25">
      <c r="A643" s="98" t="s">
        <v>332</v>
      </c>
      <c r="B643" s="99"/>
      <c r="C643" s="99" t="s">
        <v>25</v>
      </c>
      <c r="D643" s="99" t="s">
        <v>45</v>
      </c>
      <c r="E643" s="99" t="s">
        <v>448</v>
      </c>
      <c r="F643" s="99"/>
      <c r="G643" s="9">
        <f>G644+G645</f>
        <v>126043.09999999999</v>
      </c>
      <c r="H643" s="9">
        <f>H644+H645</f>
        <v>136099.59999999998</v>
      </c>
      <c r="I643" s="9">
        <f>I644+I645</f>
        <v>141543.6</v>
      </c>
    </row>
    <row r="644" spans="1:9" ht="31.5" x14ac:dyDescent="0.25">
      <c r="A644" s="98" t="s">
        <v>43</v>
      </c>
      <c r="B644" s="99"/>
      <c r="C644" s="99" t="s">
        <v>25</v>
      </c>
      <c r="D644" s="99" t="s">
        <v>45</v>
      </c>
      <c r="E644" s="99" t="s">
        <v>448</v>
      </c>
      <c r="F644" s="99" t="s">
        <v>80</v>
      </c>
      <c r="G644" s="9">
        <v>1944.2</v>
      </c>
      <c r="H644" s="9">
        <v>2026.3</v>
      </c>
      <c r="I644" s="9">
        <v>2101.1999999999998</v>
      </c>
    </row>
    <row r="645" spans="1:9" x14ac:dyDescent="0.25">
      <c r="A645" s="98" t="s">
        <v>34</v>
      </c>
      <c r="B645" s="99"/>
      <c r="C645" s="99" t="s">
        <v>25</v>
      </c>
      <c r="D645" s="99" t="s">
        <v>45</v>
      </c>
      <c r="E645" s="99" t="s">
        <v>448</v>
      </c>
      <c r="F645" s="99" t="s">
        <v>88</v>
      </c>
      <c r="G645" s="9">
        <v>124098.9</v>
      </c>
      <c r="H645" s="9">
        <v>134073.29999999999</v>
      </c>
      <c r="I645" s="9">
        <v>139442.4</v>
      </c>
    </row>
    <row r="646" spans="1:9" ht="47.25" x14ac:dyDescent="0.25">
      <c r="A646" s="98" t="s">
        <v>333</v>
      </c>
      <c r="B646" s="99"/>
      <c r="C646" s="99" t="s">
        <v>25</v>
      </c>
      <c r="D646" s="99" t="s">
        <v>45</v>
      </c>
      <c r="E646" s="99" t="s">
        <v>449</v>
      </c>
      <c r="F646" s="99"/>
      <c r="G646" s="9">
        <f>G647+G648</f>
        <v>310.7</v>
      </c>
      <c r="H646" s="9">
        <f>H647+H648</f>
        <v>333.5</v>
      </c>
      <c r="I646" s="9">
        <f>I647+I648</f>
        <v>346.8</v>
      </c>
    </row>
    <row r="647" spans="1:9" ht="31.5" x14ac:dyDescent="0.25">
      <c r="A647" s="98" t="s">
        <v>43</v>
      </c>
      <c r="B647" s="99"/>
      <c r="C647" s="99" t="s">
        <v>25</v>
      </c>
      <c r="D647" s="99" t="s">
        <v>45</v>
      </c>
      <c r="E647" s="99" t="s">
        <v>449</v>
      </c>
      <c r="F647" s="99" t="s">
        <v>80</v>
      </c>
      <c r="G647" s="9">
        <v>4.9000000000000004</v>
      </c>
      <c r="H647" s="9">
        <v>5.0999999999999996</v>
      </c>
      <c r="I647" s="9">
        <v>5.3</v>
      </c>
    </row>
    <row r="648" spans="1:9" x14ac:dyDescent="0.25">
      <c r="A648" s="98" t="s">
        <v>34</v>
      </c>
      <c r="B648" s="99"/>
      <c r="C648" s="99" t="s">
        <v>25</v>
      </c>
      <c r="D648" s="99" t="s">
        <v>45</v>
      </c>
      <c r="E648" s="99" t="s">
        <v>449</v>
      </c>
      <c r="F648" s="99" t="s">
        <v>88</v>
      </c>
      <c r="G648" s="9">
        <v>305.8</v>
      </c>
      <c r="H648" s="9">
        <v>328.4</v>
      </c>
      <c r="I648" s="9">
        <v>341.5</v>
      </c>
    </row>
    <row r="649" spans="1:9" ht="47.25" x14ac:dyDescent="0.25">
      <c r="A649" s="98" t="s">
        <v>334</v>
      </c>
      <c r="B649" s="99"/>
      <c r="C649" s="99" t="s">
        <v>25</v>
      </c>
      <c r="D649" s="99" t="s">
        <v>45</v>
      </c>
      <c r="E649" s="99" t="s">
        <v>450</v>
      </c>
      <c r="F649" s="99"/>
      <c r="G649" s="9">
        <f>G650+G651</f>
        <v>13.799999999999999</v>
      </c>
      <c r="H649" s="9">
        <f>H650+H651</f>
        <v>24.6</v>
      </c>
      <c r="I649" s="9">
        <f>I650+I651</f>
        <v>24.6</v>
      </c>
    </row>
    <row r="650" spans="1:9" ht="31.5" x14ac:dyDescent="0.25">
      <c r="A650" s="98" t="s">
        <v>43</v>
      </c>
      <c r="B650" s="99"/>
      <c r="C650" s="99" t="s">
        <v>25</v>
      </c>
      <c r="D650" s="99" t="s">
        <v>45</v>
      </c>
      <c r="E650" s="99" t="s">
        <v>450</v>
      </c>
      <c r="F650" s="99" t="s">
        <v>80</v>
      </c>
      <c r="G650" s="9">
        <v>0.2</v>
      </c>
      <c r="H650" s="9">
        <v>0.5</v>
      </c>
      <c r="I650" s="9">
        <v>0.5</v>
      </c>
    </row>
    <row r="651" spans="1:9" x14ac:dyDescent="0.25">
      <c r="A651" s="98" t="s">
        <v>34</v>
      </c>
      <c r="B651" s="99"/>
      <c r="C651" s="99" t="s">
        <v>25</v>
      </c>
      <c r="D651" s="99" t="s">
        <v>45</v>
      </c>
      <c r="E651" s="99" t="s">
        <v>450</v>
      </c>
      <c r="F651" s="99" t="s">
        <v>88</v>
      </c>
      <c r="G651" s="9">
        <v>13.6</v>
      </c>
      <c r="H651" s="9">
        <v>24.1</v>
      </c>
      <c r="I651" s="9">
        <v>24.1</v>
      </c>
    </row>
    <row r="652" spans="1:9" ht="63" x14ac:dyDescent="0.25">
      <c r="A652" s="98" t="s">
        <v>335</v>
      </c>
      <c r="B652" s="99"/>
      <c r="C652" s="99" t="s">
        <v>25</v>
      </c>
      <c r="D652" s="99" t="s">
        <v>45</v>
      </c>
      <c r="E652" s="99" t="s">
        <v>451</v>
      </c>
      <c r="F652" s="99"/>
      <c r="G652" s="9">
        <f>G653+G654</f>
        <v>14422.400000000001</v>
      </c>
      <c r="H652" s="9">
        <f>H653+H654</f>
        <v>19331.099999999999</v>
      </c>
      <c r="I652" s="9">
        <f>I653+I654</f>
        <v>18639.099999999999</v>
      </c>
    </row>
    <row r="653" spans="1:9" ht="31.5" x14ac:dyDescent="0.25">
      <c r="A653" s="98" t="s">
        <v>43</v>
      </c>
      <c r="B653" s="99"/>
      <c r="C653" s="99" t="s">
        <v>25</v>
      </c>
      <c r="D653" s="99" t="s">
        <v>45</v>
      </c>
      <c r="E653" s="99" t="s">
        <v>451</v>
      </c>
      <c r="F653" s="99" t="s">
        <v>80</v>
      </c>
      <c r="G653" s="9">
        <v>1040.7</v>
      </c>
      <c r="H653" s="9">
        <v>1089</v>
      </c>
      <c r="I653" s="9">
        <v>1065.3</v>
      </c>
    </row>
    <row r="654" spans="1:9" x14ac:dyDescent="0.25">
      <c r="A654" s="98" t="s">
        <v>34</v>
      </c>
      <c r="B654" s="99"/>
      <c r="C654" s="99" t="s">
        <v>25</v>
      </c>
      <c r="D654" s="99" t="s">
        <v>45</v>
      </c>
      <c r="E654" s="99" t="s">
        <v>451</v>
      </c>
      <c r="F654" s="99" t="s">
        <v>88</v>
      </c>
      <c r="G654" s="9">
        <v>13381.7</v>
      </c>
      <c r="H654" s="9">
        <v>18242.099999999999</v>
      </c>
      <c r="I654" s="9">
        <v>17573.8</v>
      </c>
    </row>
    <row r="655" spans="1:9" ht="31.5" x14ac:dyDescent="0.25">
      <c r="A655" s="98" t="s">
        <v>881</v>
      </c>
      <c r="B655" s="99"/>
      <c r="C655" s="99" t="s">
        <v>25</v>
      </c>
      <c r="D655" s="99" t="s">
        <v>45</v>
      </c>
      <c r="E655" s="99" t="s">
        <v>452</v>
      </c>
      <c r="F655" s="99"/>
      <c r="G655" s="9">
        <f>G656+G657</f>
        <v>237214.3</v>
      </c>
      <c r="H655" s="9">
        <f>H656+H657</f>
        <v>247898.1</v>
      </c>
      <c r="I655" s="9">
        <f>I656+I657</f>
        <v>261472.1</v>
      </c>
    </row>
    <row r="656" spans="1:9" ht="31.5" x14ac:dyDescent="0.25">
      <c r="A656" s="98" t="s">
        <v>43</v>
      </c>
      <c r="B656" s="99"/>
      <c r="C656" s="99" t="s">
        <v>25</v>
      </c>
      <c r="D656" s="99" t="s">
        <v>45</v>
      </c>
      <c r="E656" s="99" t="s">
        <v>452</v>
      </c>
      <c r="F656" s="99" t="s">
        <v>80</v>
      </c>
      <c r="G656" s="9">
        <v>3521.4</v>
      </c>
      <c r="H656" s="9">
        <v>3680</v>
      </c>
      <c r="I656" s="9">
        <v>3881.4</v>
      </c>
    </row>
    <row r="657" spans="1:9" x14ac:dyDescent="0.25">
      <c r="A657" s="98" t="s">
        <v>34</v>
      </c>
      <c r="B657" s="99"/>
      <c r="C657" s="99" t="s">
        <v>25</v>
      </c>
      <c r="D657" s="99" t="s">
        <v>45</v>
      </c>
      <c r="E657" s="99" t="s">
        <v>452</v>
      </c>
      <c r="F657" s="99" t="s">
        <v>88</v>
      </c>
      <c r="G657" s="9">
        <v>233692.9</v>
      </c>
      <c r="H657" s="9">
        <v>244218.1</v>
      </c>
      <c r="I657" s="9">
        <v>257590.7</v>
      </c>
    </row>
    <row r="658" spans="1:9" ht="47.25" x14ac:dyDescent="0.25">
      <c r="A658" s="98" t="s">
        <v>958</v>
      </c>
      <c r="B658" s="99"/>
      <c r="C658" s="99" t="s">
        <v>25</v>
      </c>
      <c r="D658" s="99" t="s">
        <v>45</v>
      </c>
      <c r="E658" s="99" t="s">
        <v>453</v>
      </c>
      <c r="F658" s="99"/>
      <c r="G658" s="9">
        <f>G659+G660</f>
        <v>4067.4</v>
      </c>
      <c r="H658" s="9">
        <f>H659+H660</f>
        <v>2714.7999999999997</v>
      </c>
      <c r="I658" s="9">
        <f>I659+I660</f>
        <v>3050.9</v>
      </c>
    </row>
    <row r="659" spans="1:9" ht="31.5" x14ac:dyDescent="0.25">
      <c r="A659" s="98" t="s">
        <v>43</v>
      </c>
      <c r="B659" s="99"/>
      <c r="C659" s="99" t="s">
        <v>25</v>
      </c>
      <c r="D659" s="99" t="s">
        <v>45</v>
      </c>
      <c r="E659" s="99" t="s">
        <v>453</v>
      </c>
      <c r="F659" s="99" t="s">
        <v>80</v>
      </c>
      <c r="G659" s="9">
        <v>65.400000000000006</v>
      </c>
      <c r="H659" s="9">
        <v>43.2</v>
      </c>
      <c r="I659" s="9">
        <v>48.5</v>
      </c>
    </row>
    <row r="660" spans="1:9" x14ac:dyDescent="0.25">
      <c r="A660" s="98" t="s">
        <v>34</v>
      </c>
      <c r="B660" s="99"/>
      <c r="C660" s="99" t="s">
        <v>25</v>
      </c>
      <c r="D660" s="99" t="s">
        <v>45</v>
      </c>
      <c r="E660" s="99" t="s">
        <v>453</v>
      </c>
      <c r="F660" s="99" t="s">
        <v>88</v>
      </c>
      <c r="G660" s="9">
        <v>4002</v>
      </c>
      <c r="H660" s="9">
        <v>2671.6</v>
      </c>
      <c r="I660" s="9">
        <v>3002.4</v>
      </c>
    </row>
    <row r="661" spans="1:9" ht="63" x14ac:dyDescent="0.25">
      <c r="A661" s="98" t="s">
        <v>338</v>
      </c>
      <c r="B661" s="99"/>
      <c r="C661" s="99" t="s">
        <v>25</v>
      </c>
      <c r="D661" s="99" t="s">
        <v>45</v>
      </c>
      <c r="E661" s="99" t="s">
        <v>454</v>
      </c>
      <c r="F661" s="99"/>
      <c r="G661" s="9">
        <f>G662+G663</f>
        <v>2431.8999999999996</v>
      </c>
      <c r="H661" s="9">
        <f>H662+H663</f>
        <v>2331.8999999999996</v>
      </c>
      <c r="I661" s="9">
        <f>I662+I663</f>
        <v>2331.8999999999996</v>
      </c>
    </row>
    <row r="662" spans="1:9" ht="31.5" x14ac:dyDescent="0.25">
      <c r="A662" s="98" t="s">
        <v>43</v>
      </c>
      <c r="B662" s="99"/>
      <c r="C662" s="99" t="s">
        <v>25</v>
      </c>
      <c r="D662" s="99" t="s">
        <v>45</v>
      </c>
      <c r="E662" s="99" t="s">
        <v>454</v>
      </c>
      <c r="F662" s="99" t="s">
        <v>80</v>
      </c>
      <c r="G662" s="9">
        <v>41.7</v>
      </c>
      <c r="H662" s="9">
        <v>41.2</v>
      </c>
      <c r="I662" s="9">
        <v>41.2</v>
      </c>
    </row>
    <row r="663" spans="1:9" x14ac:dyDescent="0.25">
      <c r="A663" s="98" t="s">
        <v>34</v>
      </c>
      <c r="B663" s="99"/>
      <c r="C663" s="99" t="s">
        <v>25</v>
      </c>
      <c r="D663" s="99" t="s">
        <v>45</v>
      </c>
      <c r="E663" s="99" t="s">
        <v>454</v>
      </c>
      <c r="F663" s="99" t="s">
        <v>88</v>
      </c>
      <c r="G663" s="9">
        <v>2390.1999999999998</v>
      </c>
      <c r="H663" s="9">
        <v>2290.6999999999998</v>
      </c>
      <c r="I663" s="9">
        <v>2290.6999999999998</v>
      </c>
    </row>
    <row r="664" spans="1:9" x14ac:dyDescent="0.25">
      <c r="A664" s="98" t="s">
        <v>339</v>
      </c>
      <c r="B664" s="99"/>
      <c r="C664" s="99" t="s">
        <v>25</v>
      </c>
      <c r="D664" s="99" t="s">
        <v>45</v>
      </c>
      <c r="E664" s="99" t="s">
        <v>455</v>
      </c>
      <c r="F664" s="99"/>
      <c r="G664" s="9">
        <f>G665+G666</f>
        <v>0.6</v>
      </c>
      <c r="H664" s="9">
        <f>H665+H666</f>
        <v>0.6</v>
      </c>
      <c r="I664" s="9">
        <f>I665+I666</f>
        <v>0.6</v>
      </c>
    </row>
    <row r="665" spans="1:9" ht="31.5" hidden="1" x14ac:dyDescent="0.25">
      <c r="A665" s="98" t="s">
        <v>43</v>
      </c>
      <c r="B665" s="99"/>
      <c r="C665" s="99" t="s">
        <v>25</v>
      </c>
      <c r="D665" s="99" t="s">
        <v>45</v>
      </c>
      <c r="E665" s="99" t="s">
        <v>455</v>
      </c>
      <c r="F665" s="99" t="s">
        <v>80</v>
      </c>
      <c r="G665" s="9"/>
      <c r="H665" s="9"/>
      <c r="I665" s="9"/>
    </row>
    <row r="666" spans="1:9" x14ac:dyDescent="0.25">
      <c r="A666" s="98" t="s">
        <v>34</v>
      </c>
      <c r="B666" s="99"/>
      <c r="C666" s="99" t="s">
        <v>25</v>
      </c>
      <c r="D666" s="99" t="s">
        <v>45</v>
      </c>
      <c r="E666" s="99" t="s">
        <v>455</v>
      </c>
      <c r="F666" s="99" t="s">
        <v>88</v>
      </c>
      <c r="G666" s="9">
        <v>0.6</v>
      </c>
      <c r="H666" s="9">
        <v>0.6</v>
      </c>
      <c r="I666" s="9">
        <v>0.6</v>
      </c>
    </row>
    <row r="667" spans="1:9" ht="78.75" x14ac:dyDescent="0.25">
      <c r="A667" s="98" t="s">
        <v>730</v>
      </c>
      <c r="B667" s="99"/>
      <c r="C667" s="99" t="s">
        <v>25</v>
      </c>
      <c r="D667" s="99" t="s">
        <v>45</v>
      </c>
      <c r="E667" s="99" t="s">
        <v>456</v>
      </c>
      <c r="F667" s="99"/>
      <c r="G667" s="9">
        <f>G668+G669</f>
        <v>17545.2</v>
      </c>
      <c r="H667" s="9">
        <f>H668+H669</f>
        <v>19665.400000000001</v>
      </c>
      <c r="I667" s="9">
        <f>I668+I669</f>
        <v>20450.8</v>
      </c>
    </row>
    <row r="668" spans="1:9" ht="31.5" x14ac:dyDescent="0.25">
      <c r="A668" s="98" t="s">
        <v>43</v>
      </c>
      <c r="B668" s="99"/>
      <c r="C668" s="99" t="s">
        <v>25</v>
      </c>
      <c r="D668" s="99" t="s">
        <v>45</v>
      </c>
      <c r="E668" s="99" t="s">
        <v>456</v>
      </c>
      <c r="F668" s="99" t="s">
        <v>80</v>
      </c>
      <c r="G668" s="9">
        <v>212.2</v>
      </c>
      <c r="H668" s="9">
        <v>219.5</v>
      </c>
      <c r="I668" s="9">
        <v>227.1</v>
      </c>
    </row>
    <row r="669" spans="1:9" x14ac:dyDescent="0.25">
      <c r="A669" s="98" t="s">
        <v>34</v>
      </c>
      <c r="B669" s="99"/>
      <c r="C669" s="99" t="s">
        <v>25</v>
      </c>
      <c r="D669" s="99" t="s">
        <v>45</v>
      </c>
      <c r="E669" s="99" t="s">
        <v>456</v>
      </c>
      <c r="F669" s="99" t="s">
        <v>88</v>
      </c>
      <c r="G669" s="9">
        <v>17333</v>
      </c>
      <c r="H669" s="9">
        <v>19445.900000000001</v>
      </c>
      <c r="I669" s="9">
        <v>20223.7</v>
      </c>
    </row>
    <row r="670" spans="1:9" ht="47.25" x14ac:dyDescent="0.25">
      <c r="A670" s="98" t="s">
        <v>336</v>
      </c>
      <c r="B670" s="99"/>
      <c r="C670" s="99" t="s">
        <v>25</v>
      </c>
      <c r="D670" s="99" t="s">
        <v>45</v>
      </c>
      <c r="E670" s="99" t="s">
        <v>457</v>
      </c>
      <c r="F670" s="99"/>
      <c r="G670" s="9">
        <f>G671+G672</f>
        <v>16703.7</v>
      </c>
      <c r="H670" s="9">
        <f>H671+H672</f>
        <v>17578.8</v>
      </c>
      <c r="I670" s="9">
        <f>I671+I672</f>
        <v>18282</v>
      </c>
    </row>
    <row r="671" spans="1:9" ht="31.5" x14ac:dyDescent="0.25">
      <c r="A671" s="98" t="s">
        <v>43</v>
      </c>
      <c r="B671" s="99"/>
      <c r="C671" s="99" t="s">
        <v>25</v>
      </c>
      <c r="D671" s="99" t="s">
        <v>45</v>
      </c>
      <c r="E671" s="99" t="s">
        <v>457</v>
      </c>
      <c r="F671" s="99" t="s">
        <v>80</v>
      </c>
      <c r="G671" s="9">
        <v>246.5</v>
      </c>
      <c r="H671" s="9">
        <v>259.8</v>
      </c>
      <c r="I671" s="9">
        <v>270.2</v>
      </c>
    </row>
    <row r="672" spans="1:9" x14ac:dyDescent="0.25">
      <c r="A672" s="98" t="s">
        <v>34</v>
      </c>
      <c r="B672" s="99"/>
      <c r="C672" s="99" t="s">
        <v>25</v>
      </c>
      <c r="D672" s="99" t="s">
        <v>45</v>
      </c>
      <c r="E672" s="99" t="s">
        <v>457</v>
      </c>
      <c r="F672" s="99" t="s">
        <v>88</v>
      </c>
      <c r="G672" s="112">
        <v>16457.2</v>
      </c>
      <c r="H672" s="9">
        <v>17319</v>
      </c>
      <c r="I672" s="9">
        <v>18011.8</v>
      </c>
    </row>
    <row r="673" spans="1:9" ht="31.5" x14ac:dyDescent="0.25">
      <c r="A673" s="98" t="s">
        <v>337</v>
      </c>
      <c r="B673" s="99"/>
      <c r="C673" s="99" t="s">
        <v>25</v>
      </c>
      <c r="D673" s="99" t="s">
        <v>45</v>
      </c>
      <c r="E673" s="99" t="s">
        <v>458</v>
      </c>
      <c r="F673" s="99"/>
      <c r="G673" s="9">
        <f>G674+G675</f>
        <v>100839.90000000001</v>
      </c>
      <c r="H673" s="9">
        <f>H674+H675</f>
        <v>100842</v>
      </c>
      <c r="I673" s="9">
        <f>I674+I675</f>
        <v>100842</v>
      </c>
    </row>
    <row r="674" spans="1:9" ht="31.5" x14ac:dyDescent="0.25">
      <c r="A674" s="98" t="s">
        <v>43</v>
      </c>
      <c r="B674" s="99"/>
      <c r="C674" s="99" t="s">
        <v>25</v>
      </c>
      <c r="D674" s="99" t="s">
        <v>45</v>
      </c>
      <c r="E674" s="99" t="s">
        <v>458</v>
      </c>
      <c r="F674" s="99" t="s">
        <v>80</v>
      </c>
      <c r="G674" s="9">
        <v>2059.8000000000002</v>
      </c>
      <c r="H674" s="9">
        <v>2072</v>
      </c>
      <c r="I674" s="9">
        <v>2072</v>
      </c>
    </row>
    <row r="675" spans="1:9" x14ac:dyDescent="0.25">
      <c r="A675" s="98" t="s">
        <v>34</v>
      </c>
      <c r="B675" s="99"/>
      <c r="C675" s="99" t="s">
        <v>25</v>
      </c>
      <c r="D675" s="99" t="s">
        <v>45</v>
      </c>
      <c r="E675" s="99" t="s">
        <v>458</v>
      </c>
      <c r="F675" s="99" t="s">
        <v>88</v>
      </c>
      <c r="G675" s="9">
        <v>98780.1</v>
      </c>
      <c r="H675" s="9">
        <v>98770</v>
      </c>
      <c r="I675" s="9">
        <v>98770</v>
      </c>
    </row>
    <row r="676" spans="1:9" ht="31.5" x14ac:dyDescent="0.25">
      <c r="A676" s="98" t="s">
        <v>434</v>
      </c>
      <c r="B676" s="99"/>
      <c r="C676" s="99" t="s">
        <v>25</v>
      </c>
      <c r="D676" s="99" t="s">
        <v>45</v>
      </c>
      <c r="E676" s="99" t="s">
        <v>459</v>
      </c>
      <c r="F676" s="99"/>
      <c r="G676" s="9">
        <f>SUM(G677:G678)</f>
        <v>17904</v>
      </c>
      <c r="H676" s="9">
        <f>SUM(H677:H678)</f>
        <v>17911.5</v>
      </c>
      <c r="I676" s="9">
        <f>SUM(I677:I678)</f>
        <v>17792.3</v>
      </c>
    </row>
    <row r="677" spans="1:9" ht="31.5" hidden="1" x14ac:dyDescent="0.25">
      <c r="A677" s="98" t="s">
        <v>43</v>
      </c>
      <c r="B677" s="99"/>
      <c r="C677" s="99" t="s">
        <v>25</v>
      </c>
      <c r="D677" s="99" t="s">
        <v>45</v>
      </c>
      <c r="E677" s="99" t="s">
        <v>375</v>
      </c>
      <c r="F677" s="99" t="s">
        <v>80</v>
      </c>
      <c r="G677" s="9"/>
      <c r="H677" s="9"/>
      <c r="I677" s="9"/>
    </row>
    <row r="678" spans="1:9" x14ac:dyDescent="0.25">
      <c r="A678" s="98" t="s">
        <v>34</v>
      </c>
      <c r="B678" s="99"/>
      <c r="C678" s="99" t="s">
        <v>25</v>
      </c>
      <c r="D678" s="99" t="s">
        <v>45</v>
      </c>
      <c r="E678" s="99" t="s">
        <v>459</v>
      </c>
      <c r="F678" s="99" t="s">
        <v>88</v>
      </c>
      <c r="G678" s="9">
        <v>17904</v>
      </c>
      <c r="H678" s="9">
        <v>17911.5</v>
      </c>
      <c r="I678" s="9">
        <v>17792.3</v>
      </c>
    </row>
    <row r="679" spans="1:9" ht="31.5" x14ac:dyDescent="0.25">
      <c r="A679" s="98" t="s">
        <v>520</v>
      </c>
      <c r="B679" s="99"/>
      <c r="C679" s="99" t="s">
        <v>25</v>
      </c>
      <c r="D679" s="99" t="s">
        <v>45</v>
      </c>
      <c r="E679" s="31" t="s">
        <v>14</v>
      </c>
      <c r="F679" s="31"/>
      <c r="G679" s="9">
        <f>G680+G696+G701</f>
        <v>8157.7</v>
      </c>
      <c r="H679" s="9">
        <f t="shared" ref="H679:I679" si="183">H680+H696+H701</f>
        <v>7001.0999999999995</v>
      </c>
      <c r="I679" s="9">
        <f t="shared" si="183"/>
        <v>7001.0999999999995</v>
      </c>
    </row>
    <row r="680" spans="1:9" ht="31.5" x14ac:dyDescent="0.25">
      <c r="A680" s="98" t="s">
        <v>71</v>
      </c>
      <c r="B680" s="99"/>
      <c r="C680" s="99" t="s">
        <v>25</v>
      </c>
      <c r="D680" s="99" t="s">
        <v>45</v>
      </c>
      <c r="E680" s="31" t="s">
        <v>15</v>
      </c>
      <c r="F680" s="31"/>
      <c r="G680" s="9">
        <f>G681</f>
        <v>7610.9</v>
      </c>
      <c r="H680" s="9">
        <f>H681</f>
        <v>6986.0999999999995</v>
      </c>
      <c r="I680" s="9">
        <f>I681</f>
        <v>6986.0999999999995</v>
      </c>
    </row>
    <row r="681" spans="1:9" x14ac:dyDescent="0.25">
      <c r="A681" s="98" t="s">
        <v>29</v>
      </c>
      <c r="B681" s="99"/>
      <c r="C681" s="99" t="s">
        <v>25</v>
      </c>
      <c r="D681" s="99" t="s">
        <v>45</v>
      </c>
      <c r="E681" s="31" t="s">
        <v>30</v>
      </c>
      <c r="F681" s="31"/>
      <c r="G681" s="9">
        <f>SUM(G682+G693)</f>
        <v>7610.9</v>
      </c>
      <c r="H681" s="9">
        <f t="shared" ref="H681:I681" si="184">SUM(H682+H693)</f>
        <v>6986.0999999999995</v>
      </c>
      <c r="I681" s="9">
        <f t="shared" si="184"/>
        <v>6986.0999999999995</v>
      </c>
    </row>
    <row r="682" spans="1:9" ht="18.75" customHeight="1" x14ac:dyDescent="0.25">
      <c r="A682" s="98" t="s">
        <v>46</v>
      </c>
      <c r="B682" s="99"/>
      <c r="C682" s="99" t="s">
        <v>25</v>
      </c>
      <c r="D682" s="99" t="s">
        <v>45</v>
      </c>
      <c r="E682" s="31" t="s">
        <v>47</v>
      </c>
      <c r="F682" s="31"/>
      <c r="G682" s="9">
        <f>G683+G685+G687+G689+G691</f>
        <v>6213.9</v>
      </c>
      <c r="H682" s="9">
        <f t="shared" ref="H682:I682" si="185">H683+H685+H687+H689+H691</f>
        <v>5826.0999999999995</v>
      </c>
      <c r="I682" s="9">
        <f t="shared" si="185"/>
        <v>5826.0999999999995</v>
      </c>
    </row>
    <row r="683" spans="1:9" x14ac:dyDescent="0.25">
      <c r="A683" s="98" t="s">
        <v>48</v>
      </c>
      <c r="B683" s="99"/>
      <c r="C683" s="99" t="s">
        <v>25</v>
      </c>
      <c r="D683" s="99" t="s">
        <v>45</v>
      </c>
      <c r="E683" s="31" t="s">
        <v>49</v>
      </c>
      <c r="F683" s="31"/>
      <c r="G683" s="9">
        <f>G684</f>
        <v>2600</v>
      </c>
      <c r="H683" s="9">
        <f>H684</f>
        <v>2519.6999999999998</v>
      </c>
      <c r="I683" s="9">
        <f>I684</f>
        <v>2436.1</v>
      </c>
    </row>
    <row r="684" spans="1:9" x14ac:dyDescent="0.25">
      <c r="A684" s="98" t="s">
        <v>34</v>
      </c>
      <c r="B684" s="99"/>
      <c r="C684" s="99" t="s">
        <v>25</v>
      </c>
      <c r="D684" s="99" t="s">
        <v>45</v>
      </c>
      <c r="E684" s="31" t="s">
        <v>49</v>
      </c>
      <c r="F684" s="31">
        <v>300</v>
      </c>
      <c r="G684" s="9">
        <v>2600</v>
      </c>
      <c r="H684" s="9">
        <v>2519.6999999999998</v>
      </c>
      <c r="I684" s="9">
        <v>2436.1</v>
      </c>
    </row>
    <row r="685" spans="1:9" ht="31.5" x14ac:dyDescent="0.25">
      <c r="A685" s="98" t="s">
        <v>50</v>
      </c>
      <c r="B685" s="99"/>
      <c r="C685" s="99" t="s">
        <v>25</v>
      </c>
      <c r="D685" s="99" t="s">
        <v>45</v>
      </c>
      <c r="E685" s="31" t="s">
        <v>51</v>
      </c>
      <c r="F685" s="31"/>
      <c r="G685" s="9">
        <f>G686</f>
        <v>2008.9</v>
      </c>
      <c r="H685" s="9">
        <f>H686</f>
        <v>2089.1999999999998</v>
      </c>
      <c r="I685" s="9">
        <f>I686</f>
        <v>2172.8000000000002</v>
      </c>
    </row>
    <row r="686" spans="1:9" x14ac:dyDescent="0.25">
      <c r="A686" s="98" t="s">
        <v>34</v>
      </c>
      <c r="B686" s="99"/>
      <c r="C686" s="99" t="s">
        <v>25</v>
      </c>
      <c r="D686" s="99" t="s">
        <v>45</v>
      </c>
      <c r="E686" s="31" t="s">
        <v>51</v>
      </c>
      <c r="F686" s="31">
        <v>300</v>
      </c>
      <c r="G686" s="9">
        <v>2008.9</v>
      </c>
      <c r="H686" s="9">
        <v>2089.1999999999998</v>
      </c>
      <c r="I686" s="9">
        <v>2172.8000000000002</v>
      </c>
    </row>
    <row r="687" spans="1:9" ht="29.25" customHeight="1" x14ac:dyDescent="0.25">
      <c r="A687" s="98" t="s">
        <v>388</v>
      </c>
      <c r="B687" s="4"/>
      <c r="C687" s="99" t="s">
        <v>25</v>
      </c>
      <c r="D687" s="99" t="s">
        <v>45</v>
      </c>
      <c r="E687" s="4" t="s">
        <v>389</v>
      </c>
      <c r="F687" s="4"/>
      <c r="G687" s="7">
        <f>SUM(G688)</f>
        <v>850</v>
      </c>
      <c r="H687" s="7">
        <f>SUM(H688)</f>
        <v>850</v>
      </c>
      <c r="I687" s="7">
        <f>SUM(I688)</f>
        <v>850</v>
      </c>
    </row>
    <row r="688" spans="1:9" ht="15" customHeight="1" x14ac:dyDescent="0.25">
      <c r="A688" s="98" t="s">
        <v>34</v>
      </c>
      <c r="B688" s="4"/>
      <c r="C688" s="99" t="s">
        <v>25</v>
      </c>
      <c r="D688" s="99" t="s">
        <v>45</v>
      </c>
      <c r="E688" s="4" t="s">
        <v>389</v>
      </c>
      <c r="F688" s="4" t="s">
        <v>88</v>
      </c>
      <c r="G688" s="7">
        <v>850</v>
      </c>
      <c r="H688" s="7">
        <v>850</v>
      </c>
      <c r="I688" s="7">
        <v>850</v>
      </c>
    </row>
    <row r="689" spans="1:9" ht="47.25" x14ac:dyDescent="0.25">
      <c r="A689" s="98" t="s">
        <v>1038</v>
      </c>
      <c r="B689" s="4"/>
      <c r="C689" s="99" t="s">
        <v>25</v>
      </c>
      <c r="D689" s="99" t="s">
        <v>45</v>
      </c>
      <c r="E689" s="4" t="s">
        <v>691</v>
      </c>
      <c r="F689" s="4"/>
      <c r="G689" s="7">
        <f>SUM(G690)</f>
        <v>387.8</v>
      </c>
      <c r="H689" s="7"/>
      <c r="I689" s="7"/>
    </row>
    <row r="690" spans="1:9" ht="15" customHeight="1" x14ac:dyDescent="0.25">
      <c r="A690" s="98" t="s">
        <v>34</v>
      </c>
      <c r="B690" s="4"/>
      <c r="C690" s="99" t="s">
        <v>25</v>
      </c>
      <c r="D690" s="99" t="s">
        <v>45</v>
      </c>
      <c r="E690" s="4" t="s">
        <v>691</v>
      </c>
      <c r="F690" s="4" t="s">
        <v>88</v>
      </c>
      <c r="G690" s="7">
        <v>387.8</v>
      </c>
      <c r="H690" s="7"/>
      <c r="I690" s="7"/>
    </row>
    <row r="691" spans="1:9" ht="47.25" x14ac:dyDescent="0.25">
      <c r="A691" s="98" t="s">
        <v>911</v>
      </c>
      <c r="B691" s="4"/>
      <c r="C691" s="99" t="s">
        <v>25</v>
      </c>
      <c r="D691" s="99" t="s">
        <v>45</v>
      </c>
      <c r="E691" s="4" t="s">
        <v>910</v>
      </c>
      <c r="F691" s="4"/>
      <c r="G691" s="7">
        <f>SUM(G692)</f>
        <v>367.2</v>
      </c>
      <c r="H691" s="7">
        <f t="shared" ref="H691:I691" si="186">SUM(H692)</f>
        <v>367.2</v>
      </c>
      <c r="I691" s="7">
        <f t="shared" si="186"/>
        <v>367.2</v>
      </c>
    </row>
    <row r="692" spans="1:9" ht="15" customHeight="1" x14ac:dyDescent="0.25">
      <c r="A692" s="98" t="s">
        <v>43</v>
      </c>
      <c r="B692" s="4"/>
      <c r="C692" s="99" t="s">
        <v>25</v>
      </c>
      <c r="D692" s="99" t="s">
        <v>45</v>
      </c>
      <c r="E692" s="4" t="s">
        <v>910</v>
      </c>
      <c r="F692" s="4" t="s">
        <v>80</v>
      </c>
      <c r="G692" s="7">
        <v>367.2</v>
      </c>
      <c r="H692" s="7">
        <v>367.2</v>
      </c>
      <c r="I692" s="7">
        <v>367.2</v>
      </c>
    </row>
    <row r="693" spans="1:9" x14ac:dyDescent="0.25">
      <c r="A693" s="98" t="s">
        <v>52</v>
      </c>
      <c r="B693" s="99"/>
      <c r="C693" s="99" t="s">
        <v>25</v>
      </c>
      <c r="D693" s="99" t="s">
        <v>45</v>
      </c>
      <c r="E693" s="31" t="s">
        <v>53</v>
      </c>
      <c r="F693" s="31"/>
      <c r="G693" s="9">
        <f>G694+G695</f>
        <v>1397</v>
      </c>
      <c r="H693" s="9">
        <f>H694+H695</f>
        <v>1160</v>
      </c>
      <c r="I693" s="9">
        <f>I694+I695</f>
        <v>1160</v>
      </c>
    </row>
    <row r="694" spans="1:9" ht="31.5" x14ac:dyDescent="0.25">
      <c r="A694" s="98" t="s">
        <v>43</v>
      </c>
      <c r="B694" s="99"/>
      <c r="C694" s="99" t="s">
        <v>25</v>
      </c>
      <c r="D694" s="99" t="s">
        <v>45</v>
      </c>
      <c r="E694" s="31" t="s">
        <v>53</v>
      </c>
      <c r="F694" s="31">
        <v>200</v>
      </c>
      <c r="G694" s="9">
        <f>623+90</f>
        <v>713</v>
      </c>
      <c r="H694" s="9">
        <v>476</v>
      </c>
      <c r="I694" s="9">
        <v>476</v>
      </c>
    </row>
    <row r="695" spans="1:9" x14ac:dyDescent="0.25">
      <c r="A695" s="98" t="s">
        <v>34</v>
      </c>
      <c r="B695" s="99"/>
      <c r="C695" s="99" t="s">
        <v>25</v>
      </c>
      <c r="D695" s="99" t="s">
        <v>45</v>
      </c>
      <c r="E695" s="31" t="s">
        <v>53</v>
      </c>
      <c r="F695" s="31">
        <v>300</v>
      </c>
      <c r="G695" s="9">
        <v>684</v>
      </c>
      <c r="H695" s="9">
        <v>684</v>
      </c>
      <c r="I695" s="9">
        <v>684</v>
      </c>
    </row>
    <row r="696" spans="1:9" x14ac:dyDescent="0.25">
      <c r="A696" s="98" t="s">
        <v>72</v>
      </c>
      <c r="B696" s="99"/>
      <c r="C696" s="99" t="s">
        <v>25</v>
      </c>
      <c r="D696" s="99" t="s">
        <v>45</v>
      </c>
      <c r="E696" s="31" t="s">
        <v>54</v>
      </c>
      <c r="F696" s="31"/>
      <c r="G696" s="9">
        <f t="shared" ref="G696:I697" si="187">G697</f>
        <v>58.5</v>
      </c>
      <c r="H696" s="9">
        <f t="shared" si="187"/>
        <v>0</v>
      </c>
      <c r="I696" s="9">
        <f t="shared" si="187"/>
        <v>0</v>
      </c>
    </row>
    <row r="697" spans="1:9" ht="13.5" customHeight="1" x14ac:dyDescent="0.25">
      <c r="A697" s="98" t="s">
        <v>29</v>
      </c>
      <c r="B697" s="99"/>
      <c r="C697" s="99" t="s">
        <v>25</v>
      </c>
      <c r="D697" s="99" t="s">
        <v>45</v>
      </c>
      <c r="E697" s="31" t="s">
        <v>55</v>
      </c>
      <c r="F697" s="31"/>
      <c r="G697" s="9">
        <f t="shared" si="187"/>
        <v>58.5</v>
      </c>
      <c r="H697" s="9">
        <f t="shared" si="187"/>
        <v>0</v>
      </c>
      <c r="I697" s="9">
        <f t="shared" si="187"/>
        <v>0</v>
      </c>
    </row>
    <row r="698" spans="1:9" x14ac:dyDescent="0.25">
      <c r="A698" s="98" t="s">
        <v>31</v>
      </c>
      <c r="B698" s="99"/>
      <c r="C698" s="99" t="s">
        <v>25</v>
      </c>
      <c r="D698" s="99" t="s">
        <v>45</v>
      </c>
      <c r="E698" s="31" t="s">
        <v>56</v>
      </c>
      <c r="F698" s="31"/>
      <c r="G698" s="9">
        <f>G699+G700</f>
        <v>58.5</v>
      </c>
      <c r="H698" s="9">
        <f>H699+H700</f>
        <v>0</v>
      </c>
      <c r="I698" s="9">
        <f>I699+I700</f>
        <v>0</v>
      </c>
    </row>
    <row r="699" spans="1:9" ht="31.5" x14ac:dyDescent="0.25">
      <c r="A699" s="98" t="s">
        <v>43</v>
      </c>
      <c r="B699" s="99"/>
      <c r="C699" s="99" t="s">
        <v>25</v>
      </c>
      <c r="D699" s="99" t="s">
        <v>45</v>
      </c>
      <c r="E699" s="31" t="s">
        <v>56</v>
      </c>
      <c r="F699" s="31">
        <v>200</v>
      </c>
      <c r="G699" s="9">
        <v>58.5</v>
      </c>
      <c r="H699" s="9"/>
      <c r="I699" s="9"/>
    </row>
    <row r="700" spans="1:9" hidden="1" x14ac:dyDescent="0.25">
      <c r="A700" s="98" t="s">
        <v>34</v>
      </c>
      <c r="B700" s="99"/>
      <c r="C700" s="99" t="s">
        <v>25</v>
      </c>
      <c r="D700" s="99" t="s">
        <v>45</v>
      </c>
      <c r="E700" s="31" t="s">
        <v>56</v>
      </c>
      <c r="F700" s="31">
        <v>300</v>
      </c>
      <c r="G700" s="9"/>
      <c r="H700" s="9"/>
      <c r="I700" s="9"/>
    </row>
    <row r="701" spans="1:9" x14ac:dyDescent="0.25">
      <c r="A701" s="98" t="s">
        <v>73</v>
      </c>
      <c r="B701" s="99"/>
      <c r="C701" s="99" t="s">
        <v>25</v>
      </c>
      <c r="D701" s="99" t="s">
        <v>45</v>
      </c>
      <c r="E701" s="31" t="s">
        <v>57</v>
      </c>
      <c r="F701" s="31"/>
      <c r="G701" s="9">
        <f>G706+G702</f>
        <v>488.3</v>
      </c>
      <c r="H701" s="9">
        <f>H706+H702</f>
        <v>15</v>
      </c>
      <c r="I701" s="9">
        <f>I706+I702</f>
        <v>15</v>
      </c>
    </row>
    <row r="702" spans="1:9" x14ac:dyDescent="0.25">
      <c r="A702" s="98" t="s">
        <v>29</v>
      </c>
      <c r="B702" s="99"/>
      <c r="C702" s="99" t="s">
        <v>25</v>
      </c>
      <c r="D702" s="99" t="s">
        <v>45</v>
      </c>
      <c r="E702" s="31" t="s">
        <v>369</v>
      </c>
      <c r="F702" s="31"/>
      <c r="G702" s="9">
        <f>G703</f>
        <v>488.3</v>
      </c>
      <c r="H702" s="9">
        <f>H703</f>
        <v>15</v>
      </c>
      <c r="I702" s="9">
        <f>I703</f>
        <v>15</v>
      </c>
    </row>
    <row r="703" spans="1:9" x14ac:dyDescent="0.25">
      <c r="A703" s="98" t="s">
        <v>31</v>
      </c>
      <c r="B703" s="99"/>
      <c r="C703" s="99" t="s">
        <v>25</v>
      </c>
      <c r="D703" s="99" t="s">
        <v>45</v>
      </c>
      <c r="E703" s="31" t="s">
        <v>370</v>
      </c>
      <c r="F703" s="31"/>
      <c r="G703" s="9">
        <f>SUM(G704:G705)</f>
        <v>488.3</v>
      </c>
      <c r="H703" s="9">
        <f>SUM(H704)</f>
        <v>15</v>
      </c>
      <c r="I703" s="9">
        <f>SUM(I704)</f>
        <v>15</v>
      </c>
    </row>
    <row r="704" spans="1:9" ht="31.5" x14ac:dyDescent="0.25">
      <c r="A704" s="98" t="s">
        <v>43</v>
      </c>
      <c r="B704" s="99"/>
      <c r="C704" s="99" t="s">
        <v>25</v>
      </c>
      <c r="D704" s="99" t="s">
        <v>45</v>
      </c>
      <c r="E704" s="31" t="s">
        <v>370</v>
      </c>
      <c r="F704" s="31">
        <v>200</v>
      </c>
      <c r="G704" s="9">
        <v>14.3</v>
      </c>
      <c r="H704" s="9">
        <v>15</v>
      </c>
      <c r="I704" s="9">
        <v>15</v>
      </c>
    </row>
    <row r="705" spans="1:9" x14ac:dyDescent="0.25">
      <c r="A705" s="98" t="s">
        <v>20</v>
      </c>
      <c r="B705" s="99"/>
      <c r="C705" s="99" t="s">
        <v>25</v>
      </c>
      <c r="D705" s="99" t="s">
        <v>45</v>
      </c>
      <c r="E705" s="31" t="s">
        <v>370</v>
      </c>
      <c r="F705" s="31">
        <v>800</v>
      </c>
      <c r="G705" s="9">
        <v>474</v>
      </c>
      <c r="H705" s="9"/>
      <c r="I705" s="9"/>
    </row>
    <row r="706" spans="1:9" ht="31.5" hidden="1" x14ac:dyDescent="0.25">
      <c r="A706" s="98" t="s">
        <v>58</v>
      </c>
      <c r="B706" s="99"/>
      <c r="C706" s="99" t="s">
        <v>25</v>
      </c>
      <c r="D706" s="99" t="s">
        <v>45</v>
      </c>
      <c r="E706" s="31" t="s">
        <v>59</v>
      </c>
      <c r="F706" s="31"/>
      <c r="G706" s="9">
        <f>G707</f>
        <v>0</v>
      </c>
      <c r="H706" s="9">
        <f>H707</f>
        <v>0</v>
      </c>
      <c r="I706" s="9">
        <f>I707</f>
        <v>0</v>
      </c>
    </row>
    <row r="707" spans="1:9" hidden="1" x14ac:dyDescent="0.25">
      <c r="A707" s="98" t="s">
        <v>31</v>
      </c>
      <c r="B707" s="99"/>
      <c r="C707" s="99" t="s">
        <v>25</v>
      </c>
      <c r="D707" s="99" t="s">
        <v>45</v>
      </c>
      <c r="E707" s="31" t="s">
        <v>60</v>
      </c>
      <c r="F707" s="31"/>
      <c r="G707" s="9">
        <f>SUM(G708:G709)</f>
        <v>0</v>
      </c>
      <c r="H707" s="9">
        <f>SUM(H708:H709)</f>
        <v>0</v>
      </c>
      <c r="I707" s="9">
        <f>SUM(I708:I709)</f>
        <v>0</v>
      </c>
    </row>
    <row r="708" spans="1:9" ht="31.5" hidden="1" x14ac:dyDescent="0.25">
      <c r="A708" s="98" t="s">
        <v>43</v>
      </c>
      <c r="B708" s="99"/>
      <c r="C708" s="99" t="s">
        <v>25</v>
      </c>
      <c r="D708" s="99" t="s">
        <v>45</v>
      </c>
      <c r="E708" s="31" t="s">
        <v>60</v>
      </c>
      <c r="F708" s="31">
        <v>200</v>
      </c>
      <c r="G708" s="9"/>
      <c r="H708" s="9"/>
      <c r="I708" s="9"/>
    </row>
    <row r="709" spans="1:9" ht="31.5" hidden="1" x14ac:dyDescent="0.25">
      <c r="A709" s="98" t="s">
        <v>61</v>
      </c>
      <c r="B709" s="99"/>
      <c r="C709" s="99" t="s">
        <v>25</v>
      </c>
      <c r="D709" s="99" t="s">
        <v>45</v>
      </c>
      <c r="E709" s="31" t="s">
        <v>60</v>
      </c>
      <c r="F709" s="31">
        <v>600</v>
      </c>
      <c r="G709" s="9"/>
      <c r="H709" s="9"/>
      <c r="I709" s="9"/>
    </row>
    <row r="710" spans="1:9" ht="47.25" x14ac:dyDescent="0.25">
      <c r="A710" s="98" t="s">
        <v>523</v>
      </c>
      <c r="B710" s="99"/>
      <c r="C710" s="99" t="s">
        <v>25</v>
      </c>
      <c r="D710" s="99" t="s">
        <v>45</v>
      </c>
      <c r="E710" s="31" t="s">
        <v>62</v>
      </c>
      <c r="F710" s="31"/>
      <c r="G710" s="9">
        <f>G711</f>
        <v>3850</v>
      </c>
      <c r="H710" s="9">
        <f>H711</f>
        <v>3850</v>
      </c>
      <c r="I710" s="9">
        <f>I711</f>
        <v>3850</v>
      </c>
    </row>
    <row r="711" spans="1:9" x14ac:dyDescent="0.25">
      <c r="A711" s="98" t="s">
        <v>29</v>
      </c>
      <c r="B711" s="99"/>
      <c r="C711" s="99" t="s">
        <v>25</v>
      </c>
      <c r="D711" s="99" t="s">
        <v>45</v>
      </c>
      <c r="E711" s="31" t="s">
        <v>63</v>
      </c>
      <c r="F711" s="31"/>
      <c r="G711" s="9">
        <f>SUM(G712)</f>
        <v>3850</v>
      </c>
      <c r="H711" s="9">
        <f>SUM(H712)</f>
        <v>3850</v>
      </c>
      <c r="I711" s="9">
        <f>SUM(I712)</f>
        <v>3850</v>
      </c>
    </row>
    <row r="712" spans="1:9" ht="31.5" x14ac:dyDescent="0.25">
      <c r="A712" s="98" t="s">
        <v>64</v>
      </c>
      <c r="B712" s="99"/>
      <c r="C712" s="99" t="s">
        <v>25</v>
      </c>
      <c r="D712" s="99" t="s">
        <v>45</v>
      </c>
      <c r="E712" s="31" t="s">
        <v>65</v>
      </c>
      <c r="F712" s="31"/>
      <c r="G712" s="9">
        <f>G713</f>
        <v>3850</v>
      </c>
      <c r="H712" s="9">
        <f>H713</f>
        <v>3850</v>
      </c>
      <c r="I712" s="9">
        <f>I713</f>
        <v>3850</v>
      </c>
    </row>
    <row r="713" spans="1:9" ht="31.5" x14ac:dyDescent="0.25">
      <c r="A713" s="98" t="s">
        <v>43</v>
      </c>
      <c r="B713" s="99"/>
      <c r="C713" s="99" t="s">
        <v>25</v>
      </c>
      <c r="D713" s="99" t="s">
        <v>45</v>
      </c>
      <c r="E713" s="31" t="s">
        <v>65</v>
      </c>
      <c r="F713" s="31">
        <v>200</v>
      </c>
      <c r="G713" s="9">
        <v>3850</v>
      </c>
      <c r="H713" s="9">
        <v>3850</v>
      </c>
      <c r="I713" s="9">
        <v>3850</v>
      </c>
    </row>
    <row r="714" spans="1:9" ht="31.5" x14ac:dyDescent="0.25">
      <c r="A714" s="98" t="s">
        <v>519</v>
      </c>
      <c r="B714" s="99"/>
      <c r="C714" s="99" t="s">
        <v>25</v>
      </c>
      <c r="D714" s="99" t="s">
        <v>45</v>
      </c>
      <c r="E714" s="31" t="s">
        <v>376</v>
      </c>
      <c r="F714" s="31"/>
      <c r="G714" s="9">
        <f t="shared" ref="G714:I717" si="188">SUM(G715)</f>
        <v>9000</v>
      </c>
      <c r="H714" s="9">
        <f t="shared" si="188"/>
        <v>5000</v>
      </c>
      <c r="I714" s="9">
        <f t="shared" si="188"/>
        <v>5000</v>
      </c>
    </row>
    <row r="715" spans="1:9" x14ac:dyDescent="0.25">
      <c r="A715" s="98" t="s">
        <v>29</v>
      </c>
      <c r="B715" s="99"/>
      <c r="C715" s="99" t="s">
        <v>25</v>
      </c>
      <c r="D715" s="99" t="s">
        <v>45</v>
      </c>
      <c r="E715" s="31" t="s">
        <v>377</v>
      </c>
      <c r="F715" s="31"/>
      <c r="G715" s="9">
        <f t="shared" si="188"/>
        <v>9000</v>
      </c>
      <c r="H715" s="9">
        <f t="shared" si="188"/>
        <v>5000</v>
      </c>
      <c r="I715" s="9">
        <f t="shared" si="188"/>
        <v>5000</v>
      </c>
    </row>
    <row r="716" spans="1:9" x14ac:dyDescent="0.25">
      <c r="A716" s="98" t="s">
        <v>46</v>
      </c>
      <c r="B716" s="99"/>
      <c r="C716" s="99" t="s">
        <v>25</v>
      </c>
      <c r="D716" s="99" t="s">
        <v>45</v>
      </c>
      <c r="E716" s="31" t="s">
        <v>378</v>
      </c>
      <c r="F716" s="31"/>
      <c r="G716" s="9">
        <f t="shared" si="188"/>
        <v>9000</v>
      </c>
      <c r="H716" s="9">
        <f t="shared" si="188"/>
        <v>5000</v>
      </c>
      <c r="I716" s="9">
        <f t="shared" si="188"/>
        <v>5000</v>
      </c>
    </row>
    <row r="717" spans="1:9" ht="47.25" x14ac:dyDescent="0.25">
      <c r="A717" s="98" t="s">
        <v>770</v>
      </c>
      <c r="B717" s="99"/>
      <c r="C717" s="99" t="s">
        <v>25</v>
      </c>
      <c r="D717" s="99" t="s">
        <v>45</v>
      </c>
      <c r="E717" s="31" t="s">
        <v>379</v>
      </c>
      <c r="F717" s="31"/>
      <c r="G717" s="9">
        <f t="shared" si="188"/>
        <v>9000</v>
      </c>
      <c r="H717" s="9">
        <f t="shared" si="188"/>
        <v>5000</v>
      </c>
      <c r="I717" s="9">
        <f t="shared" si="188"/>
        <v>5000</v>
      </c>
    </row>
    <row r="718" spans="1:9" x14ac:dyDescent="0.25">
      <c r="A718" s="98" t="s">
        <v>34</v>
      </c>
      <c r="B718" s="99"/>
      <c r="C718" s="99" t="s">
        <v>25</v>
      </c>
      <c r="D718" s="99" t="s">
        <v>45</v>
      </c>
      <c r="E718" s="31" t="s">
        <v>379</v>
      </c>
      <c r="F718" s="31">
        <v>300</v>
      </c>
      <c r="G718" s="9">
        <v>9000</v>
      </c>
      <c r="H718" s="9">
        <v>5000</v>
      </c>
      <c r="I718" s="9">
        <v>5000</v>
      </c>
    </row>
    <row r="719" spans="1:9" ht="31.5" x14ac:dyDescent="0.25">
      <c r="A719" s="98" t="s">
        <v>639</v>
      </c>
      <c r="B719" s="39"/>
      <c r="C719" s="99" t="s">
        <v>25</v>
      </c>
      <c r="D719" s="99" t="s">
        <v>45</v>
      </c>
      <c r="E719" s="31" t="s">
        <v>412</v>
      </c>
      <c r="F719" s="31"/>
      <c r="G719" s="9">
        <f t="shared" ref="G719:I721" si="189">G720</f>
        <v>1347.4</v>
      </c>
      <c r="H719" s="9">
        <f t="shared" si="189"/>
        <v>524</v>
      </c>
      <c r="I719" s="9">
        <f t="shared" si="189"/>
        <v>524</v>
      </c>
    </row>
    <row r="720" spans="1:9" ht="31.5" x14ac:dyDescent="0.25">
      <c r="A720" s="98" t="s">
        <v>58</v>
      </c>
      <c r="B720" s="39"/>
      <c r="C720" s="99" t="s">
        <v>25</v>
      </c>
      <c r="D720" s="99" t="s">
        <v>45</v>
      </c>
      <c r="E720" s="31" t="s">
        <v>413</v>
      </c>
      <c r="F720" s="31"/>
      <c r="G720" s="9">
        <f>G721</f>
        <v>1347.4</v>
      </c>
      <c r="H720" s="9">
        <f t="shared" si="189"/>
        <v>524</v>
      </c>
      <c r="I720" s="9">
        <f t="shared" si="189"/>
        <v>524</v>
      </c>
    </row>
    <row r="721" spans="1:9" x14ac:dyDescent="0.25">
      <c r="A721" s="98" t="s">
        <v>31</v>
      </c>
      <c r="B721" s="39"/>
      <c r="C721" s="99" t="s">
        <v>25</v>
      </c>
      <c r="D721" s="99" t="s">
        <v>45</v>
      </c>
      <c r="E721" s="31" t="s">
        <v>414</v>
      </c>
      <c r="F721" s="31"/>
      <c r="G721" s="9">
        <f t="shared" si="189"/>
        <v>1347.4</v>
      </c>
      <c r="H721" s="9">
        <f t="shared" si="189"/>
        <v>524</v>
      </c>
      <c r="I721" s="9">
        <f t="shared" si="189"/>
        <v>524</v>
      </c>
    </row>
    <row r="722" spans="1:9" ht="31.5" x14ac:dyDescent="0.25">
      <c r="A722" s="98" t="s">
        <v>207</v>
      </c>
      <c r="B722" s="39"/>
      <c r="C722" s="99" t="s">
        <v>25</v>
      </c>
      <c r="D722" s="99" t="s">
        <v>45</v>
      </c>
      <c r="E722" s="31" t="s">
        <v>414</v>
      </c>
      <c r="F722" s="31">
        <v>600</v>
      </c>
      <c r="G722" s="9">
        <v>1347.4</v>
      </c>
      <c r="H722" s="9">
        <v>524</v>
      </c>
      <c r="I722" s="9">
        <v>524</v>
      </c>
    </row>
    <row r="723" spans="1:9" x14ac:dyDescent="0.25">
      <c r="A723" s="98" t="s">
        <v>167</v>
      </c>
      <c r="B723" s="99"/>
      <c r="C723" s="99" t="s">
        <v>25</v>
      </c>
      <c r="D723" s="99" t="s">
        <v>11</v>
      </c>
      <c r="E723" s="31"/>
      <c r="F723" s="31"/>
      <c r="G723" s="9">
        <f>G724+G739</f>
        <v>177797.8</v>
      </c>
      <c r="H723" s="9">
        <f>H724+H739</f>
        <v>194514.9</v>
      </c>
      <c r="I723" s="9">
        <f>I724+I739</f>
        <v>197294.1</v>
      </c>
    </row>
    <row r="724" spans="1:9" ht="36.75" customHeight="1" x14ac:dyDescent="0.25">
      <c r="A724" s="98" t="s">
        <v>411</v>
      </c>
      <c r="B724" s="99"/>
      <c r="C724" s="99" t="s">
        <v>25</v>
      </c>
      <c r="D724" s="99" t="s">
        <v>11</v>
      </c>
      <c r="E724" s="99" t="s">
        <v>321</v>
      </c>
      <c r="F724" s="31"/>
      <c r="G724" s="9">
        <f>G725</f>
        <v>177797.8</v>
      </c>
      <c r="H724" s="9">
        <f>H725</f>
        <v>194514.9</v>
      </c>
      <c r="I724" s="9">
        <f>I725</f>
        <v>197294.1</v>
      </c>
    </row>
    <row r="725" spans="1:9" x14ac:dyDescent="0.25">
      <c r="A725" s="98" t="s">
        <v>878</v>
      </c>
      <c r="B725" s="99"/>
      <c r="C725" s="99" t="s">
        <v>25</v>
      </c>
      <c r="D725" s="99" t="s">
        <v>11</v>
      </c>
      <c r="E725" s="99" t="s">
        <v>322</v>
      </c>
      <c r="F725" s="31"/>
      <c r="G725" s="9">
        <f>SUM(G729+G735+G726+G732)</f>
        <v>177797.8</v>
      </c>
      <c r="H725" s="9">
        <f t="shared" ref="H725:I725" si="190">SUM(H729+H735+H726+H732)</f>
        <v>194514.9</v>
      </c>
      <c r="I725" s="9">
        <f t="shared" si="190"/>
        <v>197294.1</v>
      </c>
    </row>
    <row r="726" spans="1:9" ht="78.75" x14ac:dyDescent="0.25">
      <c r="A726" s="98" t="s">
        <v>342</v>
      </c>
      <c r="B726" s="99"/>
      <c r="C726" s="99" t="s">
        <v>25</v>
      </c>
      <c r="D726" s="99" t="s">
        <v>11</v>
      </c>
      <c r="E726" s="31" t="s">
        <v>460</v>
      </c>
      <c r="F726" s="31"/>
      <c r="G726" s="9">
        <f>G727+G728</f>
        <v>104452</v>
      </c>
      <c r="H726" s="9">
        <f>H727+H728</f>
        <v>104864.3</v>
      </c>
      <c r="I726" s="9">
        <f>I727+I728</f>
        <v>106161.70000000001</v>
      </c>
    </row>
    <row r="727" spans="1:9" ht="31.5" x14ac:dyDescent="0.25">
      <c r="A727" s="98" t="s">
        <v>43</v>
      </c>
      <c r="B727" s="99"/>
      <c r="C727" s="99" t="s">
        <v>25</v>
      </c>
      <c r="D727" s="99" t="s">
        <v>11</v>
      </c>
      <c r="E727" s="31" t="s">
        <v>460</v>
      </c>
      <c r="F727" s="31">
        <v>200</v>
      </c>
      <c r="G727" s="9">
        <v>1531.1</v>
      </c>
      <c r="H727" s="9">
        <v>1549.5</v>
      </c>
      <c r="I727" s="9">
        <v>1568.6</v>
      </c>
    </row>
    <row r="728" spans="1:9" x14ac:dyDescent="0.25">
      <c r="A728" s="98" t="s">
        <v>34</v>
      </c>
      <c r="B728" s="99"/>
      <c r="C728" s="99" t="s">
        <v>25</v>
      </c>
      <c r="D728" s="99" t="s">
        <v>11</v>
      </c>
      <c r="E728" s="31" t="s">
        <v>460</v>
      </c>
      <c r="F728" s="31">
        <v>300</v>
      </c>
      <c r="G728" s="9">
        <v>102920.9</v>
      </c>
      <c r="H728" s="9">
        <v>103314.8</v>
      </c>
      <c r="I728" s="9">
        <v>104593.1</v>
      </c>
    </row>
    <row r="729" spans="1:9" ht="31.5" x14ac:dyDescent="0.25">
      <c r="A729" s="98" t="s">
        <v>340</v>
      </c>
      <c r="B729" s="99"/>
      <c r="C729" s="99" t="s">
        <v>25</v>
      </c>
      <c r="D729" s="99" t="s">
        <v>11</v>
      </c>
      <c r="E729" s="31" t="s">
        <v>461</v>
      </c>
      <c r="F729" s="31"/>
      <c r="G729" s="9">
        <f>G730+G731</f>
        <v>39497.1</v>
      </c>
      <c r="H729" s="9">
        <f>H730+H731</f>
        <v>54576.3</v>
      </c>
      <c r="I729" s="9">
        <f>I730+I731</f>
        <v>54871.299999999996</v>
      </c>
    </row>
    <row r="730" spans="1:9" ht="31.5" x14ac:dyDescent="0.25">
      <c r="A730" s="98" t="s">
        <v>43</v>
      </c>
      <c r="B730" s="99"/>
      <c r="C730" s="99" t="s">
        <v>25</v>
      </c>
      <c r="D730" s="99" t="s">
        <v>11</v>
      </c>
      <c r="E730" s="31" t="s">
        <v>461</v>
      </c>
      <c r="F730" s="31">
        <v>200</v>
      </c>
      <c r="G730" s="9">
        <v>679.9</v>
      </c>
      <c r="H730" s="9">
        <v>810.3</v>
      </c>
      <c r="I730" s="9">
        <v>814.7</v>
      </c>
    </row>
    <row r="731" spans="1:9" x14ac:dyDescent="0.25">
      <c r="A731" s="98" t="s">
        <v>34</v>
      </c>
      <c r="B731" s="99"/>
      <c r="C731" s="99" t="s">
        <v>25</v>
      </c>
      <c r="D731" s="99" t="s">
        <v>11</v>
      </c>
      <c r="E731" s="31" t="s">
        <v>461</v>
      </c>
      <c r="F731" s="31">
        <v>300</v>
      </c>
      <c r="G731" s="9">
        <v>38817.199999999997</v>
      </c>
      <c r="H731" s="9">
        <v>53766</v>
      </c>
      <c r="I731" s="9">
        <v>54056.6</v>
      </c>
    </row>
    <row r="732" spans="1:9" ht="63" x14ac:dyDescent="0.25">
      <c r="A732" s="98" t="s">
        <v>343</v>
      </c>
      <c r="B732" s="99"/>
      <c r="C732" s="99" t="s">
        <v>25</v>
      </c>
      <c r="D732" s="99" t="s">
        <v>11</v>
      </c>
      <c r="E732" s="31" t="s">
        <v>462</v>
      </c>
      <c r="F732" s="31"/>
      <c r="G732" s="9">
        <f>G733+G734</f>
        <v>26783</v>
      </c>
      <c r="H732" s="9">
        <f>H733+H734</f>
        <v>26608.6</v>
      </c>
      <c r="I732" s="9">
        <f>I733+I734</f>
        <v>27795.399999999998</v>
      </c>
    </row>
    <row r="733" spans="1:9" ht="31.5" x14ac:dyDescent="0.25">
      <c r="A733" s="98" t="s">
        <v>43</v>
      </c>
      <c r="B733" s="99"/>
      <c r="C733" s="99" t="s">
        <v>25</v>
      </c>
      <c r="D733" s="99" t="s">
        <v>11</v>
      </c>
      <c r="E733" s="31" t="s">
        <v>462</v>
      </c>
      <c r="F733" s="31">
        <v>200</v>
      </c>
      <c r="G733" s="9">
        <v>383.4</v>
      </c>
      <c r="H733" s="9">
        <v>395.6</v>
      </c>
      <c r="I733" s="9">
        <v>413.3</v>
      </c>
    </row>
    <row r="734" spans="1:9" x14ac:dyDescent="0.25">
      <c r="A734" s="98" t="s">
        <v>34</v>
      </c>
      <c r="B734" s="99"/>
      <c r="C734" s="99" t="s">
        <v>25</v>
      </c>
      <c r="D734" s="99" t="s">
        <v>11</v>
      </c>
      <c r="E734" s="31" t="s">
        <v>462</v>
      </c>
      <c r="F734" s="31">
        <v>300</v>
      </c>
      <c r="G734" s="9">
        <v>26399.599999999999</v>
      </c>
      <c r="H734" s="9">
        <v>26213</v>
      </c>
      <c r="I734" s="9">
        <v>27382.1</v>
      </c>
    </row>
    <row r="735" spans="1:9" x14ac:dyDescent="0.25">
      <c r="A735" s="98" t="s">
        <v>663</v>
      </c>
      <c r="B735" s="99"/>
      <c r="C735" s="99" t="s">
        <v>25</v>
      </c>
      <c r="D735" s="99" t="s">
        <v>11</v>
      </c>
      <c r="E735" s="31" t="s">
        <v>468</v>
      </c>
      <c r="F735" s="31"/>
      <c r="G735" s="9">
        <f>SUM(G736)</f>
        <v>7065.7</v>
      </c>
      <c r="H735" s="9">
        <f>SUM(H736)</f>
        <v>8465.7000000000007</v>
      </c>
      <c r="I735" s="9">
        <f>SUM(I736)</f>
        <v>8465.7000000000007</v>
      </c>
    </row>
    <row r="736" spans="1:9" ht="47.25" x14ac:dyDescent="0.25">
      <c r="A736" s="98" t="s">
        <v>341</v>
      </c>
      <c r="B736" s="99"/>
      <c r="C736" s="99" t="s">
        <v>25</v>
      </c>
      <c r="D736" s="99" t="s">
        <v>11</v>
      </c>
      <c r="E736" s="31" t="s">
        <v>469</v>
      </c>
      <c r="F736" s="31"/>
      <c r="G736" s="9">
        <f>SUM(G737:G738)</f>
        <v>7065.7</v>
      </c>
      <c r="H736" s="9">
        <f>SUM(H737:H738)</f>
        <v>8465.7000000000007</v>
      </c>
      <c r="I736" s="9">
        <f>SUM(I737:I738)</f>
        <v>8465.7000000000007</v>
      </c>
    </row>
    <row r="737" spans="1:9" ht="31.5" x14ac:dyDescent="0.25">
      <c r="A737" s="98" t="s">
        <v>43</v>
      </c>
      <c r="B737" s="99"/>
      <c r="C737" s="99" t="s">
        <v>25</v>
      </c>
      <c r="D737" s="99" t="s">
        <v>11</v>
      </c>
      <c r="E737" s="31" t="s">
        <v>469</v>
      </c>
      <c r="F737" s="31">
        <v>200</v>
      </c>
      <c r="G737" s="9">
        <v>125.7</v>
      </c>
      <c r="H737" s="9">
        <v>125.7</v>
      </c>
      <c r="I737" s="9">
        <v>125.7</v>
      </c>
    </row>
    <row r="738" spans="1:9" x14ac:dyDescent="0.25">
      <c r="A738" s="98" t="s">
        <v>34</v>
      </c>
      <c r="B738" s="99"/>
      <c r="C738" s="99" t="s">
        <v>25</v>
      </c>
      <c r="D738" s="99" t="s">
        <v>11</v>
      </c>
      <c r="E738" s="31" t="s">
        <v>469</v>
      </c>
      <c r="F738" s="31">
        <v>300</v>
      </c>
      <c r="G738" s="9">
        <v>6940</v>
      </c>
      <c r="H738" s="9">
        <v>8340</v>
      </c>
      <c r="I738" s="9">
        <v>8340</v>
      </c>
    </row>
    <row r="739" spans="1:9" ht="31.5" hidden="1" x14ac:dyDescent="0.25">
      <c r="A739" s="98" t="s">
        <v>520</v>
      </c>
      <c r="B739" s="99"/>
      <c r="C739" s="99" t="s">
        <v>25</v>
      </c>
      <c r="D739" s="99" t="s">
        <v>11</v>
      </c>
      <c r="E739" s="31" t="s">
        <v>14</v>
      </c>
      <c r="F739" s="31"/>
      <c r="G739" s="9">
        <f>SUM(G740)</f>
        <v>0</v>
      </c>
      <c r="H739" s="9">
        <f>SUM(H740)</f>
        <v>0</v>
      </c>
      <c r="I739" s="9">
        <f>SUM(I740)</f>
        <v>0</v>
      </c>
    </row>
    <row r="740" spans="1:9" ht="31.5" hidden="1" x14ac:dyDescent="0.25">
      <c r="A740" s="98" t="s">
        <v>71</v>
      </c>
      <c r="B740" s="40"/>
      <c r="C740" s="99" t="s">
        <v>25</v>
      </c>
      <c r="D740" s="99" t="s">
        <v>11</v>
      </c>
      <c r="E740" s="31" t="s">
        <v>15</v>
      </c>
      <c r="F740" s="31"/>
      <c r="G740" s="9">
        <f t="shared" ref="G740:I741" si="191">G741</f>
        <v>0</v>
      </c>
      <c r="H740" s="9">
        <f t="shared" si="191"/>
        <v>0</v>
      </c>
      <c r="I740" s="9">
        <f t="shared" si="191"/>
        <v>0</v>
      </c>
    </row>
    <row r="741" spans="1:9" ht="31.5" hidden="1" x14ac:dyDescent="0.25">
      <c r="A741" s="98" t="s">
        <v>36</v>
      </c>
      <c r="B741" s="40"/>
      <c r="C741" s="99" t="s">
        <v>25</v>
      </c>
      <c r="D741" s="99" t="s">
        <v>11</v>
      </c>
      <c r="E741" s="31" t="s">
        <v>37</v>
      </c>
      <c r="F741" s="31"/>
      <c r="G741" s="9">
        <f t="shared" si="191"/>
        <v>0</v>
      </c>
      <c r="H741" s="9">
        <f t="shared" si="191"/>
        <v>0</v>
      </c>
      <c r="I741" s="9">
        <f t="shared" si="191"/>
        <v>0</v>
      </c>
    </row>
    <row r="742" spans="1:9" hidden="1" x14ac:dyDescent="0.25">
      <c r="A742" s="98" t="s">
        <v>481</v>
      </c>
      <c r="B742" s="40"/>
      <c r="C742" s="99" t="s">
        <v>25</v>
      </c>
      <c r="D742" s="99" t="s">
        <v>11</v>
      </c>
      <c r="E742" s="31" t="s">
        <v>480</v>
      </c>
      <c r="F742" s="31"/>
      <c r="G742" s="9">
        <f t="shared" ref="G742:I743" si="192">SUM(G743)</f>
        <v>0</v>
      </c>
      <c r="H742" s="9">
        <f t="shared" si="192"/>
        <v>0</v>
      </c>
      <c r="I742" s="9">
        <f t="shared" si="192"/>
        <v>0</v>
      </c>
    </row>
    <row r="743" spans="1:9" ht="47.25" hidden="1" x14ac:dyDescent="0.25">
      <c r="A743" s="98" t="s">
        <v>488</v>
      </c>
      <c r="B743" s="40"/>
      <c r="C743" s="99" t="s">
        <v>25</v>
      </c>
      <c r="D743" s="99" t="s">
        <v>11</v>
      </c>
      <c r="E743" s="31" t="s">
        <v>487</v>
      </c>
      <c r="F743" s="31"/>
      <c r="G743" s="9">
        <f t="shared" si="192"/>
        <v>0</v>
      </c>
      <c r="H743" s="9">
        <f t="shared" si="192"/>
        <v>0</v>
      </c>
      <c r="I743" s="9">
        <f t="shared" si="192"/>
        <v>0</v>
      </c>
    </row>
    <row r="744" spans="1:9" ht="31.5" hidden="1" x14ac:dyDescent="0.25">
      <c r="A744" s="98" t="s">
        <v>43</v>
      </c>
      <c r="B744" s="40"/>
      <c r="C744" s="99" t="s">
        <v>25</v>
      </c>
      <c r="D744" s="99" t="s">
        <v>11</v>
      </c>
      <c r="E744" s="31" t="s">
        <v>487</v>
      </c>
      <c r="F744" s="31">
        <v>200</v>
      </c>
      <c r="G744" s="9"/>
      <c r="H744" s="9"/>
      <c r="I744" s="9"/>
    </row>
    <row r="745" spans="1:9" x14ac:dyDescent="0.25">
      <c r="A745" s="98" t="s">
        <v>66</v>
      </c>
      <c r="B745" s="99"/>
      <c r="C745" s="99" t="s">
        <v>25</v>
      </c>
      <c r="D745" s="99" t="s">
        <v>67</v>
      </c>
      <c r="E745" s="31"/>
      <c r="F745" s="31"/>
      <c r="G745" s="9">
        <f>G770+G746+G790</f>
        <v>52786.8</v>
      </c>
      <c r="H745" s="9">
        <f>H770+H746+H790</f>
        <v>47408.4</v>
      </c>
      <c r="I745" s="9">
        <f>I770+I746+I790</f>
        <v>47408.4</v>
      </c>
    </row>
    <row r="746" spans="1:9" ht="31.5" x14ac:dyDescent="0.25">
      <c r="A746" s="98" t="s">
        <v>411</v>
      </c>
      <c r="B746" s="99"/>
      <c r="C746" s="99" t="s">
        <v>25</v>
      </c>
      <c r="D746" s="99" t="s">
        <v>67</v>
      </c>
      <c r="E746" s="99" t="s">
        <v>321</v>
      </c>
      <c r="F746" s="31"/>
      <c r="G746" s="9">
        <f>G747+G754+G767</f>
        <v>40948.699999999997</v>
      </c>
      <c r="H746" s="9">
        <f>H747+H754+H767</f>
        <v>39579.5</v>
      </c>
      <c r="I746" s="9">
        <f>I747+I754+I767</f>
        <v>39579.5</v>
      </c>
    </row>
    <row r="747" spans="1:9" x14ac:dyDescent="0.25">
      <c r="A747" s="98" t="s">
        <v>878</v>
      </c>
      <c r="B747" s="99"/>
      <c r="C747" s="99" t="s">
        <v>25</v>
      </c>
      <c r="D747" s="99" t="s">
        <v>67</v>
      </c>
      <c r="E747" s="99" t="s">
        <v>322</v>
      </c>
      <c r="F747" s="31"/>
      <c r="G747" s="9">
        <f>SUM(G748)+G751</f>
        <v>8670</v>
      </c>
      <c r="H747" s="9">
        <f t="shared" ref="H747:I747" si="193">SUM(H748)+H751</f>
        <v>8661.2999999999993</v>
      </c>
      <c r="I747" s="9">
        <f t="shared" si="193"/>
        <v>8661.2999999999993</v>
      </c>
    </row>
    <row r="748" spans="1:9" x14ac:dyDescent="0.25">
      <c r="A748" s="98" t="s">
        <v>344</v>
      </c>
      <c r="B748" s="99"/>
      <c r="C748" s="99" t="s">
        <v>25</v>
      </c>
      <c r="D748" s="99" t="s">
        <v>67</v>
      </c>
      <c r="E748" s="31" t="s">
        <v>463</v>
      </c>
      <c r="F748" s="31"/>
      <c r="G748" s="9">
        <f>G749+G750</f>
        <v>7745.2</v>
      </c>
      <c r="H748" s="9">
        <f>H749+H750</f>
        <v>7736.5</v>
      </c>
      <c r="I748" s="9">
        <f>I749+I750</f>
        <v>7736.5</v>
      </c>
    </row>
    <row r="749" spans="1:9" ht="47.25" x14ac:dyDescent="0.25">
      <c r="A749" s="98" t="s">
        <v>42</v>
      </c>
      <c r="B749" s="99"/>
      <c r="C749" s="99" t="s">
        <v>25</v>
      </c>
      <c r="D749" s="99" t="s">
        <v>67</v>
      </c>
      <c r="E749" s="31" t="s">
        <v>463</v>
      </c>
      <c r="F749" s="31">
        <v>100</v>
      </c>
      <c r="G749" s="9">
        <v>7745.2</v>
      </c>
      <c r="H749" s="9">
        <v>7736.5</v>
      </c>
      <c r="I749" s="9">
        <v>7736.5</v>
      </c>
    </row>
    <row r="750" spans="1:9" ht="31.5" hidden="1" x14ac:dyDescent="0.25">
      <c r="A750" s="98" t="s">
        <v>43</v>
      </c>
      <c r="B750" s="99"/>
      <c r="C750" s="99" t="s">
        <v>25</v>
      </c>
      <c r="D750" s="99" t="s">
        <v>67</v>
      </c>
      <c r="E750" s="31" t="s">
        <v>463</v>
      </c>
      <c r="F750" s="31">
        <v>200</v>
      </c>
      <c r="G750" s="9"/>
      <c r="H750" s="9"/>
      <c r="I750" s="9"/>
    </row>
    <row r="751" spans="1:9" ht="126" x14ac:dyDescent="0.25">
      <c r="A751" s="98" t="s">
        <v>912</v>
      </c>
      <c r="B751" s="99"/>
      <c r="C751" s="99" t="s">
        <v>25</v>
      </c>
      <c r="D751" s="99" t="s">
        <v>67</v>
      </c>
      <c r="E751" s="31" t="s">
        <v>913</v>
      </c>
      <c r="F751" s="31"/>
      <c r="G751" s="9">
        <f>SUM(G752:G753)</f>
        <v>924.8</v>
      </c>
      <c r="H751" s="9">
        <f t="shared" ref="H751:I751" si="194">SUM(H752:H753)</f>
        <v>924.8</v>
      </c>
      <c r="I751" s="9">
        <f t="shared" si="194"/>
        <v>924.8</v>
      </c>
    </row>
    <row r="752" spans="1:9" ht="47.25" x14ac:dyDescent="0.25">
      <c r="A752" s="98" t="s">
        <v>42</v>
      </c>
      <c r="B752" s="99"/>
      <c r="C752" s="99" t="s">
        <v>25</v>
      </c>
      <c r="D752" s="99" t="s">
        <v>67</v>
      </c>
      <c r="E752" s="31" t="s">
        <v>913</v>
      </c>
      <c r="F752" s="31">
        <v>100</v>
      </c>
      <c r="G752" s="9">
        <v>698</v>
      </c>
      <c r="H752" s="9">
        <v>348</v>
      </c>
      <c r="I752" s="9">
        <v>348</v>
      </c>
    </row>
    <row r="753" spans="1:9" ht="31.5" x14ac:dyDescent="0.25">
      <c r="A753" s="98" t="s">
        <v>43</v>
      </c>
      <c r="B753" s="99"/>
      <c r="C753" s="99" t="s">
        <v>25</v>
      </c>
      <c r="D753" s="99" t="s">
        <v>67</v>
      </c>
      <c r="E753" s="31" t="s">
        <v>913</v>
      </c>
      <c r="F753" s="31">
        <v>200</v>
      </c>
      <c r="G753" s="9">
        <v>226.8</v>
      </c>
      <c r="H753" s="9">
        <v>576.79999999999995</v>
      </c>
      <c r="I753" s="9">
        <v>576.79999999999995</v>
      </c>
    </row>
    <row r="754" spans="1:9" ht="31.5" x14ac:dyDescent="0.25">
      <c r="A754" s="98" t="s">
        <v>329</v>
      </c>
      <c r="B754" s="99"/>
      <c r="C754" s="99" t="s">
        <v>25</v>
      </c>
      <c r="D754" s="99" t="s">
        <v>67</v>
      </c>
      <c r="E754" s="31" t="s">
        <v>330</v>
      </c>
      <c r="F754" s="31"/>
      <c r="G754" s="9">
        <f>SUM(G758)+G755+G761+G764</f>
        <v>7693.4</v>
      </c>
      <c r="H754" s="9">
        <f t="shared" ref="H754:I754" si="195">SUM(H758)+H755+H761+H764</f>
        <v>6586.3</v>
      </c>
      <c r="I754" s="9">
        <f t="shared" si="195"/>
        <v>6586.3</v>
      </c>
    </row>
    <row r="755" spans="1:9" ht="63" x14ac:dyDescent="0.25">
      <c r="A755" s="11" t="s">
        <v>734</v>
      </c>
      <c r="B755" s="99"/>
      <c r="C755" s="99" t="s">
        <v>25</v>
      </c>
      <c r="D755" s="99" t="s">
        <v>67</v>
      </c>
      <c r="E755" s="99" t="s">
        <v>718</v>
      </c>
      <c r="F755" s="99"/>
      <c r="G755" s="9">
        <f>G756</f>
        <v>139.5</v>
      </c>
      <c r="H755" s="9">
        <f t="shared" ref="H755:I755" si="196">H756</f>
        <v>145</v>
      </c>
      <c r="I755" s="9">
        <f t="shared" si="196"/>
        <v>145</v>
      </c>
    </row>
    <row r="756" spans="1:9" ht="31.5" x14ac:dyDescent="0.25">
      <c r="A756" s="98" t="s">
        <v>43</v>
      </c>
      <c r="B756" s="99"/>
      <c r="C756" s="99" t="s">
        <v>25</v>
      </c>
      <c r="D756" s="99" t="s">
        <v>67</v>
      </c>
      <c r="E756" s="99" t="s">
        <v>718</v>
      </c>
      <c r="F756" s="99" t="s">
        <v>80</v>
      </c>
      <c r="G756" s="9">
        <v>139.5</v>
      </c>
      <c r="H756" s="9">
        <v>145</v>
      </c>
      <c r="I756" s="9">
        <v>145</v>
      </c>
    </row>
    <row r="757" spans="1:9" ht="31.5" hidden="1" x14ac:dyDescent="0.25">
      <c r="A757" s="98" t="s">
        <v>43</v>
      </c>
      <c r="B757" s="99"/>
      <c r="C757" s="99" t="s">
        <v>25</v>
      </c>
      <c r="D757" s="99" t="s">
        <v>67</v>
      </c>
      <c r="E757" s="31" t="s">
        <v>464</v>
      </c>
      <c r="F757" s="31">
        <v>200</v>
      </c>
      <c r="G757" s="9"/>
      <c r="H757" s="9"/>
      <c r="I757" s="9"/>
    </row>
    <row r="758" spans="1:9" ht="47.25" x14ac:dyDescent="0.25">
      <c r="A758" s="98" t="s">
        <v>466</v>
      </c>
      <c r="B758" s="99"/>
      <c r="C758" s="99" t="s">
        <v>25</v>
      </c>
      <c r="D758" s="99" t="s">
        <v>67</v>
      </c>
      <c r="E758" s="31" t="s">
        <v>465</v>
      </c>
      <c r="F758" s="31"/>
      <c r="G758" s="9">
        <f t="shared" ref="G758:I758" si="197">SUM(G759)</f>
        <v>6097.9</v>
      </c>
      <c r="H758" s="9">
        <f t="shared" si="197"/>
        <v>5982.3</v>
      </c>
      <c r="I758" s="9">
        <f t="shared" si="197"/>
        <v>5982.3</v>
      </c>
    </row>
    <row r="759" spans="1:9" ht="47.25" x14ac:dyDescent="0.25">
      <c r="A759" s="98" t="s">
        <v>936</v>
      </c>
      <c r="B759" s="99"/>
      <c r="C759" s="99" t="s">
        <v>25</v>
      </c>
      <c r="D759" s="99" t="s">
        <v>67</v>
      </c>
      <c r="E759" s="31" t="s">
        <v>464</v>
      </c>
      <c r="F759" s="31"/>
      <c r="G759" s="9">
        <f>G760+G757</f>
        <v>6097.9</v>
      </c>
      <c r="H759" s="9">
        <f>H760+H757</f>
        <v>5982.3</v>
      </c>
      <c r="I759" s="9">
        <f>I760+I757</f>
        <v>5982.3</v>
      </c>
    </row>
    <row r="760" spans="1:9" ht="47.25" x14ac:dyDescent="0.25">
      <c r="A760" s="98" t="s">
        <v>42</v>
      </c>
      <c r="B760" s="99"/>
      <c r="C760" s="99" t="s">
        <v>25</v>
      </c>
      <c r="D760" s="99" t="s">
        <v>67</v>
      </c>
      <c r="E760" s="31" t="s">
        <v>464</v>
      </c>
      <c r="F760" s="31">
        <v>100</v>
      </c>
      <c r="G760" s="9">
        <v>6097.9</v>
      </c>
      <c r="H760" s="9">
        <v>5982.3</v>
      </c>
      <c r="I760" s="9">
        <v>5982.3</v>
      </c>
    </row>
    <row r="761" spans="1:9" ht="47.25" x14ac:dyDescent="0.25">
      <c r="A761" s="98" t="s">
        <v>970</v>
      </c>
      <c r="B761" s="99"/>
      <c r="C761" s="99" t="s">
        <v>25</v>
      </c>
      <c r="D761" s="99" t="s">
        <v>67</v>
      </c>
      <c r="E761" s="31" t="s">
        <v>967</v>
      </c>
      <c r="F761" s="31"/>
      <c r="G761" s="9">
        <f>SUM(G762)</f>
        <v>156</v>
      </c>
      <c r="H761" s="9">
        <f t="shared" ref="H761:I761" si="198">SUM(H762)</f>
        <v>111</v>
      </c>
      <c r="I761" s="9">
        <f t="shared" si="198"/>
        <v>111</v>
      </c>
    </row>
    <row r="762" spans="1:9" ht="94.5" x14ac:dyDescent="0.25">
      <c r="A762" s="98" t="s">
        <v>815</v>
      </c>
      <c r="B762" s="99"/>
      <c r="C762" s="99" t="s">
        <v>25</v>
      </c>
      <c r="D762" s="99" t="s">
        <v>67</v>
      </c>
      <c r="E762" s="31" t="s">
        <v>971</v>
      </c>
      <c r="F762" s="31"/>
      <c r="G762" s="9">
        <f>SUM(G763)</f>
        <v>156</v>
      </c>
      <c r="H762" s="9">
        <f t="shared" ref="H762:I762" si="199">SUM(H763)</f>
        <v>111</v>
      </c>
      <c r="I762" s="9">
        <f t="shared" si="199"/>
        <v>111</v>
      </c>
    </row>
    <row r="763" spans="1:9" ht="31.5" x14ac:dyDescent="0.25">
      <c r="A763" s="98" t="s">
        <v>43</v>
      </c>
      <c r="B763" s="99"/>
      <c r="C763" s="99" t="s">
        <v>25</v>
      </c>
      <c r="D763" s="99" t="s">
        <v>67</v>
      </c>
      <c r="E763" s="31" t="s">
        <v>971</v>
      </c>
      <c r="F763" s="31" t="s">
        <v>80</v>
      </c>
      <c r="G763" s="9">
        <v>156</v>
      </c>
      <c r="H763" s="9">
        <v>111</v>
      </c>
      <c r="I763" s="9">
        <v>111</v>
      </c>
    </row>
    <row r="764" spans="1:9" ht="31.5" x14ac:dyDescent="0.25">
      <c r="A764" s="11" t="s">
        <v>969</v>
      </c>
      <c r="B764" s="99"/>
      <c r="C764" s="99" t="s">
        <v>25</v>
      </c>
      <c r="D764" s="99" t="s">
        <v>67</v>
      </c>
      <c r="E764" s="99" t="s">
        <v>968</v>
      </c>
      <c r="F764" s="31"/>
      <c r="G764" s="9">
        <f>SUM(G765)</f>
        <v>1300</v>
      </c>
      <c r="H764" s="9">
        <f t="shared" ref="H764:I764" si="200">SUM(H765)</f>
        <v>348</v>
      </c>
      <c r="I764" s="9">
        <f t="shared" si="200"/>
        <v>348</v>
      </c>
    </row>
    <row r="765" spans="1:9" ht="63" x14ac:dyDescent="0.25">
      <c r="A765" s="11" t="s">
        <v>1001</v>
      </c>
      <c r="B765" s="99"/>
      <c r="C765" s="99" t="s">
        <v>25</v>
      </c>
      <c r="D765" s="99" t="s">
        <v>67</v>
      </c>
      <c r="E765" s="99" t="s">
        <v>972</v>
      </c>
      <c r="F765" s="31"/>
      <c r="G765" s="9">
        <f>SUM(G766)</f>
        <v>1300</v>
      </c>
      <c r="H765" s="9">
        <f t="shared" ref="H765:I765" si="201">SUM(H766)</f>
        <v>348</v>
      </c>
      <c r="I765" s="9">
        <f t="shared" si="201"/>
        <v>348</v>
      </c>
    </row>
    <row r="766" spans="1:9" ht="31.5" x14ac:dyDescent="0.25">
      <c r="A766" s="98" t="s">
        <v>43</v>
      </c>
      <c r="B766" s="99"/>
      <c r="C766" s="99" t="s">
        <v>25</v>
      </c>
      <c r="D766" s="99" t="s">
        <v>67</v>
      </c>
      <c r="E766" s="99" t="s">
        <v>972</v>
      </c>
      <c r="F766" s="31">
        <v>200</v>
      </c>
      <c r="G766" s="9">
        <f>1940-640</f>
        <v>1300</v>
      </c>
      <c r="H766" s="9">
        <v>348</v>
      </c>
      <c r="I766" s="9">
        <v>348</v>
      </c>
    </row>
    <row r="767" spans="1:9" ht="31.5" x14ac:dyDescent="0.25">
      <c r="A767" s="98" t="s">
        <v>327</v>
      </c>
      <c r="B767" s="99"/>
      <c r="C767" s="99" t="s">
        <v>25</v>
      </c>
      <c r="D767" s="99" t="s">
        <v>67</v>
      </c>
      <c r="E767" s="99" t="s">
        <v>328</v>
      </c>
      <c r="F767" s="31"/>
      <c r="G767" s="9">
        <f>SUM(G768)</f>
        <v>24585.3</v>
      </c>
      <c r="H767" s="9">
        <f>SUM(H768)</f>
        <v>24331.9</v>
      </c>
      <c r="I767" s="9">
        <f>SUM(I768)</f>
        <v>24331.9</v>
      </c>
    </row>
    <row r="768" spans="1:9" ht="31.5" x14ac:dyDescent="0.25">
      <c r="A768" s="98" t="s">
        <v>347</v>
      </c>
      <c r="B768" s="99"/>
      <c r="C768" s="99" t="s">
        <v>25</v>
      </c>
      <c r="D768" s="99" t="s">
        <v>67</v>
      </c>
      <c r="E768" s="31" t="s">
        <v>467</v>
      </c>
      <c r="F768" s="31"/>
      <c r="G768" s="9">
        <f>G769</f>
        <v>24585.3</v>
      </c>
      <c r="H768" s="9">
        <f t="shared" ref="H768:I768" si="202">H769</f>
        <v>24331.9</v>
      </c>
      <c r="I768" s="9">
        <f t="shared" si="202"/>
        <v>24331.9</v>
      </c>
    </row>
    <row r="769" spans="1:9" ht="47.25" x14ac:dyDescent="0.25">
      <c r="A769" s="98" t="s">
        <v>42</v>
      </c>
      <c r="B769" s="99"/>
      <c r="C769" s="99" t="s">
        <v>25</v>
      </c>
      <c r="D769" s="99" t="s">
        <v>67</v>
      </c>
      <c r="E769" s="31" t="s">
        <v>467</v>
      </c>
      <c r="F769" s="31">
        <v>100</v>
      </c>
      <c r="G769" s="9">
        <v>24585.3</v>
      </c>
      <c r="H769" s="9">
        <v>24331.9</v>
      </c>
      <c r="I769" s="9">
        <v>24331.9</v>
      </c>
    </row>
    <row r="770" spans="1:9" ht="31.5" x14ac:dyDescent="0.25">
      <c r="A770" s="98" t="s">
        <v>520</v>
      </c>
      <c r="B770" s="99"/>
      <c r="C770" s="99" t="s">
        <v>25</v>
      </c>
      <c r="D770" s="99" t="s">
        <v>67</v>
      </c>
      <c r="E770" s="31" t="s">
        <v>14</v>
      </c>
      <c r="F770" s="31"/>
      <c r="G770" s="9">
        <f>G777+G771</f>
        <v>10757.300000000001</v>
      </c>
      <c r="H770" s="9">
        <f>H777+H771</f>
        <v>7828.9</v>
      </c>
      <c r="I770" s="9">
        <f>I777+I771</f>
        <v>7828.9</v>
      </c>
    </row>
    <row r="771" spans="1:9" hidden="1" x14ac:dyDescent="0.25">
      <c r="A771" s="98" t="s">
        <v>73</v>
      </c>
      <c r="B771" s="22"/>
      <c r="C771" s="99" t="s">
        <v>25</v>
      </c>
      <c r="D771" s="99" t="s">
        <v>67</v>
      </c>
      <c r="E771" s="31" t="s">
        <v>57</v>
      </c>
      <c r="F771" s="31"/>
      <c r="G771" s="9">
        <f>SUM(G772)</f>
        <v>0</v>
      </c>
      <c r="H771" s="9">
        <f t="shared" ref="H771:I771" si="203">SUM(H772)</f>
        <v>0</v>
      </c>
      <c r="I771" s="9">
        <f t="shared" si="203"/>
        <v>0</v>
      </c>
    </row>
    <row r="772" spans="1:9" hidden="1" x14ac:dyDescent="0.25">
      <c r="A772" s="98" t="s">
        <v>29</v>
      </c>
      <c r="B772" s="22"/>
      <c r="C772" s="99" t="s">
        <v>25</v>
      </c>
      <c r="D772" s="99" t="s">
        <v>67</v>
      </c>
      <c r="E772" s="31" t="s">
        <v>369</v>
      </c>
      <c r="F772" s="31"/>
      <c r="G772" s="9">
        <f>SUM(G775+G773)</f>
        <v>0</v>
      </c>
      <c r="H772" s="9">
        <f>SUM(H775+H773)</f>
        <v>0</v>
      </c>
      <c r="I772" s="9">
        <f>SUM(I775+I773)</f>
        <v>0</v>
      </c>
    </row>
    <row r="773" spans="1:9" ht="47.25" hidden="1" x14ac:dyDescent="0.25">
      <c r="A773" s="98" t="s">
        <v>774</v>
      </c>
      <c r="B773" s="99"/>
      <c r="C773" s="99" t="s">
        <v>25</v>
      </c>
      <c r="D773" s="99" t="s">
        <v>67</v>
      </c>
      <c r="E773" s="31" t="s">
        <v>773</v>
      </c>
      <c r="F773" s="31"/>
      <c r="G773" s="9"/>
      <c r="H773" s="9">
        <f t="shared" ref="H773:I773" si="204">SUM(H774)</f>
        <v>0</v>
      </c>
      <c r="I773" s="9">
        <f t="shared" si="204"/>
        <v>0</v>
      </c>
    </row>
    <row r="774" spans="1:9" ht="31.5" hidden="1" x14ac:dyDescent="0.25">
      <c r="A774" s="98" t="s">
        <v>43</v>
      </c>
      <c r="B774" s="99"/>
      <c r="C774" s="99" t="s">
        <v>25</v>
      </c>
      <c r="D774" s="99" t="s">
        <v>67</v>
      </c>
      <c r="E774" s="31" t="s">
        <v>773</v>
      </c>
      <c r="F774" s="31">
        <v>200</v>
      </c>
      <c r="G774" s="9"/>
      <c r="H774" s="9"/>
      <c r="I774" s="9"/>
    </row>
    <row r="775" spans="1:9" ht="31.5" hidden="1" x14ac:dyDescent="0.25">
      <c r="A775" s="98" t="s">
        <v>719</v>
      </c>
      <c r="B775" s="22"/>
      <c r="C775" s="99" t="s">
        <v>25</v>
      </c>
      <c r="D775" s="99" t="s">
        <v>67</v>
      </c>
      <c r="E775" s="31" t="s">
        <v>576</v>
      </c>
      <c r="F775" s="31"/>
      <c r="G775" s="9">
        <f t="shared" ref="G775:H775" si="205">SUM(G776)</f>
        <v>0</v>
      </c>
      <c r="H775" s="9">
        <f t="shared" si="205"/>
        <v>0</v>
      </c>
      <c r="I775" s="9">
        <f>SUM(I776)</f>
        <v>0</v>
      </c>
    </row>
    <row r="776" spans="1:9" ht="31.5" hidden="1" x14ac:dyDescent="0.25">
      <c r="A776" s="98" t="s">
        <v>43</v>
      </c>
      <c r="B776" s="22"/>
      <c r="C776" s="99" t="s">
        <v>25</v>
      </c>
      <c r="D776" s="99" t="s">
        <v>67</v>
      </c>
      <c r="E776" s="31" t="s">
        <v>576</v>
      </c>
      <c r="F776" s="31">
        <v>200</v>
      </c>
      <c r="G776" s="9"/>
      <c r="H776" s="9"/>
      <c r="I776" s="9"/>
    </row>
    <row r="777" spans="1:9" ht="31.5" x14ac:dyDescent="0.25">
      <c r="A777" s="98" t="s">
        <v>879</v>
      </c>
      <c r="B777" s="99"/>
      <c r="C777" s="99" t="s">
        <v>25</v>
      </c>
      <c r="D777" s="99" t="s">
        <v>67</v>
      </c>
      <c r="E777" s="31" t="s">
        <v>68</v>
      </c>
      <c r="F777" s="31"/>
      <c r="G777" s="9">
        <f>SUM(G778+G781+G783+G785)+G788</f>
        <v>10757.300000000001</v>
      </c>
      <c r="H777" s="9">
        <f t="shared" ref="H777:I777" si="206">SUM(H778+H781+H783+H785)+H788</f>
        <v>7828.9</v>
      </c>
      <c r="I777" s="9">
        <f t="shared" si="206"/>
        <v>7828.9</v>
      </c>
    </row>
    <row r="778" spans="1:9" x14ac:dyDescent="0.25">
      <c r="A778" s="98" t="s">
        <v>69</v>
      </c>
      <c r="B778" s="99"/>
      <c r="C778" s="99" t="s">
        <v>25</v>
      </c>
      <c r="D778" s="99" t="s">
        <v>67</v>
      </c>
      <c r="E778" s="31" t="s">
        <v>70</v>
      </c>
      <c r="F778" s="31"/>
      <c r="G778" s="9">
        <f>G779+G780</f>
        <v>6749.2000000000007</v>
      </c>
      <c r="H778" s="9">
        <f>H779+H780</f>
        <v>5916.7</v>
      </c>
      <c r="I778" s="9">
        <f>I779+I780</f>
        <v>5916.7</v>
      </c>
    </row>
    <row r="779" spans="1:9" ht="47.25" x14ac:dyDescent="0.25">
      <c r="A779" s="98" t="s">
        <v>42</v>
      </c>
      <c r="B779" s="99"/>
      <c r="C779" s="99" t="s">
        <v>25</v>
      </c>
      <c r="D779" s="99" t="s">
        <v>67</v>
      </c>
      <c r="E779" s="31" t="s">
        <v>70</v>
      </c>
      <c r="F779" s="31">
        <v>100</v>
      </c>
      <c r="G779" s="9">
        <v>6742.2000000000007</v>
      </c>
      <c r="H779" s="9">
        <v>5909.7</v>
      </c>
      <c r="I779" s="9">
        <v>5909.7</v>
      </c>
    </row>
    <row r="780" spans="1:9" ht="31.5" x14ac:dyDescent="0.25">
      <c r="A780" s="98" t="s">
        <v>43</v>
      </c>
      <c r="B780" s="99"/>
      <c r="C780" s="99" t="s">
        <v>25</v>
      </c>
      <c r="D780" s="99" t="s">
        <v>67</v>
      </c>
      <c r="E780" s="31" t="s">
        <v>70</v>
      </c>
      <c r="F780" s="31">
        <v>200</v>
      </c>
      <c r="G780" s="9">
        <v>7</v>
      </c>
      <c r="H780" s="9">
        <v>7</v>
      </c>
      <c r="I780" s="9">
        <v>7</v>
      </c>
    </row>
    <row r="781" spans="1:9" x14ac:dyDescent="0.25">
      <c r="A781" s="98" t="s">
        <v>84</v>
      </c>
      <c r="B781" s="39"/>
      <c r="C781" s="99" t="s">
        <v>25</v>
      </c>
      <c r="D781" s="99" t="s">
        <v>67</v>
      </c>
      <c r="E781" s="31" t="s">
        <v>415</v>
      </c>
      <c r="F781" s="31"/>
      <c r="G781" s="9">
        <f>G782</f>
        <v>441.5</v>
      </c>
      <c r="H781" s="9">
        <f>H782</f>
        <v>535</v>
      </c>
      <c r="I781" s="9">
        <f>I782</f>
        <v>535</v>
      </c>
    </row>
    <row r="782" spans="1:9" ht="31.5" x14ac:dyDescent="0.25">
      <c r="A782" s="98" t="s">
        <v>43</v>
      </c>
      <c r="B782" s="39"/>
      <c r="C782" s="99" t="s">
        <v>25</v>
      </c>
      <c r="D782" s="99" t="s">
        <v>67</v>
      </c>
      <c r="E782" s="31" t="s">
        <v>415</v>
      </c>
      <c r="F782" s="31">
        <v>200</v>
      </c>
      <c r="G782" s="9">
        <v>441.5</v>
      </c>
      <c r="H782" s="9">
        <v>535</v>
      </c>
      <c r="I782" s="9">
        <v>535</v>
      </c>
    </row>
    <row r="783" spans="1:9" ht="31.5" x14ac:dyDescent="0.25">
      <c r="A783" s="98" t="s">
        <v>86</v>
      </c>
      <c r="B783" s="39"/>
      <c r="C783" s="99" t="s">
        <v>25</v>
      </c>
      <c r="D783" s="99" t="s">
        <v>67</v>
      </c>
      <c r="E783" s="31" t="s">
        <v>416</v>
      </c>
      <c r="F783" s="31"/>
      <c r="G783" s="9">
        <f>G784</f>
        <v>1304.3</v>
      </c>
      <c r="H783" s="9">
        <f>H784</f>
        <v>973.6</v>
      </c>
      <c r="I783" s="9">
        <f>I784</f>
        <v>973.6</v>
      </c>
    </row>
    <row r="784" spans="1:9" ht="31.5" x14ac:dyDescent="0.25">
      <c r="A784" s="98" t="s">
        <v>43</v>
      </c>
      <c r="B784" s="39"/>
      <c r="C784" s="99" t="s">
        <v>25</v>
      </c>
      <c r="D784" s="99" t="s">
        <v>67</v>
      </c>
      <c r="E784" s="31" t="s">
        <v>416</v>
      </c>
      <c r="F784" s="31">
        <v>200</v>
      </c>
      <c r="G784" s="9">
        <v>1304.3</v>
      </c>
      <c r="H784" s="9">
        <v>973.6</v>
      </c>
      <c r="I784" s="9">
        <v>973.6</v>
      </c>
    </row>
    <row r="785" spans="1:9" ht="31.5" x14ac:dyDescent="0.25">
      <c r="A785" s="98" t="s">
        <v>87</v>
      </c>
      <c r="B785" s="39"/>
      <c r="C785" s="99" t="s">
        <v>25</v>
      </c>
      <c r="D785" s="99" t="s">
        <v>67</v>
      </c>
      <c r="E785" s="31" t="s">
        <v>417</v>
      </c>
      <c r="F785" s="31"/>
      <c r="G785" s="9">
        <f>G786+G787</f>
        <v>2237.6999999999998</v>
      </c>
      <c r="H785" s="9">
        <f>H786+H787</f>
        <v>379.2</v>
      </c>
      <c r="I785" s="9">
        <f>I786+I787</f>
        <v>379.2</v>
      </c>
    </row>
    <row r="786" spans="1:9" ht="31.5" x14ac:dyDescent="0.25">
      <c r="A786" s="98" t="s">
        <v>43</v>
      </c>
      <c r="B786" s="39"/>
      <c r="C786" s="99" t="s">
        <v>25</v>
      </c>
      <c r="D786" s="99" t="s">
        <v>67</v>
      </c>
      <c r="E786" s="31" t="s">
        <v>417</v>
      </c>
      <c r="F786" s="31">
        <v>200</v>
      </c>
      <c r="G786" s="9">
        <v>2156.6</v>
      </c>
      <c r="H786" s="9">
        <v>299.7</v>
      </c>
      <c r="I786" s="9">
        <v>299.7</v>
      </c>
    </row>
    <row r="787" spans="1:9" x14ac:dyDescent="0.25">
      <c r="A787" s="98" t="s">
        <v>20</v>
      </c>
      <c r="B787" s="39"/>
      <c r="C787" s="99" t="s">
        <v>25</v>
      </c>
      <c r="D787" s="99" t="s">
        <v>67</v>
      </c>
      <c r="E787" s="31" t="s">
        <v>417</v>
      </c>
      <c r="F787" s="31">
        <v>800</v>
      </c>
      <c r="G787" s="9">
        <v>81.099999999999994</v>
      </c>
      <c r="H787" s="9">
        <v>79.5</v>
      </c>
      <c r="I787" s="9">
        <v>79.5</v>
      </c>
    </row>
    <row r="788" spans="1:9" ht="31.5" x14ac:dyDescent="0.25">
      <c r="A788" s="98" t="s">
        <v>983</v>
      </c>
      <c r="B788" s="39"/>
      <c r="C788" s="99" t="s">
        <v>25</v>
      </c>
      <c r="D788" s="99" t="s">
        <v>67</v>
      </c>
      <c r="E788" s="31" t="s">
        <v>982</v>
      </c>
      <c r="F788" s="31"/>
      <c r="G788" s="9">
        <f>SUM(G789)</f>
        <v>24.6</v>
      </c>
      <c r="H788" s="9">
        <f t="shared" ref="H788:I788" si="207">SUM(H789)</f>
        <v>24.4</v>
      </c>
      <c r="I788" s="9">
        <f t="shared" si="207"/>
        <v>24.4</v>
      </c>
    </row>
    <row r="789" spans="1:9" ht="47.25" x14ac:dyDescent="0.25">
      <c r="A789" s="98" t="s">
        <v>42</v>
      </c>
      <c r="B789" s="39"/>
      <c r="C789" s="99" t="s">
        <v>25</v>
      </c>
      <c r="D789" s="99" t="s">
        <v>67</v>
      </c>
      <c r="E789" s="31" t="s">
        <v>982</v>
      </c>
      <c r="F789" s="31">
        <v>100</v>
      </c>
      <c r="G789" s="9">
        <v>24.6</v>
      </c>
      <c r="H789" s="9">
        <v>24.4</v>
      </c>
      <c r="I789" s="9">
        <v>24.4</v>
      </c>
    </row>
    <row r="790" spans="1:9" ht="31.5" x14ac:dyDescent="0.25">
      <c r="A790" s="98" t="s">
        <v>556</v>
      </c>
      <c r="B790" s="39"/>
      <c r="C790" s="99" t="s">
        <v>25</v>
      </c>
      <c r="D790" s="99" t="s">
        <v>67</v>
      </c>
      <c r="E790" s="31" t="s">
        <v>554</v>
      </c>
      <c r="F790" s="31"/>
      <c r="G790" s="9">
        <f>SUM(G791)+G794</f>
        <v>1080.8</v>
      </c>
      <c r="H790" s="9">
        <f t="shared" ref="H790:I790" si="208">SUM(H791)+H794</f>
        <v>0</v>
      </c>
      <c r="I790" s="9">
        <f t="shared" si="208"/>
        <v>0</v>
      </c>
    </row>
    <row r="791" spans="1:9" x14ac:dyDescent="0.25">
      <c r="A791" s="98" t="s">
        <v>973</v>
      </c>
      <c r="B791" s="39"/>
      <c r="C791" s="99" t="s">
        <v>25</v>
      </c>
      <c r="D791" s="99" t="s">
        <v>67</v>
      </c>
      <c r="E791" s="31" t="s">
        <v>974</v>
      </c>
      <c r="F791" s="31"/>
      <c r="G791" s="9">
        <f>SUM(G792)</f>
        <v>615.1</v>
      </c>
      <c r="H791" s="9">
        <f t="shared" ref="H791:I792" si="209">SUM(H792)</f>
        <v>0</v>
      </c>
      <c r="I791" s="9">
        <f t="shared" si="209"/>
        <v>0</v>
      </c>
    </row>
    <row r="792" spans="1:9" ht="63" x14ac:dyDescent="0.25">
      <c r="A792" s="98" t="s">
        <v>976</v>
      </c>
      <c r="B792" s="39"/>
      <c r="C792" s="99" t="s">
        <v>25</v>
      </c>
      <c r="D792" s="99" t="s">
        <v>67</v>
      </c>
      <c r="E792" s="31" t="s">
        <v>975</v>
      </c>
      <c r="F792" s="31"/>
      <c r="G792" s="9">
        <f>SUM(G793)</f>
        <v>615.1</v>
      </c>
      <c r="H792" s="9">
        <f t="shared" si="209"/>
        <v>0</v>
      </c>
      <c r="I792" s="9">
        <f t="shared" si="209"/>
        <v>0</v>
      </c>
    </row>
    <row r="793" spans="1:9" ht="31.5" x14ac:dyDescent="0.25">
      <c r="A793" s="98" t="s">
        <v>43</v>
      </c>
      <c r="B793" s="39"/>
      <c r="C793" s="99" t="s">
        <v>25</v>
      </c>
      <c r="D793" s="99" t="s">
        <v>67</v>
      </c>
      <c r="E793" s="31" t="s">
        <v>975</v>
      </c>
      <c r="F793" s="31">
        <v>200</v>
      </c>
      <c r="G793" s="9">
        <v>615.1</v>
      </c>
      <c r="H793" s="9"/>
      <c r="I793" s="9"/>
    </row>
    <row r="794" spans="1:9" x14ac:dyDescent="0.25">
      <c r="A794" s="98" t="s">
        <v>985</v>
      </c>
      <c r="B794" s="39"/>
      <c r="C794" s="99" t="s">
        <v>25</v>
      </c>
      <c r="D794" s="99" t="s">
        <v>67</v>
      </c>
      <c r="E794" s="31" t="s">
        <v>986</v>
      </c>
      <c r="F794" s="31"/>
      <c r="G794" s="9">
        <f>SUM(G795)</f>
        <v>465.7</v>
      </c>
      <c r="H794" s="9">
        <f>SUM(H795)</f>
        <v>0</v>
      </c>
      <c r="I794" s="9">
        <f>SUM(I795)</f>
        <v>0</v>
      </c>
    </row>
    <row r="795" spans="1:9" ht="31.5" x14ac:dyDescent="0.25">
      <c r="A795" s="98" t="s">
        <v>987</v>
      </c>
      <c r="B795" s="39"/>
      <c r="C795" s="99" t="s">
        <v>25</v>
      </c>
      <c r="D795" s="99" t="s">
        <v>67</v>
      </c>
      <c r="E795" s="31" t="s">
        <v>988</v>
      </c>
      <c r="F795" s="31"/>
      <c r="G795" s="9">
        <f>SUM(G796)</f>
        <v>465.7</v>
      </c>
      <c r="H795" s="9">
        <f t="shared" ref="H795:I795" si="210">SUM(H796)</f>
        <v>0</v>
      </c>
      <c r="I795" s="9">
        <f t="shared" si="210"/>
        <v>0</v>
      </c>
    </row>
    <row r="796" spans="1:9" ht="31.5" x14ac:dyDescent="0.25">
      <c r="A796" s="98" t="s">
        <v>43</v>
      </c>
      <c r="B796" s="39"/>
      <c r="C796" s="99" t="s">
        <v>25</v>
      </c>
      <c r="D796" s="99" t="s">
        <v>67</v>
      </c>
      <c r="E796" s="31" t="s">
        <v>988</v>
      </c>
      <c r="F796" s="31">
        <v>200</v>
      </c>
      <c r="G796" s="9">
        <v>465.7</v>
      </c>
      <c r="H796" s="9">
        <v>0</v>
      </c>
      <c r="I796" s="9">
        <v>0</v>
      </c>
    </row>
    <row r="797" spans="1:9" ht="31.5" x14ac:dyDescent="0.25">
      <c r="A797" s="91" t="s">
        <v>882</v>
      </c>
      <c r="B797" s="24" t="s">
        <v>229</v>
      </c>
      <c r="C797" s="25"/>
      <c r="D797" s="25"/>
      <c r="E797" s="25"/>
      <c r="F797" s="25"/>
      <c r="G797" s="26">
        <f>G811+G798+G805</f>
        <v>355725.20000000007</v>
      </c>
      <c r="H797" s="26">
        <f>H811+H798+H805</f>
        <v>232842.69999999998</v>
      </c>
      <c r="I797" s="26">
        <f>I811+I798+I805</f>
        <v>280329.5</v>
      </c>
    </row>
    <row r="798" spans="1:9" x14ac:dyDescent="0.25">
      <c r="A798" s="98" t="s">
        <v>101</v>
      </c>
      <c r="B798" s="4"/>
      <c r="C798" s="4" t="s">
        <v>102</v>
      </c>
      <c r="D798" s="4"/>
      <c r="E798" s="4"/>
      <c r="F798" s="4"/>
      <c r="G798" s="7">
        <f t="shared" ref="G798:I803" si="211">SUM(G799)</f>
        <v>327.7</v>
      </c>
      <c r="H798" s="7">
        <f t="shared" si="211"/>
        <v>0</v>
      </c>
      <c r="I798" s="7">
        <f t="shared" si="211"/>
        <v>0</v>
      </c>
    </row>
    <row r="799" spans="1:9" x14ac:dyDescent="0.25">
      <c r="A799" s="98" t="s">
        <v>880</v>
      </c>
      <c r="B799" s="4"/>
      <c r="C799" s="4" t="s">
        <v>102</v>
      </c>
      <c r="D799" s="4" t="s">
        <v>102</v>
      </c>
      <c r="E799" s="31"/>
      <c r="F799" s="31"/>
      <c r="G799" s="7">
        <f t="shared" si="211"/>
        <v>327.7</v>
      </c>
      <c r="H799" s="7">
        <f t="shared" si="211"/>
        <v>0</v>
      </c>
      <c r="I799" s="7">
        <f t="shared" si="211"/>
        <v>0</v>
      </c>
    </row>
    <row r="800" spans="1:9" ht="31.5" x14ac:dyDescent="0.25">
      <c r="A800" s="98" t="s">
        <v>522</v>
      </c>
      <c r="B800" s="99"/>
      <c r="C800" s="99" t="s">
        <v>102</v>
      </c>
      <c r="D800" s="99" t="s">
        <v>102</v>
      </c>
      <c r="E800" s="31" t="s">
        <v>290</v>
      </c>
      <c r="F800" s="31"/>
      <c r="G800" s="7">
        <f t="shared" si="211"/>
        <v>327.7</v>
      </c>
      <c r="H800" s="7">
        <f t="shared" si="211"/>
        <v>0</v>
      </c>
      <c r="I800" s="7">
        <f t="shared" si="211"/>
        <v>0</v>
      </c>
    </row>
    <row r="801" spans="1:9" ht="31.5" x14ac:dyDescent="0.25">
      <c r="A801" s="98" t="s">
        <v>425</v>
      </c>
      <c r="B801" s="4"/>
      <c r="C801" s="4" t="s">
        <v>102</v>
      </c>
      <c r="D801" s="4" t="s">
        <v>102</v>
      </c>
      <c r="E801" s="4" t="s">
        <v>305</v>
      </c>
      <c r="F801" s="4"/>
      <c r="G801" s="7">
        <f t="shared" si="211"/>
        <v>327.7</v>
      </c>
      <c r="H801" s="7">
        <f t="shared" si="211"/>
        <v>0</v>
      </c>
      <c r="I801" s="7">
        <f t="shared" si="211"/>
        <v>0</v>
      </c>
    </row>
    <row r="802" spans="1:9" x14ac:dyDescent="0.25">
      <c r="A802" s="98" t="s">
        <v>29</v>
      </c>
      <c r="B802" s="4"/>
      <c r="C802" s="4" t="s">
        <v>102</v>
      </c>
      <c r="D802" s="4" t="s">
        <v>102</v>
      </c>
      <c r="E802" s="4" t="s">
        <v>306</v>
      </c>
      <c r="F802" s="4"/>
      <c r="G802" s="7">
        <f t="shared" si="211"/>
        <v>327.7</v>
      </c>
      <c r="H802" s="7">
        <f t="shared" si="211"/>
        <v>0</v>
      </c>
      <c r="I802" s="7">
        <f t="shared" si="211"/>
        <v>0</v>
      </c>
    </row>
    <row r="803" spans="1:9" ht="30.75" customHeight="1" x14ac:dyDescent="0.25">
      <c r="A803" s="98" t="s">
        <v>307</v>
      </c>
      <c r="B803" s="31"/>
      <c r="C803" s="4" t="s">
        <v>102</v>
      </c>
      <c r="D803" s="4" t="s">
        <v>102</v>
      </c>
      <c r="E803" s="4" t="s">
        <v>308</v>
      </c>
      <c r="F803" s="4"/>
      <c r="G803" s="7">
        <f t="shared" si="211"/>
        <v>327.7</v>
      </c>
      <c r="H803" s="7">
        <f t="shared" si="211"/>
        <v>0</v>
      </c>
      <c r="I803" s="7">
        <f t="shared" si="211"/>
        <v>0</v>
      </c>
    </row>
    <row r="804" spans="1:9" ht="31.5" x14ac:dyDescent="0.25">
      <c r="A804" s="98" t="s">
        <v>207</v>
      </c>
      <c r="B804" s="4"/>
      <c r="C804" s="4" t="s">
        <v>102</v>
      </c>
      <c r="D804" s="4" t="s">
        <v>102</v>
      </c>
      <c r="E804" s="4" t="s">
        <v>308</v>
      </c>
      <c r="F804" s="22">
        <v>600</v>
      </c>
      <c r="G804" s="7">
        <v>327.7</v>
      </c>
      <c r="H804" s="7"/>
      <c r="I804" s="7"/>
    </row>
    <row r="805" spans="1:9" x14ac:dyDescent="0.25">
      <c r="A805" s="98" t="s">
        <v>24</v>
      </c>
      <c r="B805" s="99"/>
      <c r="C805" s="99" t="s">
        <v>25</v>
      </c>
      <c r="D805" s="99" t="s">
        <v>26</v>
      </c>
      <c r="E805" s="31"/>
      <c r="F805" s="31"/>
      <c r="G805" s="9">
        <f t="shared" ref="G805:I809" si="212">SUM(G806)</f>
        <v>300</v>
      </c>
      <c r="H805" s="9">
        <f t="shared" si="212"/>
        <v>300</v>
      </c>
      <c r="I805" s="9">
        <f t="shared" si="212"/>
        <v>300</v>
      </c>
    </row>
    <row r="806" spans="1:9" x14ac:dyDescent="0.25">
      <c r="A806" s="98" t="s">
        <v>44</v>
      </c>
      <c r="B806" s="40"/>
      <c r="C806" s="99" t="s">
        <v>25</v>
      </c>
      <c r="D806" s="99" t="s">
        <v>45</v>
      </c>
      <c r="E806" s="99"/>
      <c r="F806" s="31"/>
      <c r="G806" s="43">
        <f t="shared" si="212"/>
        <v>300</v>
      </c>
      <c r="H806" s="43">
        <f t="shared" si="212"/>
        <v>300</v>
      </c>
      <c r="I806" s="43">
        <f t="shared" si="212"/>
        <v>300</v>
      </c>
    </row>
    <row r="807" spans="1:9" ht="31.5" x14ac:dyDescent="0.25">
      <c r="A807" s="98" t="s">
        <v>639</v>
      </c>
      <c r="B807" s="40"/>
      <c r="C807" s="99" t="s">
        <v>25</v>
      </c>
      <c r="D807" s="99" t="s">
        <v>45</v>
      </c>
      <c r="E807" s="99" t="s">
        <v>412</v>
      </c>
      <c r="F807" s="31"/>
      <c r="G807" s="43">
        <f t="shared" si="212"/>
        <v>300</v>
      </c>
      <c r="H807" s="43">
        <f t="shared" si="212"/>
        <v>300</v>
      </c>
      <c r="I807" s="43">
        <f t="shared" si="212"/>
        <v>300</v>
      </c>
    </row>
    <row r="808" spans="1:9" ht="31.5" x14ac:dyDescent="0.25">
      <c r="A808" s="98" t="s">
        <v>58</v>
      </c>
      <c r="B808" s="40"/>
      <c r="C808" s="99" t="s">
        <v>25</v>
      </c>
      <c r="D808" s="99" t="s">
        <v>45</v>
      </c>
      <c r="E808" s="99" t="s">
        <v>413</v>
      </c>
      <c r="F808" s="31"/>
      <c r="G808" s="43">
        <f t="shared" si="212"/>
        <v>300</v>
      </c>
      <c r="H808" s="43">
        <f t="shared" si="212"/>
        <v>300</v>
      </c>
      <c r="I808" s="43">
        <f t="shared" si="212"/>
        <v>300</v>
      </c>
    </row>
    <row r="809" spans="1:9" x14ac:dyDescent="0.25">
      <c r="A809" s="98" t="s">
        <v>31</v>
      </c>
      <c r="B809" s="40"/>
      <c r="C809" s="99" t="s">
        <v>25</v>
      </c>
      <c r="D809" s="99" t="s">
        <v>45</v>
      </c>
      <c r="E809" s="99" t="s">
        <v>414</v>
      </c>
      <c r="F809" s="31"/>
      <c r="G809" s="43">
        <f>SUM(G810)</f>
        <v>300</v>
      </c>
      <c r="H809" s="43">
        <f t="shared" si="212"/>
        <v>300</v>
      </c>
      <c r="I809" s="43">
        <f t="shared" si="212"/>
        <v>300</v>
      </c>
    </row>
    <row r="810" spans="1:9" ht="31.5" x14ac:dyDescent="0.25">
      <c r="A810" s="98" t="s">
        <v>110</v>
      </c>
      <c r="B810" s="40"/>
      <c r="C810" s="99" t="s">
        <v>25</v>
      </c>
      <c r="D810" s="99" t="s">
        <v>45</v>
      </c>
      <c r="E810" s="99" t="s">
        <v>414</v>
      </c>
      <c r="F810" s="31">
        <v>600</v>
      </c>
      <c r="G810" s="43">
        <v>300</v>
      </c>
      <c r="H810" s="43">
        <v>300</v>
      </c>
      <c r="I810" s="43">
        <v>300</v>
      </c>
    </row>
    <row r="811" spans="1:9" x14ac:dyDescent="0.25">
      <c r="A811" s="98" t="s">
        <v>230</v>
      </c>
      <c r="B811" s="4"/>
      <c r="C811" s="4" t="s">
        <v>153</v>
      </c>
      <c r="D811" s="4"/>
      <c r="E811" s="4"/>
      <c r="F811" s="4"/>
      <c r="G811" s="7">
        <f>G812+G856+G887+G902</f>
        <v>355097.50000000006</v>
      </c>
      <c r="H811" s="7">
        <f>H812+H856+H887+H902</f>
        <v>232542.69999999998</v>
      </c>
      <c r="I811" s="7">
        <f>I812+I856+I887+I902</f>
        <v>280029.5</v>
      </c>
    </row>
    <row r="812" spans="1:9" x14ac:dyDescent="0.25">
      <c r="A812" s="98" t="s">
        <v>883</v>
      </c>
      <c r="B812" s="4"/>
      <c r="C812" s="4" t="s">
        <v>153</v>
      </c>
      <c r="D812" s="4" t="s">
        <v>28</v>
      </c>
      <c r="E812" s="4"/>
      <c r="F812" s="4"/>
      <c r="G812" s="7">
        <f>+G818+G813</f>
        <v>310790.80000000005</v>
      </c>
      <c r="H812" s="7">
        <f t="shared" ref="H812:I812" si="213">+H818+H813</f>
        <v>200963.5</v>
      </c>
      <c r="I812" s="7">
        <f t="shared" si="213"/>
        <v>207919.2</v>
      </c>
    </row>
    <row r="813" spans="1:9" ht="31.5" x14ac:dyDescent="0.25">
      <c r="A813" s="110" t="s">
        <v>522</v>
      </c>
      <c r="B813" s="4"/>
      <c r="C813" s="4" t="s">
        <v>153</v>
      </c>
      <c r="D813" s="4" t="s">
        <v>28</v>
      </c>
      <c r="E813" s="31" t="s">
        <v>290</v>
      </c>
      <c r="F813" s="4"/>
      <c r="G813" s="7">
        <f>SUM(G814)</f>
        <v>249.9</v>
      </c>
      <c r="H813" s="7">
        <f t="shared" ref="H813:I816" si="214">SUM(H814)</f>
        <v>562.20000000000005</v>
      </c>
      <c r="I813" s="7">
        <f t="shared" si="214"/>
        <v>0</v>
      </c>
    </row>
    <row r="814" spans="1:9" ht="31.5" x14ac:dyDescent="0.25">
      <c r="A814" s="110" t="s">
        <v>659</v>
      </c>
      <c r="B814" s="4"/>
      <c r="C814" s="4" t="s">
        <v>153</v>
      </c>
      <c r="D814" s="4" t="s">
        <v>28</v>
      </c>
      <c r="E814" s="31" t="s">
        <v>577</v>
      </c>
      <c r="F814" s="4"/>
      <c r="G814" s="7">
        <f>SUM(G815)</f>
        <v>249.9</v>
      </c>
      <c r="H814" s="7">
        <f t="shared" si="214"/>
        <v>562.20000000000005</v>
      </c>
      <c r="I814" s="7">
        <f t="shared" si="214"/>
        <v>0</v>
      </c>
    </row>
    <row r="815" spans="1:9" ht="78.75" x14ac:dyDescent="0.25">
      <c r="A815" s="110" t="s">
        <v>1049</v>
      </c>
      <c r="B815" s="4"/>
      <c r="C815" s="4" t="s">
        <v>153</v>
      </c>
      <c r="D815" s="4" t="s">
        <v>28</v>
      </c>
      <c r="E815" s="31" t="s">
        <v>1047</v>
      </c>
      <c r="F815" s="4"/>
      <c r="G815" s="7">
        <f>SUM(G816)</f>
        <v>249.9</v>
      </c>
      <c r="H815" s="7">
        <f t="shared" si="214"/>
        <v>562.20000000000005</v>
      </c>
      <c r="I815" s="7">
        <f t="shared" si="214"/>
        <v>0</v>
      </c>
    </row>
    <row r="816" spans="1:9" x14ac:dyDescent="0.25">
      <c r="A816" s="110" t="s">
        <v>233</v>
      </c>
      <c r="B816" s="4"/>
      <c r="C816" s="4" t="s">
        <v>153</v>
      </c>
      <c r="D816" s="4" t="s">
        <v>28</v>
      </c>
      <c r="E816" s="31" t="s">
        <v>1048</v>
      </c>
      <c r="F816" s="4"/>
      <c r="G816" s="7">
        <f>SUM(G817)</f>
        <v>249.9</v>
      </c>
      <c r="H816" s="7">
        <f t="shared" si="214"/>
        <v>562.20000000000005</v>
      </c>
      <c r="I816" s="7">
        <f t="shared" si="214"/>
        <v>0</v>
      </c>
    </row>
    <row r="817" spans="1:9" x14ac:dyDescent="0.25">
      <c r="A817" s="110" t="s">
        <v>20</v>
      </c>
      <c r="B817" s="4"/>
      <c r="C817" s="4" t="s">
        <v>153</v>
      </c>
      <c r="D817" s="4" t="s">
        <v>28</v>
      </c>
      <c r="E817" s="31" t="s">
        <v>1048</v>
      </c>
      <c r="F817" s="4" t="s">
        <v>85</v>
      </c>
      <c r="G817" s="7">
        <v>249.9</v>
      </c>
      <c r="H817" s="7">
        <v>562.20000000000005</v>
      </c>
      <c r="I817" s="7"/>
    </row>
    <row r="818" spans="1:9" ht="31.5" x14ac:dyDescent="0.25">
      <c r="A818" s="98" t="s">
        <v>521</v>
      </c>
      <c r="B818" s="4"/>
      <c r="C818" s="4" t="s">
        <v>153</v>
      </c>
      <c r="D818" s="4" t="s">
        <v>28</v>
      </c>
      <c r="E818" s="4" t="s">
        <v>231</v>
      </c>
      <c r="F818" s="4"/>
      <c r="G818" s="7">
        <f>SUM(G819+G840)</f>
        <v>310540.90000000002</v>
      </c>
      <c r="H818" s="7">
        <f>SUM(H819+H840)</f>
        <v>200401.3</v>
      </c>
      <c r="I818" s="7">
        <f>SUM(I819+I840)</f>
        <v>207919.2</v>
      </c>
    </row>
    <row r="819" spans="1:9" ht="78.75" x14ac:dyDescent="0.25">
      <c r="A819" s="98" t="s">
        <v>838</v>
      </c>
      <c r="B819" s="4"/>
      <c r="C819" s="4" t="s">
        <v>153</v>
      </c>
      <c r="D819" s="4" t="s">
        <v>28</v>
      </c>
      <c r="E819" s="22" t="s">
        <v>234</v>
      </c>
      <c r="F819" s="4"/>
      <c r="G819" s="7">
        <f>SUM(G820+G826+G835)+G829+G832</f>
        <v>236173.2</v>
      </c>
      <c r="H819" s="7">
        <f t="shared" ref="H819:I819" si="215">SUM(H820+H826+H835)+H829+H832</f>
        <v>200401.3</v>
      </c>
      <c r="I819" s="7">
        <f t="shared" si="215"/>
        <v>207919.2</v>
      </c>
    </row>
    <row r="820" spans="1:9" x14ac:dyDescent="0.25">
      <c r="A820" s="98" t="s">
        <v>29</v>
      </c>
      <c r="B820" s="4"/>
      <c r="C820" s="4" t="s">
        <v>153</v>
      </c>
      <c r="D820" s="4" t="s">
        <v>28</v>
      </c>
      <c r="E820" s="4" t="s">
        <v>625</v>
      </c>
      <c r="F820" s="4"/>
      <c r="G820" s="7">
        <f>SUM(G821)</f>
        <v>12433.699999999999</v>
      </c>
      <c r="H820" s="7">
        <f>SUM(H821)</f>
        <v>7270.5</v>
      </c>
      <c r="I820" s="7">
        <f>SUM(I821)</f>
        <v>7270.5</v>
      </c>
    </row>
    <row r="821" spans="1:9" x14ac:dyDescent="0.25">
      <c r="A821" s="98" t="s">
        <v>233</v>
      </c>
      <c r="B821" s="4"/>
      <c r="C821" s="4" t="s">
        <v>153</v>
      </c>
      <c r="D821" s="4" t="s">
        <v>28</v>
      </c>
      <c r="E821" s="4" t="s">
        <v>626</v>
      </c>
      <c r="F821" s="4"/>
      <c r="G821" s="7">
        <f>SUM(G822+G823+G824+G825)</f>
        <v>12433.699999999999</v>
      </c>
      <c r="H821" s="7">
        <f t="shared" ref="H821:I821" si="216">SUM(H822+H823+H824+H825)</f>
        <v>7270.5</v>
      </c>
      <c r="I821" s="7">
        <f t="shared" si="216"/>
        <v>7270.5</v>
      </c>
    </row>
    <row r="822" spans="1:9" ht="47.25" x14ac:dyDescent="0.25">
      <c r="A822" s="98" t="s">
        <v>42</v>
      </c>
      <c r="B822" s="4"/>
      <c r="C822" s="4" t="s">
        <v>153</v>
      </c>
      <c r="D822" s="4" t="s">
        <v>28</v>
      </c>
      <c r="E822" s="4" t="s">
        <v>626</v>
      </c>
      <c r="F822" s="4" t="s">
        <v>78</v>
      </c>
      <c r="G822" s="7">
        <v>4262.7</v>
      </c>
      <c r="H822" s="7">
        <v>4041</v>
      </c>
      <c r="I822" s="7">
        <v>4041</v>
      </c>
    </row>
    <row r="823" spans="1:9" ht="31.5" x14ac:dyDescent="0.25">
      <c r="A823" s="98" t="s">
        <v>43</v>
      </c>
      <c r="B823" s="4"/>
      <c r="C823" s="4" t="s">
        <v>153</v>
      </c>
      <c r="D823" s="4" t="s">
        <v>28</v>
      </c>
      <c r="E823" s="4" t="s">
        <v>626</v>
      </c>
      <c r="F823" s="4" t="s">
        <v>80</v>
      </c>
      <c r="G823" s="7">
        <v>5842.1</v>
      </c>
      <c r="H823" s="7">
        <v>2952.5</v>
      </c>
      <c r="I823" s="7">
        <v>2952.5</v>
      </c>
    </row>
    <row r="824" spans="1:9" x14ac:dyDescent="0.25">
      <c r="A824" s="98" t="s">
        <v>34</v>
      </c>
      <c r="B824" s="4"/>
      <c r="C824" s="4" t="s">
        <v>153</v>
      </c>
      <c r="D824" s="4" t="s">
        <v>28</v>
      </c>
      <c r="E824" s="4" t="s">
        <v>626</v>
      </c>
      <c r="F824" s="4" t="s">
        <v>88</v>
      </c>
      <c r="G824" s="7">
        <v>277</v>
      </c>
      <c r="H824" s="7">
        <v>277</v>
      </c>
      <c r="I824" s="7">
        <v>277</v>
      </c>
    </row>
    <row r="825" spans="1:9" ht="31.5" x14ac:dyDescent="0.25">
      <c r="A825" s="98" t="s">
        <v>207</v>
      </c>
      <c r="B825" s="4"/>
      <c r="C825" s="4" t="s">
        <v>153</v>
      </c>
      <c r="D825" s="4" t="s">
        <v>28</v>
      </c>
      <c r="E825" s="4" t="s">
        <v>626</v>
      </c>
      <c r="F825" s="4" t="s">
        <v>111</v>
      </c>
      <c r="G825" s="7">
        <v>2051.9</v>
      </c>
      <c r="H825" s="7"/>
      <c r="I825" s="7"/>
    </row>
    <row r="826" spans="1:9" ht="47.25" x14ac:dyDescent="0.25">
      <c r="A826" s="98" t="s">
        <v>23</v>
      </c>
      <c r="B826" s="4"/>
      <c r="C826" s="4" t="s">
        <v>153</v>
      </c>
      <c r="D826" s="4" t="s">
        <v>28</v>
      </c>
      <c r="E826" s="22" t="s">
        <v>281</v>
      </c>
      <c r="F826" s="4"/>
      <c r="G826" s="7">
        <f t="shared" ref="G826:I827" si="217">G827</f>
        <v>209564.2</v>
      </c>
      <c r="H826" s="7">
        <f t="shared" si="217"/>
        <v>182195.8</v>
      </c>
      <c r="I826" s="7">
        <f t="shared" si="217"/>
        <v>189713.7</v>
      </c>
    </row>
    <row r="827" spans="1:9" x14ac:dyDescent="0.25">
      <c r="A827" s="98" t="s">
        <v>233</v>
      </c>
      <c r="B827" s="4"/>
      <c r="C827" s="4" t="s">
        <v>153</v>
      </c>
      <c r="D827" s="4" t="s">
        <v>28</v>
      </c>
      <c r="E827" s="22" t="s">
        <v>282</v>
      </c>
      <c r="F827" s="4"/>
      <c r="G827" s="7">
        <f t="shared" si="217"/>
        <v>209564.2</v>
      </c>
      <c r="H827" s="7">
        <f t="shared" si="217"/>
        <v>182195.8</v>
      </c>
      <c r="I827" s="7">
        <f t="shared" si="217"/>
        <v>189713.7</v>
      </c>
    </row>
    <row r="828" spans="1:9" ht="31.5" x14ac:dyDescent="0.25">
      <c r="A828" s="98" t="s">
        <v>207</v>
      </c>
      <c r="B828" s="4"/>
      <c r="C828" s="4" t="s">
        <v>153</v>
      </c>
      <c r="D828" s="4" t="s">
        <v>28</v>
      </c>
      <c r="E828" s="22" t="s">
        <v>282</v>
      </c>
      <c r="F828" s="4" t="s">
        <v>111</v>
      </c>
      <c r="G828" s="7">
        <v>209564.2</v>
      </c>
      <c r="H828" s="7">
        <v>182195.8</v>
      </c>
      <c r="I828" s="7">
        <v>189713.7</v>
      </c>
    </row>
    <row r="829" spans="1:9" ht="31.5" x14ac:dyDescent="0.25">
      <c r="A829" s="98" t="s">
        <v>236</v>
      </c>
      <c r="B829" s="4"/>
      <c r="C829" s="4" t="s">
        <v>153</v>
      </c>
      <c r="D829" s="4" t="s">
        <v>28</v>
      </c>
      <c r="E829" s="22" t="s">
        <v>390</v>
      </c>
      <c r="F829" s="4"/>
      <c r="G829" s="7">
        <f t="shared" ref="G829:I830" si="218">G830</f>
        <v>1538.8</v>
      </c>
      <c r="H829" s="7">
        <f t="shared" si="218"/>
        <v>0</v>
      </c>
      <c r="I829" s="7">
        <f t="shared" si="218"/>
        <v>0</v>
      </c>
    </row>
    <row r="830" spans="1:9" x14ac:dyDescent="0.25">
      <c r="A830" s="98" t="s">
        <v>233</v>
      </c>
      <c r="B830" s="4"/>
      <c r="C830" s="4" t="s">
        <v>153</v>
      </c>
      <c r="D830" s="4" t="s">
        <v>28</v>
      </c>
      <c r="E830" s="22" t="s">
        <v>391</v>
      </c>
      <c r="F830" s="4"/>
      <c r="G830" s="7">
        <f t="shared" si="218"/>
        <v>1538.8</v>
      </c>
      <c r="H830" s="7">
        <f t="shared" si="218"/>
        <v>0</v>
      </c>
      <c r="I830" s="7">
        <f t="shared" si="218"/>
        <v>0</v>
      </c>
    </row>
    <row r="831" spans="1:9" ht="31.5" x14ac:dyDescent="0.25">
      <c r="A831" s="98" t="s">
        <v>207</v>
      </c>
      <c r="B831" s="4"/>
      <c r="C831" s="4" t="s">
        <v>153</v>
      </c>
      <c r="D831" s="4" t="s">
        <v>28</v>
      </c>
      <c r="E831" s="22" t="s">
        <v>391</v>
      </c>
      <c r="F831" s="4" t="s">
        <v>111</v>
      </c>
      <c r="G831" s="7">
        <v>1538.8</v>
      </c>
      <c r="H831" s="7"/>
      <c r="I831" s="7"/>
    </row>
    <row r="832" spans="1:9" x14ac:dyDescent="0.25">
      <c r="A832" s="98" t="s">
        <v>237</v>
      </c>
      <c r="B832" s="4"/>
      <c r="C832" s="4" t="s">
        <v>153</v>
      </c>
      <c r="D832" s="4" t="s">
        <v>28</v>
      </c>
      <c r="E832" s="4" t="s">
        <v>403</v>
      </c>
      <c r="F832" s="4"/>
      <c r="G832" s="7">
        <f t="shared" ref="G832:I833" si="219">G833</f>
        <v>767.8</v>
      </c>
      <c r="H832" s="7">
        <f t="shared" si="219"/>
        <v>0</v>
      </c>
      <c r="I832" s="7">
        <f t="shared" si="219"/>
        <v>0</v>
      </c>
    </row>
    <row r="833" spans="1:9" x14ac:dyDescent="0.25">
      <c r="A833" s="98" t="s">
        <v>233</v>
      </c>
      <c r="B833" s="4"/>
      <c r="C833" s="4" t="s">
        <v>153</v>
      </c>
      <c r="D833" s="4" t="s">
        <v>28</v>
      </c>
      <c r="E833" s="4" t="s">
        <v>404</v>
      </c>
      <c r="F833" s="4"/>
      <c r="G833" s="7">
        <f t="shared" si="219"/>
        <v>767.8</v>
      </c>
      <c r="H833" s="7">
        <f t="shared" si="219"/>
        <v>0</v>
      </c>
      <c r="I833" s="7">
        <f t="shared" si="219"/>
        <v>0</v>
      </c>
    </row>
    <row r="834" spans="1:9" ht="31.5" x14ac:dyDescent="0.25">
      <c r="A834" s="98" t="s">
        <v>61</v>
      </c>
      <c r="B834" s="4"/>
      <c r="C834" s="4" t="s">
        <v>153</v>
      </c>
      <c r="D834" s="4" t="s">
        <v>28</v>
      </c>
      <c r="E834" s="4" t="s">
        <v>404</v>
      </c>
      <c r="F834" s="4" t="s">
        <v>111</v>
      </c>
      <c r="G834" s="7">
        <v>767.8</v>
      </c>
      <c r="H834" s="7"/>
      <c r="I834" s="7"/>
    </row>
    <row r="835" spans="1:9" ht="31.5" x14ac:dyDescent="0.25">
      <c r="A835" s="98" t="s">
        <v>36</v>
      </c>
      <c r="B835" s="4"/>
      <c r="C835" s="4" t="s">
        <v>153</v>
      </c>
      <c r="D835" s="4" t="s">
        <v>28</v>
      </c>
      <c r="E835" s="4" t="s">
        <v>627</v>
      </c>
      <c r="F835" s="4"/>
      <c r="G835" s="44">
        <f>G836</f>
        <v>11868.699999999999</v>
      </c>
      <c r="H835" s="7">
        <f>H836</f>
        <v>10935</v>
      </c>
      <c r="I835" s="7">
        <f>I836</f>
        <v>10935</v>
      </c>
    </row>
    <row r="836" spans="1:9" x14ac:dyDescent="0.25">
      <c r="A836" s="98" t="s">
        <v>233</v>
      </c>
      <c r="B836" s="4"/>
      <c r="C836" s="4" t="s">
        <v>153</v>
      </c>
      <c r="D836" s="4" t="s">
        <v>28</v>
      </c>
      <c r="E836" s="4" t="s">
        <v>628</v>
      </c>
      <c r="F836" s="4"/>
      <c r="G836" s="7">
        <f>SUM(G837:G839)</f>
        <v>11868.699999999999</v>
      </c>
      <c r="H836" s="7">
        <f t="shared" ref="H836:I836" si="220">SUM(H837:H839)</f>
        <v>10935</v>
      </c>
      <c r="I836" s="7">
        <f t="shared" si="220"/>
        <v>10935</v>
      </c>
    </row>
    <row r="837" spans="1:9" ht="47.25" x14ac:dyDescent="0.25">
      <c r="A837" s="98" t="s">
        <v>42</v>
      </c>
      <c r="B837" s="4"/>
      <c r="C837" s="4" t="s">
        <v>153</v>
      </c>
      <c r="D837" s="4" t="s">
        <v>28</v>
      </c>
      <c r="E837" s="4" t="s">
        <v>628</v>
      </c>
      <c r="F837" s="4" t="s">
        <v>78</v>
      </c>
      <c r="G837" s="7">
        <v>9614.5</v>
      </c>
      <c r="H837" s="7">
        <v>9498.1</v>
      </c>
      <c r="I837" s="7">
        <v>9498.1</v>
      </c>
    </row>
    <row r="838" spans="1:9" ht="31.5" x14ac:dyDescent="0.25">
      <c r="A838" s="98" t="s">
        <v>43</v>
      </c>
      <c r="B838" s="4"/>
      <c r="C838" s="4" t="s">
        <v>153</v>
      </c>
      <c r="D838" s="4" t="s">
        <v>28</v>
      </c>
      <c r="E838" s="4" t="s">
        <v>628</v>
      </c>
      <c r="F838" s="4" t="s">
        <v>80</v>
      </c>
      <c r="G838" s="7">
        <v>2185.8000000000002</v>
      </c>
      <c r="H838" s="7">
        <v>1385.6</v>
      </c>
      <c r="I838" s="7">
        <v>1385.6</v>
      </c>
    </row>
    <row r="839" spans="1:9" x14ac:dyDescent="0.25">
      <c r="A839" s="98" t="s">
        <v>20</v>
      </c>
      <c r="B839" s="4"/>
      <c r="C839" s="4" t="s">
        <v>153</v>
      </c>
      <c r="D839" s="4" t="s">
        <v>28</v>
      </c>
      <c r="E839" s="4" t="s">
        <v>628</v>
      </c>
      <c r="F839" s="4" t="s">
        <v>85</v>
      </c>
      <c r="G839" s="7">
        <v>68.400000000000006</v>
      </c>
      <c r="H839" s="7">
        <v>51.3</v>
      </c>
      <c r="I839" s="7">
        <v>51.3</v>
      </c>
    </row>
    <row r="840" spans="1:9" ht="31.5" x14ac:dyDescent="0.25">
      <c r="A840" s="98" t="s">
        <v>239</v>
      </c>
      <c r="B840" s="4"/>
      <c r="C840" s="4" t="s">
        <v>153</v>
      </c>
      <c r="D840" s="4" t="s">
        <v>28</v>
      </c>
      <c r="E840" s="4" t="s">
        <v>238</v>
      </c>
      <c r="F840" s="4"/>
      <c r="G840" s="7">
        <f>SUM(G841+G847+G850+G853)+G844</f>
        <v>74367.7</v>
      </c>
      <c r="H840" s="7">
        <f t="shared" ref="H840:I840" si="221">SUM(H841+H847+H850+H853)+H844</f>
        <v>0</v>
      </c>
      <c r="I840" s="7">
        <f t="shared" si="221"/>
        <v>0</v>
      </c>
    </row>
    <row r="841" spans="1:9" x14ac:dyDescent="0.25">
      <c r="A841" s="98" t="s">
        <v>29</v>
      </c>
      <c r="B841" s="4"/>
      <c r="C841" s="4" t="s">
        <v>153</v>
      </c>
      <c r="D841" s="4" t="s">
        <v>28</v>
      </c>
      <c r="E841" s="4" t="s">
        <v>629</v>
      </c>
      <c r="F841" s="4"/>
      <c r="G841" s="7">
        <f t="shared" ref="G841:I842" si="222">G842</f>
        <v>1567.1</v>
      </c>
      <c r="H841" s="7">
        <f t="shared" si="222"/>
        <v>0</v>
      </c>
      <c r="I841" s="7">
        <f t="shared" si="222"/>
        <v>0</v>
      </c>
    </row>
    <row r="842" spans="1:9" x14ac:dyDescent="0.25">
      <c r="A842" s="98" t="s">
        <v>233</v>
      </c>
      <c r="B842" s="4"/>
      <c r="C842" s="4" t="s">
        <v>153</v>
      </c>
      <c r="D842" s="4" t="s">
        <v>28</v>
      </c>
      <c r="E842" s="4" t="s">
        <v>630</v>
      </c>
      <c r="F842" s="4"/>
      <c r="G842" s="7">
        <f t="shared" si="222"/>
        <v>1567.1</v>
      </c>
      <c r="H842" s="7">
        <f t="shared" si="222"/>
        <v>0</v>
      </c>
      <c r="I842" s="7">
        <f t="shared" si="222"/>
        <v>0</v>
      </c>
    </row>
    <row r="843" spans="1:9" ht="31.5" x14ac:dyDescent="0.25">
      <c r="A843" s="98" t="s">
        <v>43</v>
      </c>
      <c r="B843" s="4"/>
      <c r="C843" s="4" t="s">
        <v>153</v>
      </c>
      <c r="D843" s="4" t="s">
        <v>28</v>
      </c>
      <c r="E843" s="4" t="s">
        <v>630</v>
      </c>
      <c r="F843" s="4" t="s">
        <v>80</v>
      </c>
      <c r="G843" s="7">
        <v>1567.1</v>
      </c>
      <c r="H843" s="7"/>
      <c r="I843" s="7"/>
    </row>
    <row r="844" spans="1:9" ht="31.5" x14ac:dyDescent="0.25">
      <c r="A844" s="103" t="s">
        <v>893</v>
      </c>
      <c r="B844" s="4"/>
      <c r="C844" s="4" t="s">
        <v>153</v>
      </c>
      <c r="D844" s="4" t="s">
        <v>28</v>
      </c>
      <c r="E844" s="4" t="s">
        <v>1040</v>
      </c>
      <c r="F844" s="4"/>
      <c r="G844" s="7">
        <f>G845</f>
        <v>35909.699999999997</v>
      </c>
      <c r="H844" s="7">
        <f t="shared" ref="H844:I845" si="223">H845</f>
        <v>0</v>
      </c>
      <c r="I844" s="7">
        <f t="shared" si="223"/>
        <v>0</v>
      </c>
    </row>
    <row r="845" spans="1:9" x14ac:dyDescent="0.25">
      <c r="A845" s="103" t="s">
        <v>233</v>
      </c>
      <c r="B845" s="4"/>
      <c r="C845" s="4" t="s">
        <v>153</v>
      </c>
      <c r="D845" s="4" t="s">
        <v>28</v>
      </c>
      <c r="E845" s="4" t="s">
        <v>1041</v>
      </c>
      <c r="F845" s="4"/>
      <c r="G845" s="7">
        <f>G846</f>
        <v>35909.699999999997</v>
      </c>
      <c r="H845" s="7">
        <f t="shared" si="223"/>
        <v>0</v>
      </c>
      <c r="I845" s="7">
        <f t="shared" si="223"/>
        <v>0</v>
      </c>
    </row>
    <row r="846" spans="1:9" ht="31.5" x14ac:dyDescent="0.25">
      <c r="A846" s="103" t="s">
        <v>207</v>
      </c>
      <c r="B846" s="4"/>
      <c r="C846" s="4" t="s">
        <v>153</v>
      </c>
      <c r="D846" s="4" t="s">
        <v>28</v>
      </c>
      <c r="E846" s="4" t="s">
        <v>1041</v>
      </c>
      <c r="F846" s="4" t="s">
        <v>111</v>
      </c>
      <c r="G846" s="7">
        <v>35909.699999999997</v>
      </c>
      <c r="H846" s="9">
        <v>0</v>
      </c>
      <c r="I846" s="9">
        <v>0</v>
      </c>
    </row>
    <row r="847" spans="1:9" x14ac:dyDescent="0.25">
      <c r="A847" s="98" t="s">
        <v>235</v>
      </c>
      <c r="B847" s="4"/>
      <c r="C847" s="4" t="s">
        <v>153</v>
      </c>
      <c r="D847" s="4" t="s">
        <v>28</v>
      </c>
      <c r="E847" s="4" t="s">
        <v>283</v>
      </c>
      <c r="F847" s="4"/>
      <c r="G847" s="7">
        <f t="shared" ref="G847:I848" si="224">G848</f>
        <v>20103.8</v>
      </c>
      <c r="H847" s="7">
        <f t="shared" si="224"/>
        <v>0</v>
      </c>
      <c r="I847" s="7">
        <f t="shared" si="224"/>
        <v>0</v>
      </c>
    </row>
    <row r="848" spans="1:9" x14ac:dyDescent="0.25">
      <c r="A848" s="98" t="s">
        <v>233</v>
      </c>
      <c r="B848" s="4"/>
      <c r="C848" s="4" t="s">
        <v>153</v>
      </c>
      <c r="D848" s="4" t="s">
        <v>28</v>
      </c>
      <c r="E848" s="4" t="s">
        <v>284</v>
      </c>
      <c r="F848" s="4"/>
      <c r="G848" s="7">
        <f t="shared" si="224"/>
        <v>20103.8</v>
      </c>
      <c r="H848" s="7">
        <f t="shared" si="224"/>
        <v>0</v>
      </c>
      <c r="I848" s="7">
        <f t="shared" si="224"/>
        <v>0</v>
      </c>
    </row>
    <row r="849" spans="1:9" ht="31.5" x14ac:dyDescent="0.25">
      <c r="A849" s="98" t="s">
        <v>207</v>
      </c>
      <c r="B849" s="4"/>
      <c r="C849" s="4" t="s">
        <v>153</v>
      </c>
      <c r="D849" s="4" t="s">
        <v>28</v>
      </c>
      <c r="E849" s="4" t="s">
        <v>284</v>
      </c>
      <c r="F849" s="4" t="s">
        <v>111</v>
      </c>
      <c r="G849" s="7">
        <v>20103.8</v>
      </c>
      <c r="H849" s="7"/>
      <c r="I849" s="7"/>
    </row>
    <row r="850" spans="1:9" ht="31.5" x14ac:dyDescent="0.25">
      <c r="A850" s="98" t="s">
        <v>236</v>
      </c>
      <c r="B850" s="4"/>
      <c r="C850" s="4" t="s">
        <v>153</v>
      </c>
      <c r="D850" s="4" t="s">
        <v>28</v>
      </c>
      <c r="E850" s="4" t="s">
        <v>285</v>
      </c>
      <c r="F850" s="4"/>
      <c r="G850" s="7">
        <f t="shared" ref="G850:I851" si="225">G851</f>
        <v>13948.3</v>
      </c>
      <c r="H850" s="7">
        <f t="shared" si="225"/>
        <v>0</v>
      </c>
      <c r="I850" s="7">
        <f t="shared" si="225"/>
        <v>0</v>
      </c>
    </row>
    <row r="851" spans="1:9" x14ac:dyDescent="0.25">
      <c r="A851" s="98" t="s">
        <v>233</v>
      </c>
      <c r="B851" s="4"/>
      <c r="C851" s="4" t="s">
        <v>153</v>
      </c>
      <c r="D851" s="4" t="s">
        <v>28</v>
      </c>
      <c r="E851" s="4" t="s">
        <v>286</v>
      </c>
      <c r="F851" s="4"/>
      <c r="G851" s="7">
        <f t="shared" si="225"/>
        <v>13948.3</v>
      </c>
      <c r="H851" s="7">
        <f t="shared" si="225"/>
        <v>0</v>
      </c>
      <c r="I851" s="7">
        <f t="shared" si="225"/>
        <v>0</v>
      </c>
    </row>
    <row r="852" spans="1:9" ht="31.5" x14ac:dyDescent="0.25">
      <c r="A852" s="98" t="s">
        <v>207</v>
      </c>
      <c r="B852" s="4"/>
      <c r="C852" s="4" t="s">
        <v>153</v>
      </c>
      <c r="D852" s="4" t="s">
        <v>28</v>
      </c>
      <c r="E852" s="4" t="s">
        <v>286</v>
      </c>
      <c r="F852" s="4" t="s">
        <v>111</v>
      </c>
      <c r="G852" s="7">
        <v>13948.3</v>
      </c>
      <c r="H852" s="7"/>
      <c r="I852" s="7"/>
    </row>
    <row r="853" spans="1:9" x14ac:dyDescent="0.25">
      <c r="A853" s="98" t="s">
        <v>237</v>
      </c>
      <c r="B853" s="4"/>
      <c r="C853" s="4" t="s">
        <v>153</v>
      </c>
      <c r="D853" s="4" t="s">
        <v>28</v>
      </c>
      <c r="E853" s="4" t="s">
        <v>287</v>
      </c>
      <c r="F853" s="4"/>
      <c r="G853" s="7">
        <f t="shared" ref="G853:I854" si="226">G854</f>
        <v>2838.8</v>
      </c>
      <c r="H853" s="7">
        <f t="shared" si="226"/>
        <v>0</v>
      </c>
      <c r="I853" s="7">
        <f t="shared" si="226"/>
        <v>0</v>
      </c>
    </row>
    <row r="854" spans="1:9" x14ac:dyDescent="0.25">
      <c r="A854" s="98" t="s">
        <v>233</v>
      </c>
      <c r="B854" s="4"/>
      <c r="C854" s="4" t="s">
        <v>153</v>
      </c>
      <c r="D854" s="4" t="s">
        <v>28</v>
      </c>
      <c r="E854" s="4" t="s">
        <v>288</v>
      </c>
      <c r="F854" s="4"/>
      <c r="G854" s="7">
        <f t="shared" si="226"/>
        <v>2838.8</v>
      </c>
      <c r="H854" s="7">
        <f t="shared" si="226"/>
        <v>0</v>
      </c>
      <c r="I854" s="7">
        <f t="shared" si="226"/>
        <v>0</v>
      </c>
    </row>
    <row r="855" spans="1:9" ht="31.5" x14ac:dyDescent="0.25">
      <c r="A855" s="98" t="s">
        <v>207</v>
      </c>
      <c r="B855" s="4"/>
      <c r="C855" s="4" t="s">
        <v>153</v>
      </c>
      <c r="D855" s="4" t="s">
        <v>28</v>
      </c>
      <c r="E855" s="4" t="s">
        <v>288</v>
      </c>
      <c r="F855" s="4" t="s">
        <v>111</v>
      </c>
      <c r="G855" s="7">
        <v>2838.8</v>
      </c>
      <c r="H855" s="7"/>
      <c r="I855" s="7"/>
    </row>
    <row r="856" spans="1:9" x14ac:dyDescent="0.25">
      <c r="A856" s="98" t="s">
        <v>169</v>
      </c>
      <c r="B856" s="4"/>
      <c r="C856" s="4" t="s">
        <v>153</v>
      </c>
      <c r="D856" s="4" t="s">
        <v>35</v>
      </c>
      <c r="E856" s="4"/>
      <c r="F856" s="4"/>
      <c r="G856" s="7">
        <f>SUM(G857)</f>
        <v>18857.699999999997</v>
      </c>
      <c r="H856" s="7">
        <f t="shared" ref="H856:I856" si="227">SUM(H857)</f>
        <v>6759.8</v>
      </c>
      <c r="I856" s="7">
        <f t="shared" si="227"/>
        <v>56559</v>
      </c>
    </row>
    <row r="857" spans="1:9" ht="31.5" x14ac:dyDescent="0.25">
      <c r="A857" s="98" t="s">
        <v>521</v>
      </c>
      <c r="B857" s="4"/>
      <c r="C857" s="4" t="s">
        <v>153</v>
      </c>
      <c r="D857" s="4" t="s">
        <v>35</v>
      </c>
      <c r="E857" s="4" t="s">
        <v>231</v>
      </c>
      <c r="F857" s="4"/>
      <c r="G857" s="7">
        <f>SUM(G858)+G877</f>
        <v>18857.699999999997</v>
      </c>
      <c r="H857" s="7">
        <f t="shared" ref="H857:I857" si="228">SUM(H858)+H877</f>
        <v>6759.8</v>
      </c>
      <c r="I857" s="7">
        <f t="shared" si="228"/>
        <v>56559</v>
      </c>
    </row>
    <row r="858" spans="1:9" ht="78.75" x14ac:dyDescent="0.25">
      <c r="A858" s="98" t="s">
        <v>838</v>
      </c>
      <c r="B858" s="4"/>
      <c r="C858" s="4" t="s">
        <v>153</v>
      </c>
      <c r="D858" s="4" t="s">
        <v>35</v>
      </c>
      <c r="E858" s="4" t="s">
        <v>234</v>
      </c>
      <c r="F858" s="4"/>
      <c r="G858" s="7">
        <f>G859</f>
        <v>9975.2999999999993</v>
      </c>
      <c r="H858" s="7">
        <f t="shared" ref="H858:I858" si="229">H859</f>
        <v>6759.8</v>
      </c>
      <c r="I858" s="7">
        <f t="shared" si="229"/>
        <v>6759.8</v>
      </c>
    </row>
    <row r="859" spans="1:9" x14ac:dyDescent="0.25">
      <c r="A859" s="98" t="s">
        <v>29</v>
      </c>
      <c r="B859" s="4"/>
      <c r="C859" s="4" t="s">
        <v>153</v>
      </c>
      <c r="D859" s="4" t="s">
        <v>35</v>
      </c>
      <c r="E859" s="4" t="s">
        <v>625</v>
      </c>
      <c r="F859" s="4"/>
      <c r="G859" s="7">
        <f>SUM(G860+G863+G865+G867+G869+G872)+G875</f>
        <v>9975.2999999999993</v>
      </c>
      <c r="H859" s="7">
        <f t="shared" ref="H859:I859" si="230">SUM(H860+H863+H865+H867+H869+H872)+H875</f>
        <v>6759.8</v>
      </c>
      <c r="I859" s="7">
        <f t="shared" si="230"/>
        <v>6759.8</v>
      </c>
    </row>
    <row r="860" spans="1:9" ht="31.5" x14ac:dyDescent="0.25">
      <c r="A860" s="98" t="s">
        <v>937</v>
      </c>
      <c r="B860" s="4"/>
      <c r="C860" s="4" t="s">
        <v>153</v>
      </c>
      <c r="D860" s="4" t="s">
        <v>35</v>
      </c>
      <c r="E860" s="4" t="s">
        <v>715</v>
      </c>
      <c r="F860" s="4"/>
      <c r="G860" s="7">
        <f>SUM(G861:G862)</f>
        <v>5337.9</v>
      </c>
      <c r="H860" s="7">
        <f t="shared" ref="H860:I860" si="231">SUM(H861:H862)</f>
        <v>2382.4</v>
      </c>
      <c r="I860" s="7">
        <f t="shared" si="231"/>
        <v>2382.4</v>
      </c>
    </row>
    <row r="861" spans="1:9" ht="31.5" x14ac:dyDescent="0.25">
      <c r="A861" s="98" t="s">
        <v>43</v>
      </c>
      <c r="B861" s="4"/>
      <c r="C861" s="4" t="s">
        <v>153</v>
      </c>
      <c r="D861" s="4" t="s">
        <v>35</v>
      </c>
      <c r="E861" s="4" t="s">
        <v>715</v>
      </c>
      <c r="F861" s="4" t="s">
        <v>80</v>
      </c>
      <c r="G861" s="7">
        <v>502.5</v>
      </c>
      <c r="H861" s="7"/>
      <c r="I861" s="7"/>
    </row>
    <row r="862" spans="1:9" ht="31.5" x14ac:dyDescent="0.25">
      <c r="A862" s="98" t="s">
        <v>207</v>
      </c>
      <c r="B862" s="4"/>
      <c r="C862" s="4" t="s">
        <v>153</v>
      </c>
      <c r="D862" s="4" t="s">
        <v>35</v>
      </c>
      <c r="E862" s="4" t="s">
        <v>715</v>
      </c>
      <c r="F862" s="4" t="s">
        <v>111</v>
      </c>
      <c r="G862" s="7">
        <v>4835.3999999999996</v>
      </c>
      <c r="H862" s="7">
        <v>2382.4</v>
      </c>
      <c r="I862" s="7">
        <v>2382.4</v>
      </c>
    </row>
    <row r="863" spans="1:9" ht="31.5" x14ac:dyDescent="0.25">
      <c r="A863" s="98" t="s">
        <v>938</v>
      </c>
      <c r="B863" s="4"/>
      <c r="C863" s="4" t="s">
        <v>153</v>
      </c>
      <c r="D863" s="4" t="s">
        <v>35</v>
      </c>
      <c r="E863" s="4" t="s">
        <v>631</v>
      </c>
      <c r="F863" s="4"/>
      <c r="G863" s="7">
        <f>SUM(G864)</f>
        <v>1622.7</v>
      </c>
      <c r="H863" s="7">
        <f t="shared" ref="H863:I863" si="232">SUM(H864)</f>
        <v>1586.5</v>
      </c>
      <c r="I863" s="7">
        <f t="shared" si="232"/>
        <v>1586.5</v>
      </c>
    </row>
    <row r="864" spans="1:9" ht="31.5" x14ac:dyDescent="0.25">
      <c r="A864" s="98" t="s">
        <v>207</v>
      </c>
      <c r="B864" s="4"/>
      <c r="C864" s="4" t="s">
        <v>153</v>
      </c>
      <c r="D864" s="4" t="s">
        <v>35</v>
      </c>
      <c r="E864" s="4" t="s">
        <v>631</v>
      </c>
      <c r="F864" s="4" t="s">
        <v>111</v>
      </c>
      <c r="G864" s="7">
        <v>1622.7</v>
      </c>
      <c r="H864" s="7">
        <v>1586.5</v>
      </c>
      <c r="I864" s="7">
        <v>1586.5</v>
      </c>
    </row>
    <row r="865" spans="1:9" ht="47.25" x14ac:dyDescent="0.25">
      <c r="A865" s="98" t="s">
        <v>884</v>
      </c>
      <c r="B865" s="4"/>
      <c r="C865" s="4" t="s">
        <v>153</v>
      </c>
      <c r="D865" s="4" t="s">
        <v>35</v>
      </c>
      <c r="E865" s="4" t="s">
        <v>632</v>
      </c>
      <c r="F865" s="4"/>
      <c r="G865" s="7">
        <f>SUM(G866)</f>
        <v>901.5</v>
      </c>
      <c r="H865" s="7">
        <f t="shared" ref="H865:I865" si="233">SUM(H866)</f>
        <v>881.4</v>
      </c>
      <c r="I865" s="7">
        <f t="shared" si="233"/>
        <v>881.4</v>
      </c>
    </row>
    <row r="866" spans="1:9" ht="31.5" x14ac:dyDescent="0.25">
      <c r="A866" s="98" t="s">
        <v>43</v>
      </c>
      <c r="B866" s="4"/>
      <c r="C866" s="4" t="s">
        <v>153</v>
      </c>
      <c r="D866" s="4" t="s">
        <v>35</v>
      </c>
      <c r="E866" s="4" t="s">
        <v>632</v>
      </c>
      <c r="F866" s="4" t="s">
        <v>80</v>
      </c>
      <c r="G866" s="7">
        <v>901.5</v>
      </c>
      <c r="H866" s="7">
        <v>881.4</v>
      </c>
      <c r="I866" s="7">
        <v>881.4</v>
      </c>
    </row>
    <row r="867" spans="1:9" ht="31.5" hidden="1" x14ac:dyDescent="0.25">
      <c r="A867" s="98" t="s">
        <v>885</v>
      </c>
      <c r="B867" s="4"/>
      <c r="C867" s="4" t="s">
        <v>153</v>
      </c>
      <c r="D867" s="4" t="s">
        <v>35</v>
      </c>
      <c r="E867" s="4" t="s">
        <v>716</v>
      </c>
      <c r="F867" s="4"/>
      <c r="G867" s="7">
        <f>SUM(G868)</f>
        <v>0</v>
      </c>
      <c r="H867" s="7">
        <f t="shared" ref="H867:I867" si="234">SUM(H868)</f>
        <v>0</v>
      </c>
      <c r="I867" s="7">
        <f t="shared" si="234"/>
        <v>0</v>
      </c>
    </row>
    <row r="868" spans="1:9" ht="31.5" hidden="1" x14ac:dyDescent="0.25">
      <c r="A868" s="98" t="s">
        <v>43</v>
      </c>
      <c r="B868" s="4"/>
      <c r="C868" s="4" t="s">
        <v>153</v>
      </c>
      <c r="D868" s="4" t="s">
        <v>35</v>
      </c>
      <c r="E868" s="4" t="s">
        <v>716</v>
      </c>
      <c r="F868" s="4" t="s">
        <v>80</v>
      </c>
      <c r="G868" s="7"/>
      <c r="H868" s="9"/>
      <c r="I868" s="9"/>
    </row>
    <row r="869" spans="1:9" ht="31.5" x14ac:dyDescent="0.25">
      <c r="A869" s="98" t="s">
        <v>994</v>
      </c>
      <c r="B869" s="4"/>
      <c r="C869" s="4" t="s">
        <v>153</v>
      </c>
      <c r="D869" s="4" t="s">
        <v>35</v>
      </c>
      <c r="E869" s="4" t="s">
        <v>827</v>
      </c>
      <c r="F869" s="4"/>
      <c r="G869" s="7">
        <f>SUM(G870:G871)</f>
        <v>1061.5999999999999</v>
      </c>
      <c r="H869" s="7">
        <f t="shared" ref="H869:I869" si="235">SUM(H870:H871)</f>
        <v>881.4</v>
      </c>
      <c r="I869" s="7">
        <f t="shared" si="235"/>
        <v>881.4</v>
      </c>
    </row>
    <row r="870" spans="1:9" ht="31.5" x14ac:dyDescent="0.25">
      <c r="A870" s="98" t="s">
        <v>43</v>
      </c>
      <c r="B870" s="4"/>
      <c r="C870" s="4" t="s">
        <v>153</v>
      </c>
      <c r="D870" s="4" t="s">
        <v>35</v>
      </c>
      <c r="E870" s="4" t="s">
        <v>827</v>
      </c>
      <c r="F870" s="4" t="s">
        <v>80</v>
      </c>
      <c r="G870" s="7">
        <v>60.1</v>
      </c>
      <c r="H870" s="7">
        <v>881.4</v>
      </c>
      <c r="I870" s="7">
        <v>881.4</v>
      </c>
    </row>
    <row r="871" spans="1:9" ht="31.5" x14ac:dyDescent="0.25">
      <c r="A871" s="98" t="s">
        <v>207</v>
      </c>
      <c r="B871" s="4"/>
      <c r="C871" s="4" t="s">
        <v>153</v>
      </c>
      <c r="D871" s="4" t="s">
        <v>35</v>
      </c>
      <c r="E871" s="4" t="s">
        <v>827</v>
      </c>
      <c r="F871" s="4" t="s">
        <v>111</v>
      </c>
      <c r="G871" s="7">
        <v>1001.5</v>
      </c>
      <c r="H871" s="7"/>
      <c r="I871" s="7"/>
    </row>
    <row r="872" spans="1:9" ht="31.5" x14ac:dyDescent="0.25">
      <c r="A872" s="98" t="s">
        <v>993</v>
      </c>
      <c r="B872" s="4"/>
      <c r="C872" s="4" t="s">
        <v>153</v>
      </c>
      <c r="D872" s="4" t="s">
        <v>35</v>
      </c>
      <c r="E872" s="4" t="s">
        <v>828</v>
      </c>
      <c r="F872" s="4"/>
      <c r="G872" s="7">
        <f>SUM(G873:G874)</f>
        <v>721.2</v>
      </c>
      <c r="H872" s="7">
        <f t="shared" ref="H872:I872" si="236">SUM(H873:H874)</f>
        <v>705.1</v>
      </c>
      <c r="I872" s="7">
        <f t="shared" si="236"/>
        <v>705.1</v>
      </c>
    </row>
    <row r="873" spans="1:9" ht="31.5" x14ac:dyDescent="0.25">
      <c r="A873" s="98" t="s">
        <v>43</v>
      </c>
      <c r="B873" s="4"/>
      <c r="C873" s="4" t="s">
        <v>153</v>
      </c>
      <c r="D873" s="4" t="s">
        <v>35</v>
      </c>
      <c r="E873" s="4" t="s">
        <v>828</v>
      </c>
      <c r="F873" s="4" t="s">
        <v>80</v>
      </c>
      <c r="G873" s="7"/>
      <c r="H873" s="7">
        <v>705.1</v>
      </c>
      <c r="I873" s="7">
        <v>705.1</v>
      </c>
    </row>
    <row r="874" spans="1:9" ht="31.5" x14ac:dyDescent="0.25">
      <c r="A874" s="98" t="s">
        <v>207</v>
      </c>
      <c r="B874" s="4"/>
      <c r="C874" s="4" t="s">
        <v>153</v>
      </c>
      <c r="D874" s="4" t="s">
        <v>35</v>
      </c>
      <c r="E874" s="4" t="s">
        <v>828</v>
      </c>
      <c r="F874" s="4" t="s">
        <v>111</v>
      </c>
      <c r="G874" s="7">
        <v>721.2</v>
      </c>
      <c r="H874" s="7"/>
      <c r="I874" s="7"/>
    </row>
    <row r="875" spans="1:9" ht="31.5" x14ac:dyDescent="0.25">
      <c r="A875" s="98" t="s">
        <v>965</v>
      </c>
      <c r="B875" s="4"/>
      <c r="C875" s="4" t="s">
        <v>153</v>
      </c>
      <c r="D875" s="4" t="s">
        <v>35</v>
      </c>
      <c r="E875" s="4" t="s">
        <v>916</v>
      </c>
      <c r="F875" s="4"/>
      <c r="G875" s="7">
        <f>SUM(G876)</f>
        <v>330.4</v>
      </c>
      <c r="H875" s="7">
        <f t="shared" ref="H875:I875" si="237">SUM(H876)</f>
        <v>323</v>
      </c>
      <c r="I875" s="7">
        <f t="shared" si="237"/>
        <v>323</v>
      </c>
    </row>
    <row r="876" spans="1:9" ht="31.5" x14ac:dyDescent="0.25">
      <c r="A876" s="98" t="s">
        <v>207</v>
      </c>
      <c r="B876" s="4"/>
      <c r="C876" s="4" t="s">
        <v>153</v>
      </c>
      <c r="D876" s="4" t="s">
        <v>35</v>
      </c>
      <c r="E876" s="4" t="s">
        <v>916</v>
      </c>
      <c r="F876" s="4" t="s">
        <v>111</v>
      </c>
      <c r="G876" s="7">
        <v>330.4</v>
      </c>
      <c r="H876" s="7">
        <v>323</v>
      </c>
      <c r="I876" s="7">
        <v>323</v>
      </c>
    </row>
    <row r="877" spans="1:9" ht="31.5" x14ac:dyDescent="0.25">
      <c r="A877" s="98" t="s">
        <v>239</v>
      </c>
      <c r="B877" s="4"/>
      <c r="C877" s="4" t="s">
        <v>153</v>
      </c>
      <c r="D877" s="4" t="s">
        <v>35</v>
      </c>
      <c r="E877" s="4" t="s">
        <v>238</v>
      </c>
      <c r="F877" s="4"/>
      <c r="G877" s="7">
        <f>SUM(G878)</f>
        <v>8882.4</v>
      </c>
      <c r="H877" s="7">
        <f t="shared" ref="H877:I877" si="238">SUM(H878)</f>
        <v>0</v>
      </c>
      <c r="I877" s="7">
        <f t="shared" si="238"/>
        <v>49799.199999999997</v>
      </c>
    </row>
    <row r="878" spans="1:9" x14ac:dyDescent="0.25">
      <c r="A878" s="98" t="s">
        <v>29</v>
      </c>
      <c r="B878" s="4"/>
      <c r="C878" s="4" t="s">
        <v>153</v>
      </c>
      <c r="D878" s="4" t="s">
        <v>35</v>
      </c>
      <c r="E878" s="4" t="s">
        <v>629</v>
      </c>
      <c r="F878" s="4"/>
      <c r="G878" s="7">
        <f>SUM(G881)+G883+G885+G879</f>
        <v>8882.4</v>
      </c>
      <c r="H878" s="7">
        <f t="shared" ref="H878:I878" si="239">SUM(H881)+H883+H885+H879</f>
        <v>0</v>
      </c>
      <c r="I878" s="7">
        <f t="shared" si="239"/>
        <v>49799.199999999997</v>
      </c>
    </row>
    <row r="879" spans="1:9" x14ac:dyDescent="0.25">
      <c r="A879" s="107" t="s">
        <v>233</v>
      </c>
      <c r="B879" s="4"/>
      <c r="C879" s="4" t="s">
        <v>153</v>
      </c>
      <c r="D879" s="4" t="s">
        <v>35</v>
      </c>
      <c r="E879" s="4" t="s">
        <v>630</v>
      </c>
      <c r="F879" s="4"/>
      <c r="G879" s="7">
        <f>SUM(G880)</f>
        <v>152.6</v>
      </c>
      <c r="H879" s="7">
        <f t="shared" ref="H879:I879" si="240">SUM(H880)</f>
        <v>0</v>
      </c>
      <c r="I879" s="7">
        <f t="shared" si="240"/>
        <v>0</v>
      </c>
    </row>
    <row r="880" spans="1:9" ht="31.5" x14ac:dyDescent="0.25">
      <c r="A880" s="107" t="s">
        <v>207</v>
      </c>
      <c r="B880" s="4"/>
      <c r="C880" s="4" t="s">
        <v>153</v>
      </c>
      <c r="D880" s="4" t="s">
        <v>35</v>
      </c>
      <c r="E880" s="4" t="s">
        <v>630</v>
      </c>
      <c r="F880" s="4" t="s">
        <v>111</v>
      </c>
      <c r="G880" s="7">
        <v>152.6</v>
      </c>
      <c r="H880" s="7"/>
      <c r="I880" s="7"/>
    </row>
    <row r="881" spans="1:9" ht="47.25" x14ac:dyDescent="0.25">
      <c r="A881" s="98" t="s">
        <v>814</v>
      </c>
      <c r="B881" s="4"/>
      <c r="C881" s="4" t="s">
        <v>153</v>
      </c>
      <c r="D881" s="4" t="s">
        <v>35</v>
      </c>
      <c r="E881" s="4" t="s">
        <v>633</v>
      </c>
      <c r="F881" s="4"/>
      <c r="G881" s="7">
        <f>SUM(G882)</f>
        <v>0</v>
      </c>
      <c r="H881" s="7">
        <f t="shared" ref="H881:I881" si="241">SUM(H882)</f>
        <v>0</v>
      </c>
      <c r="I881" s="7">
        <f t="shared" si="241"/>
        <v>49799.199999999997</v>
      </c>
    </row>
    <row r="882" spans="1:9" ht="31.5" x14ac:dyDescent="0.25">
      <c r="A882" s="98" t="s">
        <v>207</v>
      </c>
      <c r="B882" s="4"/>
      <c r="C882" s="4" t="s">
        <v>153</v>
      </c>
      <c r="D882" s="4" t="s">
        <v>35</v>
      </c>
      <c r="E882" s="4" t="s">
        <v>633</v>
      </c>
      <c r="F882" s="4" t="s">
        <v>111</v>
      </c>
      <c r="G882" s="7"/>
      <c r="H882" s="7"/>
      <c r="I882" s="7">
        <v>49799.199999999997</v>
      </c>
    </row>
    <row r="883" spans="1:9" ht="31.5" x14ac:dyDescent="0.25">
      <c r="A883" s="98" t="s">
        <v>989</v>
      </c>
      <c r="B883" s="4"/>
      <c r="C883" s="4" t="s">
        <v>153</v>
      </c>
      <c r="D883" s="4" t="s">
        <v>35</v>
      </c>
      <c r="E883" s="4" t="s">
        <v>990</v>
      </c>
      <c r="F883" s="4"/>
      <c r="G883" s="7">
        <f>SUM(G884)</f>
        <v>3598.1</v>
      </c>
      <c r="H883" s="7">
        <f t="shared" ref="H883:I883" si="242">SUM(H884)</f>
        <v>0</v>
      </c>
      <c r="I883" s="7">
        <f t="shared" si="242"/>
        <v>0</v>
      </c>
    </row>
    <row r="884" spans="1:9" ht="31.5" x14ac:dyDescent="0.25">
      <c r="A884" s="98" t="s">
        <v>207</v>
      </c>
      <c r="B884" s="4"/>
      <c r="C884" s="4" t="s">
        <v>153</v>
      </c>
      <c r="D884" s="4" t="s">
        <v>35</v>
      </c>
      <c r="E884" s="4" t="s">
        <v>990</v>
      </c>
      <c r="F884" s="4" t="s">
        <v>111</v>
      </c>
      <c r="G884" s="7">
        <v>3598.1</v>
      </c>
      <c r="H884" s="7">
        <v>0</v>
      </c>
      <c r="I884" s="7">
        <v>0</v>
      </c>
    </row>
    <row r="885" spans="1:9" ht="31.5" x14ac:dyDescent="0.25">
      <c r="A885" s="98" t="s">
        <v>991</v>
      </c>
      <c r="B885" s="4"/>
      <c r="C885" s="4" t="s">
        <v>153</v>
      </c>
      <c r="D885" s="4" t="s">
        <v>35</v>
      </c>
      <c r="E885" s="4" t="s">
        <v>992</v>
      </c>
      <c r="F885" s="4"/>
      <c r="G885" s="7">
        <f>SUM(G886)</f>
        <v>5131.7</v>
      </c>
      <c r="H885" s="7">
        <f t="shared" ref="H885:I885" si="243">SUM(H886)</f>
        <v>0</v>
      </c>
      <c r="I885" s="7">
        <f t="shared" si="243"/>
        <v>0</v>
      </c>
    </row>
    <row r="886" spans="1:9" ht="31.5" x14ac:dyDescent="0.25">
      <c r="A886" s="98" t="s">
        <v>207</v>
      </c>
      <c r="B886" s="4"/>
      <c r="C886" s="4" t="s">
        <v>153</v>
      </c>
      <c r="D886" s="4" t="s">
        <v>35</v>
      </c>
      <c r="E886" s="4" t="s">
        <v>992</v>
      </c>
      <c r="F886" s="4" t="s">
        <v>111</v>
      </c>
      <c r="G886" s="7">
        <v>5131.7</v>
      </c>
      <c r="H886" s="7">
        <v>0</v>
      </c>
      <c r="I886" s="7">
        <v>0</v>
      </c>
    </row>
    <row r="887" spans="1:9" x14ac:dyDescent="0.25">
      <c r="A887" s="98" t="s">
        <v>170</v>
      </c>
      <c r="B887" s="4"/>
      <c r="C887" s="4" t="s">
        <v>153</v>
      </c>
      <c r="D887" s="4" t="s">
        <v>45</v>
      </c>
      <c r="E887" s="4"/>
      <c r="F887" s="4"/>
      <c r="G887" s="7">
        <f>SUM(G888)</f>
        <v>14889.7</v>
      </c>
      <c r="H887" s="7">
        <f t="shared" ref="H887:I887" si="244">SUM(H888)</f>
        <v>14265.8</v>
      </c>
      <c r="I887" s="7">
        <f t="shared" si="244"/>
        <v>4997.7000000000007</v>
      </c>
    </row>
    <row r="888" spans="1:9" ht="31.5" x14ac:dyDescent="0.25">
      <c r="A888" s="98" t="s">
        <v>521</v>
      </c>
      <c r="B888" s="4"/>
      <c r="C888" s="4" t="s">
        <v>153</v>
      </c>
      <c r="D888" s="4" t="s">
        <v>45</v>
      </c>
      <c r="E888" s="4" t="s">
        <v>231</v>
      </c>
      <c r="F888" s="4"/>
      <c r="G888" s="7">
        <f>G889</f>
        <v>14889.7</v>
      </c>
      <c r="H888" s="7">
        <f t="shared" ref="H888:I888" si="245">H889</f>
        <v>14265.8</v>
      </c>
      <c r="I888" s="7">
        <f t="shared" si="245"/>
        <v>4997.7000000000007</v>
      </c>
    </row>
    <row r="889" spans="1:9" ht="78.75" x14ac:dyDescent="0.25">
      <c r="A889" s="98" t="s">
        <v>838</v>
      </c>
      <c r="B889" s="4"/>
      <c r="C889" s="4" t="s">
        <v>153</v>
      </c>
      <c r="D889" s="4" t="s">
        <v>45</v>
      </c>
      <c r="E889" s="4" t="s">
        <v>234</v>
      </c>
      <c r="F889" s="4"/>
      <c r="G889" s="7">
        <f>G890+G896</f>
        <v>14889.7</v>
      </c>
      <c r="H889" s="7">
        <f>H890+H896</f>
        <v>14265.8</v>
      </c>
      <c r="I889" s="7">
        <f>I890+I896</f>
        <v>4997.7000000000007</v>
      </c>
    </row>
    <row r="890" spans="1:9" x14ac:dyDescent="0.25">
      <c r="A890" s="98" t="s">
        <v>29</v>
      </c>
      <c r="B890" s="4"/>
      <c r="C890" s="4" t="s">
        <v>153</v>
      </c>
      <c r="D890" s="4" t="s">
        <v>45</v>
      </c>
      <c r="E890" s="4" t="s">
        <v>625</v>
      </c>
      <c r="F890" s="4"/>
      <c r="G890" s="7">
        <f>SUM(G891)+G894</f>
        <v>5990.5</v>
      </c>
      <c r="H890" s="7">
        <f t="shared" ref="H890:I890" si="246">SUM(H891)+H894</f>
        <v>4997.7000000000007</v>
      </c>
      <c r="I890" s="7">
        <f t="shared" si="246"/>
        <v>4997.7000000000007</v>
      </c>
    </row>
    <row r="891" spans="1:9" ht="54.75" customHeight="1" x14ac:dyDescent="0.25">
      <c r="A891" s="98" t="s">
        <v>886</v>
      </c>
      <c r="B891" s="46"/>
      <c r="C891" s="4" t="s">
        <v>153</v>
      </c>
      <c r="D891" s="4" t="s">
        <v>45</v>
      </c>
      <c r="E891" s="47" t="s">
        <v>634</v>
      </c>
      <c r="F891" s="4"/>
      <c r="G891" s="7">
        <f>SUM(G892:G893)</f>
        <v>5920.4</v>
      </c>
      <c r="H891" s="7">
        <f t="shared" ref="H891:I891" si="247">SUM(H892:H893)</f>
        <v>4927.6000000000004</v>
      </c>
      <c r="I891" s="7">
        <f t="shared" si="247"/>
        <v>4927.6000000000004</v>
      </c>
    </row>
    <row r="892" spans="1:9" ht="31.5" hidden="1" x14ac:dyDescent="0.25">
      <c r="A892" s="98" t="s">
        <v>43</v>
      </c>
      <c r="B892" s="46"/>
      <c r="C892" s="4" t="s">
        <v>153</v>
      </c>
      <c r="D892" s="4" t="s">
        <v>45</v>
      </c>
      <c r="E892" s="47" t="s">
        <v>634</v>
      </c>
      <c r="F892" s="4" t="s">
        <v>80</v>
      </c>
      <c r="G892" s="7"/>
      <c r="H892" s="7"/>
      <c r="I892" s="7"/>
    </row>
    <row r="893" spans="1:9" ht="31.5" x14ac:dyDescent="0.25">
      <c r="A893" s="98" t="s">
        <v>207</v>
      </c>
      <c r="B893" s="46"/>
      <c r="C893" s="4" t="s">
        <v>153</v>
      </c>
      <c r="D893" s="4" t="s">
        <v>45</v>
      </c>
      <c r="E893" s="47" t="s">
        <v>634</v>
      </c>
      <c r="F893" s="4" t="s">
        <v>111</v>
      </c>
      <c r="G893" s="7">
        <v>5920.4</v>
      </c>
      <c r="H893" s="7">
        <v>4927.6000000000004</v>
      </c>
      <c r="I893" s="7">
        <v>4927.6000000000004</v>
      </c>
    </row>
    <row r="894" spans="1:9" ht="63" x14ac:dyDescent="0.25">
      <c r="A894" s="98" t="s">
        <v>964</v>
      </c>
      <c r="B894" s="46"/>
      <c r="C894" s="4" t="s">
        <v>153</v>
      </c>
      <c r="D894" s="4" t="s">
        <v>45</v>
      </c>
      <c r="E894" s="47" t="s">
        <v>939</v>
      </c>
      <c r="F894" s="4"/>
      <c r="G894" s="7">
        <f>SUM(G895)</f>
        <v>70.099999999999994</v>
      </c>
      <c r="H894" s="7">
        <f t="shared" ref="H894:I894" si="248">SUM(H895)</f>
        <v>70.099999999999994</v>
      </c>
      <c r="I894" s="7">
        <f t="shared" si="248"/>
        <v>70.099999999999994</v>
      </c>
    </row>
    <row r="895" spans="1:9" ht="31.5" x14ac:dyDescent="0.25">
      <c r="A895" s="98" t="s">
        <v>207</v>
      </c>
      <c r="B895" s="46"/>
      <c r="C895" s="4" t="s">
        <v>153</v>
      </c>
      <c r="D895" s="4" t="s">
        <v>45</v>
      </c>
      <c r="E895" s="47" t="s">
        <v>939</v>
      </c>
      <c r="F895" s="4" t="s">
        <v>111</v>
      </c>
      <c r="G895" s="7">
        <v>70.099999999999994</v>
      </c>
      <c r="H895" s="7">
        <v>70.099999999999994</v>
      </c>
      <c r="I895" s="7">
        <v>70.099999999999994</v>
      </c>
    </row>
    <row r="896" spans="1:9" ht="63" x14ac:dyDescent="0.25">
      <c r="A896" s="98" t="s">
        <v>839</v>
      </c>
      <c r="B896" s="46"/>
      <c r="C896" s="4" t="s">
        <v>153</v>
      </c>
      <c r="D896" s="4" t="s">
        <v>45</v>
      </c>
      <c r="E896" s="47" t="s">
        <v>635</v>
      </c>
      <c r="F896" s="4"/>
      <c r="G896" s="7">
        <f>G897+G900</f>
        <v>8899.2000000000007</v>
      </c>
      <c r="H896" s="7">
        <f t="shared" ref="H896:I896" si="249">H897+H900</f>
        <v>9268.0999999999985</v>
      </c>
      <c r="I896" s="7">
        <f t="shared" si="249"/>
        <v>0</v>
      </c>
    </row>
    <row r="897" spans="1:9" ht="31.5" x14ac:dyDescent="0.25">
      <c r="A897" s="36" t="s">
        <v>940</v>
      </c>
      <c r="B897" s="46"/>
      <c r="C897" s="4" t="s">
        <v>153</v>
      </c>
      <c r="D897" s="4" t="s">
        <v>45</v>
      </c>
      <c r="E897" s="47" t="s">
        <v>636</v>
      </c>
      <c r="F897" s="4"/>
      <c r="G897" s="7">
        <f>SUM(G898:G899)</f>
        <v>4169</v>
      </c>
      <c r="H897" s="7">
        <f t="shared" ref="H897:I897" si="250">SUM(H898:H899)</f>
        <v>4360.7</v>
      </c>
      <c r="I897" s="7">
        <f t="shared" si="250"/>
        <v>0</v>
      </c>
    </row>
    <row r="898" spans="1:9" ht="31.5" x14ac:dyDescent="0.25">
      <c r="A898" s="98" t="s">
        <v>207</v>
      </c>
      <c r="B898" s="46"/>
      <c r="C898" s="4" t="s">
        <v>153</v>
      </c>
      <c r="D898" s="4" t="s">
        <v>45</v>
      </c>
      <c r="E898" s="47" t="s">
        <v>636</v>
      </c>
      <c r="F898" s="4" t="s">
        <v>111</v>
      </c>
      <c r="G898" s="7">
        <v>2779.4</v>
      </c>
      <c r="H898" s="7">
        <v>4360.7</v>
      </c>
      <c r="I898" s="7"/>
    </row>
    <row r="899" spans="1:9" x14ac:dyDescent="0.25">
      <c r="A899" s="98" t="s">
        <v>20</v>
      </c>
      <c r="B899" s="46"/>
      <c r="C899" s="4" t="s">
        <v>153</v>
      </c>
      <c r="D899" s="4" t="s">
        <v>45</v>
      </c>
      <c r="E899" s="47" t="s">
        <v>636</v>
      </c>
      <c r="F899" s="4" t="s">
        <v>85</v>
      </c>
      <c r="G899" s="7">
        <v>1389.6</v>
      </c>
      <c r="H899" s="7"/>
      <c r="I899" s="7"/>
    </row>
    <row r="900" spans="1:9" ht="78.75" x14ac:dyDescent="0.25">
      <c r="A900" s="98" t="s">
        <v>941</v>
      </c>
      <c r="B900" s="46"/>
      <c r="C900" s="4" t="s">
        <v>153</v>
      </c>
      <c r="D900" s="4" t="s">
        <v>45</v>
      </c>
      <c r="E900" s="47" t="s">
        <v>775</v>
      </c>
      <c r="F900" s="4"/>
      <c r="G900" s="7">
        <f>SUM(G901)</f>
        <v>4730.2</v>
      </c>
      <c r="H900" s="7">
        <f t="shared" ref="H900:I900" si="251">SUM(H901)</f>
        <v>4907.3999999999996</v>
      </c>
      <c r="I900" s="7">
        <f t="shared" si="251"/>
        <v>0</v>
      </c>
    </row>
    <row r="901" spans="1:9" ht="31.5" x14ac:dyDescent="0.25">
      <c r="A901" s="98" t="s">
        <v>207</v>
      </c>
      <c r="B901" s="46"/>
      <c r="C901" s="4" t="s">
        <v>153</v>
      </c>
      <c r="D901" s="4" t="s">
        <v>45</v>
      </c>
      <c r="E901" s="47" t="s">
        <v>775</v>
      </c>
      <c r="F901" s="4" t="s">
        <v>111</v>
      </c>
      <c r="G901" s="7">
        <v>4730.2</v>
      </c>
      <c r="H901" s="7">
        <v>4907.3999999999996</v>
      </c>
      <c r="I901" s="7"/>
    </row>
    <row r="902" spans="1:9" x14ac:dyDescent="0.25">
      <c r="A902" s="98" t="s">
        <v>171</v>
      </c>
      <c r="B902" s="46"/>
      <c r="C902" s="4" t="s">
        <v>153</v>
      </c>
      <c r="D902" s="4" t="s">
        <v>152</v>
      </c>
      <c r="E902" s="47"/>
      <c r="F902" s="4"/>
      <c r="G902" s="7">
        <f>SUM(G903)</f>
        <v>10559.300000000001</v>
      </c>
      <c r="H902" s="7">
        <f>SUM(H903)</f>
        <v>10553.6</v>
      </c>
      <c r="I902" s="7">
        <f>SUM(I903)</f>
        <v>10553.6</v>
      </c>
    </row>
    <row r="903" spans="1:9" ht="31.5" x14ac:dyDescent="0.25">
      <c r="A903" s="98" t="s">
        <v>521</v>
      </c>
      <c r="B903" s="46"/>
      <c r="C903" s="4" t="s">
        <v>153</v>
      </c>
      <c r="D903" s="4" t="s">
        <v>152</v>
      </c>
      <c r="E903" s="47" t="s">
        <v>231</v>
      </c>
      <c r="F903" s="4"/>
      <c r="G903" s="7">
        <f>SUM(G904)</f>
        <v>10559.300000000001</v>
      </c>
      <c r="H903" s="7">
        <f t="shared" ref="H903:I903" si="252">SUM(H904)</f>
        <v>10553.6</v>
      </c>
      <c r="I903" s="7">
        <f t="shared" si="252"/>
        <v>10553.6</v>
      </c>
    </row>
    <row r="904" spans="1:9" ht="31.5" x14ac:dyDescent="0.25">
      <c r="A904" s="98" t="s">
        <v>280</v>
      </c>
      <c r="B904" s="46"/>
      <c r="C904" s="4" t="s">
        <v>153</v>
      </c>
      <c r="D904" s="4" t="s">
        <v>152</v>
      </c>
      <c r="E904" s="47" t="s">
        <v>232</v>
      </c>
      <c r="F904" s="4"/>
      <c r="G904" s="7">
        <f>SUM(G905+G908+G911+G913)</f>
        <v>10559.300000000001</v>
      </c>
      <c r="H904" s="7">
        <f>SUM(H905+H908+H911+H913)</f>
        <v>10553.6</v>
      </c>
      <c r="I904" s="7">
        <f>SUM(I905+I908+I911+I913)</f>
        <v>10553.6</v>
      </c>
    </row>
    <row r="905" spans="1:9" x14ac:dyDescent="0.25">
      <c r="A905" s="98" t="s">
        <v>69</v>
      </c>
      <c r="B905" s="46"/>
      <c r="C905" s="4" t="s">
        <v>153</v>
      </c>
      <c r="D905" s="4" t="s">
        <v>152</v>
      </c>
      <c r="E905" s="47" t="s">
        <v>418</v>
      </c>
      <c r="F905" s="4"/>
      <c r="G905" s="7">
        <f>SUM(G906:G907)</f>
        <v>7942.4</v>
      </c>
      <c r="H905" s="7">
        <f>SUM(H906:H907)</f>
        <v>7907.4</v>
      </c>
      <c r="I905" s="7">
        <f>SUM(I906:I907)</f>
        <v>7907.4</v>
      </c>
    </row>
    <row r="906" spans="1:9" ht="47.25" x14ac:dyDescent="0.25">
      <c r="A906" s="98" t="s">
        <v>42</v>
      </c>
      <c r="B906" s="46"/>
      <c r="C906" s="4" t="s">
        <v>153</v>
      </c>
      <c r="D906" s="4" t="s">
        <v>152</v>
      </c>
      <c r="E906" s="47" t="s">
        <v>418</v>
      </c>
      <c r="F906" s="4">
        <v>100</v>
      </c>
      <c r="G906" s="7">
        <v>7941.9</v>
      </c>
      <c r="H906" s="7">
        <v>7906.9</v>
      </c>
      <c r="I906" s="7">
        <v>7906.9</v>
      </c>
    </row>
    <row r="907" spans="1:9" ht="31.5" x14ac:dyDescent="0.25">
      <c r="A907" s="98" t="s">
        <v>43</v>
      </c>
      <c r="B907" s="46"/>
      <c r="C907" s="4" t="s">
        <v>153</v>
      </c>
      <c r="D907" s="4" t="s">
        <v>152</v>
      </c>
      <c r="E907" s="47" t="s">
        <v>418</v>
      </c>
      <c r="F907" s="4">
        <v>200</v>
      </c>
      <c r="G907" s="7">
        <v>0.5</v>
      </c>
      <c r="H907" s="7">
        <v>0.5</v>
      </c>
      <c r="I907" s="7">
        <v>0.5</v>
      </c>
    </row>
    <row r="908" spans="1:9" x14ac:dyDescent="0.25">
      <c r="A908" s="98" t="s">
        <v>84</v>
      </c>
      <c r="B908" s="46"/>
      <c r="C908" s="4" t="s">
        <v>153</v>
      </c>
      <c r="D908" s="4" t="s">
        <v>152</v>
      </c>
      <c r="E908" s="47" t="s">
        <v>419</v>
      </c>
      <c r="F908" s="4"/>
      <c r="G908" s="7">
        <f>SUM(G909:G910)</f>
        <v>403.2</v>
      </c>
      <c r="H908" s="7">
        <f>SUM(H909:H910)</f>
        <v>432.59999999999997</v>
      </c>
      <c r="I908" s="7">
        <f>SUM(I909:I910)</f>
        <v>432.59999999999997</v>
      </c>
    </row>
    <row r="909" spans="1:9" ht="31.5" x14ac:dyDescent="0.25">
      <c r="A909" s="98" t="s">
        <v>43</v>
      </c>
      <c r="B909" s="46"/>
      <c r="C909" s="4" t="s">
        <v>153</v>
      </c>
      <c r="D909" s="4" t="s">
        <v>152</v>
      </c>
      <c r="E909" s="47" t="s">
        <v>419</v>
      </c>
      <c r="F909" s="4">
        <v>200</v>
      </c>
      <c r="G909" s="7">
        <v>376.2</v>
      </c>
      <c r="H909" s="7">
        <v>412.4</v>
      </c>
      <c r="I909" s="7">
        <v>412.4</v>
      </c>
    </row>
    <row r="910" spans="1:9" x14ac:dyDescent="0.25">
      <c r="A910" s="98" t="s">
        <v>20</v>
      </c>
      <c r="B910" s="46"/>
      <c r="C910" s="4" t="s">
        <v>153</v>
      </c>
      <c r="D910" s="4" t="s">
        <v>152</v>
      </c>
      <c r="E910" s="47" t="s">
        <v>419</v>
      </c>
      <c r="F910" s="4">
        <v>800</v>
      </c>
      <c r="G910" s="7">
        <v>27</v>
      </c>
      <c r="H910" s="7">
        <v>20.2</v>
      </c>
      <c r="I910" s="7">
        <v>20.2</v>
      </c>
    </row>
    <row r="911" spans="1:9" ht="31.5" x14ac:dyDescent="0.25">
      <c r="A911" s="98" t="s">
        <v>86</v>
      </c>
      <c r="B911" s="46"/>
      <c r="C911" s="4" t="s">
        <v>153</v>
      </c>
      <c r="D911" s="4" t="s">
        <v>152</v>
      </c>
      <c r="E911" s="47" t="s">
        <v>420</v>
      </c>
      <c r="F911" s="4"/>
      <c r="G911" s="7">
        <f>SUM(G912)</f>
        <v>968.6</v>
      </c>
      <c r="H911" s="7">
        <f>SUM(H912)</f>
        <v>1645.7</v>
      </c>
      <c r="I911" s="7">
        <f>SUM(I912)</f>
        <v>1645.7</v>
      </c>
    </row>
    <row r="912" spans="1:9" ht="31.5" x14ac:dyDescent="0.25">
      <c r="A912" s="98" t="s">
        <v>43</v>
      </c>
      <c r="B912" s="46"/>
      <c r="C912" s="4" t="s">
        <v>153</v>
      </c>
      <c r="D912" s="4" t="s">
        <v>152</v>
      </c>
      <c r="E912" s="47" t="s">
        <v>420</v>
      </c>
      <c r="F912" s="4">
        <v>200</v>
      </c>
      <c r="G912" s="7">
        <v>968.6</v>
      </c>
      <c r="H912" s="7">
        <v>1645.7</v>
      </c>
      <c r="I912" s="7">
        <v>1645.7</v>
      </c>
    </row>
    <row r="913" spans="1:9" ht="31.5" x14ac:dyDescent="0.25">
      <c r="A913" s="98" t="s">
        <v>87</v>
      </c>
      <c r="B913" s="46"/>
      <c r="C913" s="4" t="s">
        <v>153</v>
      </c>
      <c r="D913" s="4" t="s">
        <v>152</v>
      </c>
      <c r="E913" s="47" t="s">
        <v>421</v>
      </c>
      <c r="F913" s="4"/>
      <c r="G913" s="7">
        <f>SUM(G914:G915)</f>
        <v>1245.1000000000001</v>
      </c>
      <c r="H913" s="7">
        <f>SUM(H914:H915)</f>
        <v>567.9</v>
      </c>
      <c r="I913" s="7">
        <f>SUM(I914:I915)</f>
        <v>567.9</v>
      </c>
    </row>
    <row r="914" spans="1:9" ht="31.5" x14ac:dyDescent="0.25">
      <c r="A914" s="98" t="s">
        <v>43</v>
      </c>
      <c r="B914" s="46"/>
      <c r="C914" s="4" t="s">
        <v>153</v>
      </c>
      <c r="D914" s="4" t="s">
        <v>152</v>
      </c>
      <c r="E914" s="47" t="s">
        <v>421</v>
      </c>
      <c r="F914" s="4">
        <v>200</v>
      </c>
      <c r="G914" s="7">
        <v>1142.2</v>
      </c>
      <c r="H914" s="7">
        <v>448.8</v>
      </c>
      <c r="I914" s="7">
        <v>448.8</v>
      </c>
    </row>
    <row r="915" spans="1:9" x14ac:dyDescent="0.25">
      <c r="A915" s="98" t="s">
        <v>20</v>
      </c>
      <c r="B915" s="46"/>
      <c r="C915" s="4" t="s">
        <v>153</v>
      </c>
      <c r="D915" s="4" t="s">
        <v>152</v>
      </c>
      <c r="E915" s="47" t="s">
        <v>421</v>
      </c>
      <c r="F915" s="4">
        <v>800</v>
      </c>
      <c r="G915" s="7">
        <v>102.9</v>
      </c>
      <c r="H915" s="7">
        <v>119.1</v>
      </c>
      <c r="I915" s="7">
        <v>119.1</v>
      </c>
    </row>
    <row r="916" spans="1:9" x14ac:dyDescent="0.25">
      <c r="A916" s="23" t="s">
        <v>887</v>
      </c>
      <c r="B916" s="24" t="s">
        <v>289</v>
      </c>
      <c r="C916" s="25"/>
      <c r="D916" s="25"/>
      <c r="E916" s="24"/>
      <c r="F916" s="25"/>
      <c r="G916" s="26">
        <f>SUM(G917+G1230)+G1259</f>
        <v>3639125.4999999995</v>
      </c>
      <c r="H916" s="26">
        <f>SUM(H917+H1230)+H1259</f>
        <v>3155615.0999999996</v>
      </c>
      <c r="I916" s="26">
        <f>SUM(I917+I1230)+I1259</f>
        <v>3137183.4999999995</v>
      </c>
    </row>
    <row r="917" spans="1:9" x14ac:dyDescent="0.25">
      <c r="A917" s="98" t="s">
        <v>101</v>
      </c>
      <c r="B917" s="4"/>
      <c r="C917" s="4" t="s">
        <v>102</v>
      </c>
      <c r="D917" s="4"/>
      <c r="E917" s="4"/>
      <c r="F917" s="4"/>
      <c r="G917" s="7">
        <f>SUM(G918+G986+G1104+G1142+G1173)+G1134</f>
        <v>3557134.3</v>
      </c>
      <c r="H917" s="7">
        <f>SUM(H918+H986+H1104+H1142+H1173)+H1134</f>
        <v>3080809.4</v>
      </c>
      <c r="I917" s="7">
        <f>SUM(I918+I986+I1104+I1142+I1173)+I1134</f>
        <v>3062377.8</v>
      </c>
    </row>
    <row r="918" spans="1:9" x14ac:dyDescent="0.25">
      <c r="A918" s="98" t="s">
        <v>162</v>
      </c>
      <c r="B918" s="4"/>
      <c r="C918" s="4" t="s">
        <v>102</v>
      </c>
      <c r="D918" s="4" t="s">
        <v>28</v>
      </c>
      <c r="E918" s="4"/>
      <c r="F918" s="4"/>
      <c r="G918" s="7">
        <f>SUM(G924)+G981+G919</f>
        <v>1231175.3</v>
      </c>
      <c r="H918" s="7">
        <f>SUM(H924)+H981+H919</f>
        <v>1090102.8</v>
      </c>
      <c r="I918" s="7">
        <f>SUM(I924)+I981+I919</f>
        <v>1103799.4000000001</v>
      </c>
    </row>
    <row r="919" spans="1:9" ht="31.5" x14ac:dyDescent="0.25">
      <c r="A919" s="45" t="s">
        <v>411</v>
      </c>
      <c r="B919" s="99"/>
      <c r="C919" s="4" t="s">
        <v>102</v>
      </c>
      <c r="D919" s="4" t="s">
        <v>28</v>
      </c>
      <c r="E919" s="48" t="s">
        <v>321</v>
      </c>
      <c r="F919" s="4"/>
      <c r="G919" s="7">
        <f t="shared" ref="G919:I920" si="253">G920</f>
        <v>1458.6</v>
      </c>
      <c r="H919" s="7">
        <f t="shared" si="253"/>
        <v>1308.5999999999999</v>
      </c>
      <c r="I919" s="7">
        <f t="shared" si="253"/>
        <v>1308.5999999999999</v>
      </c>
    </row>
    <row r="920" spans="1:9" ht="31.5" x14ac:dyDescent="0.25">
      <c r="A920" s="92" t="s">
        <v>329</v>
      </c>
      <c r="B920" s="99"/>
      <c r="C920" s="4" t="s">
        <v>102</v>
      </c>
      <c r="D920" s="4" t="s">
        <v>28</v>
      </c>
      <c r="E920" s="48" t="s">
        <v>330</v>
      </c>
      <c r="F920" s="4"/>
      <c r="G920" s="7">
        <f t="shared" si="253"/>
        <v>1458.6</v>
      </c>
      <c r="H920" s="7">
        <f t="shared" si="253"/>
        <v>1308.5999999999999</v>
      </c>
      <c r="I920" s="7">
        <f t="shared" si="253"/>
        <v>1308.5999999999999</v>
      </c>
    </row>
    <row r="921" spans="1:9" ht="47.25" x14ac:dyDescent="0.25">
      <c r="A921" s="98" t="s">
        <v>958</v>
      </c>
      <c r="B921" s="99"/>
      <c r="C921" s="4" t="s">
        <v>102</v>
      </c>
      <c r="D921" s="4" t="s">
        <v>28</v>
      </c>
      <c r="E921" s="48" t="s">
        <v>453</v>
      </c>
      <c r="F921" s="4"/>
      <c r="G921" s="7">
        <f>G922+G923</f>
        <v>1458.6</v>
      </c>
      <c r="H921" s="7">
        <f>H922+H923</f>
        <v>1308.5999999999999</v>
      </c>
      <c r="I921" s="7">
        <f>I922+I923</f>
        <v>1308.5999999999999</v>
      </c>
    </row>
    <row r="922" spans="1:9" ht="47.25" x14ac:dyDescent="0.25">
      <c r="A922" s="98" t="s">
        <v>42</v>
      </c>
      <c r="B922" s="99"/>
      <c r="C922" s="4" t="s">
        <v>102</v>
      </c>
      <c r="D922" s="4" t="s">
        <v>28</v>
      </c>
      <c r="E922" s="48" t="s">
        <v>453</v>
      </c>
      <c r="F922" s="99" t="s">
        <v>78</v>
      </c>
      <c r="G922" s="7">
        <v>1308.5999999999999</v>
      </c>
      <c r="H922" s="7">
        <v>1308.5999999999999</v>
      </c>
      <c r="I922" s="7">
        <v>1308.5999999999999</v>
      </c>
    </row>
    <row r="923" spans="1:9" ht="31.5" x14ac:dyDescent="0.25">
      <c r="A923" s="98" t="s">
        <v>110</v>
      </c>
      <c r="B923" s="4"/>
      <c r="C923" s="4" t="s">
        <v>102</v>
      </c>
      <c r="D923" s="4" t="s">
        <v>28</v>
      </c>
      <c r="E923" s="48" t="s">
        <v>453</v>
      </c>
      <c r="F923" s="4" t="s">
        <v>111</v>
      </c>
      <c r="G923" s="7">
        <v>150</v>
      </c>
      <c r="H923" s="7">
        <v>0</v>
      </c>
      <c r="I923" s="7">
        <v>0</v>
      </c>
    </row>
    <row r="924" spans="1:9" ht="32.25" customHeight="1" x14ac:dyDescent="0.25">
      <c r="A924" s="98" t="s">
        <v>522</v>
      </c>
      <c r="B924" s="4"/>
      <c r="C924" s="4" t="s">
        <v>102</v>
      </c>
      <c r="D924" s="4" t="s">
        <v>28</v>
      </c>
      <c r="E924" s="31" t="s">
        <v>290</v>
      </c>
      <c r="F924" s="4"/>
      <c r="G924" s="7">
        <f>SUM(G925+G971)</f>
        <v>1229716.7</v>
      </c>
      <c r="H924" s="7">
        <f>SUM(H925+H971)</f>
        <v>1088794.2</v>
      </c>
      <c r="I924" s="7">
        <f>SUM(I925+I971)</f>
        <v>1102490.8</v>
      </c>
    </row>
    <row r="925" spans="1:9" ht="32.25" customHeight="1" x14ac:dyDescent="0.25">
      <c r="A925" s="98" t="s">
        <v>659</v>
      </c>
      <c r="B925" s="4"/>
      <c r="C925" s="4" t="s">
        <v>102</v>
      </c>
      <c r="D925" s="4" t="s">
        <v>28</v>
      </c>
      <c r="E925" s="31" t="s">
        <v>577</v>
      </c>
      <c r="F925" s="4"/>
      <c r="G925" s="7">
        <f>SUM(G926+G938+G946)+G943</f>
        <v>1179757.7</v>
      </c>
      <c r="H925" s="7">
        <f>SUM(H926+H938+H946)+H943</f>
        <v>1086794.2</v>
      </c>
      <c r="I925" s="7">
        <f>SUM(I926+I938+I946)+I943</f>
        <v>1096890.8</v>
      </c>
    </row>
    <row r="926" spans="1:9" x14ac:dyDescent="0.25">
      <c r="A926" s="98" t="s">
        <v>29</v>
      </c>
      <c r="B926" s="4"/>
      <c r="C926" s="4" t="s">
        <v>102</v>
      </c>
      <c r="D926" s="4" t="s">
        <v>28</v>
      </c>
      <c r="E926" s="31" t="s">
        <v>578</v>
      </c>
      <c r="F926" s="4"/>
      <c r="G926" s="7">
        <f>SUM(G929)+G933+G935+G927</f>
        <v>2980.1</v>
      </c>
      <c r="H926" s="7">
        <f t="shared" ref="H926:I926" si="254">SUM(H929)+H933+H935+H927</f>
        <v>932.6</v>
      </c>
      <c r="I926" s="7">
        <f t="shared" si="254"/>
        <v>737.6</v>
      </c>
    </row>
    <row r="927" spans="1:9" ht="63" x14ac:dyDescent="0.25">
      <c r="A927" s="110" t="s">
        <v>1050</v>
      </c>
      <c r="B927" s="4"/>
      <c r="C927" s="4" t="s">
        <v>102</v>
      </c>
      <c r="D927" s="4" t="s">
        <v>28</v>
      </c>
      <c r="E927" s="31" t="s">
        <v>1051</v>
      </c>
      <c r="F927" s="4"/>
      <c r="G927" s="7">
        <f>SUM(G928)</f>
        <v>330</v>
      </c>
      <c r="H927" s="7">
        <f t="shared" ref="H927:I927" si="255">SUM(H928)</f>
        <v>0</v>
      </c>
      <c r="I927" s="7">
        <f t="shared" si="255"/>
        <v>0</v>
      </c>
    </row>
    <row r="928" spans="1:9" ht="31.5" x14ac:dyDescent="0.25">
      <c r="A928" s="110" t="s">
        <v>110</v>
      </c>
      <c r="B928" s="4"/>
      <c r="C928" s="4" t="s">
        <v>102</v>
      </c>
      <c r="D928" s="4" t="s">
        <v>28</v>
      </c>
      <c r="E928" s="31" t="s">
        <v>1051</v>
      </c>
      <c r="F928" s="4" t="s">
        <v>111</v>
      </c>
      <c r="G928" s="7">
        <v>330</v>
      </c>
      <c r="H928" s="7"/>
      <c r="I928" s="7"/>
    </row>
    <row r="929" spans="1:9" x14ac:dyDescent="0.25">
      <c r="A929" s="98" t="s">
        <v>293</v>
      </c>
      <c r="B929" s="4"/>
      <c r="C929" s="4" t="s">
        <v>102</v>
      </c>
      <c r="D929" s="4" t="s">
        <v>28</v>
      </c>
      <c r="E929" s="31" t="s">
        <v>579</v>
      </c>
      <c r="F929" s="4"/>
      <c r="G929" s="7">
        <f>SUM(G930:G932)</f>
        <v>1912.5</v>
      </c>
      <c r="H929" s="7">
        <f>SUM(H930:H932)</f>
        <v>0</v>
      </c>
      <c r="I929" s="7">
        <f>SUM(I930:I932)</f>
        <v>0</v>
      </c>
    </row>
    <row r="930" spans="1:9" ht="31.5" x14ac:dyDescent="0.25">
      <c r="A930" s="98" t="s">
        <v>43</v>
      </c>
      <c r="B930" s="4"/>
      <c r="C930" s="4" t="s">
        <v>102</v>
      </c>
      <c r="D930" s="4" t="s">
        <v>28</v>
      </c>
      <c r="E930" s="31" t="s">
        <v>579</v>
      </c>
      <c r="F930" s="4" t="s">
        <v>80</v>
      </c>
      <c r="G930" s="7">
        <v>235.3</v>
      </c>
      <c r="H930" s="7"/>
      <c r="I930" s="7"/>
    </row>
    <row r="931" spans="1:9" hidden="1" x14ac:dyDescent="0.25">
      <c r="A931" s="98" t="s">
        <v>34</v>
      </c>
      <c r="B931" s="4"/>
      <c r="C931" s="4" t="s">
        <v>102</v>
      </c>
      <c r="D931" s="4" t="s">
        <v>28</v>
      </c>
      <c r="E931" s="31" t="s">
        <v>579</v>
      </c>
      <c r="F931" s="4" t="s">
        <v>88</v>
      </c>
      <c r="G931" s="7"/>
      <c r="H931" s="7"/>
      <c r="I931" s="7"/>
    </row>
    <row r="932" spans="1:9" ht="31.5" x14ac:dyDescent="0.25">
      <c r="A932" s="98" t="s">
        <v>207</v>
      </c>
      <c r="B932" s="4"/>
      <c r="C932" s="4" t="s">
        <v>102</v>
      </c>
      <c r="D932" s="4" t="s">
        <v>28</v>
      </c>
      <c r="E932" s="31" t="s">
        <v>579</v>
      </c>
      <c r="F932" s="4" t="s">
        <v>111</v>
      </c>
      <c r="G932" s="7">
        <v>1677.2</v>
      </c>
      <c r="H932" s="7"/>
      <c r="I932" s="7"/>
    </row>
    <row r="933" spans="1:9" ht="78.75" x14ac:dyDescent="0.25">
      <c r="A933" s="98" t="s">
        <v>405</v>
      </c>
      <c r="B933" s="4"/>
      <c r="C933" s="4" t="s">
        <v>102</v>
      </c>
      <c r="D933" s="4" t="s">
        <v>28</v>
      </c>
      <c r="E933" s="48" t="s">
        <v>776</v>
      </c>
      <c r="F933" s="4"/>
      <c r="G933" s="7">
        <f>SUM(G934)</f>
        <v>0</v>
      </c>
      <c r="H933" s="7">
        <f t="shared" ref="H933:I933" si="256">SUM(H934)</f>
        <v>195</v>
      </c>
      <c r="I933" s="7">
        <f t="shared" si="256"/>
        <v>0</v>
      </c>
    </row>
    <row r="934" spans="1:9" ht="31.5" x14ac:dyDescent="0.25">
      <c r="A934" s="98" t="s">
        <v>207</v>
      </c>
      <c r="B934" s="4"/>
      <c r="C934" s="4" t="s">
        <v>102</v>
      </c>
      <c r="D934" s="4" t="s">
        <v>28</v>
      </c>
      <c r="E934" s="48" t="s">
        <v>776</v>
      </c>
      <c r="F934" s="4" t="s">
        <v>111</v>
      </c>
      <c r="G934" s="7"/>
      <c r="H934" s="7">
        <v>195</v>
      </c>
      <c r="I934" s="7"/>
    </row>
    <row r="935" spans="1:9" ht="47.25" x14ac:dyDescent="0.25">
      <c r="A935" s="71" t="s">
        <v>922</v>
      </c>
      <c r="B935" s="93"/>
      <c r="C935" s="93" t="s">
        <v>102</v>
      </c>
      <c r="D935" s="93" t="s">
        <v>28</v>
      </c>
      <c r="E935" s="94" t="s">
        <v>923</v>
      </c>
      <c r="F935" s="93"/>
      <c r="G935" s="72">
        <f>G936+G937</f>
        <v>737.6</v>
      </c>
      <c r="H935" s="72">
        <f>H936+H937</f>
        <v>737.6</v>
      </c>
      <c r="I935" s="72">
        <f>I936+I937</f>
        <v>737.6</v>
      </c>
    </row>
    <row r="936" spans="1:9" ht="31.5" hidden="1" x14ac:dyDescent="0.25">
      <c r="A936" s="71" t="s">
        <v>43</v>
      </c>
      <c r="B936" s="93"/>
      <c r="C936" s="93" t="s">
        <v>102</v>
      </c>
      <c r="D936" s="93" t="s">
        <v>28</v>
      </c>
      <c r="E936" s="94" t="s">
        <v>923</v>
      </c>
      <c r="F936" s="93" t="s">
        <v>80</v>
      </c>
      <c r="G936" s="72"/>
      <c r="H936" s="72"/>
      <c r="I936" s="72">
        <v>0</v>
      </c>
    </row>
    <row r="937" spans="1:9" ht="31.5" x14ac:dyDescent="0.25">
      <c r="A937" s="71" t="s">
        <v>207</v>
      </c>
      <c r="B937" s="93"/>
      <c r="C937" s="93" t="s">
        <v>102</v>
      </c>
      <c r="D937" s="93" t="s">
        <v>28</v>
      </c>
      <c r="E937" s="94" t="s">
        <v>923</v>
      </c>
      <c r="F937" s="93" t="s">
        <v>111</v>
      </c>
      <c r="G937" s="72">
        <v>737.6</v>
      </c>
      <c r="H937" s="72">
        <v>737.6</v>
      </c>
      <c r="I937" s="72">
        <v>737.6</v>
      </c>
    </row>
    <row r="938" spans="1:9" ht="47.25" x14ac:dyDescent="0.25">
      <c r="A938" s="98" t="s">
        <v>23</v>
      </c>
      <c r="B938" s="4"/>
      <c r="C938" s="4" t="s">
        <v>102</v>
      </c>
      <c r="D938" s="4" t="s">
        <v>28</v>
      </c>
      <c r="E938" s="6" t="s">
        <v>580</v>
      </c>
      <c r="F938" s="22"/>
      <c r="G938" s="7">
        <f>SUM(G939)+G941</f>
        <v>1102989.8999999999</v>
      </c>
      <c r="H938" s="7">
        <f>SUM(H939)+H941</f>
        <v>1015615</v>
      </c>
      <c r="I938" s="7">
        <f>SUM(I939)+I941</f>
        <v>1021460.6</v>
      </c>
    </row>
    <row r="939" spans="1:9" ht="47.25" x14ac:dyDescent="0.25">
      <c r="A939" s="98" t="s">
        <v>349</v>
      </c>
      <c r="B939" s="4"/>
      <c r="C939" s="4" t="s">
        <v>102</v>
      </c>
      <c r="D939" s="4" t="s">
        <v>28</v>
      </c>
      <c r="E939" s="6" t="s">
        <v>581</v>
      </c>
      <c r="F939" s="22"/>
      <c r="G939" s="7">
        <f>SUM(G940)</f>
        <v>650757.4</v>
      </c>
      <c r="H939" s="7">
        <f>SUM(H940)</f>
        <v>624962.5</v>
      </c>
      <c r="I939" s="7">
        <f>SUM(I940)</f>
        <v>624962.5</v>
      </c>
    </row>
    <row r="940" spans="1:9" ht="31.5" x14ac:dyDescent="0.25">
      <c r="A940" s="98" t="s">
        <v>207</v>
      </c>
      <c r="B940" s="4"/>
      <c r="C940" s="4" t="s">
        <v>102</v>
      </c>
      <c r="D940" s="4" t="s">
        <v>28</v>
      </c>
      <c r="E940" s="6" t="s">
        <v>581</v>
      </c>
      <c r="F940" s="4" t="s">
        <v>111</v>
      </c>
      <c r="G940" s="7">
        <v>650757.4</v>
      </c>
      <c r="H940" s="7">
        <v>624962.5</v>
      </c>
      <c r="I940" s="7">
        <v>624962.5</v>
      </c>
    </row>
    <row r="941" spans="1:9" x14ac:dyDescent="0.25">
      <c r="A941" s="98" t="s">
        <v>293</v>
      </c>
      <c r="B941" s="4"/>
      <c r="C941" s="4" t="s">
        <v>102</v>
      </c>
      <c r="D941" s="4" t="s">
        <v>28</v>
      </c>
      <c r="E941" s="31" t="s">
        <v>582</v>
      </c>
      <c r="F941" s="4"/>
      <c r="G941" s="7">
        <f>G942</f>
        <v>452232.5</v>
      </c>
      <c r="H941" s="7">
        <f>H942</f>
        <v>390652.5</v>
      </c>
      <c r="I941" s="7">
        <f>I942</f>
        <v>396498.1</v>
      </c>
    </row>
    <row r="942" spans="1:9" ht="31.5" x14ac:dyDescent="0.25">
      <c r="A942" s="98" t="s">
        <v>207</v>
      </c>
      <c r="B942" s="4"/>
      <c r="C942" s="4" t="s">
        <v>102</v>
      </c>
      <c r="D942" s="4" t="s">
        <v>28</v>
      </c>
      <c r="E942" s="31" t="s">
        <v>582</v>
      </c>
      <c r="F942" s="4" t="s">
        <v>111</v>
      </c>
      <c r="G942" s="7">
        <v>452232.5</v>
      </c>
      <c r="H942" s="7">
        <v>390652.5</v>
      </c>
      <c r="I942" s="7">
        <v>396498.1</v>
      </c>
    </row>
    <row r="943" spans="1:9" x14ac:dyDescent="0.25">
      <c r="A943" s="98" t="s">
        <v>296</v>
      </c>
      <c r="B943" s="4"/>
      <c r="C943" s="4" t="s">
        <v>102</v>
      </c>
      <c r="D943" s="4" t="s">
        <v>28</v>
      </c>
      <c r="E943" s="31" t="s">
        <v>682</v>
      </c>
      <c r="F943" s="4"/>
      <c r="G943" s="7">
        <f>SUM(G944)</f>
        <v>7033.8</v>
      </c>
      <c r="H943" s="7">
        <f t="shared" ref="H943:I943" si="257">SUM(H944)</f>
        <v>0</v>
      </c>
      <c r="I943" s="7">
        <f t="shared" si="257"/>
        <v>3000</v>
      </c>
    </row>
    <row r="944" spans="1:9" x14ac:dyDescent="0.25">
      <c r="A944" s="98" t="s">
        <v>293</v>
      </c>
      <c r="B944" s="4"/>
      <c r="C944" s="4" t="s">
        <v>102</v>
      </c>
      <c r="D944" s="4" t="s">
        <v>28</v>
      </c>
      <c r="E944" s="31" t="s">
        <v>583</v>
      </c>
      <c r="F944" s="4"/>
      <c r="G944" s="7">
        <f t="shared" ref="G944:I944" si="258">SUM(G945)</f>
        <v>7033.8</v>
      </c>
      <c r="H944" s="7">
        <f t="shared" si="258"/>
        <v>0</v>
      </c>
      <c r="I944" s="7">
        <f t="shared" si="258"/>
        <v>3000</v>
      </c>
    </row>
    <row r="945" spans="1:9" ht="31.5" x14ac:dyDescent="0.25">
      <c r="A945" s="98" t="s">
        <v>207</v>
      </c>
      <c r="B945" s="4"/>
      <c r="C945" s="4" t="s">
        <v>102</v>
      </c>
      <c r="D945" s="4" t="s">
        <v>28</v>
      </c>
      <c r="E945" s="31" t="s">
        <v>583</v>
      </c>
      <c r="F945" s="4" t="s">
        <v>111</v>
      </c>
      <c r="G945" s="7">
        <v>7033.8</v>
      </c>
      <c r="H945" s="7"/>
      <c r="I945" s="7">
        <v>3000</v>
      </c>
    </row>
    <row r="946" spans="1:9" ht="31.5" x14ac:dyDescent="0.25">
      <c r="A946" s="98" t="s">
        <v>36</v>
      </c>
      <c r="B946" s="4"/>
      <c r="C946" s="4" t="s">
        <v>102</v>
      </c>
      <c r="D946" s="4" t="s">
        <v>28</v>
      </c>
      <c r="E946" s="6" t="s">
        <v>584</v>
      </c>
      <c r="F946" s="4"/>
      <c r="G946" s="7">
        <f>SUM(G947+G951)</f>
        <v>66753.900000000009</v>
      </c>
      <c r="H946" s="7">
        <f>SUM(H947+H951)</f>
        <v>70246.600000000006</v>
      </c>
      <c r="I946" s="7">
        <f>SUM(I947+I951)</f>
        <v>71692.599999999991</v>
      </c>
    </row>
    <row r="947" spans="1:9" ht="47.25" x14ac:dyDescent="0.25">
      <c r="A947" s="98" t="s">
        <v>349</v>
      </c>
      <c r="B947" s="4"/>
      <c r="C947" s="4" t="s">
        <v>102</v>
      </c>
      <c r="D947" s="4" t="s">
        <v>28</v>
      </c>
      <c r="E947" s="6" t="s">
        <v>585</v>
      </c>
      <c r="F947" s="4"/>
      <c r="G947" s="7">
        <f>SUM(G948:G950)</f>
        <v>32635.600000000002</v>
      </c>
      <c r="H947" s="7">
        <f t="shared" ref="H947:I947" si="259">SUM(H948:H950)</f>
        <v>45468.6</v>
      </c>
      <c r="I947" s="7">
        <f t="shared" si="259"/>
        <v>46095.899999999994</v>
      </c>
    </row>
    <row r="948" spans="1:9" ht="47.25" x14ac:dyDescent="0.25">
      <c r="A948" s="98" t="s">
        <v>42</v>
      </c>
      <c r="B948" s="4"/>
      <c r="C948" s="4" t="s">
        <v>102</v>
      </c>
      <c r="D948" s="4" t="s">
        <v>28</v>
      </c>
      <c r="E948" s="6" t="s">
        <v>585</v>
      </c>
      <c r="F948" s="4" t="s">
        <v>78</v>
      </c>
      <c r="G948" s="7">
        <v>32113.9</v>
      </c>
      <c r="H948" s="7">
        <v>45097.9</v>
      </c>
      <c r="I948" s="7">
        <v>45725.2</v>
      </c>
    </row>
    <row r="949" spans="1:9" ht="32.25" customHeight="1" x14ac:dyDescent="0.25">
      <c r="A949" s="98" t="s">
        <v>43</v>
      </c>
      <c r="B949" s="4"/>
      <c r="C949" s="4" t="s">
        <v>102</v>
      </c>
      <c r="D949" s="4" t="s">
        <v>28</v>
      </c>
      <c r="E949" s="6" t="s">
        <v>585</v>
      </c>
      <c r="F949" s="4" t="s">
        <v>80</v>
      </c>
      <c r="G949" s="7">
        <v>501.7</v>
      </c>
      <c r="H949" s="7">
        <v>370.7</v>
      </c>
      <c r="I949" s="7">
        <v>370.7</v>
      </c>
    </row>
    <row r="950" spans="1:9" x14ac:dyDescent="0.25">
      <c r="A950" s="98" t="s">
        <v>34</v>
      </c>
      <c r="B950" s="4"/>
      <c r="C950" s="4" t="s">
        <v>102</v>
      </c>
      <c r="D950" s="4" t="s">
        <v>28</v>
      </c>
      <c r="E950" s="6" t="s">
        <v>585</v>
      </c>
      <c r="F950" s="4" t="s">
        <v>88</v>
      </c>
      <c r="G950" s="7">
        <v>20</v>
      </c>
      <c r="H950" s="7"/>
      <c r="I950" s="7"/>
    </row>
    <row r="951" spans="1:9" x14ac:dyDescent="0.25">
      <c r="A951" s="98" t="s">
        <v>293</v>
      </c>
      <c r="B951" s="31"/>
      <c r="C951" s="4" t="s">
        <v>102</v>
      </c>
      <c r="D951" s="4" t="s">
        <v>28</v>
      </c>
      <c r="E951" s="31" t="s">
        <v>586</v>
      </c>
      <c r="F951" s="4"/>
      <c r="G951" s="7">
        <f>SUM(G952:G955)</f>
        <v>34118.300000000003</v>
      </c>
      <c r="H951" s="7">
        <f t="shared" ref="H951:I951" si="260">SUM(H952:H955)</f>
        <v>24778</v>
      </c>
      <c r="I951" s="7">
        <f t="shared" si="260"/>
        <v>25596.699999999997</v>
      </c>
    </row>
    <row r="952" spans="1:9" ht="47.25" x14ac:dyDescent="0.25">
      <c r="A952" s="2" t="s">
        <v>42</v>
      </c>
      <c r="B952" s="4"/>
      <c r="C952" s="4" t="s">
        <v>102</v>
      </c>
      <c r="D952" s="4" t="s">
        <v>28</v>
      </c>
      <c r="E952" s="31" t="s">
        <v>586</v>
      </c>
      <c r="F952" s="4" t="s">
        <v>78</v>
      </c>
      <c r="G952" s="7">
        <v>16539.400000000001</v>
      </c>
      <c r="H952" s="7">
        <v>12972.8</v>
      </c>
      <c r="I952" s="7">
        <v>12972.8</v>
      </c>
    </row>
    <row r="953" spans="1:9" ht="31.5" x14ac:dyDescent="0.25">
      <c r="A953" s="98" t="s">
        <v>43</v>
      </c>
      <c r="B953" s="4"/>
      <c r="C953" s="4" t="s">
        <v>102</v>
      </c>
      <c r="D953" s="4" t="s">
        <v>28</v>
      </c>
      <c r="E953" s="31" t="s">
        <v>586</v>
      </c>
      <c r="F953" s="4" t="s">
        <v>80</v>
      </c>
      <c r="G953" s="7">
        <v>16985.099999999999</v>
      </c>
      <c r="H953" s="7">
        <v>11483.6</v>
      </c>
      <c r="I953" s="7">
        <v>12302.3</v>
      </c>
    </row>
    <row r="954" spans="1:9" x14ac:dyDescent="0.25">
      <c r="A954" s="110" t="s">
        <v>34</v>
      </c>
      <c r="B954" s="4"/>
      <c r="C954" s="4" t="s">
        <v>102</v>
      </c>
      <c r="D954" s="4" t="s">
        <v>28</v>
      </c>
      <c r="E954" s="31" t="s">
        <v>586</v>
      </c>
      <c r="F954" s="4" t="s">
        <v>88</v>
      </c>
      <c r="G954" s="7">
        <v>61.8</v>
      </c>
      <c r="H954" s="7"/>
      <c r="I954" s="7"/>
    </row>
    <row r="955" spans="1:9" x14ac:dyDescent="0.25">
      <c r="A955" s="98" t="s">
        <v>20</v>
      </c>
      <c r="B955" s="4"/>
      <c r="C955" s="4" t="s">
        <v>102</v>
      </c>
      <c r="D955" s="4" t="s">
        <v>28</v>
      </c>
      <c r="E955" s="31" t="s">
        <v>586</v>
      </c>
      <c r="F955" s="4" t="s">
        <v>85</v>
      </c>
      <c r="G955" s="7">
        <v>532</v>
      </c>
      <c r="H955" s="7">
        <v>321.60000000000002</v>
      </c>
      <c r="I955" s="7">
        <v>321.60000000000002</v>
      </c>
    </row>
    <row r="956" spans="1:9" ht="78.75" hidden="1" x14ac:dyDescent="0.25">
      <c r="A956" s="98" t="s">
        <v>888</v>
      </c>
      <c r="B956" s="4"/>
      <c r="C956" s="4" t="s">
        <v>102</v>
      </c>
      <c r="D956" s="4" t="s">
        <v>28</v>
      </c>
      <c r="E956" s="6" t="s">
        <v>407</v>
      </c>
      <c r="F956" s="4"/>
      <c r="G956" s="7">
        <f>G958+G957</f>
        <v>0</v>
      </c>
      <c r="H956" s="7">
        <f>H958+H957</f>
        <v>0</v>
      </c>
      <c r="I956" s="7">
        <f>I958+I957</f>
        <v>0</v>
      </c>
    </row>
    <row r="957" spans="1:9" ht="31.5" hidden="1" x14ac:dyDescent="0.25">
      <c r="A957" s="98" t="s">
        <v>43</v>
      </c>
      <c r="B957" s="4"/>
      <c r="C957" s="4" t="s">
        <v>102</v>
      </c>
      <c r="D957" s="4" t="s">
        <v>28</v>
      </c>
      <c r="E957" s="6" t="s">
        <v>407</v>
      </c>
      <c r="F957" s="4" t="s">
        <v>80</v>
      </c>
      <c r="G957" s="7"/>
      <c r="H957" s="7"/>
      <c r="I957" s="7"/>
    </row>
    <row r="958" spans="1:9" ht="31.5" hidden="1" x14ac:dyDescent="0.25">
      <c r="A958" s="98" t="s">
        <v>61</v>
      </c>
      <c r="B958" s="4"/>
      <c r="C958" s="4" t="s">
        <v>102</v>
      </c>
      <c r="D958" s="4" t="s">
        <v>28</v>
      </c>
      <c r="E958" s="6" t="s">
        <v>407</v>
      </c>
      <c r="F958" s="4" t="s">
        <v>111</v>
      </c>
      <c r="G958" s="7"/>
      <c r="H958" s="7"/>
      <c r="I958" s="7"/>
    </row>
    <row r="959" spans="1:9" ht="31.5" hidden="1" x14ac:dyDescent="0.25">
      <c r="A959" s="98" t="s">
        <v>889</v>
      </c>
      <c r="B959" s="4"/>
      <c r="C959" s="4" t="s">
        <v>102</v>
      </c>
      <c r="D959" s="4" t="s">
        <v>28</v>
      </c>
      <c r="E959" s="31" t="s">
        <v>291</v>
      </c>
      <c r="F959" s="4"/>
      <c r="G959" s="7">
        <f>G960</f>
        <v>0</v>
      </c>
      <c r="H959" s="7">
        <f>H960</f>
        <v>0</v>
      </c>
      <c r="I959" s="7">
        <f>I960</f>
        <v>0</v>
      </c>
    </row>
    <row r="960" spans="1:9" hidden="1" x14ac:dyDescent="0.25">
      <c r="A960" s="98" t="s">
        <v>34</v>
      </c>
      <c r="B960" s="4"/>
      <c r="C960" s="4" t="s">
        <v>102</v>
      </c>
      <c r="D960" s="4" t="s">
        <v>28</v>
      </c>
      <c r="E960" s="31" t="s">
        <v>291</v>
      </c>
      <c r="F960" s="4" t="s">
        <v>88</v>
      </c>
      <c r="G960" s="7"/>
      <c r="H960" s="7"/>
      <c r="I960" s="7"/>
    </row>
    <row r="961" spans="1:9" ht="94.5" hidden="1" x14ac:dyDescent="0.25">
      <c r="A961" s="98" t="s">
        <v>890</v>
      </c>
      <c r="B961" s="4"/>
      <c r="C961" s="4" t="s">
        <v>102</v>
      </c>
      <c r="D961" s="4" t="s">
        <v>28</v>
      </c>
      <c r="E961" s="22" t="s">
        <v>292</v>
      </c>
      <c r="F961" s="4"/>
      <c r="G961" s="7">
        <f>G962</f>
        <v>0</v>
      </c>
      <c r="H961" s="7">
        <f>H962</f>
        <v>0</v>
      </c>
      <c r="I961" s="7">
        <f>I962</f>
        <v>0</v>
      </c>
    </row>
    <row r="962" spans="1:9" ht="31.5" hidden="1" x14ac:dyDescent="0.25">
      <c r="A962" s="98" t="s">
        <v>61</v>
      </c>
      <c r="B962" s="4"/>
      <c r="C962" s="4" t="s">
        <v>102</v>
      </c>
      <c r="D962" s="4" t="s">
        <v>28</v>
      </c>
      <c r="E962" s="22" t="s">
        <v>292</v>
      </c>
      <c r="F962" s="4" t="s">
        <v>111</v>
      </c>
      <c r="G962" s="7"/>
      <c r="H962" s="7"/>
      <c r="I962" s="7"/>
    </row>
    <row r="963" spans="1:9" hidden="1" x14ac:dyDescent="0.25">
      <c r="A963" s="98" t="s">
        <v>135</v>
      </c>
      <c r="B963" s="4"/>
      <c r="C963" s="4" t="s">
        <v>102</v>
      </c>
      <c r="D963" s="4" t="s">
        <v>28</v>
      </c>
      <c r="E963" s="31" t="s">
        <v>315</v>
      </c>
      <c r="F963" s="4"/>
      <c r="G963" s="7">
        <f>SUM(G964)</f>
        <v>0</v>
      </c>
      <c r="H963" s="7">
        <f>SUM(H964)</f>
        <v>0</v>
      </c>
      <c r="I963" s="7">
        <f>SUM(I964)</f>
        <v>0</v>
      </c>
    </row>
    <row r="964" spans="1:9" hidden="1" x14ac:dyDescent="0.25">
      <c r="A964" s="98" t="s">
        <v>293</v>
      </c>
      <c r="B964" s="4"/>
      <c r="C964" s="4" t="s">
        <v>102</v>
      </c>
      <c r="D964" s="4" t="s">
        <v>28</v>
      </c>
      <c r="E964" s="31" t="s">
        <v>380</v>
      </c>
      <c r="F964" s="4"/>
      <c r="G964" s="7">
        <f>SUM(G965+G967+G969)</f>
        <v>0</v>
      </c>
      <c r="H964" s="7">
        <f>SUM(H965+H967+H969)</f>
        <v>0</v>
      </c>
      <c r="I964" s="7">
        <f>SUM(I965+I967+I969)</f>
        <v>0</v>
      </c>
    </row>
    <row r="965" spans="1:9" ht="31.5" hidden="1" x14ac:dyDescent="0.25">
      <c r="A965" s="98" t="s">
        <v>891</v>
      </c>
      <c r="B965" s="4"/>
      <c r="C965" s="4" t="s">
        <v>102</v>
      </c>
      <c r="D965" s="4" t="s">
        <v>28</v>
      </c>
      <c r="E965" s="31" t="s">
        <v>294</v>
      </c>
      <c r="F965" s="4"/>
      <c r="G965" s="7">
        <f>G966</f>
        <v>0</v>
      </c>
      <c r="H965" s="7">
        <f>H966</f>
        <v>0</v>
      </c>
      <c r="I965" s="7">
        <f>I966</f>
        <v>0</v>
      </c>
    </row>
    <row r="966" spans="1:9" ht="31.5" hidden="1" x14ac:dyDescent="0.25">
      <c r="A966" s="98" t="s">
        <v>61</v>
      </c>
      <c r="B966" s="4"/>
      <c r="C966" s="4" t="s">
        <v>102</v>
      </c>
      <c r="D966" s="4" t="s">
        <v>28</v>
      </c>
      <c r="E966" s="31" t="s">
        <v>294</v>
      </c>
      <c r="F966" s="4" t="s">
        <v>111</v>
      </c>
      <c r="G966" s="7"/>
      <c r="H966" s="7"/>
      <c r="I966" s="7"/>
    </row>
    <row r="967" spans="1:9" ht="31.5" hidden="1" x14ac:dyDescent="0.25">
      <c r="A967" s="98" t="s">
        <v>892</v>
      </c>
      <c r="B967" s="4"/>
      <c r="C967" s="4" t="s">
        <v>102</v>
      </c>
      <c r="D967" s="4" t="s">
        <v>28</v>
      </c>
      <c r="E967" s="31" t="s">
        <v>295</v>
      </c>
      <c r="F967" s="4"/>
      <c r="G967" s="7">
        <f>G968</f>
        <v>0</v>
      </c>
      <c r="H967" s="7">
        <f>H968</f>
        <v>0</v>
      </c>
      <c r="I967" s="7">
        <f>I968</f>
        <v>0</v>
      </c>
    </row>
    <row r="968" spans="1:9" ht="31.5" hidden="1" x14ac:dyDescent="0.25">
      <c r="A968" s="98" t="s">
        <v>61</v>
      </c>
      <c r="B968" s="4"/>
      <c r="C968" s="4" t="s">
        <v>102</v>
      </c>
      <c r="D968" s="4" t="s">
        <v>28</v>
      </c>
      <c r="E968" s="31" t="s">
        <v>295</v>
      </c>
      <c r="F968" s="4" t="s">
        <v>111</v>
      </c>
      <c r="G968" s="7"/>
      <c r="H968" s="7"/>
      <c r="I968" s="7"/>
    </row>
    <row r="969" spans="1:9" hidden="1" x14ac:dyDescent="0.25">
      <c r="A969" s="98" t="s">
        <v>296</v>
      </c>
      <c r="B969" s="4"/>
      <c r="C969" s="4" t="s">
        <v>102</v>
      </c>
      <c r="D969" s="4" t="s">
        <v>28</v>
      </c>
      <c r="E969" s="31" t="s">
        <v>297</v>
      </c>
      <c r="F969" s="4"/>
      <c r="G969" s="7">
        <f>G970</f>
        <v>0</v>
      </c>
      <c r="H969" s="7">
        <f>H970</f>
        <v>0</v>
      </c>
      <c r="I969" s="7">
        <f>I970</f>
        <v>0</v>
      </c>
    </row>
    <row r="970" spans="1:9" ht="31.5" hidden="1" x14ac:dyDescent="0.25">
      <c r="A970" s="98" t="s">
        <v>61</v>
      </c>
      <c r="B970" s="4"/>
      <c r="C970" s="4" t="s">
        <v>102</v>
      </c>
      <c r="D970" s="4" t="s">
        <v>28</v>
      </c>
      <c r="E970" s="31" t="s">
        <v>297</v>
      </c>
      <c r="F970" s="4" t="s">
        <v>111</v>
      </c>
      <c r="G970" s="7"/>
      <c r="H970" s="7"/>
      <c r="I970" s="7"/>
    </row>
    <row r="971" spans="1:9" ht="47.25" x14ac:dyDescent="0.25">
      <c r="A971" s="98" t="s">
        <v>524</v>
      </c>
      <c r="B971" s="4"/>
      <c r="C971" s="4" t="s">
        <v>102</v>
      </c>
      <c r="D971" s="4" t="s">
        <v>28</v>
      </c>
      <c r="E971" s="31" t="s">
        <v>298</v>
      </c>
      <c r="F971" s="4"/>
      <c r="G971" s="7">
        <f>G972+G977</f>
        <v>49959.000000000007</v>
      </c>
      <c r="H971" s="7">
        <f t="shared" ref="H971:I971" si="261">H972+H977</f>
        <v>2000</v>
      </c>
      <c r="I971" s="7">
        <f t="shared" si="261"/>
        <v>5600</v>
      </c>
    </row>
    <row r="972" spans="1:9" x14ac:dyDescent="0.25">
      <c r="A972" s="98" t="s">
        <v>29</v>
      </c>
      <c r="B972" s="4"/>
      <c r="C972" s="4" t="s">
        <v>102</v>
      </c>
      <c r="D972" s="4" t="s">
        <v>28</v>
      </c>
      <c r="E972" s="31" t="s">
        <v>299</v>
      </c>
      <c r="F972" s="4"/>
      <c r="G972" s="7">
        <f>SUM(G973:G975)</f>
        <v>47492.200000000004</v>
      </c>
      <c r="H972" s="7">
        <f t="shared" ref="H972:I972" si="262">SUM(H973:H975)</f>
        <v>2000</v>
      </c>
      <c r="I972" s="7">
        <f t="shared" si="262"/>
        <v>5600</v>
      </c>
    </row>
    <row r="973" spans="1:9" ht="31.5" x14ac:dyDescent="0.25">
      <c r="A973" s="98" t="s">
        <v>43</v>
      </c>
      <c r="B973" s="4"/>
      <c r="C973" s="4" t="s">
        <v>102</v>
      </c>
      <c r="D973" s="4" t="s">
        <v>28</v>
      </c>
      <c r="E973" s="31" t="s">
        <v>299</v>
      </c>
      <c r="F973" s="4" t="s">
        <v>80</v>
      </c>
      <c r="G973" s="7">
        <v>1999.9</v>
      </c>
      <c r="H973" s="7"/>
      <c r="I973" s="7"/>
    </row>
    <row r="974" spans="1:9" ht="31.5" x14ac:dyDescent="0.25">
      <c r="A974" s="98" t="s">
        <v>61</v>
      </c>
      <c r="B974" s="4"/>
      <c r="C974" s="4" t="s">
        <v>102</v>
      </c>
      <c r="D974" s="4" t="s">
        <v>28</v>
      </c>
      <c r="E974" s="31" t="s">
        <v>299</v>
      </c>
      <c r="F974" s="4" t="s">
        <v>111</v>
      </c>
      <c r="G974" s="7">
        <v>45492.3</v>
      </c>
      <c r="H974" s="7">
        <v>2000</v>
      </c>
      <c r="I974" s="7">
        <v>5600</v>
      </c>
    </row>
    <row r="975" spans="1:9" ht="31.5" hidden="1" x14ac:dyDescent="0.25">
      <c r="A975" s="98" t="s">
        <v>595</v>
      </c>
      <c r="B975" s="4"/>
      <c r="C975" s="4" t="s">
        <v>102</v>
      </c>
      <c r="D975" s="4" t="s">
        <v>28</v>
      </c>
      <c r="E975" s="31" t="s">
        <v>597</v>
      </c>
      <c r="F975" s="4"/>
      <c r="G975" s="7">
        <f>G976</f>
        <v>0</v>
      </c>
      <c r="H975" s="7">
        <f>H976</f>
        <v>0</v>
      </c>
      <c r="I975" s="7">
        <f>I976</f>
        <v>0</v>
      </c>
    </row>
    <row r="976" spans="1:9" ht="31.5" hidden="1" x14ac:dyDescent="0.25">
      <c r="A976" s="98" t="s">
        <v>43</v>
      </c>
      <c r="B976" s="4"/>
      <c r="C976" s="4" t="s">
        <v>102</v>
      </c>
      <c r="D976" s="4" t="s">
        <v>28</v>
      </c>
      <c r="E976" s="31" t="s">
        <v>597</v>
      </c>
      <c r="F976" s="4" t="s">
        <v>80</v>
      </c>
      <c r="G976" s="7"/>
      <c r="H976" s="7"/>
      <c r="I976" s="7"/>
    </row>
    <row r="977" spans="1:9" ht="31.5" x14ac:dyDescent="0.25">
      <c r="A977" s="98" t="s">
        <v>893</v>
      </c>
      <c r="B977" s="4"/>
      <c r="C977" s="4" t="s">
        <v>102</v>
      </c>
      <c r="D977" s="4" t="s">
        <v>28</v>
      </c>
      <c r="E977" s="31" t="s">
        <v>615</v>
      </c>
      <c r="F977" s="4"/>
      <c r="G977" s="7">
        <f>SUM(G978+G979)</f>
        <v>2466.8000000000002</v>
      </c>
      <c r="H977" s="7">
        <f>SUM(H978+H979)</f>
        <v>0</v>
      </c>
      <c r="I977" s="7">
        <f>SUM(I978+I979)</f>
        <v>0</v>
      </c>
    </row>
    <row r="978" spans="1:9" ht="31.5" x14ac:dyDescent="0.25">
      <c r="A978" s="98" t="s">
        <v>207</v>
      </c>
      <c r="B978" s="4"/>
      <c r="C978" s="4" t="s">
        <v>102</v>
      </c>
      <c r="D978" s="4" t="s">
        <v>28</v>
      </c>
      <c r="E978" s="31" t="s">
        <v>615</v>
      </c>
      <c r="F978" s="4" t="s">
        <v>111</v>
      </c>
      <c r="G978" s="7">
        <v>2466.8000000000002</v>
      </c>
      <c r="H978" s="7"/>
      <c r="I978" s="7"/>
    </row>
    <row r="979" spans="1:9" ht="31.5" hidden="1" x14ac:dyDescent="0.25">
      <c r="A979" s="98" t="s">
        <v>595</v>
      </c>
      <c r="B979" s="4"/>
      <c r="C979" s="4" t="s">
        <v>102</v>
      </c>
      <c r="D979" s="4" t="s">
        <v>28</v>
      </c>
      <c r="E979" s="31" t="s">
        <v>596</v>
      </c>
      <c r="F979" s="4"/>
      <c r="G979" s="7">
        <f>G980</f>
        <v>0</v>
      </c>
      <c r="H979" s="7">
        <f t="shared" ref="H979:I979" si="263">H980</f>
        <v>0</v>
      </c>
      <c r="I979" s="7">
        <f t="shared" si="263"/>
        <v>0</v>
      </c>
    </row>
    <row r="980" spans="1:9" ht="31.5" hidden="1" x14ac:dyDescent="0.25">
      <c r="A980" s="98" t="s">
        <v>207</v>
      </c>
      <c r="B980" s="4"/>
      <c r="C980" s="4" t="s">
        <v>102</v>
      </c>
      <c r="D980" s="4" t="s">
        <v>28</v>
      </c>
      <c r="E980" s="31" t="s">
        <v>596</v>
      </c>
      <c r="F980" s="4" t="s">
        <v>111</v>
      </c>
      <c r="G980" s="7"/>
      <c r="H980" s="7"/>
      <c r="I980" s="7"/>
    </row>
    <row r="981" spans="1:9" ht="31.5" hidden="1" x14ac:dyDescent="0.25">
      <c r="A981" s="98" t="s">
        <v>520</v>
      </c>
      <c r="B981" s="4"/>
      <c r="C981" s="4" t="s">
        <v>102</v>
      </c>
      <c r="D981" s="4" t="s">
        <v>28</v>
      </c>
      <c r="E981" s="31" t="s">
        <v>14</v>
      </c>
      <c r="F981" s="4"/>
      <c r="G981" s="7">
        <f>G982</f>
        <v>0</v>
      </c>
      <c r="H981" s="7">
        <f t="shared" ref="H981:I984" si="264">H982</f>
        <v>0</v>
      </c>
      <c r="I981" s="7">
        <f t="shared" si="264"/>
        <v>0</v>
      </c>
    </row>
    <row r="982" spans="1:9" hidden="1" x14ac:dyDescent="0.25">
      <c r="A982" s="98" t="s">
        <v>894</v>
      </c>
      <c r="B982" s="4"/>
      <c r="C982" s="4" t="s">
        <v>102</v>
      </c>
      <c r="D982" s="4" t="s">
        <v>28</v>
      </c>
      <c r="E982" s="31" t="s">
        <v>57</v>
      </c>
      <c r="F982" s="4"/>
      <c r="G982" s="7">
        <f>G983</f>
        <v>0</v>
      </c>
      <c r="H982" s="7">
        <f t="shared" si="264"/>
        <v>0</v>
      </c>
      <c r="I982" s="7">
        <f t="shared" si="264"/>
        <v>0</v>
      </c>
    </row>
    <row r="983" spans="1:9" hidden="1" x14ac:dyDescent="0.25">
      <c r="A983" s="98" t="s">
        <v>29</v>
      </c>
      <c r="B983" s="4"/>
      <c r="C983" s="4" t="s">
        <v>102</v>
      </c>
      <c r="D983" s="4" t="s">
        <v>28</v>
      </c>
      <c r="E983" s="22" t="s">
        <v>369</v>
      </c>
      <c r="F983" s="22"/>
      <c r="G983" s="7">
        <f>G984</f>
        <v>0</v>
      </c>
      <c r="H983" s="7">
        <f t="shared" si="264"/>
        <v>0</v>
      </c>
      <c r="I983" s="7">
        <f t="shared" si="264"/>
        <v>0</v>
      </c>
    </row>
    <row r="984" spans="1:9" hidden="1" x14ac:dyDescent="0.25">
      <c r="A984" s="98" t="s">
        <v>31</v>
      </c>
      <c r="B984" s="4"/>
      <c r="C984" s="4" t="s">
        <v>102</v>
      </c>
      <c r="D984" s="4" t="s">
        <v>28</v>
      </c>
      <c r="E984" s="31" t="s">
        <v>370</v>
      </c>
      <c r="F984" s="4"/>
      <c r="G984" s="7">
        <f>G985</f>
        <v>0</v>
      </c>
      <c r="H984" s="7">
        <f t="shared" si="264"/>
        <v>0</v>
      </c>
      <c r="I984" s="7">
        <f t="shared" si="264"/>
        <v>0</v>
      </c>
    </row>
    <row r="985" spans="1:9" ht="31.5" hidden="1" x14ac:dyDescent="0.25">
      <c r="A985" s="98" t="s">
        <v>207</v>
      </c>
      <c r="B985" s="4"/>
      <c r="C985" s="4" t="s">
        <v>102</v>
      </c>
      <c r="D985" s="4" t="s">
        <v>28</v>
      </c>
      <c r="E985" s="31" t="s">
        <v>370</v>
      </c>
      <c r="F985" s="4" t="s">
        <v>111</v>
      </c>
      <c r="G985" s="7"/>
      <c r="H985" s="7"/>
      <c r="I985" s="7"/>
    </row>
    <row r="986" spans="1:9" x14ac:dyDescent="0.25">
      <c r="A986" s="98" t="s">
        <v>163</v>
      </c>
      <c r="B986" s="4"/>
      <c r="C986" s="4" t="s">
        <v>102</v>
      </c>
      <c r="D986" s="4" t="s">
        <v>35</v>
      </c>
      <c r="E986" s="22"/>
      <c r="F986" s="4"/>
      <c r="G986" s="7">
        <f>SUM(G992+G998)+G1101+G1095+G987</f>
        <v>2000543.5</v>
      </c>
      <c r="H986" s="7">
        <f>SUM(H992+H998)+H1101+H1095+H987</f>
        <v>1715474.4</v>
      </c>
      <c r="I986" s="7">
        <f>SUM(I992+I998)+I1101+I1095+I987</f>
        <v>1730821.6</v>
      </c>
    </row>
    <row r="987" spans="1:9" ht="31.5" x14ac:dyDescent="0.25">
      <c r="A987" s="98" t="s">
        <v>411</v>
      </c>
      <c r="B987" s="99"/>
      <c r="C987" s="4" t="s">
        <v>102</v>
      </c>
      <c r="D987" s="4" t="s">
        <v>35</v>
      </c>
      <c r="E987" s="48" t="s">
        <v>321</v>
      </c>
      <c r="F987" s="4"/>
      <c r="G987" s="7">
        <f t="shared" ref="G987:I988" si="265">G988</f>
        <v>4517</v>
      </c>
      <c r="H987" s="7">
        <f t="shared" si="265"/>
        <v>4667</v>
      </c>
      <c r="I987" s="7">
        <f t="shared" si="265"/>
        <v>4667</v>
      </c>
    </row>
    <row r="988" spans="1:9" ht="31.5" x14ac:dyDescent="0.25">
      <c r="A988" s="98" t="s">
        <v>329</v>
      </c>
      <c r="B988" s="99"/>
      <c r="C988" s="4" t="s">
        <v>102</v>
      </c>
      <c r="D988" s="4" t="s">
        <v>35</v>
      </c>
      <c r="E988" s="48" t="s">
        <v>330</v>
      </c>
      <c r="F988" s="4"/>
      <c r="G988" s="7">
        <f t="shared" si="265"/>
        <v>4517</v>
      </c>
      <c r="H988" s="7">
        <f t="shared" si="265"/>
        <v>4667</v>
      </c>
      <c r="I988" s="7">
        <f t="shared" si="265"/>
        <v>4667</v>
      </c>
    </row>
    <row r="989" spans="1:9" ht="47.25" x14ac:dyDescent="0.25">
      <c r="A989" s="98" t="s">
        <v>958</v>
      </c>
      <c r="B989" s="99"/>
      <c r="C989" s="4" t="s">
        <v>102</v>
      </c>
      <c r="D989" s="4" t="s">
        <v>35</v>
      </c>
      <c r="E989" s="48" t="s">
        <v>453</v>
      </c>
      <c r="F989" s="4"/>
      <c r="G989" s="7">
        <f>G990+G991</f>
        <v>4517</v>
      </c>
      <c r="H989" s="7">
        <f>H990+H991</f>
        <v>4667</v>
      </c>
      <c r="I989" s="7">
        <f>I990+I991</f>
        <v>4667</v>
      </c>
    </row>
    <row r="990" spans="1:9" ht="47.25" x14ac:dyDescent="0.25">
      <c r="A990" s="2" t="s">
        <v>42</v>
      </c>
      <c r="B990" s="99"/>
      <c r="C990" s="4" t="s">
        <v>102</v>
      </c>
      <c r="D990" s="4" t="s">
        <v>35</v>
      </c>
      <c r="E990" s="48" t="s">
        <v>453</v>
      </c>
      <c r="F990" s="99" t="s">
        <v>78</v>
      </c>
      <c r="G990" s="7">
        <v>4067</v>
      </c>
      <c r="H990" s="7">
        <v>4217</v>
      </c>
      <c r="I990" s="7">
        <v>4217</v>
      </c>
    </row>
    <row r="991" spans="1:9" ht="31.5" x14ac:dyDescent="0.25">
      <c r="A991" s="98" t="s">
        <v>110</v>
      </c>
      <c r="B991" s="4"/>
      <c r="C991" s="4" t="s">
        <v>102</v>
      </c>
      <c r="D991" s="4" t="s">
        <v>35</v>
      </c>
      <c r="E991" s="48" t="s">
        <v>453</v>
      </c>
      <c r="F991" s="4" t="s">
        <v>111</v>
      </c>
      <c r="G991" s="7">
        <v>450</v>
      </c>
      <c r="H991" s="7">
        <v>450</v>
      </c>
      <c r="I991" s="7">
        <v>450</v>
      </c>
    </row>
    <row r="992" spans="1:9" ht="47.25" hidden="1" x14ac:dyDescent="0.25">
      <c r="A992" s="32" t="s">
        <v>525</v>
      </c>
      <c r="B992" s="49"/>
      <c r="C992" s="49" t="s">
        <v>102</v>
      </c>
      <c r="D992" s="49" t="s">
        <v>35</v>
      </c>
      <c r="E992" s="50" t="s">
        <v>401</v>
      </c>
      <c r="F992" s="49"/>
      <c r="G992" s="51">
        <f>G993</f>
        <v>0</v>
      </c>
      <c r="H992" s="51">
        <f t="shared" ref="H992:I992" si="266">H993</f>
        <v>0</v>
      </c>
      <c r="I992" s="51">
        <f t="shared" si="266"/>
        <v>0</v>
      </c>
    </row>
    <row r="993" spans="1:9" hidden="1" x14ac:dyDescent="0.25">
      <c r="A993" s="98" t="s">
        <v>29</v>
      </c>
      <c r="B993" s="49"/>
      <c r="C993" s="49" t="s">
        <v>102</v>
      </c>
      <c r="D993" s="49" t="s">
        <v>35</v>
      </c>
      <c r="E993" s="50" t="s">
        <v>472</v>
      </c>
      <c r="F993" s="49"/>
      <c r="G993" s="51">
        <f>G996+G994</f>
        <v>0</v>
      </c>
      <c r="H993" s="51">
        <f t="shared" ref="H993:I993" si="267">H996+H994</f>
        <v>0</v>
      </c>
      <c r="I993" s="51">
        <f t="shared" si="267"/>
        <v>0</v>
      </c>
    </row>
    <row r="994" spans="1:9" hidden="1" x14ac:dyDescent="0.25">
      <c r="A994" s="98" t="s">
        <v>300</v>
      </c>
      <c r="B994" s="49"/>
      <c r="C994" s="49" t="s">
        <v>102</v>
      </c>
      <c r="D994" s="49" t="s">
        <v>35</v>
      </c>
      <c r="E994" s="50" t="s">
        <v>683</v>
      </c>
      <c r="F994" s="49"/>
      <c r="G994" s="51">
        <f>SUM(G995)</f>
        <v>0</v>
      </c>
      <c r="H994" s="51">
        <f t="shared" ref="H994:I994" si="268">SUM(H995)</f>
        <v>0</v>
      </c>
      <c r="I994" s="51">
        <f t="shared" si="268"/>
        <v>0</v>
      </c>
    </row>
    <row r="995" spans="1:9" ht="31.5" hidden="1" x14ac:dyDescent="0.25">
      <c r="A995" s="98" t="s">
        <v>43</v>
      </c>
      <c r="B995" s="49"/>
      <c r="C995" s="49" t="s">
        <v>102</v>
      </c>
      <c r="D995" s="49" t="s">
        <v>35</v>
      </c>
      <c r="E995" s="50" t="s">
        <v>683</v>
      </c>
      <c r="F995" s="49" t="s">
        <v>80</v>
      </c>
      <c r="G995" s="51"/>
      <c r="H995" s="51"/>
      <c r="I995" s="51"/>
    </row>
    <row r="996" spans="1:9" hidden="1" x14ac:dyDescent="0.25">
      <c r="A996" s="32" t="s">
        <v>300</v>
      </c>
      <c r="B996" s="49"/>
      <c r="C996" s="49" t="s">
        <v>102</v>
      </c>
      <c r="D996" s="49" t="s">
        <v>35</v>
      </c>
      <c r="E996" s="50" t="s">
        <v>683</v>
      </c>
      <c r="F996" s="49"/>
      <c r="G996" s="51">
        <f t="shared" ref="G996:I996" si="269">G997</f>
        <v>0</v>
      </c>
      <c r="H996" s="51">
        <f t="shared" si="269"/>
        <v>0</v>
      </c>
      <c r="I996" s="51">
        <f t="shared" si="269"/>
        <v>0</v>
      </c>
    </row>
    <row r="997" spans="1:9" ht="31.5" hidden="1" x14ac:dyDescent="0.25">
      <c r="A997" s="98" t="s">
        <v>43</v>
      </c>
      <c r="B997" s="49"/>
      <c r="C997" s="49" t="s">
        <v>102</v>
      </c>
      <c r="D997" s="49" t="s">
        <v>35</v>
      </c>
      <c r="E997" s="50" t="s">
        <v>683</v>
      </c>
      <c r="F997" s="49" t="s">
        <v>80</v>
      </c>
      <c r="G997" s="51"/>
      <c r="H997" s="51"/>
      <c r="I997" s="51"/>
    </row>
    <row r="998" spans="1:9" ht="31.5" customHeight="1" x14ac:dyDescent="0.25">
      <c r="A998" s="98" t="s">
        <v>522</v>
      </c>
      <c r="B998" s="4"/>
      <c r="C998" s="4" t="s">
        <v>102</v>
      </c>
      <c r="D998" s="4" t="s">
        <v>35</v>
      </c>
      <c r="E998" s="31" t="s">
        <v>290</v>
      </c>
      <c r="F998" s="4"/>
      <c r="G998" s="7">
        <f>SUM(G999+G1075)</f>
        <v>1995996.5</v>
      </c>
      <c r="H998" s="7">
        <f>SUM(H999+H1075)</f>
        <v>1710777.4</v>
      </c>
      <c r="I998" s="7">
        <f>SUM(I999+I1075)</f>
        <v>1726124.6</v>
      </c>
    </row>
    <row r="999" spans="1:9" ht="31.5" customHeight="1" x14ac:dyDescent="0.25">
      <c r="A999" s="98" t="s">
        <v>659</v>
      </c>
      <c r="B999" s="4"/>
      <c r="C999" s="4" t="s">
        <v>102</v>
      </c>
      <c r="D999" s="4" t="s">
        <v>35</v>
      </c>
      <c r="E999" s="31" t="s">
        <v>577</v>
      </c>
      <c r="F999" s="4"/>
      <c r="G999" s="7">
        <f>SUM(G1000)+G1039+G1047+G1062+G1044+G1071</f>
        <v>1772553.9</v>
      </c>
      <c r="H999" s="7">
        <f>SUM(H1000)+H1039+H1047+H1062+H1044+H1071</f>
        <v>1691666.5</v>
      </c>
      <c r="I999" s="7">
        <f>SUM(I1000)+I1039+I1047+I1062+I1044+I1071</f>
        <v>1698553.8</v>
      </c>
    </row>
    <row r="1000" spans="1:9" ht="18.75" customHeight="1" x14ac:dyDescent="0.25">
      <c r="A1000" s="98" t="s">
        <v>29</v>
      </c>
      <c r="B1000" s="4"/>
      <c r="C1000" s="4" t="s">
        <v>102</v>
      </c>
      <c r="D1000" s="4" t="s">
        <v>35</v>
      </c>
      <c r="E1000" s="22" t="s">
        <v>578</v>
      </c>
      <c r="F1000" s="22"/>
      <c r="G1000" s="7">
        <f>SUM(G1004+G1008+G1022+G1027)+G1019+G1025+G1016+G1014+G1011+G1030+G1032+G1034+G1001</f>
        <v>235561.19999999998</v>
      </c>
      <c r="H1000" s="7">
        <f t="shared" ref="H1000:I1000" si="270">SUM(H1004+H1008+H1022+H1027)+H1019+H1025+H1016+H1014+H1011+H1030+H1032+H1034+H1001</f>
        <v>232058.7</v>
      </c>
      <c r="I1000" s="7">
        <f t="shared" si="270"/>
        <v>220878.5</v>
      </c>
    </row>
    <row r="1001" spans="1:9" ht="126" x14ac:dyDescent="0.25">
      <c r="A1001" s="98" t="s">
        <v>1037</v>
      </c>
      <c r="B1001" s="4"/>
      <c r="C1001" s="4" t="s">
        <v>102</v>
      </c>
      <c r="D1001" s="4" t="s">
        <v>35</v>
      </c>
      <c r="E1001" s="22" t="s">
        <v>1000</v>
      </c>
      <c r="F1001" s="22"/>
      <c r="G1001" s="7">
        <f>SUM(G1002:G1003)</f>
        <v>2067.3000000000002</v>
      </c>
      <c r="H1001" s="7">
        <f t="shared" ref="H1001:I1001" si="271">SUM(H1002:H1003)</f>
        <v>0</v>
      </c>
      <c r="I1001" s="7">
        <f t="shared" si="271"/>
        <v>0</v>
      </c>
    </row>
    <row r="1002" spans="1:9" ht="31.5" x14ac:dyDescent="0.25">
      <c r="A1002" s="98" t="s">
        <v>43</v>
      </c>
      <c r="B1002" s="4"/>
      <c r="C1002" s="4" t="s">
        <v>102</v>
      </c>
      <c r="D1002" s="4" t="s">
        <v>35</v>
      </c>
      <c r="E1002" s="22" t="s">
        <v>1000</v>
      </c>
      <c r="F1002" s="22">
        <v>200</v>
      </c>
      <c r="G1002" s="7">
        <v>879</v>
      </c>
      <c r="H1002" s="7"/>
      <c r="I1002" s="7"/>
    </row>
    <row r="1003" spans="1:9" ht="31.5" x14ac:dyDescent="0.25">
      <c r="A1003" s="98" t="s">
        <v>207</v>
      </c>
      <c r="B1003" s="4"/>
      <c r="C1003" s="4" t="s">
        <v>102</v>
      </c>
      <c r="D1003" s="4" t="s">
        <v>35</v>
      </c>
      <c r="E1003" s="22" t="s">
        <v>1000</v>
      </c>
      <c r="F1003" s="22">
        <v>600</v>
      </c>
      <c r="G1003" s="7">
        <v>1188.3</v>
      </c>
      <c r="H1003" s="7"/>
      <c r="I1003" s="7"/>
    </row>
    <row r="1004" spans="1:9" ht="14.25" customHeight="1" x14ac:dyDescent="0.25">
      <c r="A1004" s="98" t="s">
        <v>300</v>
      </c>
      <c r="B1004" s="4"/>
      <c r="C1004" s="4" t="s">
        <v>102</v>
      </c>
      <c r="D1004" s="4" t="s">
        <v>35</v>
      </c>
      <c r="E1004" s="6" t="s">
        <v>591</v>
      </c>
      <c r="F1004" s="22"/>
      <c r="G1004" s="7">
        <f>SUM(G1005:G1007)</f>
        <v>1872.6</v>
      </c>
      <c r="H1004" s="7">
        <f>SUM(H1005:H1007)</f>
        <v>5990</v>
      </c>
      <c r="I1004" s="7">
        <f>SUM(I1005:I1007)</f>
        <v>0</v>
      </c>
    </row>
    <row r="1005" spans="1:9" ht="31.5" x14ac:dyDescent="0.25">
      <c r="A1005" s="98" t="s">
        <v>43</v>
      </c>
      <c r="B1005" s="4"/>
      <c r="C1005" s="4" t="s">
        <v>102</v>
      </c>
      <c r="D1005" s="4" t="s">
        <v>35</v>
      </c>
      <c r="E1005" s="6" t="s">
        <v>591</v>
      </c>
      <c r="F1005" s="22">
        <v>200</v>
      </c>
      <c r="G1005" s="7">
        <v>1109</v>
      </c>
      <c r="H1005" s="7"/>
      <c r="I1005" s="7"/>
    </row>
    <row r="1006" spans="1:9" hidden="1" x14ac:dyDescent="0.25">
      <c r="A1006" s="98" t="s">
        <v>34</v>
      </c>
      <c r="B1006" s="4"/>
      <c r="C1006" s="4" t="s">
        <v>102</v>
      </c>
      <c r="D1006" s="4" t="s">
        <v>35</v>
      </c>
      <c r="E1006" s="6" t="s">
        <v>591</v>
      </c>
      <c r="F1006" s="22">
        <v>300</v>
      </c>
      <c r="G1006" s="7"/>
      <c r="H1006" s="7"/>
      <c r="I1006" s="7"/>
    </row>
    <row r="1007" spans="1:9" ht="31.5" x14ac:dyDescent="0.25">
      <c r="A1007" s="98" t="s">
        <v>207</v>
      </c>
      <c r="B1007" s="4"/>
      <c r="C1007" s="4" t="s">
        <v>102</v>
      </c>
      <c r="D1007" s="4" t="s">
        <v>35</v>
      </c>
      <c r="E1007" s="6" t="s">
        <v>591</v>
      </c>
      <c r="F1007" s="22">
        <v>600</v>
      </c>
      <c r="G1007" s="7">
        <v>763.6</v>
      </c>
      <c r="H1007" s="7">
        <v>5990</v>
      </c>
      <c r="I1007" s="7"/>
    </row>
    <row r="1008" spans="1:9" ht="47.25" x14ac:dyDescent="0.25">
      <c r="A1008" s="98" t="s">
        <v>600</v>
      </c>
      <c r="B1008" s="4"/>
      <c r="C1008" s="4" t="s">
        <v>102</v>
      </c>
      <c r="D1008" s="4" t="s">
        <v>35</v>
      </c>
      <c r="E1008" s="22" t="s">
        <v>601</v>
      </c>
      <c r="F1008" s="4"/>
      <c r="G1008" s="7">
        <f>SUM(G1009:G1010)</f>
        <v>7985.3</v>
      </c>
      <c r="H1008" s="7">
        <f t="shared" ref="H1008:I1008" si="272">SUM(H1009:H1010)</f>
        <v>7985.3</v>
      </c>
      <c r="I1008" s="7">
        <f t="shared" si="272"/>
        <v>7986.1</v>
      </c>
    </row>
    <row r="1009" spans="1:9" ht="31.5" x14ac:dyDescent="0.25">
      <c r="A1009" s="98" t="s">
        <v>43</v>
      </c>
      <c r="B1009" s="4"/>
      <c r="C1009" s="4" t="s">
        <v>102</v>
      </c>
      <c r="D1009" s="4" t="s">
        <v>35</v>
      </c>
      <c r="E1009" s="22" t="s">
        <v>601</v>
      </c>
      <c r="F1009" s="4" t="s">
        <v>80</v>
      </c>
      <c r="G1009" s="7">
        <v>3176.3</v>
      </c>
      <c r="H1009" s="7">
        <v>3176.3</v>
      </c>
      <c r="I1009" s="7">
        <v>3177.1</v>
      </c>
    </row>
    <row r="1010" spans="1:9" ht="31.5" x14ac:dyDescent="0.25">
      <c r="A1010" s="98" t="s">
        <v>207</v>
      </c>
      <c r="B1010" s="4"/>
      <c r="C1010" s="4" t="s">
        <v>102</v>
      </c>
      <c r="D1010" s="4" t="s">
        <v>35</v>
      </c>
      <c r="E1010" s="22" t="s">
        <v>601</v>
      </c>
      <c r="F1010" s="4" t="s">
        <v>111</v>
      </c>
      <c r="G1010" s="7">
        <v>4809</v>
      </c>
      <c r="H1010" s="7">
        <v>4809</v>
      </c>
      <c r="I1010" s="7">
        <v>4809</v>
      </c>
    </row>
    <row r="1011" spans="1:9" x14ac:dyDescent="0.25">
      <c r="A1011" s="98" t="s">
        <v>750</v>
      </c>
      <c r="B1011" s="4"/>
      <c r="C1011" s="4" t="s">
        <v>102</v>
      </c>
      <c r="D1011" s="4" t="s">
        <v>35</v>
      </c>
      <c r="E1011" s="22" t="s">
        <v>749</v>
      </c>
      <c r="F1011" s="4"/>
      <c r="G1011" s="7">
        <f>SUM(G1012:G1013)</f>
        <v>1509.8</v>
      </c>
      <c r="H1011" s="7">
        <f t="shared" ref="H1011:I1011" si="273">SUM(H1012:H1013)</f>
        <v>1509.8</v>
      </c>
      <c r="I1011" s="7">
        <f t="shared" si="273"/>
        <v>1509.8</v>
      </c>
    </row>
    <row r="1012" spans="1:9" ht="31.5" x14ac:dyDescent="0.25">
      <c r="A1012" s="98" t="s">
        <v>43</v>
      </c>
      <c r="B1012" s="4"/>
      <c r="C1012" s="4" t="s">
        <v>102</v>
      </c>
      <c r="D1012" s="4" t="s">
        <v>35</v>
      </c>
      <c r="E1012" s="22" t="s">
        <v>749</v>
      </c>
      <c r="F1012" s="4" t="s">
        <v>80</v>
      </c>
      <c r="G1012" s="7">
        <v>976.4</v>
      </c>
      <c r="H1012" s="7">
        <v>976.4</v>
      </c>
      <c r="I1012" s="7">
        <v>976.4</v>
      </c>
    </row>
    <row r="1013" spans="1:9" ht="31.5" x14ac:dyDescent="0.25">
      <c r="A1013" s="98" t="s">
        <v>207</v>
      </c>
      <c r="B1013" s="4"/>
      <c r="C1013" s="4" t="s">
        <v>102</v>
      </c>
      <c r="D1013" s="4" t="s">
        <v>35</v>
      </c>
      <c r="E1013" s="22" t="s">
        <v>749</v>
      </c>
      <c r="F1013" s="4" t="s">
        <v>111</v>
      </c>
      <c r="G1013" s="7">
        <v>533.4</v>
      </c>
      <c r="H1013" s="7">
        <v>533.4</v>
      </c>
      <c r="I1013" s="7">
        <v>533.4</v>
      </c>
    </row>
    <row r="1014" spans="1:9" ht="31.5" x14ac:dyDescent="0.25">
      <c r="A1014" s="98" t="s">
        <v>490</v>
      </c>
      <c r="B1014" s="4"/>
      <c r="C1014" s="4" t="s">
        <v>102</v>
      </c>
      <c r="D1014" s="4" t="s">
        <v>35</v>
      </c>
      <c r="E1014" s="22" t="s">
        <v>692</v>
      </c>
      <c r="F1014" s="4"/>
      <c r="G1014" s="7">
        <f>SUM(G1015)</f>
        <v>350</v>
      </c>
      <c r="H1014" s="7">
        <f t="shared" ref="H1014:I1014" si="274">SUM(H1015)</f>
        <v>0</v>
      </c>
      <c r="I1014" s="7">
        <f t="shared" si="274"/>
        <v>0</v>
      </c>
    </row>
    <row r="1015" spans="1:9" ht="31.5" x14ac:dyDescent="0.25">
      <c r="A1015" s="98" t="s">
        <v>43</v>
      </c>
      <c r="B1015" s="4"/>
      <c r="C1015" s="4" t="s">
        <v>102</v>
      </c>
      <c r="D1015" s="4" t="s">
        <v>35</v>
      </c>
      <c r="E1015" s="22" t="s">
        <v>692</v>
      </c>
      <c r="F1015" s="4" t="s">
        <v>80</v>
      </c>
      <c r="G1015" s="7">
        <v>350</v>
      </c>
      <c r="H1015" s="7"/>
      <c r="I1015" s="7"/>
    </row>
    <row r="1016" spans="1:9" ht="47.25" x14ac:dyDescent="0.25">
      <c r="A1016" s="98" t="s">
        <v>924</v>
      </c>
      <c r="B1016" s="4"/>
      <c r="C1016" s="4" t="s">
        <v>102</v>
      </c>
      <c r="D1016" s="4" t="s">
        <v>35</v>
      </c>
      <c r="E1016" s="22" t="s">
        <v>690</v>
      </c>
      <c r="F1016" s="4"/>
      <c r="G1016" s="7">
        <f>SUM(G1017:G1018)</f>
        <v>82189.399999999994</v>
      </c>
      <c r="H1016" s="7">
        <f t="shared" ref="H1016:I1016" si="275">SUM(H1017:H1018)</f>
        <v>80133.5</v>
      </c>
      <c r="I1016" s="7">
        <f t="shared" si="275"/>
        <v>80133.5</v>
      </c>
    </row>
    <row r="1017" spans="1:9" ht="47.25" x14ac:dyDescent="0.25">
      <c r="A1017" s="2" t="s">
        <v>42</v>
      </c>
      <c r="B1017" s="4"/>
      <c r="C1017" s="4" t="s">
        <v>102</v>
      </c>
      <c r="D1017" s="4" t="s">
        <v>35</v>
      </c>
      <c r="E1017" s="22" t="s">
        <v>690</v>
      </c>
      <c r="F1017" s="4" t="s">
        <v>78</v>
      </c>
      <c r="G1017" s="7">
        <v>30748.3</v>
      </c>
      <c r="H1017" s="7">
        <v>29962.1</v>
      </c>
      <c r="I1017" s="7">
        <v>29962.1</v>
      </c>
    </row>
    <row r="1018" spans="1:9" ht="31.5" x14ac:dyDescent="0.25">
      <c r="A1018" s="98" t="s">
        <v>207</v>
      </c>
      <c r="B1018" s="4"/>
      <c r="C1018" s="4" t="s">
        <v>102</v>
      </c>
      <c r="D1018" s="4" t="s">
        <v>35</v>
      </c>
      <c r="E1018" s="22" t="s">
        <v>690</v>
      </c>
      <c r="F1018" s="4" t="s">
        <v>111</v>
      </c>
      <c r="G1018" s="7">
        <v>51441.1</v>
      </c>
      <c r="H1018" s="7">
        <v>50171.4</v>
      </c>
      <c r="I1018" s="7">
        <v>50171.4</v>
      </c>
    </row>
    <row r="1019" spans="1:9" ht="47.25" x14ac:dyDescent="0.25">
      <c r="A1019" s="71" t="s">
        <v>953</v>
      </c>
      <c r="B1019" s="4"/>
      <c r="C1019" s="4" t="s">
        <v>102</v>
      </c>
      <c r="D1019" s="4" t="s">
        <v>35</v>
      </c>
      <c r="E1019" s="22" t="s">
        <v>720</v>
      </c>
      <c r="F1019" s="4"/>
      <c r="G1019" s="7">
        <f>SUM(G1020:G1021)</f>
        <v>108236.4</v>
      </c>
      <c r="H1019" s="7">
        <f t="shared" ref="H1019:I1019" si="276">SUM(H1020:H1021)</f>
        <v>108236.4</v>
      </c>
      <c r="I1019" s="7">
        <f t="shared" si="276"/>
        <v>103045.40000000001</v>
      </c>
    </row>
    <row r="1020" spans="1:9" ht="31.5" x14ac:dyDescent="0.25">
      <c r="A1020" s="98" t="s">
        <v>43</v>
      </c>
      <c r="B1020" s="4"/>
      <c r="C1020" s="4" t="s">
        <v>102</v>
      </c>
      <c r="D1020" s="4" t="s">
        <v>35</v>
      </c>
      <c r="E1020" s="22" t="s">
        <v>720</v>
      </c>
      <c r="F1020" s="4" t="s">
        <v>80</v>
      </c>
      <c r="G1020" s="7">
        <v>33789.800000000003</v>
      </c>
      <c r="H1020" s="7">
        <v>33789.800000000003</v>
      </c>
      <c r="I1020" s="7">
        <v>32145.300000000003</v>
      </c>
    </row>
    <row r="1021" spans="1:9" ht="31.5" x14ac:dyDescent="0.25">
      <c r="A1021" s="98" t="s">
        <v>207</v>
      </c>
      <c r="B1021" s="4"/>
      <c r="C1021" s="4" t="s">
        <v>102</v>
      </c>
      <c r="D1021" s="4" t="s">
        <v>35</v>
      </c>
      <c r="E1021" s="22" t="s">
        <v>720</v>
      </c>
      <c r="F1021" s="4" t="s">
        <v>111</v>
      </c>
      <c r="G1021" s="7">
        <v>74446.599999999991</v>
      </c>
      <c r="H1021" s="7">
        <v>74446.599999999991</v>
      </c>
      <c r="I1021" s="7">
        <v>70900.100000000006</v>
      </c>
    </row>
    <row r="1022" spans="1:9" ht="47.25" x14ac:dyDescent="0.25">
      <c r="A1022" s="98" t="s">
        <v>600</v>
      </c>
      <c r="B1022" s="4"/>
      <c r="C1022" s="4" t="s">
        <v>102</v>
      </c>
      <c r="D1022" s="4" t="s">
        <v>35</v>
      </c>
      <c r="E1022" s="6" t="s">
        <v>602</v>
      </c>
      <c r="F1022" s="22"/>
      <c r="G1022" s="7">
        <f>SUM(G1023:G1024)</f>
        <v>11739.2</v>
      </c>
      <c r="H1022" s="7">
        <f>SUM(H1023:H1024)</f>
        <v>11739.2</v>
      </c>
      <c r="I1022" s="7">
        <f>SUM(I1023:I1024)</f>
        <v>11739.2</v>
      </c>
    </row>
    <row r="1023" spans="1:9" ht="31.5" x14ac:dyDescent="0.25">
      <c r="A1023" s="98" t="s">
        <v>43</v>
      </c>
      <c r="B1023" s="4"/>
      <c r="C1023" s="4" t="s">
        <v>102</v>
      </c>
      <c r="D1023" s="4" t="s">
        <v>35</v>
      </c>
      <c r="E1023" s="6" t="s">
        <v>602</v>
      </c>
      <c r="F1023" s="4" t="s">
        <v>80</v>
      </c>
      <c r="G1023" s="72">
        <v>4760.3999999999996</v>
      </c>
      <c r="H1023" s="72">
        <v>4760.3999999999996</v>
      </c>
      <c r="I1023" s="72">
        <v>4760.3999999999996</v>
      </c>
    </row>
    <row r="1024" spans="1:9" ht="31.5" x14ac:dyDescent="0.25">
      <c r="A1024" s="98" t="s">
        <v>207</v>
      </c>
      <c r="B1024" s="4"/>
      <c r="C1024" s="4" t="s">
        <v>102</v>
      </c>
      <c r="D1024" s="4" t="s">
        <v>35</v>
      </c>
      <c r="E1024" s="6" t="s">
        <v>602</v>
      </c>
      <c r="F1024" s="4" t="s">
        <v>111</v>
      </c>
      <c r="G1024" s="72">
        <v>6978.8</v>
      </c>
      <c r="H1024" s="72">
        <v>6978.8</v>
      </c>
      <c r="I1024" s="72">
        <v>6978.8</v>
      </c>
    </row>
    <row r="1025" spans="1:9" ht="47.25" hidden="1" x14ac:dyDescent="0.25">
      <c r="A1025" s="98" t="s">
        <v>685</v>
      </c>
      <c r="B1025" s="4"/>
      <c r="C1025" s="4" t="s">
        <v>102</v>
      </c>
      <c r="D1025" s="4" t="s">
        <v>35</v>
      </c>
      <c r="E1025" s="6" t="s">
        <v>684</v>
      </c>
      <c r="F1025" s="4"/>
      <c r="G1025" s="7">
        <f>SUM(G1026)</f>
        <v>0</v>
      </c>
      <c r="H1025" s="7">
        <f t="shared" ref="H1025:I1025" si="277">SUM(H1026)</f>
        <v>0</v>
      </c>
      <c r="I1025" s="7">
        <f t="shared" si="277"/>
        <v>0</v>
      </c>
    </row>
    <row r="1026" spans="1:9" ht="31.5" hidden="1" x14ac:dyDescent="0.25">
      <c r="A1026" s="98" t="s">
        <v>43</v>
      </c>
      <c r="B1026" s="4"/>
      <c r="C1026" s="4" t="s">
        <v>102</v>
      </c>
      <c r="D1026" s="4" t="s">
        <v>35</v>
      </c>
      <c r="E1026" s="6" t="s">
        <v>684</v>
      </c>
      <c r="F1026" s="4" t="s">
        <v>80</v>
      </c>
      <c r="G1026" s="7"/>
      <c r="H1026" s="7"/>
      <c r="I1026" s="7"/>
    </row>
    <row r="1027" spans="1:9" ht="47.25" x14ac:dyDescent="0.25">
      <c r="A1027" s="98" t="s">
        <v>731</v>
      </c>
      <c r="B1027" s="4"/>
      <c r="C1027" s="4" t="s">
        <v>102</v>
      </c>
      <c r="D1027" s="4" t="s">
        <v>35</v>
      </c>
      <c r="E1027" s="22" t="s">
        <v>603</v>
      </c>
      <c r="F1027" s="4"/>
      <c r="G1027" s="7">
        <f>G1029+G1028</f>
        <v>15630.800000000001</v>
      </c>
      <c r="H1027" s="7">
        <f>H1029+H1028</f>
        <v>15630.800000000001</v>
      </c>
      <c r="I1027" s="7">
        <f>I1029+I1028</f>
        <v>15630.800000000001</v>
      </c>
    </row>
    <row r="1028" spans="1:9" ht="31.5" x14ac:dyDescent="0.25">
      <c r="A1028" s="98" t="s">
        <v>43</v>
      </c>
      <c r="B1028" s="4"/>
      <c r="C1028" s="4" t="s">
        <v>102</v>
      </c>
      <c r="D1028" s="4" t="s">
        <v>35</v>
      </c>
      <c r="E1028" s="22" t="s">
        <v>603</v>
      </c>
      <c r="F1028" s="4" t="s">
        <v>80</v>
      </c>
      <c r="G1028" s="72">
        <v>4871.7000000000007</v>
      </c>
      <c r="H1028" s="72">
        <v>4871.7000000000007</v>
      </c>
      <c r="I1028" s="72">
        <v>4871.7000000000007</v>
      </c>
    </row>
    <row r="1029" spans="1:9" ht="31.5" x14ac:dyDescent="0.25">
      <c r="A1029" s="98" t="s">
        <v>207</v>
      </c>
      <c r="B1029" s="4"/>
      <c r="C1029" s="4" t="s">
        <v>102</v>
      </c>
      <c r="D1029" s="4" t="s">
        <v>35</v>
      </c>
      <c r="E1029" s="22" t="s">
        <v>603</v>
      </c>
      <c r="F1029" s="4" t="s">
        <v>111</v>
      </c>
      <c r="G1029" s="72">
        <v>10759.1</v>
      </c>
      <c r="H1029" s="72">
        <v>10759.1</v>
      </c>
      <c r="I1029" s="72">
        <v>10759.1</v>
      </c>
    </row>
    <row r="1030" spans="1:9" ht="78.75" hidden="1" x14ac:dyDescent="0.25">
      <c r="A1030" s="98" t="s">
        <v>405</v>
      </c>
      <c r="B1030" s="4"/>
      <c r="C1030" s="4" t="s">
        <v>102</v>
      </c>
      <c r="D1030" s="4" t="s">
        <v>35</v>
      </c>
      <c r="E1030" s="22" t="s">
        <v>776</v>
      </c>
      <c r="F1030" s="4"/>
      <c r="G1030" s="72">
        <f>SUM(G1031)</f>
        <v>0</v>
      </c>
      <c r="H1030" s="72">
        <f t="shared" ref="H1030:I1030" si="278">SUM(H1031)</f>
        <v>0</v>
      </c>
      <c r="I1030" s="72">
        <f t="shared" si="278"/>
        <v>0</v>
      </c>
    </row>
    <row r="1031" spans="1:9" ht="31.5" hidden="1" x14ac:dyDescent="0.25">
      <c r="A1031" s="98" t="s">
        <v>207</v>
      </c>
      <c r="B1031" s="4"/>
      <c r="C1031" s="4" t="s">
        <v>102</v>
      </c>
      <c r="D1031" s="4" t="s">
        <v>35</v>
      </c>
      <c r="E1031" s="22" t="s">
        <v>776</v>
      </c>
      <c r="F1031" s="4" t="s">
        <v>111</v>
      </c>
      <c r="G1031" s="72"/>
      <c r="H1031" s="72"/>
      <c r="I1031" s="72"/>
    </row>
    <row r="1032" spans="1:9" ht="31.5" x14ac:dyDescent="0.25">
      <c r="A1032" s="98" t="s">
        <v>961</v>
      </c>
      <c r="B1032" s="4"/>
      <c r="C1032" s="4" t="s">
        <v>102</v>
      </c>
      <c r="D1032" s="4" t="s">
        <v>35</v>
      </c>
      <c r="E1032" s="22" t="s">
        <v>962</v>
      </c>
      <c r="F1032" s="4"/>
      <c r="G1032" s="72">
        <f>SUM(G1033)</f>
        <v>833.7</v>
      </c>
      <c r="H1032" s="72">
        <f t="shared" ref="H1032:I1032" si="279">SUM(H1033)</f>
        <v>833.7</v>
      </c>
      <c r="I1032" s="72">
        <f t="shared" si="279"/>
        <v>833.7</v>
      </c>
    </row>
    <row r="1033" spans="1:9" ht="31.5" x14ac:dyDescent="0.25">
      <c r="A1033" s="98" t="s">
        <v>207</v>
      </c>
      <c r="B1033" s="4"/>
      <c r="C1033" s="4" t="s">
        <v>102</v>
      </c>
      <c r="D1033" s="4" t="s">
        <v>35</v>
      </c>
      <c r="E1033" s="22" t="s">
        <v>962</v>
      </c>
      <c r="F1033" s="4" t="s">
        <v>111</v>
      </c>
      <c r="G1033" s="72">
        <v>833.7</v>
      </c>
      <c r="H1033" s="72">
        <v>833.7</v>
      </c>
      <c r="I1033" s="72">
        <v>833.7</v>
      </c>
    </row>
    <row r="1034" spans="1:9" x14ac:dyDescent="0.25">
      <c r="A1034" s="98" t="s">
        <v>805</v>
      </c>
      <c r="B1034" s="4"/>
      <c r="C1034" s="4" t="s">
        <v>102</v>
      </c>
      <c r="D1034" s="4" t="s">
        <v>35</v>
      </c>
      <c r="E1034" s="22" t="s">
        <v>845</v>
      </c>
      <c r="F1034" s="4"/>
      <c r="G1034" s="72">
        <f>SUM(G1035+G1037)</f>
        <v>3146.7</v>
      </c>
      <c r="H1034" s="72"/>
      <c r="I1034" s="72"/>
    </row>
    <row r="1035" spans="1:9" ht="31.5" x14ac:dyDescent="0.25">
      <c r="A1035" s="98" t="s">
        <v>999</v>
      </c>
      <c r="B1035" s="4"/>
      <c r="C1035" s="4" t="s">
        <v>102</v>
      </c>
      <c r="D1035" s="4" t="s">
        <v>35</v>
      </c>
      <c r="E1035" s="22" t="s">
        <v>995</v>
      </c>
      <c r="F1035" s="4"/>
      <c r="G1035" s="72">
        <f>SUM(G1036)</f>
        <v>3146.7</v>
      </c>
      <c r="H1035" s="72"/>
      <c r="I1035" s="72"/>
    </row>
    <row r="1036" spans="1:9" ht="31.5" x14ac:dyDescent="0.25">
      <c r="A1036" s="98" t="s">
        <v>207</v>
      </c>
      <c r="B1036" s="4"/>
      <c r="C1036" s="4" t="s">
        <v>102</v>
      </c>
      <c r="D1036" s="4" t="s">
        <v>35</v>
      </c>
      <c r="E1036" s="22" t="s">
        <v>995</v>
      </c>
      <c r="F1036" s="4" t="s">
        <v>111</v>
      </c>
      <c r="G1036" s="72">
        <v>3146.7</v>
      </c>
      <c r="H1036" s="72"/>
      <c r="I1036" s="72"/>
    </row>
    <row r="1037" spans="1:9" hidden="1" x14ac:dyDescent="0.25">
      <c r="A1037" s="98"/>
      <c r="B1037" s="4"/>
      <c r="C1037" s="4" t="s">
        <v>102</v>
      </c>
      <c r="D1037" s="4" t="s">
        <v>35</v>
      </c>
      <c r="E1037" s="22" t="s">
        <v>996</v>
      </c>
      <c r="F1037" s="4"/>
      <c r="G1037" s="72">
        <f>SUM(G1038)</f>
        <v>0</v>
      </c>
      <c r="H1037" s="72"/>
      <c r="I1037" s="72"/>
    </row>
    <row r="1038" spans="1:9" ht="31.5" hidden="1" x14ac:dyDescent="0.25">
      <c r="A1038" s="98" t="s">
        <v>43</v>
      </c>
      <c r="B1038" s="4"/>
      <c r="C1038" s="4" t="s">
        <v>102</v>
      </c>
      <c r="D1038" s="4" t="s">
        <v>35</v>
      </c>
      <c r="E1038" s="22" t="s">
        <v>996</v>
      </c>
      <c r="F1038" s="4" t="s">
        <v>80</v>
      </c>
      <c r="G1038" s="72"/>
      <c r="H1038" s="72"/>
      <c r="I1038" s="72"/>
    </row>
    <row r="1039" spans="1:9" ht="47.25" x14ac:dyDescent="0.25">
      <c r="A1039" s="98" t="s">
        <v>23</v>
      </c>
      <c r="B1039" s="4"/>
      <c r="C1039" s="4" t="s">
        <v>102</v>
      </c>
      <c r="D1039" s="4" t="s">
        <v>35</v>
      </c>
      <c r="E1039" s="6" t="s">
        <v>587</v>
      </c>
      <c r="F1039" s="4"/>
      <c r="G1039" s="7">
        <f>G1040+G1042</f>
        <v>958099</v>
      </c>
      <c r="H1039" s="7">
        <f>H1040+H1042</f>
        <v>863795.9</v>
      </c>
      <c r="I1039" s="7">
        <f>I1040+I1042</f>
        <v>916198.60000000009</v>
      </c>
    </row>
    <row r="1040" spans="1:9" ht="63" x14ac:dyDescent="0.25">
      <c r="A1040" s="98" t="s">
        <v>351</v>
      </c>
      <c r="B1040" s="4"/>
      <c r="C1040" s="4" t="s">
        <v>102</v>
      </c>
      <c r="D1040" s="4" t="s">
        <v>35</v>
      </c>
      <c r="E1040" s="48" t="s">
        <v>588</v>
      </c>
      <c r="F1040" s="4"/>
      <c r="G1040" s="7">
        <f>G1041</f>
        <v>671954.7</v>
      </c>
      <c r="H1040" s="7">
        <f>H1041</f>
        <v>609657.4</v>
      </c>
      <c r="I1040" s="7">
        <f>I1041</f>
        <v>655282.70000000007</v>
      </c>
    </row>
    <row r="1041" spans="1:9" ht="31.5" x14ac:dyDescent="0.25">
      <c r="A1041" s="98" t="s">
        <v>110</v>
      </c>
      <c r="B1041" s="4"/>
      <c r="C1041" s="4" t="s">
        <v>102</v>
      </c>
      <c r="D1041" s="4" t="s">
        <v>35</v>
      </c>
      <c r="E1041" s="48" t="s">
        <v>588</v>
      </c>
      <c r="F1041" s="4" t="s">
        <v>111</v>
      </c>
      <c r="G1041" s="72">
        <v>671954.7</v>
      </c>
      <c r="H1041" s="72">
        <v>609657.4</v>
      </c>
      <c r="I1041" s="72">
        <v>655282.70000000007</v>
      </c>
    </row>
    <row r="1042" spans="1:9" x14ac:dyDescent="0.25">
      <c r="A1042" s="98" t="s">
        <v>300</v>
      </c>
      <c r="B1042" s="4"/>
      <c r="C1042" s="4" t="s">
        <v>102</v>
      </c>
      <c r="D1042" s="4" t="s">
        <v>35</v>
      </c>
      <c r="E1042" s="22" t="s">
        <v>589</v>
      </c>
      <c r="F1042" s="4"/>
      <c r="G1042" s="7">
        <f>G1043</f>
        <v>286144.3</v>
      </c>
      <c r="H1042" s="7">
        <f>H1043</f>
        <v>254138.5</v>
      </c>
      <c r="I1042" s="7">
        <f>I1043</f>
        <v>260915.9</v>
      </c>
    </row>
    <row r="1043" spans="1:9" ht="31.5" x14ac:dyDescent="0.25">
      <c r="A1043" s="98" t="s">
        <v>207</v>
      </c>
      <c r="B1043" s="4"/>
      <c r="C1043" s="4" t="s">
        <v>102</v>
      </c>
      <c r="D1043" s="4" t="s">
        <v>35</v>
      </c>
      <c r="E1043" s="22" t="s">
        <v>589</v>
      </c>
      <c r="F1043" s="4" t="s">
        <v>111</v>
      </c>
      <c r="G1043" s="72">
        <v>286144.3</v>
      </c>
      <c r="H1043" s="72">
        <v>254138.5</v>
      </c>
      <c r="I1043" s="72">
        <v>260915.9</v>
      </c>
    </row>
    <row r="1044" spans="1:9" x14ac:dyDescent="0.25">
      <c r="A1044" s="98" t="s">
        <v>296</v>
      </c>
      <c r="B1044" s="4"/>
      <c r="C1044" s="4" t="s">
        <v>102</v>
      </c>
      <c r="D1044" s="4" t="s">
        <v>35</v>
      </c>
      <c r="E1044" s="22" t="s">
        <v>682</v>
      </c>
      <c r="F1044" s="4"/>
      <c r="G1044" s="7">
        <f>SUM(G1045)</f>
        <v>1858.9</v>
      </c>
      <c r="H1044" s="7">
        <f>SUM(H1045)</f>
        <v>0</v>
      </c>
      <c r="I1044" s="7">
        <f>SUM(I1045)</f>
        <v>400</v>
      </c>
    </row>
    <row r="1045" spans="1:9" x14ac:dyDescent="0.25">
      <c r="A1045" s="98" t="s">
        <v>300</v>
      </c>
      <c r="B1045" s="4"/>
      <c r="C1045" s="4" t="s">
        <v>102</v>
      </c>
      <c r="D1045" s="4" t="s">
        <v>35</v>
      </c>
      <c r="E1045" s="22" t="s">
        <v>610</v>
      </c>
      <c r="F1045" s="4"/>
      <c r="G1045" s="7">
        <f t="shared" ref="G1045:I1045" si="280">SUM(G1046)</f>
        <v>1858.9</v>
      </c>
      <c r="H1045" s="7">
        <f t="shared" si="280"/>
        <v>0</v>
      </c>
      <c r="I1045" s="7">
        <f t="shared" si="280"/>
        <v>400</v>
      </c>
    </row>
    <row r="1046" spans="1:9" ht="31.5" x14ac:dyDescent="0.25">
      <c r="A1046" s="98" t="s">
        <v>207</v>
      </c>
      <c r="B1046" s="4"/>
      <c r="C1046" s="4" t="s">
        <v>102</v>
      </c>
      <c r="D1046" s="4" t="s">
        <v>35</v>
      </c>
      <c r="E1046" s="22" t="s">
        <v>610</v>
      </c>
      <c r="F1046" s="4" t="s">
        <v>111</v>
      </c>
      <c r="G1046" s="72">
        <v>1858.9</v>
      </c>
      <c r="H1046" s="72"/>
      <c r="I1046" s="72">
        <v>400</v>
      </c>
    </row>
    <row r="1047" spans="1:9" ht="31.5" x14ac:dyDescent="0.25">
      <c r="A1047" s="98" t="s">
        <v>36</v>
      </c>
      <c r="B1047" s="4"/>
      <c r="C1047" s="4" t="s">
        <v>102</v>
      </c>
      <c r="D1047" s="4" t="s">
        <v>35</v>
      </c>
      <c r="E1047" s="6" t="s">
        <v>584</v>
      </c>
      <c r="F1047" s="4"/>
      <c r="G1047" s="7">
        <f>G1048+G1051+G1054+G1058</f>
        <v>566957.19999999995</v>
      </c>
      <c r="H1047" s="7">
        <f>H1048+H1051+H1054+H1058</f>
        <v>544667.4</v>
      </c>
      <c r="I1047" s="7">
        <f>I1048+I1051+I1054+I1058</f>
        <v>552535.69999999995</v>
      </c>
    </row>
    <row r="1048" spans="1:9" ht="78.75" x14ac:dyDescent="0.25">
      <c r="A1048" s="98" t="s">
        <v>350</v>
      </c>
      <c r="B1048" s="4"/>
      <c r="C1048" s="4" t="s">
        <v>102</v>
      </c>
      <c r="D1048" s="4" t="s">
        <v>35</v>
      </c>
      <c r="E1048" s="48" t="s">
        <v>604</v>
      </c>
      <c r="F1048" s="4"/>
      <c r="G1048" s="7">
        <f>G1049+G1050</f>
        <v>51664.4</v>
      </c>
      <c r="H1048" s="7">
        <f>H1049+H1050</f>
        <v>60995.199999999997</v>
      </c>
      <c r="I1048" s="7">
        <f>I1049+I1050</f>
        <v>61000.299999999996</v>
      </c>
    </row>
    <row r="1049" spans="1:9" ht="47.25" x14ac:dyDescent="0.25">
      <c r="A1049" s="2" t="s">
        <v>42</v>
      </c>
      <c r="B1049" s="4"/>
      <c r="C1049" s="4" t="s">
        <v>102</v>
      </c>
      <c r="D1049" s="4" t="s">
        <v>35</v>
      </c>
      <c r="E1049" s="48" t="s">
        <v>604</v>
      </c>
      <c r="F1049" s="4" t="s">
        <v>78</v>
      </c>
      <c r="G1049" s="72">
        <v>48403.5</v>
      </c>
      <c r="H1049" s="72">
        <v>57729.299999999996</v>
      </c>
      <c r="I1049" s="72">
        <v>57729.299999999996</v>
      </c>
    </row>
    <row r="1050" spans="1:9" ht="31.5" x14ac:dyDescent="0.25">
      <c r="A1050" s="98" t="s">
        <v>43</v>
      </c>
      <c r="B1050" s="4"/>
      <c r="C1050" s="4" t="s">
        <v>102</v>
      </c>
      <c r="D1050" s="4" t="s">
        <v>35</v>
      </c>
      <c r="E1050" s="48" t="s">
        <v>604</v>
      </c>
      <c r="F1050" s="4" t="s">
        <v>80</v>
      </c>
      <c r="G1050" s="72">
        <v>3260.9</v>
      </c>
      <c r="H1050" s="72">
        <v>3265.9</v>
      </c>
      <c r="I1050" s="72">
        <v>3271</v>
      </c>
    </row>
    <row r="1051" spans="1:9" ht="63" x14ac:dyDescent="0.25">
      <c r="A1051" s="98" t="s">
        <v>351</v>
      </c>
      <c r="B1051" s="4"/>
      <c r="C1051" s="4" t="s">
        <v>102</v>
      </c>
      <c r="D1051" s="4" t="s">
        <v>35</v>
      </c>
      <c r="E1051" s="48" t="s">
        <v>605</v>
      </c>
      <c r="F1051" s="4"/>
      <c r="G1051" s="7">
        <f>G1052+G1053</f>
        <v>337195.89999999997</v>
      </c>
      <c r="H1051" s="7">
        <f>H1052+H1053</f>
        <v>323537.59999999998</v>
      </c>
      <c r="I1051" s="7">
        <f>I1052+I1053</f>
        <v>324366.5</v>
      </c>
    </row>
    <row r="1052" spans="1:9" ht="47.25" x14ac:dyDescent="0.25">
      <c r="A1052" s="98" t="s">
        <v>42</v>
      </c>
      <c r="B1052" s="4"/>
      <c r="C1052" s="4" t="s">
        <v>102</v>
      </c>
      <c r="D1052" s="4" t="s">
        <v>35</v>
      </c>
      <c r="E1052" s="48" t="s">
        <v>605</v>
      </c>
      <c r="F1052" s="4" t="s">
        <v>78</v>
      </c>
      <c r="G1052" s="7">
        <v>329619.8</v>
      </c>
      <c r="H1052" s="7">
        <v>307928.09999999998</v>
      </c>
      <c r="I1052" s="7">
        <v>308757</v>
      </c>
    </row>
    <row r="1053" spans="1:9" ht="31.5" x14ac:dyDescent="0.25">
      <c r="A1053" s="98" t="s">
        <v>43</v>
      </c>
      <c r="B1053" s="4"/>
      <c r="C1053" s="4" t="s">
        <v>102</v>
      </c>
      <c r="D1053" s="4" t="s">
        <v>35</v>
      </c>
      <c r="E1053" s="48" t="s">
        <v>605</v>
      </c>
      <c r="F1053" s="4" t="s">
        <v>80</v>
      </c>
      <c r="G1053" s="7">
        <v>7576.1</v>
      </c>
      <c r="H1053" s="7">
        <v>15609.5</v>
      </c>
      <c r="I1053" s="7">
        <v>15609.5</v>
      </c>
    </row>
    <row r="1054" spans="1:9" x14ac:dyDescent="0.25">
      <c r="A1054" s="98" t="s">
        <v>300</v>
      </c>
      <c r="B1054" s="4"/>
      <c r="C1054" s="4" t="s">
        <v>102</v>
      </c>
      <c r="D1054" s="4" t="s">
        <v>35</v>
      </c>
      <c r="E1054" s="31" t="s">
        <v>606</v>
      </c>
      <c r="F1054" s="31"/>
      <c r="G1054" s="7">
        <f>G1055+G1056+G1057</f>
        <v>158865.29999999999</v>
      </c>
      <c r="H1054" s="7">
        <f>H1055+H1056+H1057</f>
        <v>142871.80000000002</v>
      </c>
      <c r="I1054" s="7">
        <f>I1055+I1056+I1057</f>
        <v>149396.70000000001</v>
      </c>
    </row>
    <row r="1055" spans="1:9" ht="47.25" x14ac:dyDescent="0.25">
      <c r="A1055" s="2" t="s">
        <v>42</v>
      </c>
      <c r="B1055" s="4"/>
      <c r="C1055" s="4" t="s">
        <v>102</v>
      </c>
      <c r="D1055" s="4" t="s">
        <v>35</v>
      </c>
      <c r="E1055" s="31" t="s">
        <v>606</v>
      </c>
      <c r="F1055" s="4" t="s">
        <v>78</v>
      </c>
      <c r="G1055" s="7">
        <v>86930.9</v>
      </c>
      <c r="H1055" s="7">
        <v>84934.1</v>
      </c>
      <c r="I1055" s="7">
        <v>84934.1</v>
      </c>
    </row>
    <row r="1056" spans="1:9" ht="31.5" x14ac:dyDescent="0.25">
      <c r="A1056" s="98" t="s">
        <v>43</v>
      </c>
      <c r="B1056" s="4"/>
      <c r="C1056" s="4" t="s">
        <v>102</v>
      </c>
      <c r="D1056" s="4" t="s">
        <v>35</v>
      </c>
      <c r="E1056" s="31" t="s">
        <v>606</v>
      </c>
      <c r="F1056" s="4" t="s">
        <v>80</v>
      </c>
      <c r="G1056" s="7">
        <v>65294.2</v>
      </c>
      <c r="H1056" s="7">
        <v>53065.1</v>
      </c>
      <c r="I1056" s="7">
        <v>59590</v>
      </c>
    </row>
    <row r="1057" spans="1:9" x14ac:dyDescent="0.25">
      <c r="A1057" s="98" t="s">
        <v>20</v>
      </c>
      <c r="B1057" s="4"/>
      <c r="C1057" s="4" t="s">
        <v>102</v>
      </c>
      <c r="D1057" s="4" t="s">
        <v>35</v>
      </c>
      <c r="E1057" s="31" t="s">
        <v>606</v>
      </c>
      <c r="F1057" s="4" t="s">
        <v>85</v>
      </c>
      <c r="G1057" s="7">
        <v>6640.2</v>
      </c>
      <c r="H1057" s="7">
        <v>4872.6000000000004</v>
      </c>
      <c r="I1057" s="7">
        <v>4872.6000000000004</v>
      </c>
    </row>
    <row r="1058" spans="1:9" ht="31.5" x14ac:dyDescent="0.25">
      <c r="A1058" s="98" t="s">
        <v>490</v>
      </c>
      <c r="B1058" s="4"/>
      <c r="C1058" s="4" t="s">
        <v>102</v>
      </c>
      <c r="D1058" s="4" t="s">
        <v>35</v>
      </c>
      <c r="E1058" s="22" t="s">
        <v>607</v>
      </c>
      <c r="F1058" s="22"/>
      <c r="G1058" s="7">
        <f>G1059+G1060+G1061</f>
        <v>19231.600000000002</v>
      </c>
      <c r="H1058" s="7">
        <f>H1059+H1060+H1061</f>
        <v>17262.8</v>
      </c>
      <c r="I1058" s="7">
        <f>I1059+I1060+I1061</f>
        <v>17772.2</v>
      </c>
    </row>
    <row r="1059" spans="1:9" ht="47.25" x14ac:dyDescent="0.25">
      <c r="A1059" s="2" t="s">
        <v>42</v>
      </c>
      <c r="B1059" s="4"/>
      <c r="C1059" s="4" t="s">
        <v>102</v>
      </c>
      <c r="D1059" s="4" t="s">
        <v>35</v>
      </c>
      <c r="E1059" s="22" t="s">
        <v>607</v>
      </c>
      <c r="F1059" s="22">
        <v>100</v>
      </c>
      <c r="G1059" s="72">
        <v>10699.7</v>
      </c>
      <c r="H1059" s="72">
        <v>10245</v>
      </c>
      <c r="I1059" s="72">
        <v>10245</v>
      </c>
    </row>
    <row r="1060" spans="1:9" ht="31.5" x14ac:dyDescent="0.25">
      <c r="A1060" s="98" t="s">
        <v>43</v>
      </c>
      <c r="B1060" s="4"/>
      <c r="C1060" s="4" t="s">
        <v>102</v>
      </c>
      <c r="D1060" s="4" t="s">
        <v>35</v>
      </c>
      <c r="E1060" s="22" t="s">
        <v>607</v>
      </c>
      <c r="F1060" s="22">
        <v>200</v>
      </c>
      <c r="G1060" s="72">
        <v>7449.5</v>
      </c>
      <c r="H1060" s="72">
        <v>6239.8</v>
      </c>
      <c r="I1060" s="72">
        <v>6749.2</v>
      </c>
    </row>
    <row r="1061" spans="1:9" x14ac:dyDescent="0.25">
      <c r="A1061" s="98" t="s">
        <v>20</v>
      </c>
      <c r="B1061" s="4"/>
      <c r="C1061" s="4" t="s">
        <v>102</v>
      </c>
      <c r="D1061" s="4" t="s">
        <v>35</v>
      </c>
      <c r="E1061" s="22" t="s">
        <v>607</v>
      </c>
      <c r="F1061" s="22">
        <v>800</v>
      </c>
      <c r="G1061" s="72">
        <v>1082.4000000000001</v>
      </c>
      <c r="H1061" s="72">
        <v>778</v>
      </c>
      <c r="I1061" s="72">
        <v>778</v>
      </c>
    </row>
    <row r="1062" spans="1:9" x14ac:dyDescent="0.25">
      <c r="A1062" s="52" t="s">
        <v>840</v>
      </c>
      <c r="B1062" s="4"/>
      <c r="C1062" s="4" t="s">
        <v>102</v>
      </c>
      <c r="D1062" s="4" t="s">
        <v>35</v>
      </c>
      <c r="E1062" s="6" t="s">
        <v>608</v>
      </c>
      <c r="F1062" s="4"/>
      <c r="G1062" s="7">
        <f>G1069+G1063+G1067+G1065</f>
        <v>1413.5</v>
      </c>
      <c r="H1062" s="7">
        <f>H1069+H1063+H1067+H1065</f>
        <v>42603.5</v>
      </c>
      <c r="I1062" s="7">
        <f>I1069+I1063+I1067+I1065</f>
        <v>0</v>
      </c>
    </row>
    <row r="1063" spans="1:9" ht="47.25" x14ac:dyDescent="0.25">
      <c r="A1063" s="98" t="s">
        <v>729</v>
      </c>
      <c r="B1063" s="4"/>
      <c r="C1063" s="4" t="s">
        <v>102</v>
      </c>
      <c r="D1063" s="4" t="s">
        <v>35</v>
      </c>
      <c r="E1063" s="6" t="s">
        <v>954</v>
      </c>
      <c r="F1063" s="4"/>
      <c r="G1063" s="7">
        <f>SUM(G1064)</f>
        <v>0</v>
      </c>
      <c r="H1063" s="7">
        <f t="shared" ref="H1063:I1063" si="281">SUM(H1064)</f>
        <v>2219.9</v>
      </c>
      <c r="I1063" s="7">
        <f t="shared" si="281"/>
        <v>0</v>
      </c>
    </row>
    <row r="1064" spans="1:9" ht="31.5" x14ac:dyDescent="0.25">
      <c r="A1064" s="98" t="s">
        <v>43</v>
      </c>
      <c r="B1064" s="4"/>
      <c r="C1064" s="4" t="s">
        <v>102</v>
      </c>
      <c r="D1064" s="4" t="s">
        <v>35</v>
      </c>
      <c r="E1064" s="6" t="s">
        <v>954</v>
      </c>
      <c r="F1064" s="4" t="s">
        <v>80</v>
      </c>
      <c r="G1064" s="72"/>
      <c r="H1064" s="72">
        <v>2219.9</v>
      </c>
      <c r="I1064" s="72"/>
    </row>
    <row r="1065" spans="1:9" x14ac:dyDescent="0.25">
      <c r="A1065" s="71" t="s">
        <v>931</v>
      </c>
      <c r="B1065" s="93"/>
      <c r="C1065" s="93" t="s">
        <v>102</v>
      </c>
      <c r="D1065" s="93" t="s">
        <v>35</v>
      </c>
      <c r="E1065" s="6" t="s">
        <v>956</v>
      </c>
      <c r="F1065" s="93"/>
      <c r="G1065" s="72">
        <f>G1066</f>
        <v>0</v>
      </c>
      <c r="H1065" s="72">
        <f>H1066</f>
        <v>21130.400000000001</v>
      </c>
      <c r="I1065" s="72">
        <f>I1066</f>
        <v>0</v>
      </c>
    </row>
    <row r="1066" spans="1:9" ht="31.5" x14ac:dyDescent="0.25">
      <c r="A1066" s="71" t="s">
        <v>207</v>
      </c>
      <c r="B1066" s="93"/>
      <c r="C1066" s="93" t="s">
        <v>102</v>
      </c>
      <c r="D1066" s="93" t="s">
        <v>35</v>
      </c>
      <c r="E1066" s="6" t="s">
        <v>956</v>
      </c>
      <c r="F1066" s="93" t="s">
        <v>111</v>
      </c>
      <c r="G1066" s="72">
        <v>0</v>
      </c>
      <c r="H1066" s="72">
        <v>21130.400000000001</v>
      </c>
      <c r="I1066" s="72">
        <v>0</v>
      </c>
    </row>
    <row r="1067" spans="1:9" ht="47.25" x14ac:dyDescent="0.25">
      <c r="A1067" s="98" t="s">
        <v>779</v>
      </c>
      <c r="B1067" s="4"/>
      <c r="C1067" s="4" t="s">
        <v>102</v>
      </c>
      <c r="D1067" s="4" t="s">
        <v>35</v>
      </c>
      <c r="E1067" s="6" t="s">
        <v>955</v>
      </c>
      <c r="F1067" s="4"/>
      <c r="G1067" s="72">
        <f>SUM(G1068)</f>
        <v>0</v>
      </c>
      <c r="H1067" s="72">
        <f t="shared" ref="H1067:I1067" si="282">SUM(H1068)</f>
        <v>17839.7</v>
      </c>
      <c r="I1067" s="72">
        <f t="shared" si="282"/>
        <v>0</v>
      </c>
    </row>
    <row r="1068" spans="1:9" ht="31.5" x14ac:dyDescent="0.25">
      <c r="A1068" s="98" t="s">
        <v>43</v>
      </c>
      <c r="B1068" s="4"/>
      <c r="C1068" s="4" t="s">
        <v>102</v>
      </c>
      <c r="D1068" s="4" t="s">
        <v>35</v>
      </c>
      <c r="E1068" s="6" t="s">
        <v>955</v>
      </c>
      <c r="F1068" s="4" t="s">
        <v>80</v>
      </c>
      <c r="G1068" s="72"/>
      <c r="H1068" s="72">
        <v>17839.7</v>
      </c>
      <c r="I1068" s="72"/>
    </row>
    <row r="1069" spans="1:9" ht="31.5" x14ac:dyDescent="0.25">
      <c r="A1069" s="98" t="s">
        <v>410</v>
      </c>
      <c r="B1069" s="4"/>
      <c r="C1069" s="4" t="s">
        <v>102</v>
      </c>
      <c r="D1069" s="4" t="s">
        <v>35</v>
      </c>
      <c r="E1069" s="6" t="s">
        <v>609</v>
      </c>
      <c r="F1069" s="4"/>
      <c r="G1069" s="7">
        <f t="shared" ref="G1069:I1069" si="283">G1070</f>
        <v>1413.5</v>
      </c>
      <c r="H1069" s="7">
        <f t="shared" si="283"/>
        <v>1413.5</v>
      </c>
      <c r="I1069" s="7">
        <f t="shared" si="283"/>
        <v>0</v>
      </c>
    </row>
    <row r="1070" spans="1:9" ht="31.5" x14ac:dyDescent="0.25">
      <c r="A1070" s="98" t="s">
        <v>207</v>
      </c>
      <c r="B1070" s="4"/>
      <c r="C1070" s="4" t="s">
        <v>102</v>
      </c>
      <c r="D1070" s="4" t="s">
        <v>35</v>
      </c>
      <c r="E1070" s="6" t="s">
        <v>609</v>
      </c>
      <c r="F1070" s="4" t="s">
        <v>111</v>
      </c>
      <c r="G1070" s="72">
        <v>1413.5</v>
      </c>
      <c r="H1070" s="72">
        <v>1413.5</v>
      </c>
      <c r="I1070" s="72"/>
    </row>
    <row r="1071" spans="1:9" ht="31.5" x14ac:dyDescent="0.25">
      <c r="A1071" s="96" t="s">
        <v>948</v>
      </c>
      <c r="B1071" s="4"/>
      <c r="C1071" s="4" t="s">
        <v>102</v>
      </c>
      <c r="D1071" s="4" t="s">
        <v>35</v>
      </c>
      <c r="E1071" s="6" t="s">
        <v>949</v>
      </c>
      <c r="F1071" s="4"/>
      <c r="G1071" s="7">
        <f>SUM(G1072)</f>
        <v>8664.1</v>
      </c>
      <c r="H1071" s="7">
        <f t="shared" ref="H1071:I1071" si="284">SUM(H1072)</f>
        <v>8541</v>
      </c>
      <c r="I1071" s="7">
        <f t="shared" si="284"/>
        <v>8541</v>
      </c>
    </row>
    <row r="1072" spans="1:9" ht="47.25" x14ac:dyDescent="0.25">
      <c r="A1072" s="98" t="s">
        <v>950</v>
      </c>
      <c r="B1072" s="4"/>
      <c r="C1072" s="4" t="s">
        <v>102</v>
      </c>
      <c r="D1072" s="4" t="s">
        <v>35</v>
      </c>
      <c r="E1072" s="6" t="s">
        <v>960</v>
      </c>
      <c r="F1072" s="4"/>
      <c r="G1072" s="7">
        <f>SUM(G1073:G1074)</f>
        <v>8664.1</v>
      </c>
      <c r="H1072" s="7">
        <f t="shared" ref="H1072:I1072" si="285">SUM(H1073:H1074)</f>
        <v>8541</v>
      </c>
      <c r="I1072" s="7">
        <f t="shared" si="285"/>
        <v>8541</v>
      </c>
    </row>
    <row r="1073" spans="1:9" ht="47.25" x14ac:dyDescent="0.25">
      <c r="A1073" s="2" t="s">
        <v>42</v>
      </c>
      <c r="B1073" s="4"/>
      <c r="C1073" s="4" t="s">
        <v>102</v>
      </c>
      <c r="D1073" s="4" t="s">
        <v>35</v>
      </c>
      <c r="E1073" s="6" t="s">
        <v>960</v>
      </c>
      <c r="F1073" s="4" t="s">
        <v>78</v>
      </c>
      <c r="G1073" s="72">
        <v>3377.5</v>
      </c>
      <c r="H1073" s="72">
        <v>3316</v>
      </c>
      <c r="I1073" s="72">
        <v>3316</v>
      </c>
    </row>
    <row r="1074" spans="1:9" ht="31.5" x14ac:dyDescent="0.25">
      <c r="A1074" s="98" t="s">
        <v>207</v>
      </c>
      <c r="B1074" s="4"/>
      <c r="C1074" s="4" t="s">
        <v>102</v>
      </c>
      <c r="D1074" s="4" t="s">
        <v>35</v>
      </c>
      <c r="E1074" s="6" t="s">
        <v>960</v>
      </c>
      <c r="F1074" s="4" t="s">
        <v>111</v>
      </c>
      <c r="G1074" s="72">
        <v>5286.6</v>
      </c>
      <c r="H1074" s="72">
        <v>5225</v>
      </c>
      <c r="I1074" s="72">
        <v>5225</v>
      </c>
    </row>
    <row r="1075" spans="1:9" ht="47.25" x14ac:dyDescent="0.25">
      <c r="A1075" s="98" t="s">
        <v>524</v>
      </c>
      <c r="B1075" s="4"/>
      <c r="C1075" s="4" t="s">
        <v>102</v>
      </c>
      <c r="D1075" s="4" t="s">
        <v>35</v>
      </c>
      <c r="E1075" s="31" t="s">
        <v>298</v>
      </c>
      <c r="F1075" s="4"/>
      <c r="G1075" s="7">
        <f>G1076+G1092</f>
        <v>223442.59999999998</v>
      </c>
      <c r="H1075" s="7">
        <f>H1076+H1092</f>
        <v>19110.900000000001</v>
      </c>
      <c r="I1075" s="7">
        <f>I1076+I1092</f>
        <v>27570.800000000003</v>
      </c>
    </row>
    <row r="1076" spans="1:9" x14ac:dyDescent="0.25">
      <c r="A1076" s="98" t="s">
        <v>29</v>
      </c>
      <c r="B1076" s="4"/>
      <c r="C1076" s="4" t="s">
        <v>102</v>
      </c>
      <c r="D1076" s="4" t="s">
        <v>35</v>
      </c>
      <c r="E1076" s="31" t="s">
        <v>299</v>
      </c>
      <c r="F1076" s="4"/>
      <c r="G1076" s="7">
        <f>SUM(G1077+G1078+G1079+G1082+G1084+G1087)+G1089</f>
        <v>223442.59999999998</v>
      </c>
      <c r="H1076" s="7">
        <f t="shared" ref="H1076:I1076" si="286">SUM(H1077+H1078+H1079+H1082+H1084+H1087)+H1089</f>
        <v>18881.2</v>
      </c>
      <c r="I1076" s="7">
        <f t="shared" si="286"/>
        <v>26592.9</v>
      </c>
    </row>
    <row r="1077" spans="1:9" ht="31.5" x14ac:dyDescent="0.25">
      <c r="A1077" s="98" t="s">
        <v>43</v>
      </c>
      <c r="B1077" s="4"/>
      <c r="C1077" s="4" t="s">
        <v>102</v>
      </c>
      <c r="D1077" s="4" t="s">
        <v>35</v>
      </c>
      <c r="E1077" s="31" t="s">
        <v>299</v>
      </c>
      <c r="F1077" s="4" t="s">
        <v>80</v>
      </c>
      <c r="G1077" s="72">
        <v>32178.5</v>
      </c>
      <c r="H1077" s="72">
        <v>3493.7</v>
      </c>
      <c r="I1077" s="72">
        <v>6177.4</v>
      </c>
    </row>
    <row r="1078" spans="1:9" ht="31.5" x14ac:dyDescent="0.25">
      <c r="A1078" s="98" t="s">
        <v>207</v>
      </c>
      <c r="B1078" s="4"/>
      <c r="C1078" s="4" t="s">
        <v>102</v>
      </c>
      <c r="D1078" s="4" t="s">
        <v>35</v>
      </c>
      <c r="E1078" s="31" t="s">
        <v>299</v>
      </c>
      <c r="F1078" s="4" t="s">
        <v>111</v>
      </c>
      <c r="G1078" s="72">
        <v>45458.3</v>
      </c>
      <c r="H1078" s="72">
        <v>1500</v>
      </c>
      <c r="I1078" s="72">
        <v>7200</v>
      </c>
    </row>
    <row r="1079" spans="1:9" x14ac:dyDescent="0.25">
      <c r="A1079" s="98" t="s">
        <v>925</v>
      </c>
      <c r="B1079" s="4"/>
      <c r="C1079" s="4" t="s">
        <v>102</v>
      </c>
      <c r="D1079" s="4" t="s">
        <v>35</v>
      </c>
      <c r="E1079" s="31" t="s">
        <v>926</v>
      </c>
      <c r="F1079" s="4"/>
      <c r="G1079" s="72">
        <f>G1080+G1081</f>
        <v>136545.29999999999</v>
      </c>
      <c r="H1079" s="72">
        <f>H1080+H1081</f>
        <v>0</v>
      </c>
      <c r="I1079" s="72">
        <f>I1080+I1081</f>
        <v>0</v>
      </c>
    </row>
    <row r="1080" spans="1:9" ht="31.5" x14ac:dyDescent="0.25">
      <c r="A1080" s="98" t="s">
        <v>43</v>
      </c>
      <c r="B1080" s="4"/>
      <c r="C1080" s="4" t="s">
        <v>102</v>
      </c>
      <c r="D1080" s="4" t="s">
        <v>35</v>
      </c>
      <c r="E1080" s="31" t="s">
        <v>926</v>
      </c>
      <c r="F1080" s="4" t="s">
        <v>80</v>
      </c>
      <c r="G1080" s="7">
        <v>88297.3</v>
      </c>
      <c r="H1080" s="72">
        <v>0</v>
      </c>
      <c r="I1080" s="72">
        <v>0</v>
      </c>
    </row>
    <row r="1081" spans="1:9" ht="31.5" x14ac:dyDescent="0.25">
      <c r="A1081" s="98" t="s">
        <v>207</v>
      </c>
      <c r="B1081" s="4"/>
      <c r="C1081" s="4" t="s">
        <v>102</v>
      </c>
      <c r="D1081" s="4" t="s">
        <v>35</v>
      </c>
      <c r="E1081" s="31" t="s">
        <v>926</v>
      </c>
      <c r="F1081" s="4" t="s">
        <v>111</v>
      </c>
      <c r="G1081" s="72">
        <v>48248</v>
      </c>
      <c r="H1081" s="72">
        <v>0</v>
      </c>
      <c r="I1081" s="72">
        <v>0</v>
      </c>
    </row>
    <row r="1082" spans="1:9" ht="31.5" x14ac:dyDescent="0.25">
      <c r="A1082" s="98" t="s">
        <v>612</v>
      </c>
      <c r="B1082" s="4"/>
      <c r="C1082" s="4" t="s">
        <v>102</v>
      </c>
      <c r="D1082" s="4" t="s">
        <v>35</v>
      </c>
      <c r="E1082" s="31" t="s">
        <v>613</v>
      </c>
      <c r="F1082" s="4"/>
      <c r="G1082" s="7">
        <f>G1083</f>
        <v>1020.5</v>
      </c>
      <c r="H1082" s="7">
        <f>H1083</f>
        <v>914</v>
      </c>
      <c r="I1082" s="7">
        <f>I1083</f>
        <v>242</v>
      </c>
    </row>
    <row r="1083" spans="1:9" ht="31.5" x14ac:dyDescent="0.25">
      <c r="A1083" s="98" t="s">
        <v>43</v>
      </c>
      <c r="B1083" s="4"/>
      <c r="C1083" s="4" t="s">
        <v>102</v>
      </c>
      <c r="D1083" s="4" t="s">
        <v>35</v>
      </c>
      <c r="E1083" s="31" t="s">
        <v>613</v>
      </c>
      <c r="F1083" s="4" t="s">
        <v>80</v>
      </c>
      <c r="G1083" s="72">
        <v>1020.5</v>
      </c>
      <c r="H1083" s="72">
        <v>914</v>
      </c>
      <c r="I1083" s="72">
        <v>242</v>
      </c>
    </row>
    <row r="1084" spans="1:9" ht="47.25" x14ac:dyDescent="0.25">
      <c r="A1084" s="71" t="s">
        <v>927</v>
      </c>
      <c r="B1084" s="93"/>
      <c r="C1084" s="93" t="s">
        <v>102</v>
      </c>
      <c r="D1084" s="93" t="s">
        <v>35</v>
      </c>
      <c r="E1084" s="94" t="s">
        <v>928</v>
      </c>
      <c r="F1084" s="93"/>
      <c r="G1084" s="72">
        <f>G1085+G1086</f>
        <v>3616.8</v>
      </c>
      <c r="H1084" s="72">
        <f>H1085+H1086</f>
        <v>3616.8</v>
      </c>
      <c r="I1084" s="72">
        <f>I1085+I1086</f>
        <v>3616.8</v>
      </c>
    </row>
    <row r="1085" spans="1:9" ht="31.5" x14ac:dyDescent="0.25">
      <c r="A1085" s="71" t="s">
        <v>43</v>
      </c>
      <c r="B1085" s="93"/>
      <c r="C1085" s="93" t="s">
        <v>102</v>
      </c>
      <c r="D1085" s="93" t="s">
        <v>35</v>
      </c>
      <c r="E1085" s="94" t="s">
        <v>928</v>
      </c>
      <c r="F1085" s="93" t="s">
        <v>80</v>
      </c>
      <c r="G1085" s="72">
        <v>2700.6</v>
      </c>
      <c r="H1085" s="72">
        <v>2712.6</v>
      </c>
      <c r="I1085" s="72">
        <v>1205.5</v>
      </c>
    </row>
    <row r="1086" spans="1:9" ht="31.5" x14ac:dyDescent="0.25">
      <c r="A1086" s="71" t="s">
        <v>207</v>
      </c>
      <c r="B1086" s="93"/>
      <c r="C1086" s="93" t="s">
        <v>102</v>
      </c>
      <c r="D1086" s="93" t="s">
        <v>35</v>
      </c>
      <c r="E1086" s="94" t="s">
        <v>928</v>
      </c>
      <c r="F1086" s="93" t="s">
        <v>111</v>
      </c>
      <c r="G1086" s="72">
        <v>916.2</v>
      </c>
      <c r="H1086" s="72">
        <v>904.2</v>
      </c>
      <c r="I1086" s="72">
        <v>2411.3000000000002</v>
      </c>
    </row>
    <row r="1087" spans="1:9" ht="31.5" x14ac:dyDescent="0.25">
      <c r="A1087" s="95" t="s">
        <v>929</v>
      </c>
      <c r="B1087" s="93"/>
      <c r="C1087" s="93" t="s">
        <v>102</v>
      </c>
      <c r="D1087" s="93" t="s">
        <v>35</v>
      </c>
      <c r="E1087" s="94" t="s">
        <v>930</v>
      </c>
      <c r="F1087" s="93"/>
      <c r="G1087" s="72">
        <f>G1088</f>
        <v>0</v>
      </c>
      <c r="H1087" s="72">
        <f>H1088</f>
        <v>9356.7000000000007</v>
      </c>
      <c r="I1087" s="72">
        <f>I1088</f>
        <v>9356.7000000000007</v>
      </c>
    </row>
    <row r="1088" spans="1:9" ht="31.5" x14ac:dyDescent="0.25">
      <c r="A1088" s="71" t="s">
        <v>43</v>
      </c>
      <c r="B1088" s="93"/>
      <c r="C1088" s="93" t="s">
        <v>102</v>
      </c>
      <c r="D1088" s="93" t="s">
        <v>35</v>
      </c>
      <c r="E1088" s="94" t="s">
        <v>930</v>
      </c>
      <c r="F1088" s="93" t="s">
        <v>80</v>
      </c>
      <c r="G1088" s="72">
        <v>0</v>
      </c>
      <c r="H1088" s="72">
        <v>9356.7000000000007</v>
      </c>
      <c r="I1088" s="72">
        <v>9356.7000000000007</v>
      </c>
    </row>
    <row r="1089" spans="1:9" x14ac:dyDescent="0.25">
      <c r="A1089" s="98" t="s">
        <v>805</v>
      </c>
      <c r="B1089" s="4"/>
      <c r="C1089" s="4" t="s">
        <v>102</v>
      </c>
      <c r="D1089" s="4" t="s">
        <v>35</v>
      </c>
      <c r="E1089" s="31" t="s">
        <v>846</v>
      </c>
      <c r="F1089" s="4"/>
      <c r="G1089" s="72">
        <f>SUM(G1090)</f>
        <v>4623.2</v>
      </c>
      <c r="H1089" s="72"/>
      <c r="I1089" s="72"/>
    </row>
    <row r="1090" spans="1:9" ht="31.5" x14ac:dyDescent="0.25">
      <c r="A1090" s="98" t="s">
        <v>997</v>
      </c>
      <c r="B1090" s="4"/>
      <c r="C1090" s="4" t="s">
        <v>102</v>
      </c>
      <c r="D1090" s="4" t="s">
        <v>35</v>
      </c>
      <c r="E1090" s="31" t="s">
        <v>998</v>
      </c>
      <c r="F1090" s="4"/>
      <c r="G1090" s="72">
        <f>SUM(G1091)</f>
        <v>4623.2</v>
      </c>
      <c r="H1090" s="72"/>
      <c r="I1090" s="72"/>
    </row>
    <row r="1091" spans="1:9" ht="31.5" x14ac:dyDescent="0.25">
      <c r="A1091" s="98" t="s">
        <v>43</v>
      </c>
      <c r="B1091" s="4"/>
      <c r="C1091" s="4" t="s">
        <v>102</v>
      </c>
      <c r="D1091" s="4" t="s">
        <v>35</v>
      </c>
      <c r="E1091" s="31" t="s">
        <v>998</v>
      </c>
      <c r="F1091" s="4" t="s">
        <v>80</v>
      </c>
      <c r="G1091" s="72">
        <v>4623.2</v>
      </c>
      <c r="H1091" s="72"/>
      <c r="I1091" s="72"/>
    </row>
    <row r="1092" spans="1:9" x14ac:dyDescent="0.25">
      <c r="A1092" s="98" t="s">
        <v>235</v>
      </c>
      <c r="B1092" s="4"/>
      <c r="C1092" s="4" t="s">
        <v>102</v>
      </c>
      <c r="D1092" s="4" t="s">
        <v>35</v>
      </c>
      <c r="E1092" s="31" t="s">
        <v>616</v>
      </c>
      <c r="F1092" s="4"/>
      <c r="G1092" s="7">
        <f>SUM(G1093)</f>
        <v>0</v>
      </c>
      <c r="H1092" s="7">
        <f t="shared" ref="H1092:I1093" si="287">SUM(H1093)</f>
        <v>229.7</v>
      </c>
      <c r="I1092" s="7">
        <f t="shared" si="287"/>
        <v>977.9</v>
      </c>
    </row>
    <row r="1093" spans="1:9" ht="31.5" customHeight="1" x14ac:dyDescent="0.25">
      <c r="A1093" s="98" t="s">
        <v>612</v>
      </c>
      <c r="B1093" s="4"/>
      <c r="C1093" s="4" t="s">
        <v>102</v>
      </c>
      <c r="D1093" s="4" t="s">
        <v>35</v>
      </c>
      <c r="E1093" s="31" t="s">
        <v>614</v>
      </c>
      <c r="F1093" s="4"/>
      <c r="G1093" s="7">
        <f>SUM(G1094)</f>
        <v>0</v>
      </c>
      <c r="H1093" s="7">
        <f t="shared" si="287"/>
        <v>229.7</v>
      </c>
      <c r="I1093" s="7">
        <f t="shared" si="287"/>
        <v>977.9</v>
      </c>
    </row>
    <row r="1094" spans="1:9" ht="31.5" customHeight="1" x14ac:dyDescent="0.25">
      <c r="A1094" s="98" t="s">
        <v>207</v>
      </c>
      <c r="B1094" s="4"/>
      <c r="C1094" s="4" t="s">
        <v>102</v>
      </c>
      <c r="D1094" s="4" t="s">
        <v>35</v>
      </c>
      <c r="E1094" s="31" t="s">
        <v>614</v>
      </c>
      <c r="F1094" s="4" t="s">
        <v>111</v>
      </c>
      <c r="G1094" s="72"/>
      <c r="H1094" s="72">
        <v>229.7</v>
      </c>
      <c r="I1094" s="72">
        <v>977.9</v>
      </c>
    </row>
    <row r="1095" spans="1:9" ht="31.5" x14ac:dyDescent="0.25">
      <c r="A1095" s="98" t="s">
        <v>520</v>
      </c>
      <c r="B1095" s="4"/>
      <c r="C1095" s="4" t="s">
        <v>102</v>
      </c>
      <c r="D1095" s="4" t="s">
        <v>35</v>
      </c>
      <c r="E1095" s="31" t="s">
        <v>14</v>
      </c>
      <c r="F1095" s="4"/>
      <c r="G1095" s="7">
        <f>G1096</f>
        <v>30</v>
      </c>
      <c r="H1095" s="7">
        <f t="shared" ref="H1095:I1097" si="288">H1096</f>
        <v>30</v>
      </c>
      <c r="I1095" s="7">
        <f t="shared" si="288"/>
        <v>30</v>
      </c>
    </row>
    <row r="1096" spans="1:9" x14ac:dyDescent="0.25">
      <c r="A1096" s="98" t="s">
        <v>894</v>
      </c>
      <c r="B1096" s="4"/>
      <c r="C1096" s="4" t="s">
        <v>102</v>
      </c>
      <c r="D1096" s="4" t="s">
        <v>35</v>
      </c>
      <c r="E1096" s="31" t="s">
        <v>57</v>
      </c>
      <c r="F1096" s="4"/>
      <c r="G1096" s="7">
        <f>G1097</f>
        <v>30</v>
      </c>
      <c r="H1096" s="7">
        <f t="shared" si="288"/>
        <v>30</v>
      </c>
      <c r="I1096" s="7">
        <f t="shared" si="288"/>
        <v>30</v>
      </c>
    </row>
    <row r="1097" spans="1:9" x14ac:dyDescent="0.25">
      <c r="A1097" s="98" t="s">
        <v>29</v>
      </c>
      <c r="B1097" s="4"/>
      <c r="C1097" s="4" t="s">
        <v>102</v>
      </c>
      <c r="D1097" s="4" t="s">
        <v>35</v>
      </c>
      <c r="E1097" s="22" t="s">
        <v>369</v>
      </c>
      <c r="F1097" s="22"/>
      <c r="G1097" s="7">
        <f>G1098</f>
        <v>30</v>
      </c>
      <c r="H1097" s="7">
        <f t="shared" si="288"/>
        <v>30</v>
      </c>
      <c r="I1097" s="7">
        <f t="shared" si="288"/>
        <v>30</v>
      </c>
    </row>
    <row r="1098" spans="1:9" x14ac:dyDescent="0.25">
      <c r="A1098" s="98" t="s">
        <v>31</v>
      </c>
      <c r="B1098" s="4"/>
      <c r="C1098" s="4" t="s">
        <v>102</v>
      </c>
      <c r="D1098" s="4" t="s">
        <v>35</v>
      </c>
      <c r="E1098" s="31" t="s">
        <v>370</v>
      </c>
      <c r="F1098" s="4"/>
      <c r="G1098" s="7">
        <f>G1100+G1099</f>
        <v>30</v>
      </c>
      <c r="H1098" s="7">
        <f>H1100+H1099</f>
        <v>30</v>
      </c>
      <c r="I1098" s="7">
        <f>I1100+I1099</f>
        <v>30</v>
      </c>
    </row>
    <row r="1099" spans="1:9" ht="31.5" x14ac:dyDescent="0.25">
      <c r="A1099" s="98" t="s">
        <v>43</v>
      </c>
      <c r="B1099" s="4"/>
      <c r="C1099" s="4" t="s">
        <v>102</v>
      </c>
      <c r="D1099" s="4" t="s">
        <v>35</v>
      </c>
      <c r="E1099" s="31" t="s">
        <v>370</v>
      </c>
      <c r="F1099" s="4" t="s">
        <v>80</v>
      </c>
      <c r="G1099" s="7">
        <v>16.8</v>
      </c>
      <c r="H1099" s="7">
        <v>30</v>
      </c>
      <c r="I1099" s="7">
        <v>30</v>
      </c>
    </row>
    <row r="1100" spans="1:9" ht="31.5" x14ac:dyDescent="0.25">
      <c r="A1100" s="98" t="s">
        <v>207</v>
      </c>
      <c r="B1100" s="4"/>
      <c r="C1100" s="4" t="s">
        <v>102</v>
      </c>
      <c r="D1100" s="4" t="s">
        <v>35</v>
      </c>
      <c r="E1100" s="31" t="s">
        <v>370</v>
      </c>
      <c r="F1100" s="4" t="s">
        <v>111</v>
      </c>
      <c r="G1100" s="7">
        <v>13.2</v>
      </c>
      <c r="H1100" s="7">
        <v>0</v>
      </c>
      <c r="I1100" s="7">
        <v>0</v>
      </c>
    </row>
    <row r="1101" spans="1:9" ht="31.5" hidden="1" x14ac:dyDescent="0.25">
      <c r="A1101" s="98" t="s">
        <v>841</v>
      </c>
      <c r="B1101" s="4"/>
      <c r="C1101" s="4" t="s">
        <v>102</v>
      </c>
      <c r="D1101" s="4" t="s">
        <v>35</v>
      </c>
      <c r="E1101" s="31" t="s">
        <v>721</v>
      </c>
      <c r="F1101" s="4"/>
      <c r="G1101" s="7">
        <f t="shared" ref="G1101:I1102" si="289">G1102</f>
        <v>0</v>
      </c>
      <c r="H1101" s="7">
        <f t="shared" si="289"/>
        <v>0</v>
      </c>
      <c r="I1101" s="7">
        <f t="shared" si="289"/>
        <v>0</v>
      </c>
    </row>
    <row r="1102" spans="1:9" hidden="1" x14ac:dyDescent="0.25">
      <c r="A1102" s="98" t="s">
        <v>29</v>
      </c>
      <c r="B1102" s="4"/>
      <c r="C1102" s="4" t="s">
        <v>102</v>
      </c>
      <c r="D1102" s="4" t="s">
        <v>35</v>
      </c>
      <c r="E1102" s="31" t="s">
        <v>722</v>
      </c>
      <c r="F1102" s="4"/>
      <c r="G1102" s="7">
        <f t="shared" si="289"/>
        <v>0</v>
      </c>
      <c r="H1102" s="7">
        <f t="shared" si="289"/>
        <v>0</v>
      </c>
      <c r="I1102" s="7">
        <f t="shared" si="289"/>
        <v>0</v>
      </c>
    </row>
    <row r="1103" spans="1:9" ht="31.5" hidden="1" x14ac:dyDescent="0.25">
      <c r="A1103" s="98" t="s">
        <v>43</v>
      </c>
      <c r="B1103" s="4"/>
      <c r="C1103" s="4" t="s">
        <v>102</v>
      </c>
      <c r="D1103" s="4" t="s">
        <v>35</v>
      </c>
      <c r="E1103" s="31" t="s">
        <v>722</v>
      </c>
      <c r="F1103" s="4" t="s">
        <v>80</v>
      </c>
      <c r="G1103" s="72"/>
      <c r="H1103" s="72"/>
      <c r="I1103" s="72"/>
    </row>
    <row r="1104" spans="1:9" x14ac:dyDescent="0.25">
      <c r="A1104" s="98" t="s">
        <v>103</v>
      </c>
      <c r="B1104" s="4"/>
      <c r="C1104" s="4" t="s">
        <v>102</v>
      </c>
      <c r="D1104" s="4" t="s">
        <v>45</v>
      </c>
      <c r="E1104" s="4"/>
      <c r="F1104" s="4"/>
      <c r="G1104" s="7">
        <f>G1105</f>
        <v>204724.7</v>
      </c>
      <c r="H1104" s="7">
        <f>H1105</f>
        <v>167919.3</v>
      </c>
      <c r="I1104" s="7">
        <f>I1105</f>
        <v>120479</v>
      </c>
    </row>
    <row r="1105" spans="1:9" ht="31.5" x14ac:dyDescent="0.25">
      <c r="A1105" s="98" t="s">
        <v>522</v>
      </c>
      <c r="B1105" s="4"/>
      <c r="C1105" s="4" t="s">
        <v>102</v>
      </c>
      <c r="D1105" s="4" t="s">
        <v>45</v>
      </c>
      <c r="E1105" s="48" t="s">
        <v>290</v>
      </c>
      <c r="F1105" s="4"/>
      <c r="G1105" s="7">
        <f>SUM(G1106)+G1127</f>
        <v>204724.7</v>
      </c>
      <c r="H1105" s="7">
        <f>SUM(H1106)+H1127</f>
        <v>167919.3</v>
      </c>
      <c r="I1105" s="7">
        <f>SUM(I1106)+I1127</f>
        <v>120479</v>
      </c>
    </row>
    <row r="1106" spans="1:9" ht="31.5" x14ac:dyDescent="0.25">
      <c r="A1106" s="98" t="s">
        <v>659</v>
      </c>
      <c r="B1106" s="4"/>
      <c r="C1106" s="4" t="s">
        <v>102</v>
      </c>
      <c r="D1106" s="4" t="s">
        <v>45</v>
      </c>
      <c r="E1106" s="31" t="s">
        <v>577</v>
      </c>
      <c r="F1106" s="4"/>
      <c r="G1106" s="7">
        <f>SUM(G1107+G1110)+G1121+G1124</f>
        <v>174112.6</v>
      </c>
      <c r="H1106" s="7">
        <f t="shared" ref="H1106:I1106" si="290">SUM(H1107+H1110)+H1121+H1124</f>
        <v>167919.3</v>
      </c>
      <c r="I1106" s="7">
        <f t="shared" si="290"/>
        <v>118479</v>
      </c>
    </row>
    <row r="1107" spans="1:9" x14ac:dyDescent="0.25">
      <c r="A1107" s="98" t="s">
        <v>29</v>
      </c>
      <c r="B1107" s="4"/>
      <c r="C1107" s="4" t="s">
        <v>102</v>
      </c>
      <c r="D1107" s="4" t="s">
        <v>45</v>
      </c>
      <c r="E1107" s="6" t="s">
        <v>578</v>
      </c>
      <c r="F1107" s="4"/>
      <c r="G1107" s="7">
        <f t="shared" ref="G1107:I1108" si="291">G1108</f>
        <v>22805.200000000001</v>
      </c>
      <c r="H1107" s="7">
        <f t="shared" si="291"/>
        <v>0</v>
      </c>
      <c r="I1107" s="7">
        <f t="shared" si="291"/>
        <v>0</v>
      </c>
    </row>
    <row r="1108" spans="1:9" x14ac:dyDescent="0.25">
      <c r="A1108" s="98" t="s">
        <v>301</v>
      </c>
      <c r="B1108" s="4"/>
      <c r="C1108" s="4" t="s">
        <v>102</v>
      </c>
      <c r="D1108" s="4" t="s">
        <v>45</v>
      </c>
      <c r="E1108" s="48" t="s">
        <v>592</v>
      </c>
      <c r="F1108" s="4"/>
      <c r="G1108" s="7">
        <f t="shared" si="291"/>
        <v>22805.200000000001</v>
      </c>
      <c r="H1108" s="7">
        <f t="shared" si="291"/>
        <v>0</v>
      </c>
      <c r="I1108" s="7">
        <f t="shared" si="291"/>
        <v>0</v>
      </c>
    </row>
    <row r="1109" spans="1:9" ht="31.5" x14ac:dyDescent="0.25">
      <c r="A1109" s="98" t="s">
        <v>207</v>
      </c>
      <c r="B1109" s="4"/>
      <c r="C1109" s="4" t="s">
        <v>102</v>
      </c>
      <c r="D1109" s="4" t="s">
        <v>45</v>
      </c>
      <c r="E1109" s="48" t="s">
        <v>592</v>
      </c>
      <c r="F1109" s="4" t="s">
        <v>111</v>
      </c>
      <c r="G1109" s="7">
        <v>22805.200000000001</v>
      </c>
      <c r="H1109" s="7"/>
      <c r="I1109" s="7"/>
    </row>
    <row r="1110" spans="1:9" ht="47.25" x14ac:dyDescent="0.25">
      <c r="A1110" s="98" t="s">
        <v>23</v>
      </c>
      <c r="B1110" s="4"/>
      <c r="C1110" s="4" t="s">
        <v>102</v>
      </c>
      <c r="D1110" s="4" t="s">
        <v>45</v>
      </c>
      <c r="E1110" s="6" t="s">
        <v>587</v>
      </c>
      <c r="F1110" s="4"/>
      <c r="G1110" s="7">
        <f>SUM(G1119)+G1111+G1113+G1117+G1115</f>
        <v>149110.39999999999</v>
      </c>
      <c r="H1110" s="7">
        <f t="shared" ref="H1110:I1110" si="292">SUM(H1119)+H1111+H1113+H1117+H1115</f>
        <v>165722.29999999999</v>
      </c>
      <c r="I1110" s="7">
        <f t="shared" si="292"/>
        <v>118479</v>
      </c>
    </row>
    <row r="1111" spans="1:9" ht="63" x14ac:dyDescent="0.25">
      <c r="A1111" s="110" t="s">
        <v>351</v>
      </c>
      <c r="B1111" s="4"/>
      <c r="C1111" s="4" t="s">
        <v>102</v>
      </c>
      <c r="D1111" s="4" t="s">
        <v>45</v>
      </c>
      <c r="E1111" s="48" t="s">
        <v>588</v>
      </c>
      <c r="F1111" s="4"/>
      <c r="G1111" s="7">
        <f>G1112</f>
        <v>13844.8</v>
      </c>
      <c r="H1111" s="7">
        <f t="shared" ref="H1111:I1111" si="293">H1112</f>
        <v>31151</v>
      </c>
      <c r="I1111" s="7">
        <f t="shared" si="293"/>
        <v>0</v>
      </c>
    </row>
    <row r="1112" spans="1:9" ht="31.5" x14ac:dyDescent="0.25">
      <c r="A1112" s="110" t="s">
        <v>110</v>
      </c>
      <c r="B1112" s="4"/>
      <c r="C1112" s="4" t="s">
        <v>102</v>
      </c>
      <c r="D1112" s="4" t="s">
        <v>45</v>
      </c>
      <c r="E1112" s="48" t="s">
        <v>588</v>
      </c>
      <c r="F1112" s="4" t="s">
        <v>111</v>
      </c>
      <c r="G1112" s="72">
        <v>13844.8</v>
      </c>
      <c r="H1112" s="7">
        <v>31151</v>
      </c>
      <c r="I1112" s="7"/>
    </row>
    <row r="1113" spans="1:9" ht="94.5" x14ac:dyDescent="0.25">
      <c r="A1113" s="110" t="s">
        <v>1052</v>
      </c>
      <c r="B1113" s="4"/>
      <c r="C1113" s="4" t="s">
        <v>102</v>
      </c>
      <c r="D1113" s="4" t="s">
        <v>45</v>
      </c>
      <c r="E1113" s="48" t="s">
        <v>1053</v>
      </c>
      <c r="F1113" s="4"/>
      <c r="G1113" s="7">
        <f>SUM(G1114)</f>
        <v>6432.6</v>
      </c>
      <c r="H1113" s="7">
        <f t="shared" ref="H1113:I1113" si="294">SUM(H1114)</f>
        <v>14474.3</v>
      </c>
      <c r="I1113" s="7">
        <f t="shared" si="294"/>
        <v>0</v>
      </c>
    </row>
    <row r="1114" spans="1:9" ht="31.5" x14ac:dyDescent="0.25">
      <c r="A1114" s="110" t="s">
        <v>110</v>
      </c>
      <c r="B1114" s="4"/>
      <c r="C1114" s="4" t="s">
        <v>102</v>
      </c>
      <c r="D1114" s="4" t="s">
        <v>45</v>
      </c>
      <c r="E1114" s="48" t="s">
        <v>1053</v>
      </c>
      <c r="F1114" s="4" t="s">
        <v>111</v>
      </c>
      <c r="G1114" s="7">
        <v>6432.6</v>
      </c>
      <c r="H1114" s="7">
        <v>14474.3</v>
      </c>
      <c r="I1114" s="7"/>
    </row>
    <row r="1115" spans="1:9" ht="63" x14ac:dyDescent="0.25">
      <c r="A1115" s="117" t="s">
        <v>1057</v>
      </c>
      <c r="B1115" s="4"/>
      <c r="C1115" s="4" t="s">
        <v>102</v>
      </c>
      <c r="D1115" s="4" t="s">
        <v>45</v>
      </c>
      <c r="E1115" s="48" t="s">
        <v>1056</v>
      </c>
      <c r="F1115" s="4"/>
      <c r="G1115" s="7">
        <f>SUM(G1116)</f>
        <v>17020.8</v>
      </c>
      <c r="H1115" s="7">
        <f t="shared" ref="H1115:I1115" si="295">SUM(H1116)</f>
        <v>38296.699999999997</v>
      </c>
      <c r="I1115" s="7">
        <f t="shared" si="295"/>
        <v>0</v>
      </c>
    </row>
    <row r="1116" spans="1:9" ht="31.5" x14ac:dyDescent="0.25">
      <c r="A1116" s="117" t="s">
        <v>110</v>
      </c>
      <c r="B1116" s="4"/>
      <c r="C1116" s="4" t="s">
        <v>102</v>
      </c>
      <c r="D1116" s="4" t="s">
        <v>45</v>
      </c>
      <c r="E1116" s="48" t="s">
        <v>1056</v>
      </c>
      <c r="F1116" s="4" t="s">
        <v>111</v>
      </c>
      <c r="G1116" s="7">
        <f>16990.5+30.3</f>
        <v>17020.8</v>
      </c>
      <c r="H1116" s="7">
        <f>38228.6+68.1</f>
        <v>38296.699999999997</v>
      </c>
      <c r="I1116" s="7"/>
    </row>
    <row r="1117" spans="1:9" x14ac:dyDescent="0.25">
      <c r="A1117" s="110" t="s">
        <v>300</v>
      </c>
      <c r="B1117" s="4"/>
      <c r="C1117" s="4" t="s">
        <v>102</v>
      </c>
      <c r="D1117" s="4" t="s">
        <v>45</v>
      </c>
      <c r="E1117" s="22" t="s">
        <v>589</v>
      </c>
      <c r="F1117" s="4"/>
      <c r="G1117" s="7">
        <f>G1118</f>
        <v>604.5</v>
      </c>
      <c r="H1117" s="7">
        <f t="shared" ref="H1117:I1117" si="296">H1118</f>
        <v>1360.4</v>
      </c>
      <c r="I1117" s="7">
        <f t="shared" si="296"/>
        <v>0</v>
      </c>
    </row>
    <row r="1118" spans="1:9" ht="31.5" x14ac:dyDescent="0.25">
      <c r="A1118" s="110" t="s">
        <v>207</v>
      </c>
      <c r="B1118" s="4"/>
      <c r="C1118" s="4" t="s">
        <v>102</v>
      </c>
      <c r="D1118" s="4" t="s">
        <v>45</v>
      </c>
      <c r="E1118" s="22" t="s">
        <v>589</v>
      </c>
      <c r="F1118" s="4" t="s">
        <v>111</v>
      </c>
      <c r="G1118" s="72">
        <f>634.8-30.3</f>
        <v>604.5</v>
      </c>
      <c r="H1118" s="7">
        <f>1428.5-68.1</f>
        <v>1360.4</v>
      </c>
      <c r="I1118" s="7"/>
    </row>
    <row r="1119" spans="1:9" x14ac:dyDescent="0.25">
      <c r="A1119" s="98" t="s">
        <v>301</v>
      </c>
      <c r="B1119" s="4"/>
      <c r="C1119" s="4" t="s">
        <v>102</v>
      </c>
      <c r="D1119" s="4" t="s">
        <v>45</v>
      </c>
      <c r="E1119" s="6" t="s">
        <v>590</v>
      </c>
      <c r="F1119" s="4"/>
      <c r="G1119" s="7">
        <f>G1120</f>
        <v>111207.7</v>
      </c>
      <c r="H1119" s="7">
        <f>H1120</f>
        <v>80439.899999999994</v>
      </c>
      <c r="I1119" s="7">
        <f>I1120</f>
        <v>118479</v>
      </c>
    </row>
    <row r="1120" spans="1:9" ht="31.5" x14ac:dyDescent="0.25">
      <c r="A1120" s="98" t="s">
        <v>207</v>
      </c>
      <c r="B1120" s="4"/>
      <c r="C1120" s="4" t="s">
        <v>102</v>
      </c>
      <c r="D1120" s="4" t="s">
        <v>45</v>
      </c>
      <c r="E1120" s="6" t="s">
        <v>590</v>
      </c>
      <c r="F1120" s="4" t="s">
        <v>111</v>
      </c>
      <c r="G1120" s="7">
        <v>111207.7</v>
      </c>
      <c r="H1120" s="7">
        <v>80439.899999999994</v>
      </c>
      <c r="I1120" s="7">
        <v>118479</v>
      </c>
    </row>
    <row r="1121" spans="1:9" hidden="1" x14ac:dyDescent="0.25">
      <c r="A1121" s="98" t="s">
        <v>296</v>
      </c>
      <c r="B1121" s="4"/>
      <c r="C1121" s="4" t="s">
        <v>102</v>
      </c>
      <c r="D1121" s="4" t="s">
        <v>45</v>
      </c>
      <c r="E1121" s="22" t="s">
        <v>682</v>
      </c>
      <c r="F1121" s="4"/>
      <c r="G1121" s="7">
        <f>SUM(G1122)</f>
        <v>0</v>
      </c>
      <c r="H1121" s="7">
        <f t="shared" ref="H1121:I1122" si="297">SUM(H1122)</f>
        <v>0</v>
      </c>
      <c r="I1121" s="7">
        <f t="shared" si="297"/>
        <v>0</v>
      </c>
    </row>
    <row r="1122" spans="1:9" hidden="1" x14ac:dyDescent="0.25">
      <c r="A1122" s="98" t="s">
        <v>301</v>
      </c>
      <c r="B1122" s="4"/>
      <c r="C1122" s="4" t="s">
        <v>102</v>
      </c>
      <c r="D1122" s="4" t="s">
        <v>45</v>
      </c>
      <c r="E1122" s="22" t="s">
        <v>693</v>
      </c>
      <c r="F1122" s="4"/>
      <c r="G1122" s="7">
        <f>SUM(G1123)</f>
        <v>0</v>
      </c>
      <c r="H1122" s="7">
        <f t="shared" si="297"/>
        <v>0</v>
      </c>
      <c r="I1122" s="7">
        <f t="shared" si="297"/>
        <v>0</v>
      </c>
    </row>
    <row r="1123" spans="1:9" ht="31.5" hidden="1" x14ac:dyDescent="0.25">
      <c r="A1123" s="98" t="s">
        <v>207</v>
      </c>
      <c r="B1123" s="4"/>
      <c r="C1123" s="4" t="s">
        <v>102</v>
      </c>
      <c r="D1123" s="4" t="s">
        <v>45</v>
      </c>
      <c r="E1123" s="22" t="s">
        <v>693</v>
      </c>
      <c r="F1123" s="4" t="s">
        <v>111</v>
      </c>
      <c r="G1123" s="7"/>
      <c r="H1123" s="7"/>
      <c r="I1123" s="7"/>
    </row>
    <row r="1124" spans="1:9" x14ac:dyDescent="0.25">
      <c r="A1124" s="71" t="s">
        <v>932</v>
      </c>
      <c r="B1124" s="93"/>
      <c r="C1124" s="93" t="s">
        <v>102</v>
      </c>
      <c r="D1124" s="93" t="s">
        <v>45</v>
      </c>
      <c r="E1124" s="94" t="s">
        <v>933</v>
      </c>
      <c r="F1124" s="93"/>
      <c r="G1124" s="72">
        <f>G1125</f>
        <v>2197</v>
      </c>
      <c r="H1124" s="72">
        <f>H1125</f>
        <v>2197</v>
      </c>
      <c r="I1124" s="72">
        <f>I1125</f>
        <v>0</v>
      </c>
    </row>
    <row r="1125" spans="1:9" ht="47.25" x14ac:dyDescent="0.25">
      <c r="A1125" s="71" t="s">
        <v>934</v>
      </c>
      <c r="B1125" s="93"/>
      <c r="C1125" s="93" t="s">
        <v>102</v>
      </c>
      <c r="D1125" s="93" t="s">
        <v>45</v>
      </c>
      <c r="E1125" s="94" t="s">
        <v>935</v>
      </c>
      <c r="F1125" s="93"/>
      <c r="G1125" s="72">
        <f>SUM(G1126)</f>
        <v>2197</v>
      </c>
      <c r="H1125" s="72">
        <f>SUM(H1126)</f>
        <v>2197</v>
      </c>
      <c r="I1125" s="72">
        <f>SUM(I1126)</f>
        <v>0</v>
      </c>
    </row>
    <row r="1126" spans="1:9" ht="31.5" x14ac:dyDescent="0.25">
      <c r="A1126" s="71" t="s">
        <v>207</v>
      </c>
      <c r="B1126" s="93"/>
      <c r="C1126" s="93" t="s">
        <v>102</v>
      </c>
      <c r="D1126" s="93" t="s">
        <v>45</v>
      </c>
      <c r="E1126" s="94" t="s">
        <v>935</v>
      </c>
      <c r="F1126" s="93" t="s">
        <v>111</v>
      </c>
      <c r="G1126" s="72">
        <f>2187+10</f>
        <v>2197</v>
      </c>
      <c r="H1126" s="72">
        <f>2187+10</f>
        <v>2197</v>
      </c>
      <c r="I1126" s="72">
        <v>0</v>
      </c>
    </row>
    <row r="1127" spans="1:9" ht="47.25" x14ac:dyDescent="0.25">
      <c r="A1127" s="98" t="s">
        <v>524</v>
      </c>
      <c r="B1127" s="4"/>
      <c r="C1127" s="4" t="s">
        <v>102</v>
      </c>
      <c r="D1127" s="4" t="s">
        <v>45</v>
      </c>
      <c r="E1127" s="31" t="s">
        <v>298</v>
      </c>
      <c r="F1127" s="4"/>
      <c r="G1127" s="7">
        <f>SUM(G1128)+G1130</f>
        <v>30612.1</v>
      </c>
      <c r="H1127" s="7">
        <f t="shared" ref="H1127:I1127" si="298">SUM(H1128)+H1130</f>
        <v>0</v>
      </c>
      <c r="I1127" s="7">
        <f t="shared" si="298"/>
        <v>2000</v>
      </c>
    </row>
    <row r="1128" spans="1:9" x14ac:dyDescent="0.25">
      <c r="A1128" s="98" t="s">
        <v>29</v>
      </c>
      <c r="B1128" s="4"/>
      <c r="C1128" s="4" t="s">
        <v>102</v>
      </c>
      <c r="D1128" s="4" t="s">
        <v>45</v>
      </c>
      <c r="E1128" s="31" t="s">
        <v>299</v>
      </c>
      <c r="F1128" s="4"/>
      <c r="G1128" s="7">
        <f t="shared" ref="G1128:I1128" si="299">SUM(G1129)</f>
        <v>30612.1</v>
      </c>
      <c r="H1128" s="7">
        <f t="shared" si="299"/>
        <v>0</v>
      </c>
      <c r="I1128" s="7">
        <f t="shared" si="299"/>
        <v>2000</v>
      </c>
    </row>
    <row r="1129" spans="1:9" ht="31.5" x14ac:dyDescent="0.25">
      <c r="A1129" s="98" t="s">
        <v>207</v>
      </c>
      <c r="B1129" s="4"/>
      <c r="C1129" s="4" t="s">
        <v>102</v>
      </c>
      <c r="D1129" s="4" t="s">
        <v>45</v>
      </c>
      <c r="E1129" s="31" t="s">
        <v>299</v>
      </c>
      <c r="F1129" s="4" t="s">
        <v>111</v>
      </c>
      <c r="G1129" s="7">
        <v>30612.1</v>
      </c>
      <c r="H1129" s="7"/>
      <c r="I1129" s="7">
        <v>2000</v>
      </c>
    </row>
    <row r="1130" spans="1:9" ht="31.5" hidden="1" x14ac:dyDescent="0.25">
      <c r="A1130" s="98" t="s">
        <v>893</v>
      </c>
      <c r="B1130" s="4"/>
      <c r="C1130" s="4" t="s">
        <v>102</v>
      </c>
      <c r="D1130" s="4" t="s">
        <v>45</v>
      </c>
      <c r="E1130" s="31" t="s">
        <v>615</v>
      </c>
      <c r="F1130" s="22"/>
      <c r="G1130" s="7">
        <f>SUM(G1132)+G1131</f>
        <v>0</v>
      </c>
      <c r="H1130" s="7">
        <f t="shared" ref="H1130" si="300">SUM(H1132)+H1131</f>
        <v>0</v>
      </c>
      <c r="I1130" s="7"/>
    </row>
    <row r="1131" spans="1:9" ht="31.5" hidden="1" x14ac:dyDescent="0.25">
      <c r="A1131" s="71" t="s">
        <v>207</v>
      </c>
      <c r="B1131" s="93"/>
      <c r="C1131" s="93" t="s">
        <v>102</v>
      </c>
      <c r="D1131" s="93" t="s">
        <v>45</v>
      </c>
      <c r="E1131" s="94" t="s">
        <v>615</v>
      </c>
      <c r="F1131" s="93">
        <v>600</v>
      </c>
      <c r="G1131" s="72"/>
      <c r="H1131" s="7"/>
      <c r="I1131" s="7"/>
    </row>
    <row r="1132" spans="1:9" ht="31.5" hidden="1" x14ac:dyDescent="0.25">
      <c r="A1132" s="32" t="s">
        <v>617</v>
      </c>
      <c r="B1132" s="4"/>
      <c r="C1132" s="4" t="s">
        <v>102</v>
      </c>
      <c r="D1132" s="4" t="s">
        <v>45</v>
      </c>
      <c r="E1132" s="31" t="s">
        <v>618</v>
      </c>
      <c r="F1132" s="49"/>
      <c r="G1132" s="51">
        <f>SUM(G1133)</f>
        <v>0</v>
      </c>
      <c r="H1132" s="51">
        <f t="shared" ref="H1132:I1132" si="301">SUM(H1133)</f>
        <v>0</v>
      </c>
      <c r="I1132" s="51">
        <f t="shared" si="301"/>
        <v>0</v>
      </c>
    </row>
    <row r="1133" spans="1:9" ht="31.5" hidden="1" x14ac:dyDescent="0.25">
      <c r="A1133" s="98" t="s">
        <v>207</v>
      </c>
      <c r="B1133" s="4"/>
      <c r="C1133" s="4" t="s">
        <v>102</v>
      </c>
      <c r="D1133" s="4" t="s">
        <v>45</v>
      </c>
      <c r="E1133" s="31" t="s">
        <v>618</v>
      </c>
      <c r="F1133" s="49" t="s">
        <v>111</v>
      </c>
      <c r="G1133" s="51"/>
      <c r="H1133" s="51"/>
      <c r="I1133" s="9"/>
    </row>
    <row r="1134" spans="1:9" hidden="1" x14ac:dyDescent="0.25">
      <c r="A1134" s="2" t="s">
        <v>677</v>
      </c>
      <c r="B1134" s="4"/>
      <c r="C1134" s="4" t="s">
        <v>102</v>
      </c>
      <c r="D1134" s="4" t="s">
        <v>152</v>
      </c>
      <c r="E1134" s="31"/>
      <c r="F1134" s="49"/>
      <c r="G1134" s="51">
        <f>SUM(G1135)</f>
        <v>0</v>
      </c>
      <c r="H1134" s="51">
        <f t="shared" ref="H1134:I1137" si="302">SUM(H1135)</f>
        <v>0</v>
      </c>
      <c r="I1134" s="51">
        <f t="shared" si="302"/>
        <v>0</v>
      </c>
    </row>
    <row r="1135" spans="1:9" ht="31.5" hidden="1" x14ac:dyDescent="0.25">
      <c r="A1135" s="98" t="s">
        <v>522</v>
      </c>
      <c r="B1135" s="4"/>
      <c r="C1135" s="4" t="s">
        <v>102</v>
      </c>
      <c r="D1135" s="4" t="s">
        <v>152</v>
      </c>
      <c r="E1135" s="31" t="s">
        <v>290</v>
      </c>
      <c r="F1135" s="49"/>
      <c r="G1135" s="51">
        <f>SUM(G1136)</f>
        <v>0</v>
      </c>
      <c r="H1135" s="51">
        <f t="shared" si="302"/>
        <v>0</v>
      </c>
      <c r="I1135" s="51">
        <f t="shared" si="302"/>
        <v>0</v>
      </c>
    </row>
    <row r="1136" spans="1:9" ht="47.25" hidden="1" x14ac:dyDescent="0.25">
      <c r="A1136" s="98" t="s">
        <v>842</v>
      </c>
      <c r="B1136" s="4"/>
      <c r="C1136" s="4" t="s">
        <v>102</v>
      </c>
      <c r="D1136" s="4" t="s">
        <v>152</v>
      </c>
      <c r="E1136" s="31" t="s">
        <v>312</v>
      </c>
      <c r="F1136" s="49"/>
      <c r="G1136" s="51">
        <f>SUM(G1137)+G1139</f>
        <v>0</v>
      </c>
      <c r="H1136" s="51">
        <f t="shared" ref="H1136:I1136" si="303">SUM(H1137)+H1139</f>
        <v>0</v>
      </c>
      <c r="I1136" s="51">
        <f t="shared" si="303"/>
        <v>0</v>
      </c>
    </row>
    <row r="1137" spans="1:9" ht="31.5" hidden="1" x14ac:dyDescent="0.25">
      <c r="A1137" s="32" t="s">
        <v>428</v>
      </c>
      <c r="B1137" s="4"/>
      <c r="C1137" s="4" t="s">
        <v>102</v>
      </c>
      <c r="D1137" s="4" t="s">
        <v>152</v>
      </c>
      <c r="E1137" s="31" t="s">
        <v>429</v>
      </c>
      <c r="F1137" s="49"/>
      <c r="G1137" s="51">
        <f>SUM(G1138)</f>
        <v>0</v>
      </c>
      <c r="H1137" s="51">
        <f t="shared" si="302"/>
        <v>0</v>
      </c>
      <c r="I1137" s="51">
        <f t="shared" si="302"/>
        <v>0</v>
      </c>
    </row>
    <row r="1138" spans="1:9" ht="31.5" hidden="1" x14ac:dyDescent="0.25">
      <c r="A1138" s="98" t="s">
        <v>43</v>
      </c>
      <c r="B1138" s="4"/>
      <c r="C1138" s="4" t="s">
        <v>102</v>
      </c>
      <c r="D1138" s="4" t="s">
        <v>152</v>
      </c>
      <c r="E1138" s="31" t="s">
        <v>429</v>
      </c>
      <c r="F1138" s="49" t="s">
        <v>80</v>
      </c>
      <c r="G1138" s="51"/>
      <c r="H1138" s="51"/>
      <c r="I1138" s="9"/>
    </row>
    <row r="1139" spans="1:9" ht="31.5" hidden="1" x14ac:dyDescent="0.25">
      <c r="A1139" s="53" t="s">
        <v>36</v>
      </c>
      <c r="B1139" s="4"/>
      <c r="C1139" s="4" t="s">
        <v>102</v>
      </c>
      <c r="D1139" s="4" t="s">
        <v>152</v>
      </c>
      <c r="E1139" s="31" t="s">
        <v>313</v>
      </c>
      <c r="F1139" s="49"/>
      <c r="G1139" s="51">
        <f>SUM(G1140)</f>
        <v>0</v>
      </c>
      <c r="H1139" s="51">
        <f>SUM(H1140)</f>
        <v>0</v>
      </c>
      <c r="I1139" s="51">
        <f>SUM(I1140)</f>
        <v>0</v>
      </c>
    </row>
    <row r="1140" spans="1:9" hidden="1" x14ac:dyDescent="0.25">
      <c r="A1140" s="33" t="s">
        <v>843</v>
      </c>
      <c r="B1140" s="4"/>
      <c r="C1140" s="4" t="s">
        <v>102</v>
      </c>
      <c r="D1140" s="4" t="s">
        <v>152</v>
      </c>
      <c r="E1140" s="31" t="s">
        <v>314</v>
      </c>
      <c r="F1140" s="49"/>
      <c r="G1140" s="51">
        <f>SUM(G1141)</f>
        <v>0</v>
      </c>
      <c r="H1140" s="51">
        <f t="shared" ref="H1140:I1140" si="304">SUM(H1141)</f>
        <v>0</v>
      </c>
      <c r="I1140" s="51">
        <f t="shared" si="304"/>
        <v>0</v>
      </c>
    </row>
    <row r="1141" spans="1:9" ht="31.5" hidden="1" x14ac:dyDescent="0.25">
      <c r="A1141" s="98" t="s">
        <v>43</v>
      </c>
      <c r="B1141" s="4"/>
      <c r="C1141" s="4" t="s">
        <v>102</v>
      </c>
      <c r="D1141" s="4" t="s">
        <v>152</v>
      </c>
      <c r="E1141" s="31" t="s">
        <v>314</v>
      </c>
      <c r="F1141" s="49" t="s">
        <v>80</v>
      </c>
      <c r="G1141" s="51"/>
      <c r="H1141" s="51"/>
      <c r="I1141" s="9"/>
    </row>
    <row r="1142" spans="1:9" x14ac:dyDescent="0.25">
      <c r="A1142" s="98" t="s">
        <v>880</v>
      </c>
      <c r="B1142" s="4"/>
      <c r="C1142" s="4" t="s">
        <v>102</v>
      </c>
      <c r="D1142" s="4" t="s">
        <v>102</v>
      </c>
      <c r="E1142" s="4"/>
      <c r="F1142" s="4"/>
      <c r="G1142" s="7">
        <f>G1143+G1150+G1153</f>
        <v>5296.2999999999993</v>
      </c>
      <c r="H1142" s="7">
        <f>H1143+H1150+H1153</f>
        <v>1424.5</v>
      </c>
      <c r="I1142" s="7">
        <f>I1143+I1150+I1153</f>
        <v>1051.5</v>
      </c>
    </row>
    <row r="1143" spans="1:9" ht="31.5" x14ac:dyDescent="0.25">
      <c r="A1143" s="98" t="s">
        <v>517</v>
      </c>
      <c r="B1143" s="99"/>
      <c r="C1143" s="99" t="s">
        <v>102</v>
      </c>
      <c r="D1143" s="99" t="s">
        <v>102</v>
      </c>
      <c r="E1143" s="99" t="s">
        <v>202</v>
      </c>
      <c r="F1143" s="99"/>
      <c r="G1143" s="9">
        <f>SUM(G1144+G1147)</f>
        <v>178</v>
      </c>
      <c r="H1143" s="9">
        <f t="shared" ref="H1143:I1143" si="305">SUM(H1144+H1147)</f>
        <v>178</v>
      </c>
      <c r="I1143" s="9">
        <f t="shared" si="305"/>
        <v>178</v>
      </c>
    </row>
    <row r="1144" spans="1:9" ht="31.5" x14ac:dyDescent="0.25">
      <c r="A1144" s="98" t="s">
        <v>742</v>
      </c>
      <c r="B1144" s="99"/>
      <c r="C1144" s="99" t="s">
        <v>102</v>
      </c>
      <c r="D1144" s="99" t="s">
        <v>102</v>
      </c>
      <c r="E1144" s="99" t="s">
        <v>740</v>
      </c>
      <c r="F1144" s="99"/>
      <c r="G1144" s="9">
        <f>SUM(G1145)</f>
        <v>67</v>
      </c>
      <c r="H1144" s="9">
        <f t="shared" ref="H1144:I1145" si="306">SUM(H1145)</f>
        <v>67</v>
      </c>
      <c r="I1144" s="9">
        <f t="shared" si="306"/>
        <v>67</v>
      </c>
    </row>
    <row r="1145" spans="1:9" x14ac:dyDescent="0.25">
      <c r="A1145" s="98" t="s">
        <v>29</v>
      </c>
      <c r="B1145" s="99"/>
      <c r="C1145" s="99" t="s">
        <v>102</v>
      </c>
      <c r="D1145" s="99" t="s">
        <v>102</v>
      </c>
      <c r="E1145" s="99" t="s">
        <v>741</v>
      </c>
      <c r="F1145" s="99"/>
      <c r="G1145" s="9">
        <f>SUM(G1146)</f>
        <v>67</v>
      </c>
      <c r="H1145" s="9">
        <f t="shared" si="306"/>
        <v>67</v>
      </c>
      <c r="I1145" s="9">
        <f t="shared" si="306"/>
        <v>67</v>
      </c>
    </row>
    <row r="1146" spans="1:9" ht="31.5" x14ac:dyDescent="0.25">
      <c r="A1146" s="98" t="s">
        <v>43</v>
      </c>
      <c r="B1146" s="99"/>
      <c r="C1146" s="99" t="s">
        <v>102</v>
      </c>
      <c r="D1146" s="99" t="s">
        <v>102</v>
      </c>
      <c r="E1146" s="99" t="s">
        <v>741</v>
      </c>
      <c r="F1146" s="99" t="s">
        <v>80</v>
      </c>
      <c r="G1146" s="9">
        <v>67</v>
      </c>
      <c r="H1146" s="9">
        <v>67</v>
      </c>
      <c r="I1146" s="9">
        <v>67</v>
      </c>
    </row>
    <row r="1147" spans="1:9" ht="31.5" x14ac:dyDescent="0.25">
      <c r="A1147" s="98" t="s">
        <v>745</v>
      </c>
      <c r="B1147" s="99"/>
      <c r="C1147" s="99" t="s">
        <v>102</v>
      </c>
      <c r="D1147" s="99" t="s">
        <v>102</v>
      </c>
      <c r="E1147" s="99" t="s">
        <v>743</v>
      </c>
      <c r="F1147" s="99"/>
      <c r="G1147" s="9">
        <f>SUM(G1148)</f>
        <v>111</v>
      </c>
      <c r="H1147" s="9">
        <f>SUM(H1148)</f>
        <v>111</v>
      </c>
      <c r="I1147" s="9">
        <f>SUM(I1148)</f>
        <v>111</v>
      </c>
    </row>
    <row r="1148" spans="1:9" x14ac:dyDescent="0.25">
      <c r="A1148" s="98" t="s">
        <v>29</v>
      </c>
      <c r="B1148" s="99"/>
      <c r="C1148" s="99" t="s">
        <v>102</v>
      </c>
      <c r="D1148" s="99" t="s">
        <v>102</v>
      </c>
      <c r="E1148" s="99" t="s">
        <v>744</v>
      </c>
      <c r="F1148" s="99"/>
      <c r="G1148" s="9">
        <f>SUM(G1149)</f>
        <v>111</v>
      </c>
      <c r="H1148" s="9">
        <f t="shared" ref="H1148:I1148" si="307">SUM(H1149)</f>
        <v>111</v>
      </c>
      <c r="I1148" s="9">
        <f t="shared" si="307"/>
        <v>111</v>
      </c>
    </row>
    <row r="1149" spans="1:9" ht="31.5" x14ac:dyDescent="0.25">
      <c r="A1149" s="98" t="s">
        <v>43</v>
      </c>
      <c r="B1149" s="99"/>
      <c r="C1149" s="99" t="s">
        <v>102</v>
      </c>
      <c r="D1149" s="99" t="s">
        <v>102</v>
      </c>
      <c r="E1149" s="99" t="s">
        <v>744</v>
      </c>
      <c r="F1149" s="99" t="s">
        <v>80</v>
      </c>
      <c r="G1149" s="9">
        <v>111</v>
      </c>
      <c r="H1149" s="9">
        <v>111</v>
      </c>
      <c r="I1149" s="9">
        <v>111</v>
      </c>
    </row>
    <row r="1150" spans="1:9" ht="47.25" x14ac:dyDescent="0.25">
      <c r="A1150" s="98" t="s">
        <v>518</v>
      </c>
      <c r="B1150" s="99"/>
      <c r="C1150" s="99" t="s">
        <v>102</v>
      </c>
      <c r="D1150" s="99" t="s">
        <v>102</v>
      </c>
      <c r="E1150" s="99" t="s">
        <v>302</v>
      </c>
      <c r="F1150" s="99"/>
      <c r="G1150" s="9">
        <f>G1151</f>
        <v>178.5</v>
      </c>
      <c r="H1150" s="9">
        <f>H1151</f>
        <v>178.5</v>
      </c>
      <c r="I1150" s="9">
        <f>I1151</f>
        <v>178.5</v>
      </c>
    </row>
    <row r="1151" spans="1:9" x14ac:dyDescent="0.25">
      <c r="A1151" s="98" t="s">
        <v>29</v>
      </c>
      <c r="B1151" s="99"/>
      <c r="C1151" s="99" t="s">
        <v>102</v>
      </c>
      <c r="D1151" s="99" t="s">
        <v>102</v>
      </c>
      <c r="E1151" s="99" t="s">
        <v>303</v>
      </c>
      <c r="F1151" s="99"/>
      <c r="G1151" s="9">
        <f>SUM(G1152)</f>
        <v>178.5</v>
      </c>
      <c r="H1151" s="9">
        <f>SUM(H1152)</f>
        <v>178.5</v>
      </c>
      <c r="I1151" s="9">
        <f>SUM(I1152)</f>
        <v>178.5</v>
      </c>
    </row>
    <row r="1152" spans="1:9" ht="31.5" x14ac:dyDescent="0.25">
      <c r="A1152" s="98" t="s">
        <v>43</v>
      </c>
      <c r="B1152" s="99"/>
      <c r="C1152" s="99" t="s">
        <v>102</v>
      </c>
      <c r="D1152" s="99" t="s">
        <v>102</v>
      </c>
      <c r="E1152" s="99" t="s">
        <v>303</v>
      </c>
      <c r="F1152" s="99" t="s">
        <v>80</v>
      </c>
      <c r="G1152" s="9">
        <v>178.5</v>
      </c>
      <c r="H1152" s="9">
        <v>178.5</v>
      </c>
      <c r="I1152" s="9">
        <v>178.5</v>
      </c>
    </row>
    <row r="1153" spans="1:9" ht="31.5" x14ac:dyDescent="0.25">
      <c r="A1153" s="98" t="s">
        <v>522</v>
      </c>
      <c r="B1153" s="99"/>
      <c r="C1153" s="99" t="s">
        <v>102</v>
      </c>
      <c r="D1153" s="99" t="s">
        <v>102</v>
      </c>
      <c r="E1153" s="31" t="s">
        <v>290</v>
      </c>
      <c r="F1153" s="99"/>
      <c r="G1153" s="9">
        <f>SUM(G1154)</f>
        <v>4939.7999999999993</v>
      </c>
      <c r="H1153" s="9">
        <f t="shared" ref="H1153:I1153" si="308">SUM(H1154)</f>
        <v>1068</v>
      </c>
      <c r="I1153" s="9">
        <f t="shared" si="308"/>
        <v>695</v>
      </c>
    </row>
    <row r="1154" spans="1:9" ht="31.5" x14ac:dyDescent="0.25">
      <c r="A1154" s="98" t="s">
        <v>425</v>
      </c>
      <c r="B1154" s="4"/>
      <c r="C1154" s="4" t="s">
        <v>102</v>
      </c>
      <c r="D1154" s="4" t="s">
        <v>102</v>
      </c>
      <c r="E1154" s="4" t="s">
        <v>305</v>
      </c>
      <c r="F1154" s="4"/>
      <c r="G1154" s="7">
        <f>G1155+G1165+G1168</f>
        <v>4939.7999999999993</v>
      </c>
      <c r="H1154" s="7">
        <f>H1155+H1165+H1168</f>
        <v>1068</v>
      </c>
      <c r="I1154" s="7">
        <f>I1155+I1165+I1168</f>
        <v>695</v>
      </c>
    </row>
    <row r="1155" spans="1:9" x14ac:dyDescent="0.25">
      <c r="A1155" s="98" t="s">
        <v>29</v>
      </c>
      <c r="B1155" s="4"/>
      <c r="C1155" s="4" t="s">
        <v>102</v>
      </c>
      <c r="D1155" s="4" t="s">
        <v>102</v>
      </c>
      <c r="E1155" s="4" t="s">
        <v>306</v>
      </c>
      <c r="F1155" s="4"/>
      <c r="G1155" s="7">
        <f>G1161+G1156</f>
        <v>4566.7999999999993</v>
      </c>
      <c r="H1155" s="7">
        <f>H1161+H1156</f>
        <v>695</v>
      </c>
      <c r="I1155" s="7">
        <f>I1161+I1156</f>
        <v>695</v>
      </c>
    </row>
    <row r="1156" spans="1:9" x14ac:dyDescent="0.25">
      <c r="A1156" s="98" t="s">
        <v>408</v>
      </c>
      <c r="B1156" s="4"/>
      <c r="C1156" s="4" t="s">
        <v>102</v>
      </c>
      <c r="D1156" s="4" t="s">
        <v>102</v>
      </c>
      <c r="E1156" s="6" t="s">
        <v>409</v>
      </c>
      <c r="F1156" s="4"/>
      <c r="G1156" s="7">
        <f>G1158+G1159+G1157+G1160</f>
        <v>731.5</v>
      </c>
      <c r="H1156" s="7">
        <f>H1158+H1159+H1157+H1160</f>
        <v>0</v>
      </c>
      <c r="I1156" s="7">
        <f>I1158+I1159+I1157+I1160</f>
        <v>0</v>
      </c>
    </row>
    <row r="1157" spans="1:9" ht="47.25" hidden="1" x14ac:dyDescent="0.25">
      <c r="A1157" s="2" t="s">
        <v>42</v>
      </c>
      <c r="B1157" s="4"/>
      <c r="C1157" s="4" t="s">
        <v>102</v>
      </c>
      <c r="D1157" s="4" t="s">
        <v>102</v>
      </c>
      <c r="E1157" s="6" t="s">
        <v>409</v>
      </c>
      <c r="F1157" s="4" t="s">
        <v>78</v>
      </c>
      <c r="G1157" s="7"/>
      <c r="H1157" s="7"/>
      <c r="I1157" s="7"/>
    </row>
    <row r="1158" spans="1:9" ht="31.5" x14ac:dyDescent="0.25">
      <c r="A1158" s="98" t="s">
        <v>43</v>
      </c>
      <c r="B1158" s="4"/>
      <c r="C1158" s="4" t="s">
        <v>102</v>
      </c>
      <c r="D1158" s="4" t="s">
        <v>102</v>
      </c>
      <c r="E1158" s="6" t="s">
        <v>409</v>
      </c>
      <c r="F1158" s="4" t="s">
        <v>80</v>
      </c>
      <c r="G1158" s="7">
        <v>711.5</v>
      </c>
      <c r="H1158" s="7"/>
      <c r="I1158" s="7"/>
    </row>
    <row r="1159" spans="1:9" x14ac:dyDescent="0.25">
      <c r="A1159" s="98" t="s">
        <v>34</v>
      </c>
      <c r="B1159" s="4"/>
      <c r="C1159" s="4" t="s">
        <v>102</v>
      </c>
      <c r="D1159" s="4" t="s">
        <v>102</v>
      </c>
      <c r="E1159" s="6" t="s">
        <v>409</v>
      </c>
      <c r="F1159" s="4" t="s">
        <v>88</v>
      </c>
      <c r="G1159" s="7">
        <v>20</v>
      </c>
      <c r="H1159" s="7"/>
      <c r="I1159" s="7"/>
    </row>
    <row r="1160" spans="1:9" ht="31.5" hidden="1" x14ac:dyDescent="0.25">
      <c r="A1160" s="98" t="s">
        <v>207</v>
      </c>
      <c r="B1160" s="4"/>
      <c r="C1160" s="4" t="s">
        <v>102</v>
      </c>
      <c r="D1160" s="4" t="s">
        <v>102</v>
      </c>
      <c r="E1160" s="6" t="s">
        <v>409</v>
      </c>
      <c r="F1160" s="4" t="s">
        <v>111</v>
      </c>
      <c r="G1160" s="7">
        <v>0</v>
      </c>
      <c r="H1160" s="7">
        <v>0</v>
      </c>
      <c r="I1160" s="7">
        <v>0</v>
      </c>
    </row>
    <row r="1161" spans="1:9" ht="31.5" x14ac:dyDescent="0.25">
      <c r="A1161" s="98" t="s">
        <v>307</v>
      </c>
      <c r="B1161" s="31"/>
      <c r="C1161" s="4" t="s">
        <v>102</v>
      </c>
      <c r="D1161" s="4" t="s">
        <v>102</v>
      </c>
      <c r="E1161" s="4" t="s">
        <v>308</v>
      </c>
      <c r="F1161" s="4"/>
      <c r="G1161" s="7">
        <f>SUM(G1162:G1164)</f>
        <v>3835.2999999999997</v>
      </c>
      <c r="H1161" s="7">
        <f>SUM(H1162:H1164)</f>
        <v>695</v>
      </c>
      <c r="I1161" s="7">
        <f>SUM(I1162:I1164)</f>
        <v>695</v>
      </c>
    </row>
    <row r="1162" spans="1:9" ht="47.25" x14ac:dyDescent="0.25">
      <c r="A1162" s="2" t="s">
        <v>42</v>
      </c>
      <c r="B1162" s="31"/>
      <c r="C1162" s="4" t="s">
        <v>102</v>
      </c>
      <c r="D1162" s="4" t="s">
        <v>102</v>
      </c>
      <c r="E1162" s="4" t="s">
        <v>308</v>
      </c>
      <c r="F1162" s="4" t="s">
        <v>78</v>
      </c>
      <c r="G1162" s="7">
        <v>851.2</v>
      </c>
      <c r="H1162" s="7">
        <v>695</v>
      </c>
      <c r="I1162" s="7">
        <v>695</v>
      </c>
    </row>
    <row r="1163" spans="1:9" ht="31.5" x14ac:dyDescent="0.25">
      <c r="A1163" s="98" t="s">
        <v>43</v>
      </c>
      <c r="B1163" s="31"/>
      <c r="C1163" s="4" t="s">
        <v>102</v>
      </c>
      <c r="D1163" s="4" t="s">
        <v>102</v>
      </c>
      <c r="E1163" s="4" t="s">
        <v>308</v>
      </c>
      <c r="F1163" s="4" t="s">
        <v>80</v>
      </c>
      <c r="G1163" s="7">
        <v>407.9</v>
      </c>
      <c r="H1163" s="7"/>
      <c r="I1163" s="7"/>
    </row>
    <row r="1164" spans="1:9" ht="31.5" x14ac:dyDescent="0.25">
      <c r="A1164" s="98" t="s">
        <v>207</v>
      </c>
      <c r="B1164" s="31"/>
      <c r="C1164" s="4" t="s">
        <v>102</v>
      </c>
      <c r="D1164" s="4" t="s">
        <v>102</v>
      </c>
      <c r="E1164" s="4" t="s">
        <v>308</v>
      </c>
      <c r="F1164" s="4" t="s">
        <v>111</v>
      </c>
      <c r="G1164" s="7">
        <v>2576.1999999999998</v>
      </c>
      <c r="H1164" s="7"/>
      <c r="I1164" s="7"/>
    </row>
    <row r="1165" spans="1:9" ht="31.5" hidden="1" x14ac:dyDescent="0.25">
      <c r="A1165" s="98" t="s">
        <v>36</v>
      </c>
      <c r="B1165" s="4"/>
      <c r="C1165" s="4" t="s">
        <v>102</v>
      </c>
      <c r="D1165" s="4" t="s">
        <v>102</v>
      </c>
      <c r="E1165" s="31" t="s">
        <v>309</v>
      </c>
      <c r="F1165" s="4"/>
      <c r="G1165" s="7">
        <f>SUM(G1166)</f>
        <v>0</v>
      </c>
      <c r="H1165" s="7">
        <f>SUM(H1166)</f>
        <v>0</v>
      </c>
      <c r="I1165" s="7">
        <f>SUM(I1166)</f>
        <v>0</v>
      </c>
    </row>
    <row r="1166" spans="1:9" hidden="1" x14ac:dyDescent="0.25">
      <c r="A1166" s="98" t="s">
        <v>310</v>
      </c>
      <c r="B1166" s="4"/>
      <c r="C1166" s="4" t="s">
        <v>102</v>
      </c>
      <c r="D1166" s="4" t="s">
        <v>102</v>
      </c>
      <c r="E1166" s="31" t="s">
        <v>311</v>
      </c>
      <c r="F1166" s="4"/>
      <c r="G1166" s="7">
        <f>G1167</f>
        <v>0</v>
      </c>
      <c r="H1166" s="7">
        <f>H1167</f>
        <v>0</v>
      </c>
      <c r="I1166" s="7">
        <f>I1167</f>
        <v>0</v>
      </c>
    </row>
    <row r="1167" spans="1:9" ht="47.25" hidden="1" x14ac:dyDescent="0.25">
      <c r="A1167" s="2" t="s">
        <v>42</v>
      </c>
      <c r="B1167" s="4"/>
      <c r="C1167" s="4" t="s">
        <v>102</v>
      </c>
      <c r="D1167" s="4" t="s">
        <v>102</v>
      </c>
      <c r="E1167" s="31" t="s">
        <v>311</v>
      </c>
      <c r="F1167" s="4" t="s">
        <v>78</v>
      </c>
      <c r="G1167" s="7"/>
      <c r="H1167" s="7"/>
      <c r="I1167" s="7"/>
    </row>
    <row r="1168" spans="1:9" x14ac:dyDescent="0.25">
      <c r="A1168" s="98" t="s">
        <v>667</v>
      </c>
      <c r="B1168" s="4"/>
      <c r="C1168" s="4" t="s">
        <v>102</v>
      </c>
      <c r="D1168" s="4" t="s">
        <v>102</v>
      </c>
      <c r="E1168" s="4" t="s">
        <v>665</v>
      </c>
      <c r="F1168" s="4"/>
      <c r="G1168" s="7">
        <f>G1169</f>
        <v>373</v>
      </c>
      <c r="H1168" s="7">
        <f>H1169</f>
        <v>373</v>
      </c>
      <c r="I1168" s="7">
        <f>I1169</f>
        <v>0</v>
      </c>
    </row>
    <row r="1169" spans="1:9" x14ac:dyDescent="0.25">
      <c r="A1169" s="98" t="s">
        <v>408</v>
      </c>
      <c r="B1169" s="4"/>
      <c r="C1169" s="4" t="s">
        <v>102</v>
      </c>
      <c r="D1169" s="4" t="s">
        <v>102</v>
      </c>
      <c r="E1169" s="4" t="s">
        <v>733</v>
      </c>
      <c r="F1169" s="4"/>
      <c r="G1169" s="7">
        <f>G1170+G1171+G1172</f>
        <v>373</v>
      </c>
      <c r="H1169" s="7">
        <f>H1170+H1171+H1172</f>
        <v>373</v>
      </c>
      <c r="I1169" s="7">
        <f>I1170+I1171+I1172</f>
        <v>0</v>
      </c>
    </row>
    <row r="1170" spans="1:9" ht="47.25" hidden="1" x14ac:dyDescent="0.25">
      <c r="A1170" s="2" t="s">
        <v>42</v>
      </c>
      <c r="B1170" s="4"/>
      <c r="C1170" s="4" t="s">
        <v>102</v>
      </c>
      <c r="D1170" s="4" t="s">
        <v>102</v>
      </c>
      <c r="E1170" s="4" t="s">
        <v>473</v>
      </c>
      <c r="F1170" s="4" t="s">
        <v>78</v>
      </c>
      <c r="G1170" s="7"/>
      <c r="H1170" s="7"/>
      <c r="I1170" s="7"/>
    </row>
    <row r="1171" spans="1:9" ht="31.5" x14ac:dyDescent="0.25">
      <c r="A1171" s="98" t="s">
        <v>43</v>
      </c>
      <c r="B1171" s="4"/>
      <c r="C1171" s="4" t="s">
        <v>102</v>
      </c>
      <c r="D1171" s="4" t="s">
        <v>102</v>
      </c>
      <c r="E1171" s="4" t="s">
        <v>666</v>
      </c>
      <c r="F1171" s="4" t="s">
        <v>80</v>
      </c>
      <c r="G1171" s="7">
        <v>273</v>
      </c>
      <c r="H1171" s="7">
        <v>373</v>
      </c>
      <c r="I1171" s="7"/>
    </row>
    <row r="1172" spans="1:9" x14ac:dyDescent="0.25">
      <c r="A1172" s="98" t="s">
        <v>34</v>
      </c>
      <c r="B1172" s="4"/>
      <c r="C1172" s="4" t="s">
        <v>102</v>
      </c>
      <c r="D1172" s="4" t="s">
        <v>102</v>
      </c>
      <c r="E1172" s="4" t="s">
        <v>666</v>
      </c>
      <c r="F1172" s="4" t="s">
        <v>88</v>
      </c>
      <c r="G1172" s="7">
        <v>100</v>
      </c>
      <c r="H1172" s="7"/>
      <c r="I1172" s="7"/>
    </row>
    <row r="1173" spans="1:9" x14ac:dyDescent="0.25">
      <c r="A1173" s="98" t="s">
        <v>165</v>
      </c>
      <c r="B1173" s="31"/>
      <c r="C1173" s="4" t="s">
        <v>102</v>
      </c>
      <c r="D1173" s="4" t="s">
        <v>155</v>
      </c>
      <c r="E1173" s="31"/>
      <c r="F1173" s="31"/>
      <c r="G1173" s="9">
        <f>G1174+G1227</f>
        <v>115394.5</v>
      </c>
      <c r="H1173" s="9">
        <f t="shared" ref="H1173:I1173" si="309">H1174+H1227</f>
        <v>105888.4</v>
      </c>
      <c r="I1173" s="9">
        <f t="shared" si="309"/>
        <v>106226.3</v>
      </c>
    </row>
    <row r="1174" spans="1:9" ht="31.5" x14ac:dyDescent="0.25">
      <c r="A1174" s="98" t="s">
        <v>522</v>
      </c>
      <c r="B1174" s="99"/>
      <c r="C1174" s="99" t="s">
        <v>102</v>
      </c>
      <c r="D1174" s="99" t="s">
        <v>155</v>
      </c>
      <c r="E1174" s="31" t="s">
        <v>290</v>
      </c>
      <c r="F1174" s="31"/>
      <c r="G1174" s="9">
        <f>SUM(G1175)+G1201+G1204</f>
        <v>115324.5</v>
      </c>
      <c r="H1174" s="9">
        <f t="shared" ref="H1174:I1174" si="310">SUM(H1175)+H1201+H1204</f>
        <v>105818.4</v>
      </c>
      <c r="I1174" s="9">
        <f t="shared" si="310"/>
        <v>106156.3</v>
      </c>
    </row>
    <row r="1175" spans="1:9" ht="31.5" x14ac:dyDescent="0.25">
      <c r="A1175" s="98" t="s">
        <v>659</v>
      </c>
      <c r="B1175" s="99"/>
      <c r="C1175" s="99" t="s">
        <v>102</v>
      </c>
      <c r="D1175" s="99" t="s">
        <v>155</v>
      </c>
      <c r="E1175" s="31" t="s">
        <v>577</v>
      </c>
      <c r="F1175" s="31"/>
      <c r="G1175" s="9">
        <f>SUM(G1176)+G1194</f>
        <v>40446.699999999997</v>
      </c>
      <c r="H1175" s="9">
        <f t="shared" ref="H1175:I1175" si="311">SUM(H1176)+H1194</f>
        <v>40835.700000000004</v>
      </c>
      <c r="I1175" s="9">
        <f t="shared" si="311"/>
        <v>40855.300000000003</v>
      </c>
    </row>
    <row r="1176" spans="1:9" x14ac:dyDescent="0.25">
      <c r="A1176" s="98" t="s">
        <v>29</v>
      </c>
      <c r="B1176" s="4"/>
      <c r="C1176" s="4" t="s">
        <v>102</v>
      </c>
      <c r="D1176" s="4" t="s">
        <v>155</v>
      </c>
      <c r="E1176" s="6" t="s">
        <v>578</v>
      </c>
      <c r="F1176" s="22"/>
      <c r="G1176" s="7">
        <f>G1186+G1180+G1183+G1177+G1188+G1192</f>
        <v>29726.6</v>
      </c>
      <c r="H1176" s="7">
        <f t="shared" ref="H1176:I1176" si="312">H1186+H1180+H1183+H1177+H1188+H1192</f>
        <v>30183.300000000003</v>
      </c>
      <c r="I1176" s="7">
        <f t="shared" si="312"/>
        <v>30183.300000000003</v>
      </c>
    </row>
    <row r="1177" spans="1:9" x14ac:dyDescent="0.25">
      <c r="A1177" s="33" t="s">
        <v>810</v>
      </c>
      <c r="B1177" s="4"/>
      <c r="C1177" s="4" t="s">
        <v>102</v>
      </c>
      <c r="D1177" s="99" t="s">
        <v>155</v>
      </c>
      <c r="E1177" s="4" t="s">
        <v>620</v>
      </c>
      <c r="F1177" s="99"/>
      <c r="G1177" s="9">
        <f>SUM(G1178:G1179)</f>
        <v>2877.3</v>
      </c>
      <c r="H1177" s="9">
        <f>SUM(H1178:H1179)</f>
        <v>2877.3</v>
      </c>
      <c r="I1177" s="9">
        <f>SUM(I1178:I1179)</f>
        <v>2877.3</v>
      </c>
    </row>
    <row r="1178" spans="1:9" ht="31.5" x14ac:dyDescent="0.25">
      <c r="A1178" s="98" t="s">
        <v>43</v>
      </c>
      <c r="B1178" s="99"/>
      <c r="C1178" s="99" t="s">
        <v>102</v>
      </c>
      <c r="D1178" s="99" t="s">
        <v>155</v>
      </c>
      <c r="E1178" s="4" t="s">
        <v>620</v>
      </c>
      <c r="F1178" s="99" t="s">
        <v>80</v>
      </c>
      <c r="G1178" s="72">
        <v>764.5</v>
      </c>
      <c r="H1178" s="72">
        <f>6000-3122.7</f>
        <v>2877.3</v>
      </c>
      <c r="I1178" s="72">
        <f>6000-3122.7</f>
        <v>2877.3</v>
      </c>
    </row>
    <row r="1179" spans="1:9" ht="31.5" x14ac:dyDescent="0.25">
      <c r="A1179" s="98" t="s">
        <v>207</v>
      </c>
      <c r="B1179" s="99"/>
      <c r="C1179" s="4" t="s">
        <v>102</v>
      </c>
      <c r="D1179" s="99" t="s">
        <v>155</v>
      </c>
      <c r="E1179" s="4" t="s">
        <v>620</v>
      </c>
      <c r="F1179" s="99" t="s">
        <v>111</v>
      </c>
      <c r="G1179" s="9">
        <v>2112.8000000000002</v>
      </c>
      <c r="H1179" s="9"/>
      <c r="I1179" s="9"/>
    </row>
    <row r="1180" spans="1:9" x14ac:dyDescent="0.25">
      <c r="A1180" s="98" t="s">
        <v>293</v>
      </c>
      <c r="B1180" s="4"/>
      <c r="C1180" s="4" t="s">
        <v>102</v>
      </c>
      <c r="D1180" s="4" t="s">
        <v>155</v>
      </c>
      <c r="E1180" s="6" t="s">
        <v>579</v>
      </c>
      <c r="F1180" s="22"/>
      <c r="G1180" s="7">
        <f>SUM(G1181:G1182)</f>
        <v>90</v>
      </c>
      <c r="H1180" s="7">
        <f t="shared" ref="H1180:I1180" si="313">SUM(H1181:H1182)</f>
        <v>0</v>
      </c>
      <c r="I1180" s="7">
        <f t="shared" si="313"/>
        <v>0</v>
      </c>
    </row>
    <row r="1181" spans="1:9" ht="31.5" x14ac:dyDescent="0.25">
      <c r="A1181" s="98" t="s">
        <v>43</v>
      </c>
      <c r="B1181" s="4"/>
      <c r="C1181" s="4" t="s">
        <v>102</v>
      </c>
      <c r="D1181" s="4" t="s">
        <v>155</v>
      </c>
      <c r="E1181" s="6" t="s">
        <v>579</v>
      </c>
      <c r="F1181" s="22">
        <v>200</v>
      </c>
      <c r="G1181" s="7">
        <v>90</v>
      </c>
      <c r="H1181" s="7"/>
      <c r="I1181" s="7"/>
    </row>
    <row r="1182" spans="1:9" hidden="1" x14ac:dyDescent="0.25">
      <c r="A1182" s="98" t="s">
        <v>34</v>
      </c>
      <c r="B1182" s="4"/>
      <c r="C1182" s="4" t="s">
        <v>102</v>
      </c>
      <c r="D1182" s="4" t="s">
        <v>155</v>
      </c>
      <c r="E1182" s="6" t="s">
        <v>579</v>
      </c>
      <c r="F1182" s="22">
        <v>300</v>
      </c>
      <c r="G1182" s="7"/>
      <c r="H1182" s="7"/>
      <c r="I1182" s="7"/>
    </row>
    <row r="1183" spans="1:9" x14ac:dyDescent="0.25">
      <c r="A1183" s="98" t="s">
        <v>300</v>
      </c>
      <c r="B1183" s="4"/>
      <c r="C1183" s="4" t="s">
        <v>102</v>
      </c>
      <c r="D1183" s="4" t="s">
        <v>155</v>
      </c>
      <c r="E1183" s="6" t="s">
        <v>591</v>
      </c>
      <c r="F1183" s="22"/>
      <c r="G1183" s="7">
        <f>SUM(G1184:G1185)</f>
        <v>953.3</v>
      </c>
      <c r="H1183" s="7">
        <f t="shared" ref="H1183:I1183" si="314">SUM(H1184:H1185)</f>
        <v>1500</v>
      </c>
      <c r="I1183" s="7">
        <f t="shared" si="314"/>
        <v>1500</v>
      </c>
    </row>
    <row r="1184" spans="1:9" ht="31.5" x14ac:dyDescent="0.25">
      <c r="A1184" s="98" t="s">
        <v>43</v>
      </c>
      <c r="B1184" s="4"/>
      <c r="C1184" s="4" t="s">
        <v>102</v>
      </c>
      <c r="D1184" s="4" t="s">
        <v>155</v>
      </c>
      <c r="E1184" s="6" t="s">
        <v>591</v>
      </c>
      <c r="F1184" s="22">
        <v>200</v>
      </c>
      <c r="G1184" s="7">
        <v>823</v>
      </c>
      <c r="H1184" s="7">
        <v>1500</v>
      </c>
      <c r="I1184" s="7">
        <v>1500</v>
      </c>
    </row>
    <row r="1185" spans="1:9" x14ac:dyDescent="0.25">
      <c r="A1185" s="98" t="s">
        <v>34</v>
      </c>
      <c r="B1185" s="4"/>
      <c r="C1185" s="4" t="s">
        <v>102</v>
      </c>
      <c r="D1185" s="4" t="s">
        <v>155</v>
      </c>
      <c r="E1185" s="6" t="s">
        <v>591</v>
      </c>
      <c r="F1185" s="22">
        <v>300</v>
      </c>
      <c r="G1185" s="7">
        <v>130.30000000000001</v>
      </c>
      <c r="H1185" s="7"/>
      <c r="I1185" s="7"/>
    </row>
    <row r="1186" spans="1:9" hidden="1" x14ac:dyDescent="0.25">
      <c r="A1186" s="53" t="s">
        <v>474</v>
      </c>
      <c r="B1186" s="99"/>
      <c r="C1186" s="99" t="s">
        <v>102</v>
      </c>
      <c r="D1186" s="99" t="s">
        <v>155</v>
      </c>
      <c r="E1186" s="54" t="s">
        <v>723</v>
      </c>
      <c r="F1186" s="99"/>
      <c r="G1186" s="9">
        <f>SUM(G1187)</f>
        <v>0</v>
      </c>
      <c r="H1186" s="9">
        <f t="shared" ref="H1186:I1186" si="315">SUM(H1187)</f>
        <v>0</v>
      </c>
      <c r="I1186" s="9">
        <f t="shared" si="315"/>
        <v>0</v>
      </c>
    </row>
    <row r="1187" spans="1:9" ht="31.5" hidden="1" x14ac:dyDescent="0.25">
      <c r="A1187" s="98" t="s">
        <v>43</v>
      </c>
      <c r="B1187" s="99"/>
      <c r="C1187" s="99" t="s">
        <v>102</v>
      </c>
      <c r="D1187" s="99" t="s">
        <v>155</v>
      </c>
      <c r="E1187" s="54" t="s">
        <v>723</v>
      </c>
      <c r="F1187" s="99" t="s">
        <v>80</v>
      </c>
      <c r="G1187" s="9"/>
      <c r="H1187" s="9"/>
      <c r="I1187" s="9"/>
    </row>
    <row r="1188" spans="1:9" x14ac:dyDescent="0.25">
      <c r="A1188" s="98" t="s">
        <v>387</v>
      </c>
      <c r="B1188" s="4"/>
      <c r="C1188" s="4" t="s">
        <v>102</v>
      </c>
      <c r="D1188" s="99" t="s">
        <v>155</v>
      </c>
      <c r="E1188" s="4" t="s">
        <v>621</v>
      </c>
      <c r="F1188" s="4"/>
      <c r="G1188" s="7">
        <f>SUM(G1189)+G1190+G1191</f>
        <v>24767</v>
      </c>
      <c r="H1188" s="7">
        <f>SUM(H1189)+H1190+H1191</f>
        <v>24767.000000000004</v>
      </c>
      <c r="I1188" s="7">
        <f>SUM(I1189)+I1190+I1191</f>
        <v>24767.000000000004</v>
      </c>
    </row>
    <row r="1189" spans="1:9" ht="31.5" x14ac:dyDescent="0.25">
      <c r="A1189" s="98" t="s">
        <v>43</v>
      </c>
      <c r="B1189" s="4"/>
      <c r="C1189" s="4" t="s">
        <v>102</v>
      </c>
      <c r="D1189" s="99" t="s">
        <v>155</v>
      </c>
      <c r="E1189" s="4" t="s">
        <v>621</v>
      </c>
      <c r="F1189" s="99" t="s">
        <v>80</v>
      </c>
      <c r="G1189" s="72">
        <v>2217</v>
      </c>
      <c r="H1189" s="72">
        <v>24767.000000000004</v>
      </c>
      <c r="I1189" s="72">
        <v>24767.000000000004</v>
      </c>
    </row>
    <row r="1190" spans="1:9" ht="31.5" x14ac:dyDescent="0.25">
      <c r="A1190" s="98" t="s">
        <v>207</v>
      </c>
      <c r="B1190" s="4"/>
      <c r="C1190" s="4" t="s">
        <v>102</v>
      </c>
      <c r="D1190" s="99" t="s">
        <v>155</v>
      </c>
      <c r="E1190" s="4" t="s">
        <v>621</v>
      </c>
      <c r="F1190" s="99" t="s">
        <v>111</v>
      </c>
      <c r="G1190" s="7">
        <v>6981.7</v>
      </c>
      <c r="H1190" s="7"/>
      <c r="I1190" s="7"/>
    </row>
    <row r="1191" spans="1:9" x14ac:dyDescent="0.25">
      <c r="A1191" s="98" t="s">
        <v>20</v>
      </c>
      <c r="B1191" s="4"/>
      <c r="C1191" s="4" t="s">
        <v>102</v>
      </c>
      <c r="D1191" s="99" t="s">
        <v>155</v>
      </c>
      <c r="E1191" s="4" t="s">
        <v>621</v>
      </c>
      <c r="F1191" s="99" t="s">
        <v>85</v>
      </c>
      <c r="G1191" s="7">
        <v>15568.3</v>
      </c>
      <c r="H1191" s="7"/>
      <c r="I1191" s="7"/>
    </row>
    <row r="1192" spans="1:9" ht="31.5" x14ac:dyDescent="0.25">
      <c r="A1192" s="98" t="s">
        <v>777</v>
      </c>
      <c r="B1192" s="4"/>
      <c r="C1192" s="4" t="s">
        <v>102</v>
      </c>
      <c r="D1192" s="99" t="s">
        <v>155</v>
      </c>
      <c r="E1192" s="4" t="s">
        <v>778</v>
      </c>
      <c r="F1192" s="99"/>
      <c r="G1192" s="7">
        <f>SUM(G1193)</f>
        <v>1039</v>
      </c>
      <c r="H1192" s="7">
        <f>SUM(H1193)</f>
        <v>1039</v>
      </c>
      <c r="I1192" s="7">
        <f>SUM(I1193)</f>
        <v>1039</v>
      </c>
    </row>
    <row r="1193" spans="1:9" x14ac:dyDescent="0.25">
      <c r="A1193" s="98" t="s">
        <v>20</v>
      </c>
      <c r="B1193" s="4"/>
      <c r="C1193" s="4" t="s">
        <v>102</v>
      </c>
      <c r="D1193" s="99" t="s">
        <v>155</v>
      </c>
      <c r="E1193" s="4" t="s">
        <v>778</v>
      </c>
      <c r="F1193" s="99" t="s">
        <v>85</v>
      </c>
      <c r="G1193" s="7">
        <v>1039</v>
      </c>
      <c r="H1193" s="7">
        <v>1039</v>
      </c>
      <c r="I1193" s="7">
        <v>1039</v>
      </c>
    </row>
    <row r="1194" spans="1:9" ht="31.5" x14ac:dyDescent="0.25">
      <c r="A1194" s="53" t="s">
        <v>36</v>
      </c>
      <c r="B1194" s="49"/>
      <c r="C1194" s="49" t="s">
        <v>102</v>
      </c>
      <c r="D1194" s="49" t="s">
        <v>155</v>
      </c>
      <c r="E1194" s="54" t="s">
        <v>584</v>
      </c>
      <c r="F1194" s="49"/>
      <c r="G1194" s="51">
        <f>G1195+G1198</f>
        <v>10720.1</v>
      </c>
      <c r="H1194" s="51">
        <f>H1195+H1198</f>
        <v>10652.4</v>
      </c>
      <c r="I1194" s="51">
        <f>I1195+I1198</f>
        <v>10672</v>
      </c>
    </row>
    <row r="1195" spans="1:9" ht="63" x14ac:dyDescent="0.25">
      <c r="A1195" s="98" t="s">
        <v>352</v>
      </c>
      <c r="B1195" s="4"/>
      <c r="C1195" s="4" t="s">
        <v>102</v>
      </c>
      <c r="D1195" s="4" t="s">
        <v>155</v>
      </c>
      <c r="E1195" s="6" t="s">
        <v>611</v>
      </c>
      <c r="F1195" s="4"/>
      <c r="G1195" s="9">
        <f>G1196+G1197</f>
        <v>4876.2</v>
      </c>
      <c r="H1195" s="9">
        <f>H1196+H1197</f>
        <v>4814.0999999999995</v>
      </c>
      <c r="I1195" s="9">
        <f>I1196+I1197</f>
        <v>4828.7</v>
      </c>
    </row>
    <row r="1196" spans="1:9" ht="47.25" x14ac:dyDescent="0.25">
      <c r="A1196" s="98" t="s">
        <v>42</v>
      </c>
      <c r="B1196" s="4"/>
      <c r="C1196" s="4" t="s">
        <v>102</v>
      </c>
      <c r="D1196" s="4" t="s">
        <v>155</v>
      </c>
      <c r="E1196" s="6" t="s">
        <v>611</v>
      </c>
      <c r="F1196" s="4" t="s">
        <v>78</v>
      </c>
      <c r="G1196" s="9">
        <v>4558.8999999999996</v>
      </c>
      <c r="H1196" s="9">
        <v>4482.8999999999996</v>
      </c>
      <c r="I1196" s="9">
        <v>4482.8999999999996</v>
      </c>
    </row>
    <row r="1197" spans="1:9" ht="31.5" x14ac:dyDescent="0.25">
      <c r="A1197" s="98" t="s">
        <v>43</v>
      </c>
      <c r="B1197" s="4"/>
      <c r="C1197" s="4" t="s">
        <v>102</v>
      </c>
      <c r="D1197" s="4" t="s">
        <v>155</v>
      </c>
      <c r="E1197" s="6" t="s">
        <v>611</v>
      </c>
      <c r="F1197" s="4" t="s">
        <v>80</v>
      </c>
      <c r="G1197" s="9">
        <v>317.3</v>
      </c>
      <c r="H1197" s="9">
        <v>331.2</v>
      </c>
      <c r="I1197" s="9">
        <v>345.8</v>
      </c>
    </row>
    <row r="1198" spans="1:9" x14ac:dyDescent="0.25">
      <c r="A1198" s="53" t="s">
        <v>474</v>
      </c>
      <c r="B1198" s="49"/>
      <c r="C1198" s="49" t="s">
        <v>102</v>
      </c>
      <c r="D1198" s="49" t="s">
        <v>155</v>
      </c>
      <c r="E1198" s="54" t="s">
        <v>619</v>
      </c>
      <c r="F1198" s="49"/>
      <c r="G1198" s="51">
        <f>G1199+G1200</f>
        <v>5843.9000000000005</v>
      </c>
      <c r="H1198" s="51">
        <f>H1199+H1200</f>
        <v>5838.3</v>
      </c>
      <c r="I1198" s="51">
        <f>I1199+I1200</f>
        <v>5843.3</v>
      </c>
    </row>
    <row r="1199" spans="1:9" ht="47.25" x14ac:dyDescent="0.25">
      <c r="A1199" s="53" t="s">
        <v>42</v>
      </c>
      <c r="B1199" s="49"/>
      <c r="C1199" s="49" t="s">
        <v>102</v>
      </c>
      <c r="D1199" s="49" t="s">
        <v>155</v>
      </c>
      <c r="E1199" s="54" t="s">
        <v>619</v>
      </c>
      <c r="F1199" s="49" t="s">
        <v>78</v>
      </c>
      <c r="G1199" s="51">
        <v>5713.3</v>
      </c>
      <c r="H1199" s="51">
        <v>5713.3</v>
      </c>
      <c r="I1199" s="51">
        <v>5713.3</v>
      </c>
    </row>
    <row r="1200" spans="1:9" ht="31.5" x14ac:dyDescent="0.25">
      <c r="A1200" s="32" t="s">
        <v>43</v>
      </c>
      <c r="B1200" s="49"/>
      <c r="C1200" s="49" t="s">
        <v>102</v>
      </c>
      <c r="D1200" s="49" t="s">
        <v>155</v>
      </c>
      <c r="E1200" s="54" t="s">
        <v>619</v>
      </c>
      <c r="F1200" s="49" t="s">
        <v>80</v>
      </c>
      <c r="G1200" s="51">
        <v>130.6</v>
      </c>
      <c r="H1200" s="51">
        <v>125</v>
      </c>
      <c r="I1200" s="51">
        <v>130</v>
      </c>
    </row>
    <row r="1201" spans="1:9" ht="47.25" x14ac:dyDescent="0.25">
      <c r="A1201" s="98" t="s">
        <v>524</v>
      </c>
      <c r="B1201" s="4"/>
      <c r="C1201" s="4" t="s">
        <v>102</v>
      </c>
      <c r="D1201" s="4" t="s">
        <v>155</v>
      </c>
      <c r="E1201" s="31" t="s">
        <v>298</v>
      </c>
      <c r="F1201" s="22"/>
      <c r="G1201" s="7">
        <f t="shared" ref="G1201:I1202" si="316">SUM(G1202)</f>
        <v>205</v>
      </c>
      <c r="H1201" s="7">
        <f t="shared" si="316"/>
        <v>0</v>
      </c>
      <c r="I1201" s="7">
        <f t="shared" si="316"/>
        <v>0</v>
      </c>
    </row>
    <row r="1202" spans="1:9" x14ac:dyDescent="0.25">
      <c r="A1202" s="98" t="s">
        <v>29</v>
      </c>
      <c r="B1202" s="4"/>
      <c r="C1202" s="4" t="s">
        <v>102</v>
      </c>
      <c r="D1202" s="4" t="s">
        <v>155</v>
      </c>
      <c r="E1202" s="31" t="s">
        <v>299</v>
      </c>
      <c r="F1202" s="22"/>
      <c r="G1202" s="7">
        <f t="shared" si="316"/>
        <v>205</v>
      </c>
      <c r="H1202" s="7">
        <f t="shared" si="316"/>
        <v>0</v>
      </c>
      <c r="I1202" s="7">
        <f t="shared" si="316"/>
        <v>0</v>
      </c>
    </row>
    <row r="1203" spans="1:9" ht="31.5" x14ac:dyDescent="0.25">
      <c r="A1203" s="98" t="s">
        <v>43</v>
      </c>
      <c r="B1203" s="4"/>
      <c r="C1203" s="4" t="s">
        <v>102</v>
      </c>
      <c r="D1203" s="4" t="s">
        <v>155</v>
      </c>
      <c r="E1203" s="31" t="s">
        <v>299</v>
      </c>
      <c r="F1203" s="22">
        <v>200</v>
      </c>
      <c r="G1203" s="7">
        <v>205</v>
      </c>
      <c r="H1203" s="7"/>
      <c r="I1203" s="7"/>
    </row>
    <row r="1204" spans="1:9" ht="47.25" x14ac:dyDescent="0.25">
      <c r="A1204" s="98" t="s">
        <v>842</v>
      </c>
      <c r="B1204" s="4"/>
      <c r="C1204" s="4" t="s">
        <v>102</v>
      </c>
      <c r="D1204" s="4" t="s">
        <v>155</v>
      </c>
      <c r="E1204" s="48" t="s">
        <v>312</v>
      </c>
      <c r="F1204" s="4"/>
      <c r="G1204" s="7">
        <f>SUM(G1205+G1208+G1211+G1213)+G1221+G1216</f>
        <v>74672.800000000003</v>
      </c>
      <c r="H1204" s="7">
        <f t="shared" ref="H1204:I1204" si="317">SUM(H1205+H1208+H1211+H1213)+H1221+H1216</f>
        <v>64982.7</v>
      </c>
      <c r="I1204" s="7">
        <f t="shared" si="317"/>
        <v>65301</v>
      </c>
    </row>
    <row r="1205" spans="1:9" x14ac:dyDescent="0.25">
      <c r="A1205" s="32" t="s">
        <v>69</v>
      </c>
      <c r="B1205" s="49"/>
      <c r="C1205" s="49" t="s">
        <v>102</v>
      </c>
      <c r="D1205" s="49" t="s">
        <v>155</v>
      </c>
      <c r="E1205" s="55" t="s">
        <v>423</v>
      </c>
      <c r="F1205" s="49"/>
      <c r="G1205" s="51">
        <f>+G1206+G1207</f>
        <v>20374.400000000001</v>
      </c>
      <c r="H1205" s="51">
        <f>+H1206+H1207</f>
        <v>17537.599999999999</v>
      </c>
      <c r="I1205" s="51">
        <f>+I1206+I1207</f>
        <v>17537.599999999999</v>
      </c>
    </row>
    <row r="1206" spans="1:9" ht="47.25" x14ac:dyDescent="0.25">
      <c r="A1206" s="32" t="s">
        <v>42</v>
      </c>
      <c r="B1206" s="49"/>
      <c r="C1206" s="49" t="s">
        <v>102</v>
      </c>
      <c r="D1206" s="49" t="s">
        <v>155</v>
      </c>
      <c r="E1206" s="55" t="s">
        <v>423</v>
      </c>
      <c r="F1206" s="49" t="s">
        <v>78</v>
      </c>
      <c r="G1206" s="7">
        <v>20373.900000000001</v>
      </c>
      <c r="H1206" s="7">
        <v>17537.099999999999</v>
      </c>
      <c r="I1206" s="7">
        <v>17537.099999999999</v>
      </c>
    </row>
    <row r="1207" spans="1:9" ht="31.5" x14ac:dyDescent="0.25">
      <c r="A1207" s="32" t="s">
        <v>43</v>
      </c>
      <c r="B1207" s="49"/>
      <c r="C1207" s="49" t="s">
        <v>102</v>
      </c>
      <c r="D1207" s="49" t="s">
        <v>155</v>
      </c>
      <c r="E1207" s="55" t="s">
        <v>423</v>
      </c>
      <c r="F1207" s="49" t="s">
        <v>80</v>
      </c>
      <c r="G1207" s="7">
        <v>0.5</v>
      </c>
      <c r="H1207" s="7">
        <v>0.5</v>
      </c>
      <c r="I1207" s="7">
        <v>0.5</v>
      </c>
    </row>
    <row r="1208" spans="1:9" x14ac:dyDescent="0.25">
      <c r="A1208" s="32" t="s">
        <v>84</v>
      </c>
      <c r="B1208" s="49"/>
      <c r="C1208" s="49" t="s">
        <v>102</v>
      </c>
      <c r="D1208" s="49" t="s">
        <v>155</v>
      </c>
      <c r="E1208" s="55" t="s">
        <v>622</v>
      </c>
      <c r="F1208" s="49"/>
      <c r="G1208" s="7">
        <f>SUM(G1209+G1210)</f>
        <v>421.5</v>
      </c>
      <c r="H1208" s="7">
        <f>SUM(H1209+H1210)</f>
        <v>421.5</v>
      </c>
      <c r="I1208" s="7">
        <f>SUM(I1209+I1210)</f>
        <v>421.5</v>
      </c>
    </row>
    <row r="1209" spans="1:9" ht="31.5" x14ac:dyDescent="0.25">
      <c r="A1209" s="32" t="s">
        <v>43</v>
      </c>
      <c r="B1209" s="49"/>
      <c r="C1209" s="49" t="s">
        <v>102</v>
      </c>
      <c r="D1209" s="49" t="s">
        <v>155</v>
      </c>
      <c r="E1209" s="55" t="s">
        <v>622</v>
      </c>
      <c r="F1209" s="49" t="s">
        <v>80</v>
      </c>
      <c r="G1209" s="7">
        <v>420</v>
      </c>
      <c r="H1209" s="7">
        <v>420</v>
      </c>
      <c r="I1209" s="7">
        <v>420</v>
      </c>
    </row>
    <row r="1210" spans="1:9" x14ac:dyDescent="0.25">
      <c r="A1210" s="98" t="s">
        <v>20</v>
      </c>
      <c r="B1210" s="49"/>
      <c r="C1210" s="49" t="s">
        <v>102</v>
      </c>
      <c r="D1210" s="49" t="s">
        <v>155</v>
      </c>
      <c r="E1210" s="55" t="s">
        <v>622</v>
      </c>
      <c r="F1210" s="49" t="s">
        <v>85</v>
      </c>
      <c r="G1210" s="7">
        <v>1.5</v>
      </c>
      <c r="H1210" s="7">
        <v>1.5</v>
      </c>
      <c r="I1210" s="7">
        <v>1.5</v>
      </c>
    </row>
    <row r="1211" spans="1:9" ht="31.5" x14ac:dyDescent="0.25">
      <c r="A1211" s="32" t="s">
        <v>86</v>
      </c>
      <c r="B1211" s="49"/>
      <c r="C1211" s="49" t="s">
        <v>102</v>
      </c>
      <c r="D1211" s="49" t="s">
        <v>155</v>
      </c>
      <c r="E1211" s="55" t="s">
        <v>484</v>
      </c>
      <c r="F1211" s="49"/>
      <c r="G1211" s="51">
        <f>SUM(G1212)</f>
        <v>1180</v>
      </c>
      <c r="H1211" s="51">
        <f>SUM(H1212)</f>
        <v>1062.0999999999999</v>
      </c>
      <c r="I1211" s="51">
        <f>SUM(I1212)</f>
        <v>1125.5</v>
      </c>
    </row>
    <row r="1212" spans="1:9" ht="31.5" x14ac:dyDescent="0.25">
      <c r="A1212" s="32" t="s">
        <v>43</v>
      </c>
      <c r="B1212" s="49"/>
      <c r="C1212" s="49" t="s">
        <v>102</v>
      </c>
      <c r="D1212" s="49" t="s">
        <v>155</v>
      </c>
      <c r="E1212" s="55" t="s">
        <v>484</v>
      </c>
      <c r="F1212" s="49" t="s">
        <v>80</v>
      </c>
      <c r="G1212" s="7">
        <v>1180</v>
      </c>
      <c r="H1212" s="7">
        <v>1062.0999999999999</v>
      </c>
      <c r="I1212" s="7">
        <v>1125.5</v>
      </c>
    </row>
    <row r="1213" spans="1:9" ht="31.5" x14ac:dyDescent="0.25">
      <c r="A1213" s="32" t="s">
        <v>428</v>
      </c>
      <c r="B1213" s="49"/>
      <c r="C1213" s="49" t="s">
        <v>102</v>
      </c>
      <c r="D1213" s="49" t="s">
        <v>155</v>
      </c>
      <c r="E1213" s="55" t="s">
        <v>429</v>
      </c>
      <c r="F1213" s="49"/>
      <c r="G1213" s="51">
        <f>SUM(G1214:G1215)</f>
        <v>325.2</v>
      </c>
      <c r="H1213" s="51">
        <f>SUM(H1214:H1215)</f>
        <v>249.1</v>
      </c>
      <c r="I1213" s="51">
        <f>SUM(I1214:I1215)</f>
        <v>374</v>
      </c>
    </row>
    <row r="1214" spans="1:9" ht="31.5" x14ac:dyDescent="0.25">
      <c r="A1214" s="32" t="s">
        <v>43</v>
      </c>
      <c r="B1214" s="49"/>
      <c r="C1214" s="49" t="s">
        <v>102</v>
      </c>
      <c r="D1214" s="49" t="s">
        <v>155</v>
      </c>
      <c r="E1214" s="55" t="s">
        <v>429</v>
      </c>
      <c r="F1214" s="49" t="s">
        <v>80</v>
      </c>
      <c r="G1214" s="7">
        <v>253</v>
      </c>
      <c r="H1214" s="7">
        <v>195</v>
      </c>
      <c r="I1214" s="7">
        <v>319.89999999999998</v>
      </c>
    </row>
    <row r="1215" spans="1:9" x14ac:dyDescent="0.25">
      <c r="A1215" s="98" t="s">
        <v>20</v>
      </c>
      <c r="B1215" s="49"/>
      <c r="C1215" s="49" t="s">
        <v>102</v>
      </c>
      <c r="D1215" s="49" t="s">
        <v>155</v>
      </c>
      <c r="E1215" s="55" t="s">
        <v>429</v>
      </c>
      <c r="F1215" s="49" t="s">
        <v>85</v>
      </c>
      <c r="G1215" s="7">
        <v>72.2</v>
      </c>
      <c r="H1215" s="7">
        <v>54.1</v>
      </c>
      <c r="I1215" s="7">
        <v>54.1</v>
      </c>
    </row>
    <row r="1216" spans="1:9" x14ac:dyDescent="0.25">
      <c r="A1216" s="98" t="s">
        <v>29</v>
      </c>
      <c r="B1216" s="4"/>
      <c r="C1216" s="4" t="s">
        <v>102</v>
      </c>
      <c r="D1216" s="4" t="s">
        <v>155</v>
      </c>
      <c r="E1216" s="22" t="s">
        <v>623</v>
      </c>
      <c r="F1216" s="22"/>
      <c r="G1216" s="7">
        <f>SUM(G1219)+G1217</f>
        <v>0</v>
      </c>
      <c r="H1216" s="7">
        <f t="shared" ref="H1216:I1216" si="318">SUM(H1219)+H1217</f>
        <v>0</v>
      </c>
      <c r="I1216" s="7">
        <f t="shared" si="318"/>
        <v>0</v>
      </c>
    </row>
    <row r="1217" spans="1:9" ht="31.5" hidden="1" x14ac:dyDescent="0.25">
      <c r="A1217" s="32" t="s">
        <v>428</v>
      </c>
      <c r="B1217" s="4"/>
      <c r="C1217" s="4" t="s">
        <v>102</v>
      </c>
      <c r="D1217" s="4" t="s">
        <v>155</v>
      </c>
      <c r="E1217" s="22" t="s">
        <v>724</v>
      </c>
      <c r="F1217" s="22"/>
      <c r="G1217" s="7">
        <f>SUM(G1218)</f>
        <v>0</v>
      </c>
      <c r="H1217" s="7">
        <f t="shared" ref="H1217:I1217" si="319">SUM(H1218)</f>
        <v>0</v>
      </c>
      <c r="I1217" s="7">
        <f t="shared" si="319"/>
        <v>0</v>
      </c>
    </row>
    <row r="1218" spans="1:9" ht="31.5" hidden="1" x14ac:dyDescent="0.25">
      <c r="A1218" s="32" t="s">
        <v>43</v>
      </c>
      <c r="B1218" s="4"/>
      <c r="C1218" s="4" t="s">
        <v>102</v>
      </c>
      <c r="D1218" s="4" t="s">
        <v>155</v>
      </c>
      <c r="E1218" s="22" t="s">
        <v>724</v>
      </c>
      <c r="F1218" s="22">
        <v>200</v>
      </c>
      <c r="G1218" s="7"/>
      <c r="H1218" s="7"/>
      <c r="I1218" s="7"/>
    </row>
    <row r="1219" spans="1:9" hidden="1" x14ac:dyDescent="0.25">
      <c r="A1219" s="33" t="s">
        <v>843</v>
      </c>
      <c r="B1219" s="4"/>
      <c r="C1219" s="4" t="s">
        <v>102</v>
      </c>
      <c r="D1219" s="99" t="s">
        <v>155</v>
      </c>
      <c r="E1219" s="4" t="s">
        <v>593</v>
      </c>
      <c r="F1219" s="99"/>
      <c r="G1219" s="7">
        <f>G1220</f>
        <v>0</v>
      </c>
      <c r="H1219" s="7">
        <f>H1220</f>
        <v>0</v>
      </c>
      <c r="I1219" s="7">
        <f>I1220</f>
        <v>0</v>
      </c>
    </row>
    <row r="1220" spans="1:9" ht="31.5" hidden="1" x14ac:dyDescent="0.25">
      <c r="A1220" s="98" t="s">
        <v>43</v>
      </c>
      <c r="B1220" s="99"/>
      <c r="C1220" s="99" t="s">
        <v>102</v>
      </c>
      <c r="D1220" s="99" t="s">
        <v>155</v>
      </c>
      <c r="E1220" s="4" t="s">
        <v>593</v>
      </c>
      <c r="F1220" s="99" t="s">
        <v>80</v>
      </c>
      <c r="G1220" s="7"/>
      <c r="H1220" s="7"/>
      <c r="I1220" s="7"/>
    </row>
    <row r="1221" spans="1:9" ht="31.5" x14ac:dyDescent="0.25">
      <c r="A1221" s="98" t="s">
        <v>36</v>
      </c>
      <c r="B1221" s="4"/>
      <c r="C1221" s="4" t="s">
        <v>102</v>
      </c>
      <c r="D1221" s="4" t="s">
        <v>155</v>
      </c>
      <c r="E1221" s="22" t="s">
        <v>313</v>
      </c>
      <c r="F1221" s="4"/>
      <c r="G1221" s="7">
        <f>SUM(G1222)</f>
        <v>52371.7</v>
      </c>
      <c r="H1221" s="7">
        <f>SUM(H1222)</f>
        <v>45712.4</v>
      </c>
      <c r="I1221" s="7">
        <f>SUM(I1222)</f>
        <v>45842.400000000001</v>
      </c>
    </row>
    <row r="1222" spans="1:9" x14ac:dyDescent="0.25">
      <c r="A1222" s="33" t="s">
        <v>843</v>
      </c>
      <c r="B1222" s="4"/>
      <c r="C1222" s="4" t="s">
        <v>102</v>
      </c>
      <c r="D1222" s="4" t="s">
        <v>155</v>
      </c>
      <c r="E1222" s="22" t="s">
        <v>314</v>
      </c>
      <c r="F1222" s="4"/>
      <c r="G1222" s="7">
        <f>G1223+G1224+G1226+G1225</f>
        <v>52371.7</v>
      </c>
      <c r="H1222" s="7">
        <f t="shared" ref="H1222:I1222" si="320">H1223+H1224+H1226+H1225</f>
        <v>45712.4</v>
      </c>
      <c r="I1222" s="7">
        <f t="shared" si="320"/>
        <v>45842.400000000001</v>
      </c>
    </row>
    <row r="1223" spans="1:9" ht="47.25" x14ac:dyDescent="0.25">
      <c r="A1223" s="2" t="s">
        <v>42</v>
      </c>
      <c r="B1223" s="4"/>
      <c r="C1223" s="4" t="s">
        <v>102</v>
      </c>
      <c r="D1223" s="4" t="s">
        <v>155</v>
      </c>
      <c r="E1223" s="22" t="s">
        <v>314</v>
      </c>
      <c r="F1223" s="4" t="s">
        <v>78</v>
      </c>
      <c r="G1223" s="7">
        <v>47662.1</v>
      </c>
      <c r="H1223" s="7">
        <v>41210.5</v>
      </c>
      <c r="I1223" s="7">
        <v>41210.5</v>
      </c>
    </row>
    <row r="1224" spans="1:9" ht="31.5" x14ac:dyDescent="0.25">
      <c r="A1224" s="98" t="s">
        <v>43</v>
      </c>
      <c r="B1224" s="4"/>
      <c r="C1224" s="4" t="s">
        <v>102</v>
      </c>
      <c r="D1224" s="4" t="s">
        <v>155</v>
      </c>
      <c r="E1224" s="22" t="s">
        <v>314</v>
      </c>
      <c r="F1224" s="4" t="s">
        <v>80</v>
      </c>
      <c r="G1224" s="7">
        <v>4541.3999999999996</v>
      </c>
      <c r="H1224" s="7">
        <v>4374.8</v>
      </c>
      <c r="I1224" s="7">
        <v>4504.8</v>
      </c>
    </row>
    <row r="1225" spans="1:9" hidden="1" x14ac:dyDescent="0.25">
      <c r="A1225" s="98" t="s">
        <v>34</v>
      </c>
      <c r="B1225" s="4"/>
      <c r="C1225" s="4" t="s">
        <v>102</v>
      </c>
      <c r="D1225" s="4" t="s">
        <v>155</v>
      </c>
      <c r="E1225" s="22" t="s">
        <v>314</v>
      </c>
      <c r="F1225" s="4" t="s">
        <v>88</v>
      </c>
      <c r="G1225" s="7"/>
      <c r="H1225" s="7"/>
      <c r="I1225" s="7"/>
    </row>
    <row r="1226" spans="1:9" x14ac:dyDescent="0.25">
      <c r="A1226" s="98" t="s">
        <v>20</v>
      </c>
      <c r="B1226" s="4"/>
      <c r="C1226" s="4" t="s">
        <v>102</v>
      </c>
      <c r="D1226" s="4" t="s">
        <v>155</v>
      </c>
      <c r="E1226" s="22" t="s">
        <v>314</v>
      </c>
      <c r="F1226" s="4" t="s">
        <v>85</v>
      </c>
      <c r="G1226" s="7">
        <v>168.2</v>
      </c>
      <c r="H1226" s="7">
        <v>127.1</v>
      </c>
      <c r="I1226" s="7">
        <v>127.1</v>
      </c>
    </row>
    <row r="1227" spans="1:9" ht="31.5" x14ac:dyDescent="0.25">
      <c r="A1227" s="98" t="s">
        <v>841</v>
      </c>
      <c r="B1227" s="4"/>
      <c r="C1227" s="4" t="s">
        <v>102</v>
      </c>
      <c r="D1227" s="4" t="s">
        <v>155</v>
      </c>
      <c r="E1227" s="31" t="s">
        <v>721</v>
      </c>
      <c r="F1227" s="4"/>
      <c r="G1227" s="7">
        <f t="shared" ref="G1227:I1228" si="321">G1228</f>
        <v>70</v>
      </c>
      <c r="H1227" s="7">
        <f t="shared" si="321"/>
        <v>70</v>
      </c>
      <c r="I1227" s="7">
        <f t="shared" si="321"/>
        <v>70</v>
      </c>
    </row>
    <row r="1228" spans="1:9" x14ac:dyDescent="0.25">
      <c r="A1228" s="98" t="s">
        <v>29</v>
      </c>
      <c r="B1228" s="4"/>
      <c r="C1228" s="4" t="s">
        <v>102</v>
      </c>
      <c r="D1228" s="4" t="s">
        <v>155</v>
      </c>
      <c r="E1228" s="31" t="s">
        <v>722</v>
      </c>
      <c r="F1228" s="4"/>
      <c r="G1228" s="7">
        <f t="shared" si="321"/>
        <v>70</v>
      </c>
      <c r="H1228" s="7">
        <f t="shared" si="321"/>
        <v>70</v>
      </c>
      <c r="I1228" s="7">
        <f t="shared" si="321"/>
        <v>70</v>
      </c>
    </row>
    <row r="1229" spans="1:9" ht="31.5" x14ac:dyDescent="0.25">
      <c r="A1229" s="98" t="s">
        <v>43</v>
      </c>
      <c r="B1229" s="4"/>
      <c r="C1229" s="4" t="s">
        <v>102</v>
      </c>
      <c r="D1229" s="4" t="s">
        <v>155</v>
      </c>
      <c r="E1229" s="31" t="s">
        <v>722</v>
      </c>
      <c r="F1229" s="4" t="s">
        <v>80</v>
      </c>
      <c r="G1229" s="72">
        <v>70</v>
      </c>
      <c r="H1229" s="72">
        <v>70</v>
      </c>
      <c r="I1229" s="72">
        <v>70</v>
      </c>
    </row>
    <row r="1230" spans="1:9" x14ac:dyDescent="0.25">
      <c r="A1230" s="98" t="s">
        <v>24</v>
      </c>
      <c r="B1230" s="4"/>
      <c r="C1230" s="4" t="s">
        <v>25</v>
      </c>
      <c r="D1230" s="4" t="s">
        <v>26</v>
      </c>
      <c r="E1230" s="6"/>
      <c r="F1230" s="4"/>
      <c r="G1230" s="7">
        <f>SUM(G1231)</f>
        <v>78658.399999999994</v>
      </c>
      <c r="H1230" s="7">
        <f t="shared" ref="H1230:I1230" si="322">SUM(H1231)</f>
        <v>71837.899999999994</v>
      </c>
      <c r="I1230" s="7">
        <f t="shared" si="322"/>
        <v>71837.899999999994</v>
      </c>
    </row>
    <row r="1231" spans="1:9" x14ac:dyDescent="0.25">
      <c r="A1231" s="98" t="s">
        <v>167</v>
      </c>
      <c r="B1231" s="31"/>
      <c r="C1231" s="4" t="s">
        <v>25</v>
      </c>
      <c r="D1231" s="4" t="s">
        <v>11</v>
      </c>
      <c r="E1231" s="48"/>
      <c r="F1231" s="31"/>
      <c r="G1231" s="9">
        <f>SUM(G1232+G1238+G1242)</f>
        <v>78658.399999999994</v>
      </c>
      <c r="H1231" s="9">
        <f t="shared" ref="H1231:I1231" si="323">SUM(H1232+H1238+H1242)</f>
        <v>71837.899999999994</v>
      </c>
      <c r="I1231" s="9">
        <f t="shared" si="323"/>
        <v>71837.899999999994</v>
      </c>
    </row>
    <row r="1232" spans="1:9" ht="31.5" x14ac:dyDescent="0.25">
      <c r="A1232" s="98" t="s">
        <v>426</v>
      </c>
      <c r="B1232" s="4"/>
      <c r="C1232" s="4" t="s">
        <v>25</v>
      </c>
      <c r="D1232" s="4" t="s">
        <v>11</v>
      </c>
      <c r="E1232" s="48" t="s">
        <v>189</v>
      </c>
      <c r="F1232" s="4"/>
      <c r="G1232" s="9">
        <f>G1233</f>
        <v>40537.699999999997</v>
      </c>
      <c r="H1232" s="9">
        <f>H1233</f>
        <v>36368.199999999997</v>
      </c>
      <c r="I1232" s="9">
        <f>I1233</f>
        <v>36368.199999999997</v>
      </c>
    </row>
    <row r="1233" spans="1:9" ht="31.5" x14ac:dyDescent="0.25">
      <c r="A1233" s="98" t="s">
        <v>643</v>
      </c>
      <c r="B1233" s="4"/>
      <c r="C1233" s="4" t="s">
        <v>25</v>
      </c>
      <c r="D1233" s="4" t="s">
        <v>11</v>
      </c>
      <c r="E1233" s="48" t="s">
        <v>641</v>
      </c>
      <c r="F1233" s="4"/>
      <c r="G1233" s="9">
        <f>G1234+G1236</f>
        <v>40537.699999999997</v>
      </c>
      <c r="H1233" s="9">
        <f>H1234+H1236</f>
        <v>36368.199999999997</v>
      </c>
      <c r="I1233" s="9">
        <f>I1234+I1236</f>
        <v>36368.199999999997</v>
      </c>
    </row>
    <row r="1234" spans="1:9" ht="63" x14ac:dyDescent="0.25">
      <c r="A1234" s="98" t="s">
        <v>957</v>
      </c>
      <c r="B1234" s="4"/>
      <c r="C1234" s="4" t="s">
        <v>25</v>
      </c>
      <c r="D1234" s="4" t="s">
        <v>11</v>
      </c>
      <c r="E1234" s="48" t="s">
        <v>642</v>
      </c>
      <c r="F1234" s="4"/>
      <c r="G1234" s="9">
        <f>G1235</f>
        <v>38620.199999999997</v>
      </c>
      <c r="H1234" s="9">
        <f>H1235</f>
        <v>33081</v>
      </c>
      <c r="I1234" s="9">
        <f>I1235</f>
        <v>33081</v>
      </c>
    </row>
    <row r="1235" spans="1:9" x14ac:dyDescent="0.25">
      <c r="A1235" s="98" t="s">
        <v>34</v>
      </c>
      <c r="B1235" s="4"/>
      <c r="C1235" s="4" t="s">
        <v>25</v>
      </c>
      <c r="D1235" s="4" t="s">
        <v>11</v>
      </c>
      <c r="E1235" s="48" t="s">
        <v>642</v>
      </c>
      <c r="F1235" s="4" t="s">
        <v>88</v>
      </c>
      <c r="G1235" s="9">
        <v>38620.199999999997</v>
      </c>
      <c r="H1235" s="9">
        <v>33081</v>
      </c>
      <c r="I1235" s="9">
        <v>33081</v>
      </c>
    </row>
    <row r="1236" spans="1:9" ht="94.5" x14ac:dyDescent="0.25">
      <c r="A1236" s="98" t="s">
        <v>951</v>
      </c>
      <c r="B1236" s="4"/>
      <c r="C1236" s="4" t="s">
        <v>25</v>
      </c>
      <c r="D1236" s="4" t="s">
        <v>11</v>
      </c>
      <c r="E1236" s="48" t="s">
        <v>952</v>
      </c>
      <c r="F1236" s="4"/>
      <c r="G1236" s="9">
        <f>SUM(G1237)</f>
        <v>1917.5</v>
      </c>
      <c r="H1236" s="9">
        <v>3287.2</v>
      </c>
      <c r="I1236" s="9">
        <v>3287.2</v>
      </c>
    </row>
    <row r="1237" spans="1:9" x14ac:dyDescent="0.25">
      <c r="A1237" s="98" t="s">
        <v>34</v>
      </c>
      <c r="B1237" s="4"/>
      <c r="C1237" s="4" t="s">
        <v>25</v>
      </c>
      <c r="D1237" s="4" t="s">
        <v>11</v>
      </c>
      <c r="E1237" s="48" t="s">
        <v>952</v>
      </c>
      <c r="F1237" s="4" t="s">
        <v>88</v>
      </c>
      <c r="G1237" s="9">
        <v>1917.5</v>
      </c>
      <c r="H1237" s="9">
        <v>3287.2</v>
      </c>
      <c r="I1237" s="9">
        <v>3287.2</v>
      </c>
    </row>
    <row r="1238" spans="1:9" ht="31.5" x14ac:dyDescent="0.25">
      <c r="A1238" s="98" t="s">
        <v>895</v>
      </c>
      <c r="B1238" s="4"/>
      <c r="C1238" s="4" t="s">
        <v>25</v>
      </c>
      <c r="D1238" s="4" t="s">
        <v>11</v>
      </c>
      <c r="E1238" s="6" t="s">
        <v>348</v>
      </c>
      <c r="F1238" s="4"/>
      <c r="G1238" s="9">
        <f>SUM(G1239)</f>
        <v>30710.1</v>
      </c>
      <c r="H1238" s="9">
        <f t="shared" ref="H1238:I1239" si="324">SUM(H1239)</f>
        <v>28059.1</v>
      </c>
      <c r="I1238" s="9">
        <f t="shared" si="324"/>
        <v>28059.1</v>
      </c>
    </row>
    <row r="1239" spans="1:9" x14ac:dyDescent="0.25">
      <c r="A1239" s="98" t="s">
        <v>646</v>
      </c>
      <c r="B1239" s="4"/>
      <c r="C1239" s="4" t="s">
        <v>25</v>
      </c>
      <c r="D1239" s="4" t="s">
        <v>11</v>
      </c>
      <c r="E1239" s="6" t="s">
        <v>644</v>
      </c>
      <c r="F1239" s="4"/>
      <c r="G1239" s="9">
        <f>SUM(G1240)</f>
        <v>30710.1</v>
      </c>
      <c r="H1239" s="9">
        <f t="shared" si="324"/>
        <v>28059.1</v>
      </c>
      <c r="I1239" s="9">
        <f t="shared" si="324"/>
        <v>28059.1</v>
      </c>
    </row>
    <row r="1240" spans="1:9" ht="63" x14ac:dyDescent="0.25">
      <c r="A1240" s="98" t="s">
        <v>354</v>
      </c>
      <c r="B1240" s="4"/>
      <c r="C1240" s="4" t="s">
        <v>25</v>
      </c>
      <c r="D1240" s="4" t="s">
        <v>11</v>
      </c>
      <c r="E1240" s="48" t="s">
        <v>645</v>
      </c>
      <c r="F1240" s="4"/>
      <c r="G1240" s="9">
        <f t="shared" ref="G1240:I1240" si="325">G1241</f>
        <v>30710.1</v>
      </c>
      <c r="H1240" s="9">
        <f t="shared" si="325"/>
        <v>28059.1</v>
      </c>
      <c r="I1240" s="9">
        <f t="shared" si="325"/>
        <v>28059.1</v>
      </c>
    </row>
    <row r="1241" spans="1:9" x14ac:dyDescent="0.25">
      <c r="A1241" s="98" t="s">
        <v>34</v>
      </c>
      <c r="B1241" s="99"/>
      <c r="C1241" s="4" t="s">
        <v>25</v>
      </c>
      <c r="D1241" s="4" t="s">
        <v>11</v>
      </c>
      <c r="E1241" s="48" t="s">
        <v>645</v>
      </c>
      <c r="F1241" s="4">
        <v>300</v>
      </c>
      <c r="G1241" s="9">
        <v>30710.1</v>
      </c>
      <c r="H1241" s="9">
        <v>28059.1</v>
      </c>
      <c r="I1241" s="9">
        <v>28059.1</v>
      </c>
    </row>
    <row r="1242" spans="1:9" ht="31.5" x14ac:dyDescent="0.25">
      <c r="A1242" s="98" t="s">
        <v>522</v>
      </c>
      <c r="B1242" s="31"/>
      <c r="C1242" s="4" t="s">
        <v>25</v>
      </c>
      <c r="D1242" s="4" t="s">
        <v>11</v>
      </c>
      <c r="E1242" s="31" t="s">
        <v>290</v>
      </c>
      <c r="F1242" s="31"/>
      <c r="G1242" s="9">
        <f>SUM(G1243)</f>
        <v>7410.6</v>
      </c>
      <c r="H1242" s="9">
        <f t="shared" ref="H1242:I1242" si="326">SUM(H1243)</f>
        <v>7410.6</v>
      </c>
      <c r="I1242" s="9">
        <f t="shared" si="326"/>
        <v>7410.6</v>
      </c>
    </row>
    <row r="1243" spans="1:9" ht="31.5" x14ac:dyDescent="0.25">
      <c r="A1243" s="98" t="s">
        <v>659</v>
      </c>
      <c r="B1243" s="31"/>
      <c r="C1243" s="4" t="s">
        <v>25</v>
      </c>
      <c r="D1243" s="4" t="s">
        <v>11</v>
      </c>
      <c r="E1243" s="31" t="s">
        <v>577</v>
      </c>
      <c r="F1243" s="31"/>
      <c r="G1243" s="9">
        <f>SUM(G1244+G1250)</f>
        <v>7410.6</v>
      </c>
      <c r="H1243" s="9">
        <f t="shared" ref="H1243:I1243" si="327">SUM(H1244+H1250)</f>
        <v>7410.6</v>
      </c>
      <c r="I1243" s="9">
        <f t="shared" si="327"/>
        <v>7410.6</v>
      </c>
    </row>
    <row r="1244" spans="1:9" x14ac:dyDescent="0.25">
      <c r="A1244" s="98" t="s">
        <v>29</v>
      </c>
      <c r="B1244" s="31"/>
      <c r="C1244" s="4" t="s">
        <v>25</v>
      </c>
      <c r="D1244" s="4" t="s">
        <v>11</v>
      </c>
      <c r="E1244" s="31" t="s">
        <v>578</v>
      </c>
      <c r="F1244" s="31"/>
      <c r="G1244" s="9">
        <f>SUM(G1248)+G1245</f>
        <v>7034.2000000000007</v>
      </c>
      <c r="H1244" s="9">
        <f t="shared" ref="H1244:I1244" si="328">SUM(H1248)+H1245</f>
        <v>7034.2000000000007</v>
      </c>
      <c r="I1244" s="9">
        <f t="shared" si="328"/>
        <v>7034.2000000000007</v>
      </c>
    </row>
    <row r="1245" spans="1:9" ht="31.5" x14ac:dyDescent="0.25">
      <c r="A1245" s="98" t="s">
        <v>896</v>
      </c>
      <c r="B1245" s="31"/>
      <c r="C1245" s="4" t="s">
        <v>25</v>
      </c>
      <c r="D1245" s="4" t="s">
        <v>11</v>
      </c>
      <c r="E1245" s="31" t="s">
        <v>601</v>
      </c>
      <c r="F1245" s="31"/>
      <c r="G1245" s="9">
        <f>G1246+G1247</f>
        <v>837.6</v>
      </c>
      <c r="H1245" s="9">
        <f>H1246+H1247</f>
        <v>837.6</v>
      </c>
      <c r="I1245" s="9">
        <f>I1246+I1247</f>
        <v>837.6</v>
      </c>
    </row>
    <row r="1246" spans="1:9" x14ac:dyDescent="0.25">
      <c r="A1246" s="98" t="s">
        <v>34</v>
      </c>
      <c r="B1246" s="31"/>
      <c r="C1246" s="4" t="s">
        <v>25</v>
      </c>
      <c r="D1246" s="4" t="s">
        <v>11</v>
      </c>
      <c r="E1246" s="31" t="s">
        <v>601</v>
      </c>
      <c r="F1246" s="31">
        <v>300</v>
      </c>
      <c r="G1246" s="9">
        <v>463.5</v>
      </c>
      <c r="H1246" s="9">
        <v>463.5</v>
      </c>
      <c r="I1246" s="9">
        <v>463.5</v>
      </c>
    </row>
    <row r="1247" spans="1:9" ht="31.5" x14ac:dyDescent="0.25">
      <c r="A1247" s="98" t="s">
        <v>207</v>
      </c>
      <c r="B1247" s="31"/>
      <c r="C1247" s="4" t="s">
        <v>25</v>
      </c>
      <c r="D1247" s="4" t="s">
        <v>11</v>
      </c>
      <c r="E1247" s="31" t="s">
        <v>601</v>
      </c>
      <c r="F1247" s="31">
        <v>600</v>
      </c>
      <c r="G1247" s="9">
        <v>374.1</v>
      </c>
      <c r="H1247" s="9">
        <v>374.1</v>
      </c>
      <c r="I1247" s="9">
        <v>374.1</v>
      </c>
    </row>
    <row r="1248" spans="1:9" ht="78.75" x14ac:dyDescent="0.25">
      <c r="A1248" s="98" t="s">
        <v>811</v>
      </c>
      <c r="B1248" s="4"/>
      <c r="C1248" s="4" t="s">
        <v>25</v>
      </c>
      <c r="D1248" s="4" t="s">
        <v>11</v>
      </c>
      <c r="E1248" s="31" t="s">
        <v>654</v>
      </c>
      <c r="F1248" s="4"/>
      <c r="G1248" s="7">
        <f t="shared" ref="G1248:I1248" si="329">G1249</f>
        <v>6196.6</v>
      </c>
      <c r="H1248" s="7">
        <f t="shared" si="329"/>
        <v>6196.6</v>
      </c>
      <c r="I1248" s="7">
        <f t="shared" si="329"/>
        <v>6196.6</v>
      </c>
    </row>
    <row r="1249" spans="1:9" x14ac:dyDescent="0.25">
      <c r="A1249" s="98" t="s">
        <v>34</v>
      </c>
      <c r="B1249" s="4"/>
      <c r="C1249" s="4" t="s">
        <v>25</v>
      </c>
      <c r="D1249" s="4" t="s">
        <v>11</v>
      </c>
      <c r="E1249" s="31" t="s">
        <v>654</v>
      </c>
      <c r="F1249" s="4" t="s">
        <v>88</v>
      </c>
      <c r="G1249" s="7">
        <v>6196.6</v>
      </c>
      <c r="H1249" s="7">
        <v>6196.6</v>
      </c>
      <c r="I1249" s="7">
        <v>6196.6</v>
      </c>
    </row>
    <row r="1250" spans="1:9" ht="31.5" x14ac:dyDescent="0.25">
      <c r="A1250" s="98" t="s">
        <v>36</v>
      </c>
      <c r="B1250" s="4"/>
      <c r="C1250" s="4" t="s">
        <v>25</v>
      </c>
      <c r="D1250" s="4" t="s">
        <v>11</v>
      </c>
      <c r="E1250" s="31" t="s">
        <v>584</v>
      </c>
      <c r="F1250" s="4"/>
      <c r="G1250" s="7">
        <f>SUM(G1251)</f>
        <v>376.4</v>
      </c>
      <c r="H1250" s="7">
        <f t="shared" ref="H1250:I1251" si="330">SUM(H1251)</f>
        <v>376.4</v>
      </c>
      <c r="I1250" s="7">
        <f t="shared" si="330"/>
        <v>376.4</v>
      </c>
    </row>
    <row r="1251" spans="1:9" ht="78.75" x14ac:dyDescent="0.25">
      <c r="A1251" s="98" t="s">
        <v>350</v>
      </c>
      <c r="B1251" s="4"/>
      <c r="C1251" s="4" t="s">
        <v>25</v>
      </c>
      <c r="D1251" s="4" t="s">
        <v>11</v>
      </c>
      <c r="E1251" s="31" t="s">
        <v>604</v>
      </c>
      <c r="F1251" s="4"/>
      <c r="G1251" s="7">
        <f>SUM(G1252)</f>
        <v>376.4</v>
      </c>
      <c r="H1251" s="7">
        <f t="shared" si="330"/>
        <v>376.4</v>
      </c>
      <c r="I1251" s="7">
        <f t="shared" si="330"/>
        <v>376.4</v>
      </c>
    </row>
    <row r="1252" spans="1:9" x14ac:dyDescent="0.25">
      <c r="A1252" s="98" t="s">
        <v>34</v>
      </c>
      <c r="B1252" s="4"/>
      <c r="C1252" s="4" t="s">
        <v>25</v>
      </c>
      <c r="D1252" s="4" t="s">
        <v>11</v>
      </c>
      <c r="E1252" s="31" t="s">
        <v>604</v>
      </c>
      <c r="F1252" s="4" t="s">
        <v>88</v>
      </c>
      <c r="G1252" s="7">
        <v>376.4</v>
      </c>
      <c r="H1252" s="7">
        <v>376.4</v>
      </c>
      <c r="I1252" s="7">
        <v>376.4</v>
      </c>
    </row>
    <row r="1253" spans="1:9" hidden="1" x14ac:dyDescent="0.25">
      <c r="A1253" s="98" t="s">
        <v>66</v>
      </c>
      <c r="B1253" s="40"/>
      <c r="C1253" s="99" t="s">
        <v>25</v>
      </c>
      <c r="D1253" s="99" t="s">
        <v>67</v>
      </c>
      <c r="E1253" s="99"/>
      <c r="F1253" s="31"/>
      <c r="G1253" s="9">
        <f t="shared" ref="G1253:I1254" si="331">G1254</f>
        <v>0</v>
      </c>
      <c r="H1253" s="9">
        <f t="shared" si="331"/>
        <v>0</v>
      </c>
      <c r="I1253" s="9">
        <f t="shared" si="331"/>
        <v>0</v>
      </c>
    </row>
    <row r="1254" spans="1:9" ht="31.5" hidden="1" x14ac:dyDescent="0.25">
      <c r="A1254" s="98" t="s">
        <v>897</v>
      </c>
      <c r="B1254" s="40"/>
      <c r="C1254" s="99" t="s">
        <v>25</v>
      </c>
      <c r="D1254" s="99" t="s">
        <v>67</v>
      </c>
      <c r="E1254" s="31" t="s">
        <v>14</v>
      </c>
      <c r="F1254" s="31"/>
      <c r="G1254" s="9">
        <f t="shared" si="331"/>
        <v>0</v>
      </c>
      <c r="H1254" s="9">
        <f t="shared" si="331"/>
        <v>0</v>
      </c>
      <c r="I1254" s="9">
        <f t="shared" si="331"/>
        <v>0</v>
      </c>
    </row>
    <row r="1255" spans="1:9" hidden="1" x14ac:dyDescent="0.25">
      <c r="A1255" s="98" t="s">
        <v>73</v>
      </c>
      <c r="B1255" s="40"/>
      <c r="C1255" s="99" t="s">
        <v>25</v>
      </c>
      <c r="D1255" s="99" t="s">
        <v>67</v>
      </c>
      <c r="E1255" s="31" t="s">
        <v>57</v>
      </c>
      <c r="F1255" s="31"/>
      <c r="G1255" s="9">
        <f>SUM(G1257)</f>
        <v>0</v>
      </c>
      <c r="H1255" s="9">
        <f>SUM(H1257)</f>
        <v>0</v>
      </c>
      <c r="I1255" s="9">
        <f>SUM(I1257)</f>
        <v>0</v>
      </c>
    </row>
    <row r="1256" spans="1:9" hidden="1" x14ac:dyDescent="0.25">
      <c r="A1256" s="98" t="s">
        <v>29</v>
      </c>
      <c r="B1256" s="40"/>
      <c r="C1256" s="99" t="s">
        <v>25</v>
      </c>
      <c r="D1256" s="99" t="s">
        <v>67</v>
      </c>
      <c r="E1256" s="31" t="s">
        <v>369</v>
      </c>
      <c r="F1256" s="31"/>
      <c r="G1256" s="9">
        <f t="shared" ref="G1256:I1257" si="332">G1257</f>
        <v>0</v>
      </c>
      <c r="H1256" s="9">
        <f t="shared" si="332"/>
        <v>0</v>
      </c>
      <c r="I1256" s="9">
        <f t="shared" si="332"/>
        <v>0</v>
      </c>
    </row>
    <row r="1257" spans="1:9" hidden="1" x14ac:dyDescent="0.25">
      <c r="A1257" s="98" t="s">
        <v>31</v>
      </c>
      <c r="B1257" s="40"/>
      <c r="C1257" s="99" t="s">
        <v>25</v>
      </c>
      <c r="D1257" s="99" t="s">
        <v>67</v>
      </c>
      <c r="E1257" s="31" t="s">
        <v>370</v>
      </c>
      <c r="F1257" s="31"/>
      <c r="G1257" s="9">
        <f t="shared" si="332"/>
        <v>0</v>
      </c>
      <c r="H1257" s="9">
        <f t="shared" si="332"/>
        <v>0</v>
      </c>
      <c r="I1257" s="9">
        <f t="shared" si="332"/>
        <v>0</v>
      </c>
    </row>
    <row r="1258" spans="1:9" ht="31.5" hidden="1" x14ac:dyDescent="0.25">
      <c r="A1258" s="98" t="s">
        <v>110</v>
      </c>
      <c r="B1258" s="40"/>
      <c r="C1258" s="99" t="s">
        <v>25</v>
      </c>
      <c r="D1258" s="99" t="s">
        <v>67</v>
      </c>
      <c r="E1258" s="31" t="s">
        <v>370</v>
      </c>
      <c r="F1258" s="31">
        <v>600</v>
      </c>
      <c r="G1258" s="9"/>
      <c r="H1258" s="9"/>
      <c r="I1258" s="9"/>
    </row>
    <row r="1259" spans="1:9" x14ac:dyDescent="0.25">
      <c r="A1259" s="98" t="s">
        <v>230</v>
      </c>
      <c r="B1259" s="40"/>
      <c r="C1259" s="99" t="s">
        <v>153</v>
      </c>
      <c r="D1259" s="99"/>
      <c r="E1259" s="31"/>
      <c r="F1259" s="31"/>
      <c r="G1259" s="9">
        <f t="shared" ref="G1259:I1264" si="333">SUM(G1260)</f>
        <v>3332.8</v>
      </c>
      <c r="H1259" s="9">
        <f t="shared" si="333"/>
        <v>2967.8</v>
      </c>
      <c r="I1259" s="9">
        <f t="shared" si="333"/>
        <v>2967.8</v>
      </c>
    </row>
    <row r="1260" spans="1:9" x14ac:dyDescent="0.25">
      <c r="A1260" s="98" t="s">
        <v>171</v>
      </c>
      <c r="B1260" s="40"/>
      <c r="C1260" s="99" t="s">
        <v>153</v>
      </c>
      <c r="D1260" s="99" t="s">
        <v>152</v>
      </c>
      <c r="E1260" s="31"/>
      <c r="F1260" s="31"/>
      <c r="G1260" s="9">
        <f t="shared" si="333"/>
        <v>3332.8</v>
      </c>
      <c r="H1260" s="9">
        <f t="shared" si="333"/>
        <v>2967.8</v>
      </c>
      <c r="I1260" s="9">
        <f t="shared" si="333"/>
        <v>2967.8</v>
      </c>
    </row>
    <row r="1261" spans="1:9" ht="31.5" x14ac:dyDescent="0.25">
      <c r="A1261" s="98" t="s">
        <v>522</v>
      </c>
      <c r="B1261" s="40"/>
      <c r="C1261" s="99" t="s">
        <v>153</v>
      </c>
      <c r="D1261" s="99" t="s">
        <v>152</v>
      </c>
      <c r="E1261" s="31" t="s">
        <v>290</v>
      </c>
      <c r="F1261" s="31"/>
      <c r="G1261" s="9">
        <f t="shared" si="333"/>
        <v>3332.8</v>
      </c>
      <c r="H1261" s="9">
        <f t="shared" si="333"/>
        <v>2967.8</v>
      </c>
      <c r="I1261" s="9">
        <f t="shared" si="333"/>
        <v>2967.8</v>
      </c>
    </row>
    <row r="1262" spans="1:9" ht="47.25" x14ac:dyDescent="0.25">
      <c r="A1262" s="98" t="s">
        <v>842</v>
      </c>
      <c r="B1262" s="40"/>
      <c r="C1262" s="99" t="s">
        <v>153</v>
      </c>
      <c r="D1262" s="99" t="s">
        <v>152</v>
      </c>
      <c r="E1262" s="31" t="s">
        <v>312</v>
      </c>
      <c r="F1262" s="31"/>
      <c r="G1262" s="9">
        <f t="shared" si="333"/>
        <v>3332.8</v>
      </c>
      <c r="H1262" s="9">
        <f t="shared" si="333"/>
        <v>2967.8</v>
      </c>
      <c r="I1262" s="9">
        <f t="shared" si="333"/>
        <v>2967.8</v>
      </c>
    </row>
    <row r="1263" spans="1:9" ht="31.5" x14ac:dyDescent="0.25">
      <c r="A1263" s="98" t="s">
        <v>36</v>
      </c>
      <c r="B1263" s="40"/>
      <c r="C1263" s="99" t="s">
        <v>153</v>
      </c>
      <c r="D1263" s="99" t="s">
        <v>152</v>
      </c>
      <c r="E1263" s="31" t="s">
        <v>313</v>
      </c>
      <c r="F1263" s="31"/>
      <c r="G1263" s="9">
        <f t="shared" si="333"/>
        <v>3332.8</v>
      </c>
      <c r="H1263" s="9">
        <f t="shared" si="333"/>
        <v>2967.8</v>
      </c>
      <c r="I1263" s="9">
        <f t="shared" si="333"/>
        <v>2967.8</v>
      </c>
    </row>
    <row r="1264" spans="1:9" x14ac:dyDescent="0.25">
      <c r="A1264" s="98" t="s">
        <v>843</v>
      </c>
      <c r="B1264" s="40"/>
      <c r="C1264" s="99" t="s">
        <v>153</v>
      </c>
      <c r="D1264" s="99" t="s">
        <v>152</v>
      </c>
      <c r="E1264" s="31" t="s">
        <v>314</v>
      </c>
      <c r="F1264" s="31"/>
      <c r="G1264" s="9">
        <f t="shared" si="333"/>
        <v>3332.8</v>
      </c>
      <c r="H1264" s="9">
        <f t="shared" si="333"/>
        <v>2967.8</v>
      </c>
      <c r="I1264" s="9">
        <f t="shared" si="333"/>
        <v>2967.8</v>
      </c>
    </row>
    <row r="1265" spans="1:9" ht="47.25" x14ac:dyDescent="0.25">
      <c r="A1265" s="2" t="s">
        <v>42</v>
      </c>
      <c r="B1265" s="40"/>
      <c r="C1265" s="99" t="s">
        <v>153</v>
      </c>
      <c r="D1265" s="99" t="s">
        <v>152</v>
      </c>
      <c r="E1265" s="31" t="s">
        <v>314</v>
      </c>
      <c r="F1265" s="31">
        <v>100</v>
      </c>
      <c r="G1265" s="9">
        <v>3332.8</v>
      </c>
      <c r="H1265" s="9">
        <v>2967.8</v>
      </c>
      <c r="I1265" s="9">
        <v>2967.8</v>
      </c>
    </row>
    <row r="1266" spans="1:9" x14ac:dyDescent="0.25">
      <c r="A1266" s="91" t="s">
        <v>898</v>
      </c>
      <c r="B1266" s="24" t="s">
        <v>100</v>
      </c>
      <c r="C1266" s="24"/>
      <c r="D1266" s="24"/>
      <c r="E1266" s="24"/>
      <c r="F1266" s="24"/>
      <c r="G1266" s="26">
        <f>G1267+G1320</f>
        <v>419023.49999999994</v>
      </c>
      <c r="H1266" s="26">
        <f>H1267+H1320</f>
        <v>319749.40000000002</v>
      </c>
      <c r="I1266" s="26">
        <f>I1267+I1320</f>
        <v>332187.49999999994</v>
      </c>
    </row>
    <row r="1267" spans="1:9" x14ac:dyDescent="0.25">
      <c r="A1267" s="98" t="s">
        <v>101</v>
      </c>
      <c r="B1267" s="4"/>
      <c r="C1267" s="4" t="s">
        <v>102</v>
      </c>
      <c r="D1267" s="4"/>
      <c r="E1267" s="4"/>
      <c r="F1267" s="4"/>
      <c r="G1267" s="7">
        <f>G1268+G1312+G1307</f>
        <v>130454.2</v>
      </c>
      <c r="H1267" s="7">
        <f>H1268+H1312+H1307</f>
        <v>109352.5</v>
      </c>
      <c r="I1267" s="7">
        <f>I1268+I1312+I1307</f>
        <v>113759.7</v>
      </c>
    </row>
    <row r="1268" spans="1:9" x14ac:dyDescent="0.25">
      <c r="A1268" s="98" t="s">
        <v>103</v>
      </c>
      <c r="B1268" s="4"/>
      <c r="C1268" s="4" t="s">
        <v>102</v>
      </c>
      <c r="D1268" s="4" t="s">
        <v>45</v>
      </c>
      <c r="E1268" s="4"/>
      <c r="F1268" s="4"/>
      <c r="G1268" s="7">
        <f>SUM(G1269)+G1302</f>
        <v>130206</v>
      </c>
      <c r="H1268" s="7">
        <f t="shared" ref="H1268:I1268" si="334">SUM(H1269)+H1302</f>
        <v>109352.5</v>
      </c>
      <c r="I1268" s="7">
        <f t="shared" si="334"/>
        <v>113759.7</v>
      </c>
    </row>
    <row r="1269" spans="1:9" x14ac:dyDescent="0.25">
      <c r="A1269" s="98" t="s">
        <v>526</v>
      </c>
      <c r="B1269" s="4"/>
      <c r="C1269" s="4" t="s">
        <v>102</v>
      </c>
      <c r="D1269" s="4" t="s">
        <v>45</v>
      </c>
      <c r="E1269" s="4" t="s">
        <v>104</v>
      </c>
      <c r="F1269" s="4"/>
      <c r="G1269" s="7">
        <f>SUM(G1270)+G1278+G1274</f>
        <v>129953.5</v>
      </c>
      <c r="H1269" s="7">
        <f>SUM(H1270)+H1278+H1274</f>
        <v>109352.5</v>
      </c>
      <c r="I1269" s="7">
        <f>SUM(I1270)+I1278+I1274</f>
        <v>113759.7</v>
      </c>
    </row>
    <row r="1270" spans="1:9" x14ac:dyDescent="0.25">
      <c r="A1270" s="98" t="s">
        <v>105</v>
      </c>
      <c r="B1270" s="4"/>
      <c r="C1270" s="4" t="s">
        <v>102</v>
      </c>
      <c r="D1270" s="4" t="s">
        <v>45</v>
      </c>
      <c r="E1270" s="4" t="s">
        <v>106</v>
      </c>
      <c r="F1270" s="4"/>
      <c r="G1270" s="7">
        <f t="shared" ref="G1270:I1272" si="335">G1271</f>
        <v>115472.4</v>
      </c>
      <c r="H1270" s="7">
        <f t="shared" si="335"/>
        <v>109352.5</v>
      </c>
      <c r="I1270" s="7">
        <f t="shared" si="335"/>
        <v>109352.5</v>
      </c>
    </row>
    <row r="1271" spans="1:9" ht="47.25" x14ac:dyDescent="0.25">
      <c r="A1271" s="98" t="s">
        <v>23</v>
      </c>
      <c r="B1271" s="4"/>
      <c r="C1271" s="4" t="s">
        <v>102</v>
      </c>
      <c r="D1271" s="4" t="s">
        <v>45</v>
      </c>
      <c r="E1271" s="4" t="s">
        <v>107</v>
      </c>
      <c r="F1271" s="4"/>
      <c r="G1271" s="7">
        <f>G1272</f>
        <v>115472.4</v>
      </c>
      <c r="H1271" s="7">
        <f>H1272</f>
        <v>109352.5</v>
      </c>
      <c r="I1271" s="7">
        <f>I1272</f>
        <v>109352.5</v>
      </c>
    </row>
    <row r="1272" spans="1:9" x14ac:dyDescent="0.25">
      <c r="A1272" s="98" t="s">
        <v>108</v>
      </c>
      <c r="B1272" s="4"/>
      <c r="C1272" s="4" t="s">
        <v>102</v>
      </c>
      <c r="D1272" s="4" t="s">
        <v>45</v>
      </c>
      <c r="E1272" s="4" t="s">
        <v>109</v>
      </c>
      <c r="F1272" s="4"/>
      <c r="G1272" s="7">
        <f t="shared" si="335"/>
        <v>115472.4</v>
      </c>
      <c r="H1272" s="7">
        <f t="shared" si="335"/>
        <v>109352.5</v>
      </c>
      <c r="I1272" s="7">
        <f t="shared" si="335"/>
        <v>109352.5</v>
      </c>
    </row>
    <row r="1273" spans="1:9" ht="31.5" x14ac:dyDescent="0.25">
      <c r="A1273" s="98" t="s">
        <v>110</v>
      </c>
      <c r="B1273" s="4"/>
      <c r="C1273" s="4" t="s">
        <v>102</v>
      </c>
      <c r="D1273" s="4" t="s">
        <v>45</v>
      </c>
      <c r="E1273" s="4" t="s">
        <v>109</v>
      </c>
      <c r="F1273" s="4" t="s">
        <v>111</v>
      </c>
      <c r="G1273" s="7">
        <v>115472.4</v>
      </c>
      <c r="H1273" s="7">
        <v>109352.5</v>
      </c>
      <c r="I1273" s="7">
        <v>109352.5</v>
      </c>
    </row>
    <row r="1274" spans="1:9" x14ac:dyDescent="0.25">
      <c r="A1274" s="98" t="s">
        <v>138</v>
      </c>
      <c r="B1274" s="4"/>
      <c r="C1274" s="4" t="s">
        <v>102</v>
      </c>
      <c r="D1274" s="4" t="s">
        <v>45</v>
      </c>
      <c r="E1274" s="4" t="s">
        <v>139</v>
      </c>
      <c r="F1274" s="4"/>
      <c r="G1274" s="7">
        <f>SUM(G1275)</f>
        <v>838.6</v>
      </c>
      <c r="H1274" s="7">
        <f t="shared" ref="H1274:I1276" si="336">SUM(H1275)</f>
        <v>0</v>
      </c>
      <c r="I1274" s="7">
        <f t="shared" si="336"/>
        <v>0</v>
      </c>
    </row>
    <row r="1275" spans="1:9" x14ac:dyDescent="0.25">
      <c r="A1275" s="98" t="s">
        <v>29</v>
      </c>
      <c r="B1275" s="4"/>
      <c r="C1275" s="4" t="s">
        <v>102</v>
      </c>
      <c r="D1275" s="4" t="s">
        <v>45</v>
      </c>
      <c r="E1275" s="4" t="s">
        <v>360</v>
      </c>
      <c r="F1275" s="4"/>
      <c r="G1275" s="7">
        <f>SUM(G1276)</f>
        <v>838.6</v>
      </c>
      <c r="H1275" s="7">
        <f t="shared" si="336"/>
        <v>0</v>
      </c>
      <c r="I1275" s="7">
        <f t="shared" si="336"/>
        <v>0</v>
      </c>
    </row>
    <row r="1276" spans="1:9" x14ac:dyDescent="0.25">
      <c r="A1276" s="98" t="s">
        <v>108</v>
      </c>
      <c r="B1276" s="4"/>
      <c r="C1276" s="4" t="s">
        <v>102</v>
      </c>
      <c r="D1276" s="4" t="s">
        <v>45</v>
      </c>
      <c r="E1276" s="4" t="s">
        <v>668</v>
      </c>
      <c r="F1276" s="4"/>
      <c r="G1276" s="7">
        <f>SUM(G1277)</f>
        <v>838.6</v>
      </c>
      <c r="H1276" s="7">
        <f t="shared" si="336"/>
        <v>0</v>
      </c>
      <c r="I1276" s="7">
        <f t="shared" si="336"/>
        <v>0</v>
      </c>
    </row>
    <row r="1277" spans="1:9" ht="31.5" x14ac:dyDescent="0.25">
      <c r="A1277" s="98" t="s">
        <v>110</v>
      </c>
      <c r="B1277" s="4"/>
      <c r="C1277" s="4" t="s">
        <v>102</v>
      </c>
      <c r="D1277" s="4" t="s">
        <v>45</v>
      </c>
      <c r="E1277" s="4" t="s">
        <v>668</v>
      </c>
      <c r="F1277" s="4" t="s">
        <v>111</v>
      </c>
      <c r="G1277" s="7">
        <v>838.6</v>
      </c>
      <c r="H1277" s="7"/>
      <c r="I1277" s="7"/>
    </row>
    <row r="1278" spans="1:9" ht="31.5" x14ac:dyDescent="0.25">
      <c r="A1278" s="98" t="s">
        <v>140</v>
      </c>
      <c r="B1278" s="56"/>
      <c r="C1278" s="4" t="s">
        <v>102</v>
      </c>
      <c r="D1278" s="4" t="s">
        <v>45</v>
      </c>
      <c r="E1278" s="4" t="s">
        <v>141</v>
      </c>
      <c r="F1278" s="57"/>
      <c r="G1278" s="7">
        <f>G1287+G1290+G1293+G1296+G1279+G1299+G1284</f>
        <v>13642.5</v>
      </c>
      <c r="H1278" s="7">
        <f t="shared" ref="H1278:I1278" si="337">H1287+H1290+H1293+H1296+H1279+H1299+H1284</f>
        <v>0</v>
      </c>
      <c r="I1278" s="7">
        <f t="shared" si="337"/>
        <v>4407.2</v>
      </c>
    </row>
    <row r="1279" spans="1:9" x14ac:dyDescent="0.25">
      <c r="A1279" s="98" t="s">
        <v>29</v>
      </c>
      <c r="B1279" s="56"/>
      <c r="C1279" s="4" t="s">
        <v>102</v>
      </c>
      <c r="D1279" s="4" t="s">
        <v>45</v>
      </c>
      <c r="E1279" s="4" t="s">
        <v>361</v>
      </c>
      <c r="F1279" s="57"/>
      <c r="G1279" s="7">
        <f>SUM(G1280)+G1282</f>
        <v>0</v>
      </c>
      <c r="H1279" s="7">
        <f t="shared" ref="H1279:I1279" si="338">SUM(H1280)+H1282</f>
        <v>0</v>
      </c>
      <c r="I1279" s="7">
        <f t="shared" si="338"/>
        <v>4407.2</v>
      </c>
    </row>
    <row r="1280" spans="1:9" ht="31.5" x14ac:dyDescent="0.25">
      <c r="A1280" s="98" t="s">
        <v>917</v>
      </c>
      <c r="B1280" s="56"/>
      <c r="C1280" s="4" t="s">
        <v>102</v>
      </c>
      <c r="D1280" s="4" t="s">
        <v>45</v>
      </c>
      <c r="E1280" s="4" t="s">
        <v>918</v>
      </c>
      <c r="F1280" s="57"/>
      <c r="G1280" s="7">
        <f>SUM(G1281)</f>
        <v>0</v>
      </c>
      <c r="H1280" s="7">
        <f>SUM(H1281)</f>
        <v>0</v>
      </c>
      <c r="I1280" s="7">
        <f>SUM(I1281)</f>
        <v>4407.2</v>
      </c>
    </row>
    <row r="1281" spans="1:9" ht="31.5" x14ac:dyDescent="0.25">
      <c r="A1281" s="98" t="s">
        <v>110</v>
      </c>
      <c r="B1281" s="56"/>
      <c r="C1281" s="4" t="s">
        <v>102</v>
      </c>
      <c r="D1281" s="4" t="s">
        <v>45</v>
      </c>
      <c r="E1281" s="4" t="s">
        <v>918</v>
      </c>
      <c r="F1281" s="4" t="s">
        <v>111</v>
      </c>
      <c r="G1281" s="7"/>
      <c r="H1281" s="7"/>
      <c r="I1281" s="7">
        <v>4407.2</v>
      </c>
    </row>
    <row r="1282" spans="1:9" ht="47.25" hidden="1" x14ac:dyDescent="0.25">
      <c r="A1282" s="98" t="s">
        <v>789</v>
      </c>
      <c r="B1282" s="56"/>
      <c r="C1282" s="4" t="s">
        <v>102</v>
      </c>
      <c r="D1282" s="4" t="s">
        <v>45</v>
      </c>
      <c r="E1282" s="4" t="s">
        <v>790</v>
      </c>
      <c r="F1282" s="4"/>
      <c r="G1282" s="7">
        <f>SUM(G1283)</f>
        <v>0</v>
      </c>
      <c r="H1282" s="7">
        <f t="shared" ref="H1282:I1282" si="339">SUM(H1283)</f>
        <v>0</v>
      </c>
      <c r="I1282" s="7">
        <f t="shared" si="339"/>
        <v>0</v>
      </c>
    </row>
    <row r="1283" spans="1:9" ht="31.5" hidden="1" x14ac:dyDescent="0.25">
      <c r="A1283" s="98" t="s">
        <v>110</v>
      </c>
      <c r="B1283" s="56"/>
      <c r="C1283" s="4" t="s">
        <v>102</v>
      </c>
      <c r="D1283" s="4" t="s">
        <v>45</v>
      </c>
      <c r="E1283" s="4" t="s">
        <v>790</v>
      </c>
      <c r="F1283" s="4" t="s">
        <v>111</v>
      </c>
      <c r="G1283" s="7"/>
      <c r="H1283" s="7"/>
      <c r="I1283" s="7"/>
    </row>
    <row r="1284" spans="1:9" ht="31.5" x14ac:dyDescent="0.25">
      <c r="A1284" s="103" t="s">
        <v>893</v>
      </c>
      <c r="B1284" s="56"/>
      <c r="C1284" s="4" t="s">
        <v>102</v>
      </c>
      <c r="D1284" s="4" t="s">
        <v>45</v>
      </c>
      <c r="E1284" s="4" t="s">
        <v>946</v>
      </c>
      <c r="F1284" s="4"/>
      <c r="G1284" s="7">
        <f>G1285</f>
        <v>10118.9</v>
      </c>
      <c r="H1284" s="7">
        <f t="shared" ref="H1284:I1285" si="340">H1285</f>
        <v>0</v>
      </c>
      <c r="I1284" s="7">
        <f t="shared" si="340"/>
        <v>0</v>
      </c>
    </row>
    <row r="1285" spans="1:9" x14ac:dyDescent="0.25">
      <c r="A1285" s="103" t="s">
        <v>108</v>
      </c>
      <c r="B1285" s="56"/>
      <c r="C1285" s="4" t="s">
        <v>102</v>
      </c>
      <c r="D1285" s="4" t="s">
        <v>45</v>
      </c>
      <c r="E1285" s="4" t="s">
        <v>1042</v>
      </c>
      <c r="F1285" s="4"/>
      <c r="G1285" s="7">
        <f>G1286</f>
        <v>10118.9</v>
      </c>
      <c r="H1285" s="7">
        <f t="shared" si="340"/>
        <v>0</v>
      </c>
      <c r="I1285" s="7">
        <f t="shared" si="340"/>
        <v>0</v>
      </c>
    </row>
    <row r="1286" spans="1:9" ht="31.5" x14ac:dyDescent="0.25">
      <c r="A1286" s="103" t="s">
        <v>110</v>
      </c>
      <c r="B1286" s="56"/>
      <c r="C1286" s="4" t="s">
        <v>102</v>
      </c>
      <c r="D1286" s="4" t="s">
        <v>45</v>
      </c>
      <c r="E1286" s="4" t="s">
        <v>1042</v>
      </c>
      <c r="F1286" s="4" t="s">
        <v>111</v>
      </c>
      <c r="G1286" s="7">
        <v>10118.9</v>
      </c>
      <c r="H1286" s="7">
        <v>0</v>
      </c>
      <c r="I1286" s="7">
        <v>0</v>
      </c>
    </row>
    <row r="1287" spans="1:9" ht="15" customHeight="1" x14ac:dyDescent="0.25">
      <c r="A1287" s="103" t="s">
        <v>364</v>
      </c>
      <c r="B1287" s="56"/>
      <c r="C1287" s="4" t="s">
        <v>102</v>
      </c>
      <c r="D1287" s="4" t="s">
        <v>45</v>
      </c>
      <c r="E1287" s="4" t="s">
        <v>365</v>
      </c>
      <c r="F1287" s="4"/>
      <c r="G1287" s="7">
        <f>G1288</f>
        <v>195.1</v>
      </c>
      <c r="H1287" s="7">
        <f>H1288</f>
        <v>0</v>
      </c>
      <c r="I1287" s="7">
        <f>I1288</f>
        <v>0</v>
      </c>
    </row>
    <row r="1288" spans="1:9" x14ac:dyDescent="0.25">
      <c r="A1288" s="103" t="s">
        <v>108</v>
      </c>
      <c r="B1288" s="56"/>
      <c r="C1288" s="4" t="s">
        <v>102</v>
      </c>
      <c r="D1288" s="4" t="s">
        <v>45</v>
      </c>
      <c r="E1288" s="4" t="s">
        <v>366</v>
      </c>
      <c r="F1288" s="4"/>
      <c r="G1288" s="7">
        <f t="shared" ref="G1288:I1288" si="341">G1289</f>
        <v>195.1</v>
      </c>
      <c r="H1288" s="7">
        <f t="shared" si="341"/>
        <v>0</v>
      </c>
      <c r="I1288" s="7">
        <f t="shared" si="341"/>
        <v>0</v>
      </c>
    </row>
    <row r="1289" spans="1:9" ht="31.5" x14ac:dyDescent="0.25">
      <c r="A1289" s="103" t="s">
        <v>110</v>
      </c>
      <c r="B1289" s="56"/>
      <c r="C1289" s="4" t="s">
        <v>102</v>
      </c>
      <c r="D1289" s="4" t="s">
        <v>45</v>
      </c>
      <c r="E1289" s="4" t="s">
        <v>366</v>
      </c>
      <c r="F1289" s="4" t="s">
        <v>111</v>
      </c>
      <c r="G1289" s="7">
        <v>195.1</v>
      </c>
      <c r="H1289" s="7"/>
      <c r="I1289" s="7"/>
    </row>
    <row r="1290" spans="1:9" ht="31.5" x14ac:dyDescent="0.25">
      <c r="A1290" s="103" t="s">
        <v>236</v>
      </c>
      <c r="B1290" s="56"/>
      <c r="C1290" s="4" t="s">
        <v>102</v>
      </c>
      <c r="D1290" s="4" t="s">
        <v>45</v>
      </c>
      <c r="E1290" s="4" t="s">
        <v>372</v>
      </c>
      <c r="F1290" s="4"/>
      <c r="G1290" s="7">
        <f>SUM(G1291)</f>
        <v>593.5</v>
      </c>
      <c r="H1290" s="7">
        <f t="shared" ref="H1290:I1290" si="342">SUM(H1291)</f>
        <v>0</v>
      </c>
      <c r="I1290" s="7">
        <f t="shared" si="342"/>
        <v>0</v>
      </c>
    </row>
    <row r="1291" spans="1:9" x14ac:dyDescent="0.25">
      <c r="A1291" s="103" t="s">
        <v>108</v>
      </c>
      <c r="B1291" s="56"/>
      <c r="C1291" s="4" t="s">
        <v>102</v>
      </c>
      <c r="D1291" s="4" t="s">
        <v>45</v>
      </c>
      <c r="E1291" s="4" t="s">
        <v>373</v>
      </c>
      <c r="F1291" s="4"/>
      <c r="G1291" s="7">
        <f>SUM(G1292)</f>
        <v>593.5</v>
      </c>
      <c r="H1291" s="7">
        <f t="shared" ref="H1291:I1291" si="343">SUM(H1292)</f>
        <v>0</v>
      </c>
      <c r="I1291" s="7">
        <f t="shared" si="343"/>
        <v>0</v>
      </c>
    </row>
    <row r="1292" spans="1:9" ht="31.5" x14ac:dyDescent="0.25">
      <c r="A1292" s="103" t="s">
        <v>110</v>
      </c>
      <c r="B1292" s="56"/>
      <c r="C1292" s="4" t="s">
        <v>102</v>
      </c>
      <c r="D1292" s="4" t="s">
        <v>45</v>
      </c>
      <c r="E1292" s="4" t="s">
        <v>373</v>
      </c>
      <c r="F1292" s="4" t="s">
        <v>111</v>
      </c>
      <c r="G1292" s="7">
        <v>593.5</v>
      </c>
      <c r="H1292" s="7"/>
      <c r="I1292" s="7"/>
    </row>
    <row r="1293" spans="1:9" x14ac:dyDescent="0.25">
      <c r="A1293" s="103" t="s">
        <v>296</v>
      </c>
      <c r="B1293" s="56"/>
      <c r="C1293" s="4" t="s">
        <v>102</v>
      </c>
      <c r="D1293" s="4" t="s">
        <v>45</v>
      </c>
      <c r="E1293" s="4" t="s">
        <v>367</v>
      </c>
      <c r="F1293" s="4"/>
      <c r="G1293" s="7">
        <f>SUM(G1294)</f>
        <v>235</v>
      </c>
      <c r="H1293" s="7">
        <f>SUM(H1294)</f>
        <v>0</v>
      </c>
      <c r="I1293" s="7">
        <f>SUM(I1294)</f>
        <v>0</v>
      </c>
    </row>
    <row r="1294" spans="1:9" x14ac:dyDescent="0.25">
      <c r="A1294" s="103" t="s">
        <v>108</v>
      </c>
      <c r="B1294" s="56"/>
      <c r="C1294" s="4" t="s">
        <v>102</v>
      </c>
      <c r="D1294" s="4" t="s">
        <v>45</v>
      </c>
      <c r="E1294" s="4" t="s">
        <v>368</v>
      </c>
      <c r="F1294" s="4"/>
      <c r="G1294" s="7">
        <f>G1295</f>
        <v>235</v>
      </c>
      <c r="H1294" s="7">
        <f>H1295</f>
        <v>0</v>
      </c>
      <c r="I1294" s="7">
        <f>I1295</f>
        <v>0</v>
      </c>
    </row>
    <row r="1295" spans="1:9" ht="31.5" x14ac:dyDescent="0.25">
      <c r="A1295" s="103" t="s">
        <v>110</v>
      </c>
      <c r="B1295" s="56"/>
      <c r="C1295" s="4" t="s">
        <v>102</v>
      </c>
      <c r="D1295" s="4" t="s">
        <v>45</v>
      </c>
      <c r="E1295" s="4" t="s">
        <v>368</v>
      </c>
      <c r="F1295" s="4" t="s">
        <v>111</v>
      </c>
      <c r="G1295" s="7">
        <v>235</v>
      </c>
      <c r="H1295" s="7"/>
      <c r="I1295" s="7"/>
    </row>
    <row r="1296" spans="1:9" hidden="1" x14ac:dyDescent="0.25">
      <c r="A1296" s="103" t="s">
        <v>664</v>
      </c>
      <c r="B1296" s="56"/>
      <c r="C1296" s="4" t="s">
        <v>102</v>
      </c>
      <c r="D1296" s="4" t="s">
        <v>45</v>
      </c>
      <c r="E1296" s="4" t="s">
        <v>470</v>
      </c>
      <c r="F1296" s="4"/>
      <c r="G1296" s="7">
        <f t="shared" ref="G1296:I1297" si="344">G1297</f>
        <v>0</v>
      </c>
      <c r="H1296" s="7">
        <f t="shared" si="344"/>
        <v>0</v>
      </c>
      <c r="I1296" s="7">
        <f t="shared" si="344"/>
        <v>0</v>
      </c>
    </row>
    <row r="1297" spans="1:9" ht="31.5" hidden="1" x14ac:dyDescent="0.25">
      <c r="A1297" s="103" t="s">
        <v>808</v>
      </c>
      <c r="B1297" s="56"/>
      <c r="C1297" s="4" t="s">
        <v>102</v>
      </c>
      <c r="D1297" s="4" t="s">
        <v>45</v>
      </c>
      <c r="E1297" s="4" t="s">
        <v>574</v>
      </c>
      <c r="F1297" s="4"/>
      <c r="G1297" s="7">
        <f t="shared" si="344"/>
        <v>0</v>
      </c>
      <c r="H1297" s="7">
        <f t="shared" si="344"/>
        <v>0</v>
      </c>
      <c r="I1297" s="7">
        <f t="shared" si="344"/>
        <v>0</v>
      </c>
    </row>
    <row r="1298" spans="1:9" ht="31.5" hidden="1" x14ac:dyDescent="0.25">
      <c r="A1298" s="103" t="s">
        <v>110</v>
      </c>
      <c r="B1298" s="56"/>
      <c r="C1298" s="4" t="s">
        <v>102</v>
      </c>
      <c r="D1298" s="4" t="s">
        <v>45</v>
      </c>
      <c r="E1298" s="4" t="s">
        <v>574</v>
      </c>
      <c r="F1298" s="4" t="s">
        <v>111</v>
      </c>
      <c r="G1298" s="7"/>
      <c r="H1298" s="7"/>
      <c r="I1298" s="7"/>
    </row>
    <row r="1299" spans="1:9" x14ac:dyDescent="0.25">
      <c r="A1299" s="103" t="s">
        <v>942</v>
      </c>
      <c r="B1299" s="4"/>
      <c r="C1299" s="4" t="s">
        <v>102</v>
      </c>
      <c r="D1299" s="4" t="s">
        <v>45</v>
      </c>
      <c r="E1299" s="4" t="s">
        <v>943</v>
      </c>
      <c r="F1299" s="4"/>
      <c r="G1299" s="7">
        <f>G1300</f>
        <v>2500</v>
      </c>
      <c r="H1299" s="7">
        <f t="shared" ref="H1299:I1299" si="345">H1300</f>
        <v>0</v>
      </c>
      <c r="I1299" s="7">
        <f t="shared" si="345"/>
        <v>0</v>
      </c>
    </row>
    <row r="1300" spans="1:9" x14ac:dyDescent="0.25">
      <c r="A1300" s="103" t="s">
        <v>944</v>
      </c>
      <c r="B1300" s="4"/>
      <c r="C1300" s="4" t="s">
        <v>102</v>
      </c>
      <c r="D1300" s="4" t="s">
        <v>45</v>
      </c>
      <c r="E1300" s="4" t="s">
        <v>945</v>
      </c>
      <c r="F1300" s="4"/>
      <c r="G1300" s="7">
        <f>G1301</f>
        <v>2500</v>
      </c>
      <c r="H1300" s="7">
        <f>H1301</f>
        <v>0</v>
      </c>
      <c r="I1300" s="7">
        <f>I1301</f>
        <v>0</v>
      </c>
    </row>
    <row r="1301" spans="1:9" ht="31.5" x14ac:dyDescent="0.25">
      <c r="A1301" s="103" t="s">
        <v>110</v>
      </c>
      <c r="B1301" s="4"/>
      <c r="C1301" s="4" t="s">
        <v>102</v>
      </c>
      <c r="D1301" s="4" t="s">
        <v>45</v>
      </c>
      <c r="E1301" s="4" t="s">
        <v>945</v>
      </c>
      <c r="F1301" s="4" t="s">
        <v>111</v>
      </c>
      <c r="G1301" s="7">
        <v>2500</v>
      </c>
      <c r="H1301" s="7"/>
      <c r="I1301" s="7"/>
    </row>
    <row r="1302" spans="1:9" ht="31.5" x14ac:dyDescent="0.25">
      <c r="A1302" s="103" t="s">
        <v>520</v>
      </c>
      <c r="B1302" s="4"/>
      <c r="C1302" s="4" t="s">
        <v>102</v>
      </c>
      <c r="D1302" s="4" t="s">
        <v>45</v>
      </c>
      <c r="E1302" s="4" t="s">
        <v>14</v>
      </c>
      <c r="F1302" s="4"/>
      <c r="G1302" s="7">
        <f>G1303</f>
        <v>252.5</v>
      </c>
      <c r="H1302" s="7">
        <f t="shared" ref="H1302:I1302" si="346">H1303</f>
        <v>0</v>
      </c>
      <c r="I1302" s="7">
        <f t="shared" si="346"/>
        <v>0</v>
      </c>
    </row>
    <row r="1303" spans="1:9" x14ac:dyDescent="0.25">
      <c r="A1303" s="103" t="s">
        <v>73</v>
      </c>
      <c r="B1303" s="4"/>
      <c r="C1303" s="4" t="s">
        <v>102</v>
      </c>
      <c r="D1303" s="4" t="s">
        <v>45</v>
      </c>
      <c r="E1303" s="4" t="s">
        <v>57</v>
      </c>
      <c r="F1303" s="4"/>
      <c r="G1303" s="7">
        <f>SUM(G1304)</f>
        <v>252.5</v>
      </c>
      <c r="H1303" s="7">
        <f t="shared" ref="H1303:I1303" si="347">H1305</f>
        <v>0</v>
      </c>
      <c r="I1303" s="7">
        <f t="shared" si="347"/>
        <v>0</v>
      </c>
    </row>
    <row r="1304" spans="1:9" x14ac:dyDescent="0.25">
      <c r="A1304" s="103" t="s">
        <v>29</v>
      </c>
      <c r="B1304" s="4"/>
      <c r="C1304" s="4" t="s">
        <v>102</v>
      </c>
      <c r="D1304" s="4" t="s">
        <v>45</v>
      </c>
      <c r="E1304" s="4" t="s">
        <v>369</v>
      </c>
      <c r="F1304" s="4"/>
      <c r="G1304" s="7">
        <f>SUM(G1305)</f>
        <v>252.5</v>
      </c>
      <c r="H1304" s="7"/>
      <c r="I1304" s="7"/>
    </row>
    <row r="1305" spans="1:9" x14ac:dyDescent="0.25">
      <c r="A1305" s="103" t="s">
        <v>31</v>
      </c>
      <c r="B1305" s="4"/>
      <c r="C1305" s="4" t="s">
        <v>102</v>
      </c>
      <c r="D1305" s="4" t="s">
        <v>45</v>
      </c>
      <c r="E1305" s="4" t="s">
        <v>370</v>
      </c>
      <c r="F1305" s="4"/>
      <c r="G1305" s="7">
        <f>G1306</f>
        <v>252.5</v>
      </c>
      <c r="H1305" s="7">
        <f t="shared" ref="H1305:I1305" si="348">H1306</f>
        <v>0</v>
      </c>
      <c r="I1305" s="7">
        <f t="shared" si="348"/>
        <v>0</v>
      </c>
    </row>
    <row r="1306" spans="1:9" ht="31.5" x14ac:dyDescent="0.25">
      <c r="A1306" s="103" t="s">
        <v>110</v>
      </c>
      <c r="B1306" s="4"/>
      <c r="C1306" s="4" t="s">
        <v>102</v>
      </c>
      <c r="D1306" s="4" t="s">
        <v>45</v>
      </c>
      <c r="E1306" s="4" t="s">
        <v>370</v>
      </c>
      <c r="F1306" s="4" t="s">
        <v>111</v>
      </c>
      <c r="G1306" s="7">
        <v>252.5</v>
      </c>
      <c r="H1306" s="7">
        <v>0</v>
      </c>
      <c r="I1306" s="7">
        <v>0</v>
      </c>
    </row>
    <row r="1307" spans="1:9" hidden="1" x14ac:dyDescent="0.25">
      <c r="A1307" s="2" t="s">
        <v>677</v>
      </c>
      <c r="B1307" s="56"/>
      <c r="C1307" s="4" t="s">
        <v>102</v>
      </c>
      <c r="D1307" s="4" t="s">
        <v>152</v>
      </c>
      <c r="E1307" s="4"/>
      <c r="F1307" s="4"/>
      <c r="G1307" s="7">
        <f>SUM(G1308)</f>
        <v>0</v>
      </c>
      <c r="H1307" s="7">
        <f t="shared" ref="H1307:I1309" si="349">SUM(H1308)</f>
        <v>0</v>
      </c>
      <c r="I1307" s="7">
        <f t="shared" si="349"/>
        <v>0</v>
      </c>
    </row>
    <row r="1308" spans="1:9" hidden="1" x14ac:dyDescent="0.25">
      <c r="A1308" s="103" t="s">
        <v>526</v>
      </c>
      <c r="B1308" s="4"/>
      <c r="C1308" s="4" t="s">
        <v>102</v>
      </c>
      <c r="D1308" s="4" t="s">
        <v>152</v>
      </c>
      <c r="E1308" s="4" t="s">
        <v>104</v>
      </c>
      <c r="F1308" s="4"/>
      <c r="G1308" s="7">
        <f>SUM(G1309)</f>
        <v>0</v>
      </c>
      <c r="H1308" s="7">
        <f>SUM(H1309)</f>
        <v>0</v>
      </c>
      <c r="I1308" s="7">
        <f>SUM(I1309)</f>
        <v>0</v>
      </c>
    </row>
    <row r="1309" spans="1:9" ht="24" hidden="1" customHeight="1" x14ac:dyDescent="0.25">
      <c r="A1309" s="103" t="s">
        <v>475</v>
      </c>
      <c r="B1309" s="56"/>
      <c r="C1309" s="4" t="s">
        <v>102</v>
      </c>
      <c r="D1309" s="4" t="s">
        <v>152</v>
      </c>
      <c r="E1309" s="4" t="s">
        <v>131</v>
      </c>
      <c r="F1309" s="4"/>
      <c r="G1309" s="7">
        <f>SUM(G1310)</f>
        <v>0</v>
      </c>
      <c r="H1309" s="7">
        <f t="shared" si="349"/>
        <v>0</v>
      </c>
      <c r="I1309" s="7">
        <f t="shared" si="349"/>
        <v>0</v>
      </c>
    </row>
    <row r="1310" spans="1:9" ht="31.5" hidden="1" x14ac:dyDescent="0.25">
      <c r="A1310" s="103" t="s">
        <v>87</v>
      </c>
      <c r="B1310" s="56"/>
      <c r="C1310" s="4" t="s">
        <v>102</v>
      </c>
      <c r="D1310" s="4" t="s">
        <v>152</v>
      </c>
      <c r="E1310" s="4" t="s">
        <v>479</v>
      </c>
      <c r="F1310" s="4"/>
      <c r="G1310" s="7">
        <f>SUM(G1311)</f>
        <v>0</v>
      </c>
      <c r="H1310" s="7"/>
      <c r="I1310" s="7"/>
    </row>
    <row r="1311" spans="1:9" ht="31.5" hidden="1" x14ac:dyDescent="0.25">
      <c r="A1311" s="103" t="s">
        <v>43</v>
      </c>
      <c r="B1311" s="56"/>
      <c r="C1311" s="4" t="s">
        <v>102</v>
      </c>
      <c r="D1311" s="4" t="s">
        <v>152</v>
      </c>
      <c r="E1311" s="4" t="s">
        <v>479</v>
      </c>
      <c r="F1311" s="4" t="s">
        <v>80</v>
      </c>
      <c r="G1311" s="7"/>
      <c r="H1311" s="7"/>
      <c r="I1311" s="7"/>
    </row>
    <row r="1312" spans="1:9" x14ac:dyDescent="0.25">
      <c r="A1312" s="103" t="s">
        <v>880</v>
      </c>
      <c r="B1312" s="4"/>
      <c r="C1312" s="4" t="s">
        <v>102</v>
      </c>
      <c r="D1312" s="4" t="s">
        <v>102</v>
      </c>
      <c r="E1312" s="4"/>
      <c r="F1312" s="31"/>
      <c r="G1312" s="7">
        <f t="shared" ref="G1312:I1315" si="350">SUM(G1313)</f>
        <v>248.2</v>
      </c>
      <c r="H1312" s="7">
        <f t="shared" si="350"/>
        <v>0</v>
      </c>
      <c r="I1312" s="7">
        <f t="shared" si="350"/>
        <v>0</v>
      </c>
    </row>
    <row r="1313" spans="1:9" ht="31.5" x14ac:dyDescent="0.25">
      <c r="A1313" s="103" t="s">
        <v>522</v>
      </c>
      <c r="B1313" s="104"/>
      <c r="C1313" s="104" t="s">
        <v>102</v>
      </c>
      <c r="D1313" s="104" t="s">
        <v>102</v>
      </c>
      <c r="E1313" s="31" t="s">
        <v>290</v>
      </c>
      <c r="F1313" s="31"/>
      <c r="G1313" s="7">
        <f t="shared" si="350"/>
        <v>248.2</v>
      </c>
      <c r="H1313" s="7">
        <f t="shared" si="350"/>
        <v>0</v>
      </c>
      <c r="I1313" s="7">
        <f t="shared" si="350"/>
        <v>0</v>
      </c>
    </row>
    <row r="1314" spans="1:9" ht="31.5" x14ac:dyDescent="0.25">
      <c r="A1314" s="98" t="s">
        <v>425</v>
      </c>
      <c r="B1314" s="4"/>
      <c r="C1314" s="4" t="s">
        <v>102</v>
      </c>
      <c r="D1314" s="4" t="s">
        <v>102</v>
      </c>
      <c r="E1314" s="4" t="s">
        <v>305</v>
      </c>
      <c r="F1314" s="4"/>
      <c r="G1314" s="7">
        <f t="shared" si="350"/>
        <v>248.2</v>
      </c>
      <c r="H1314" s="7">
        <f t="shared" si="350"/>
        <v>0</v>
      </c>
      <c r="I1314" s="7">
        <f t="shared" si="350"/>
        <v>0</v>
      </c>
    </row>
    <row r="1315" spans="1:9" x14ac:dyDescent="0.25">
      <c r="A1315" s="98" t="s">
        <v>29</v>
      </c>
      <c r="B1315" s="4"/>
      <c r="C1315" s="4" t="s">
        <v>102</v>
      </c>
      <c r="D1315" s="4" t="s">
        <v>102</v>
      </c>
      <c r="E1315" s="4" t="s">
        <v>306</v>
      </c>
      <c r="F1315" s="4"/>
      <c r="G1315" s="7">
        <f t="shared" si="350"/>
        <v>248.2</v>
      </c>
      <c r="H1315" s="7">
        <f t="shared" si="350"/>
        <v>0</v>
      </c>
      <c r="I1315" s="7">
        <f t="shared" si="350"/>
        <v>0</v>
      </c>
    </row>
    <row r="1316" spans="1:9" ht="31.5" x14ac:dyDescent="0.25">
      <c r="A1316" s="98" t="s">
        <v>307</v>
      </c>
      <c r="B1316" s="31"/>
      <c r="C1316" s="4" t="s">
        <v>102</v>
      </c>
      <c r="D1316" s="4" t="s">
        <v>102</v>
      </c>
      <c r="E1316" s="4" t="s">
        <v>308</v>
      </c>
      <c r="F1316" s="4"/>
      <c r="G1316" s="7">
        <f>SUM(G1317:G1319)</f>
        <v>248.2</v>
      </c>
      <c r="H1316" s="7">
        <f t="shared" ref="H1316:I1316" si="351">SUM(H1317:H1319)</f>
        <v>0</v>
      </c>
      <c r="I1316" s="7">
        <f t="shared" si="351"/>
        <v>0</v>
      </c>
    </row>
    <row r="1317" spans="1:9" ht="47.25" x14ac:dyDescent="0.25">
      <c r="A1317" s="98" t="s">
        <v>42</v>
      </c>
      <c r="B1317" s="31"/>
      <c r="C1317" s="4" t="s">
        <v>102</v>
      </c>
      <c r="D1317" s="4" t="s">
        <v>102</v>
      </c>
      <c r="E1317" s="4" t="s">
        <v>308</v>
      </c>
      <c r="F1317" s="4" t="s">
        <v>78</v>
      </c>
      <c r="G1317" s="7">
        <v>57.9</v>
      </c>
      <c r="H1317" s="7"/>
      <c r="I1317" s="7"/>
    </row>
    <row r="1318" spans="1:9" ht="31.5" x14ac:dyDescent="0.25">
      <c r="A1318" s="98" t="s">
        <v>43</v>
      </c>
      <c r="B1318" s="31"/>
      <c r="C1318" s="4" t="s">
        <v>102</v>
      </c>
      <c r="D1318" s="4" t="s">
        <v>102</v>
      </c>
      <c r="E1318" s="4" t="s">
        <v>308</v>
      </c>
      <c r="F1318" s="4" t="s">
        <v>80</v>
      </c>
      <c r="G1318" s="7">
        <v>24.8</v>
      </c>
      <c r="H1318" s="7"/>
      <c r="I1318" s="7"/>
    </row>
    <row r="1319" spans="1:9" ht="31.5" x14ac:dyDescent="0.25">
      <c r="A1319" s="98" t="s">
        <v>207</v>
      </c>
      <c r="B1319" s="4"/>
      <c r="C1319" s="4" t="s">
        <v>102</v>
      </c>
      <c r="D1319" s="4" t="s">
        <v>102</v>
      </c>
      <c r="E1319" s="4" t="s">
        <v>308</v>
      </c>
      <c r="F1319" s="22">
        <v>600</v>
      </c>
      <c r="G1319" s="7">
        <v>165.5</v>
      </c>
      <c r="H1319" s="7"/>
      <c r="I1319" s="7"/>
    </row>
    <row r="1320" spans="1:9" x14ac:dyDescent="0.25">
      <c r="A1320" s="98" t="s">
        <v>868</v>
      </c>
      <c r="B1320" s="4"/>
      <c r="C1320" s="4" t="s">
        <v>13</v>
      </c>
      <c r="D1320" s="4"/>
      <c r="E1320" s="4"/>
      <c r="F1320" s="4"/>
      <c r="G1320" s="7">
        <f>SUM(G1321+G1418)</f>
        <v>288569.29999999993</v>
      </c>
      <c r="H1320" s="7">
        <f>SUM(H1321+H1418)</f>
        <v>210396.90000000002</v>
      </c>
      <c r="I1320" s="7">
        <f>SUM(I1321+I1418)</f>
        <v>218427.79999999996</v>
      </c>
    </row>
    <row r="1321" spans="1:9" x14ac:dyDescent="0.25">
      <c r="A1321" s="98" t="s">
        <v>899</v>
      </c>
      <c r="B1321" s="4"/>
      <c r="C1321" s="4" t="s">
        <v>13</v>
      </c>
      <c r="D1321" s="4" t="s">
        <v>28</v>
      </c>
      <c r="E1321" s="4"/>
      <c r="F1321" s="4"/>
      <c r="G1321" s="7">
        <f>G1330+G1413+G1344+G1325</f>
        <v>217480.89999999997</v>
      </c>
      <c r="H1321" s="7">
        <f>H1330+H1413+H1344+H1325</f>
        <v>161584.40000000002</v>
      </c>
      <c r="I1321" s="7">
        <f>I1330+I1413+I1344+I1325</f>
        <v>167245.29999999996</v>
      </c>
    </row>
    <row r="1322" spans="1:9" hidden="1" x14ac:dyDescent="0.25">
      <c r="A1322" s="98" t="s">
        <v>900</v>
      </c>
      <c r="B1322" s="4"/>
      <c r="C1322" s="4" t="s">
        <v>13</v>
      </c>
      <c r="D1322" s="4" t="s">
        <v>28</v>
      </c>
      <c r="E1322" s="4" t="s">
        <v>392</v>
      </c>
      <c r="F1322" s="4"/>
      <c r="G1322" s="7">
        <f t="shared" ref="G1322:I1323" si="352">G1323</f>
        <v>0</v>
      </c>
      <c r="H1322" s="7">
        <f t="shared" si="352"/>
        <v>0</v>
      </c>
      <c r="I1322" s="7">
        <f t="shared" si="352"/>
        <v>0</v>
      </c>
    </row>
    <row r="1323" spans="1:9" hidden="1" x14ac:dyDescent="0.25">
      <c r="A1323" s="98" t="s">
        <v>901</v>
      </c>
      <c r="B1323" s="4"/>
      <c r="C1323" s="4" t="s">
        <v>13</v>
      </c>
      <c r="D1323" s="4" t="s">
        <v>28</v>
      </c>
      <c r="E1323" s="4" t="s">
        <v>393</v>
      </c>
      <c r="F1323" s="4"/>
      <c r="G1323" s="7">
        <f t="shared" si="352"/>
        <v>0</v>
      </c>
      <c r="H1323" s="7">
        <f t="shared" si="352"/>
        <v>0</v>
      </c>
      <c r="I1323" s="7">
        <f t="shared" si="352"/>
        <v>0</v>
      </c>
    </row>
    <row r="1324" spans="1:9" ht="47.25" hidden="1" x14ac:dyDescent="0.25">
      <c r="A1324" s="98" t="s">
        <v>42</v>
      </c>
      <c r="B1324" s="4"/>
      <c r="C1324" s="4" t="s">
        <v>13</v>
      </c>
      <c r="D1324" s="4" t="s">
        <v>28</v>
      </c>
      <c r="E1324" s="4" t="s">
        <v>393</v>
      </c>
      <c r="F1324" s="4" t="s">
        <v>78</v>
      </c>
      <c r="G1324" s="7"/>
      <c r="H1324" s="7"/>
      <c r="I1324" s="7"/>
    </row>
    <row r="1325" spans="1:9" ht="31.5" x14ac:dyDescent="0.25">
      <c r="A1325" s="98" t="s">
        <v>905</v>
      </c>
      <c r="B1325" s="40"/>
      <c r="C1325" s="4" t="s">
        <v>13</v>
      </c>
      <c r="D1325" s="4" t="s">
        <v>28</v>
      </c>
      <c r="E1325" s="99" t="s">
        <v>321</v>
      </c>
      <c r="F1325" s="31"/>
      <c r="G1325" s="43">
        <f>G1326</f>
        <v>560.4</v>
      </c>
      <c r="H1325" s="43">
        <f>H1326</f>
        <v>491.1</v>
      </c>
      <c r="I1325" s="43">
        <f>I1326</f>
        <v>491.1</v>
      </c>
    </row>
    <row r="1326" spans="1:9" ht="31.5" x14ac:dyDescent="0.25">
      <c r="A1326" s="98" t="s">
        <v>329</v>
      </c>
      <c r="B1326" s="40"/>
      <c r="C1326" s="4" t="s">
        <v>13</v>
      </c>
      <c r="D1326" s="4" t="s">
        <v>28</v>
      </c>
      <c r="E1326" s="99" t="s">
        <v>330</v>
      </c>
      <c r="F1326" s="31"/>
      <c r="G1326" s="43">
        <f>SUM(G1327)</f>
        <v>560.4</v>
      </c>
      <c r="H1326" s="43">
        <f>SUM(H1327)</f>
        <v>491.1</v>
      </c>
      <c r="I1326" s="43">
        <f>SUM(I1327)</f>
        <v>491.1</v>
      </c>
    </row>
    <row r="1327" spans="1:9" ht="47.25" x14ac:dyDescent="0.25">
      <c r="A1327" s="98" t="s">
        <v>958</v>
      </c>
      <c r="B1327" s="40"/>
      <c r="C1327" s="4" t="s">
        <v>13</v>
      </c>
      <c r="D1327" s="4" t="s">
        <v>28</v>
      </c>
      <c r="E1327" s="99" t="s">
        <v>453</v>
      </c>
      <c r="F1327" s="31"/>
      <c r="G1327" s="43">
        <f>SUM(G1328:G1329)</f>
        <v>560.4</v>
      </c>
      <c r="H1327" s="43">
        <f t="shared" ref="H1327:I1327" si="353">SUM(H1328:H1329)</f>
        <v>491.1</v>
      </c>
      <c r="I1327" s="43">
        <f t="shared" si="353"/>
        <v>491.1</v>
      </c>
    </row>
    <row r="1328" spans="1:9" ht="47.25" x14ac:dyDescent="0.25">
      <c r="A1328" s="98" t="s">
        <v>42</v>
      </c>
      <c r="B1328" s="40"/>
      <c r="C1328" s="4" t="s">
        <v>13</v>
      </c>
      <c r="D1328" s="4" t="s">
        <v>28</v>
      </c>
      <c r="E1328" s="99" t="s">
        <v>453</v>
      </c>
      <c r="F1328" s="31">
        <v>100</v>
      </c>
      <c r="G1328" s="43">
        <v>300.2</v>
      </c>
      <c r="H1328" s="43">
        <v>321.10000000000002</v>
      </c>
      <c r="I1328" s="43">
        <v>321.10000000000002</v>
      </c>
    </row>
    <row r="1329" spans="1:9" ht="31.5" x14ac:dyDescent="0.25">
      <c r="A1329" s="98" t="s">
        <v>110</v>
      </c>
      <c r="B1329" s="40"/>
      <c r="C1329" s="4" t="s">
        <v>13</v>
      </c>
      <c r="D1329" s="4" t="s">
        <v>28</v>
      </c>
      <c r="E1329" s="99" t="s">
        <v>453</v>
      </c>
      <c r="F1329" s="31">
        <v>600</v>
      </c>
      <c r="G1329" s="43">
        <v>260.2</v>
      </c>
      <c r="H1329" s="43">
        <v>170</v>
      </c>
      <c r="I1329" s="43">
        <v>170</v>
      </c>
    </row>
    <row r="1330" spans="1:9" ht="47.25" customHeight="1" x14ac:dyDescent="0.25">
      <c r="A1330" s="98" t="s">
        <v>568</v>
      </c>
      <c r="B1330" s="4"/>
      <c r="C1330" s="4" t="s">
        <v>13</v>
      </c>
      <c r="D1330" s="4" t="s">
        <v>28</v>
      </c>
      <c r="E1330" s="4" t="s">
        <v>567</v>
      </c>
      <c r="F1330" s="4"/>
      <c r="G1330" s="7">
        <f>SUM(G1331)+G1337+G1341</f>
        <v>8591</v>
      </c>
      <c r="H1330" s="7">
        <f t="shared" ref="H1330:I1330" si="354">SUM(H1331)+H1337+H1341</f>
        <v>947.1</v>
      </c>
      <c r="I1330" s="7">
        <f t="shared" si="354"/>
        <v>8224.7999999999993</v>
      </c>
    </row>
    <row r="1331" spans="1:9" x14ac:dyDescent="0.25">
      <c r="A1331" s="98" t="s">
        <v>29</v>
      </c>
      <c r="B1331" s="4"/>
      <c r="C1331" s="4" t="s">
        <v>13</v>
      </c>
      <c r="D1331" s="4" t="s">
        <v>28</v>
      </c>
      <c r="E1331" s="4" t="s">
        <v>569</v>
      </c>
      <c r="F1331" s="4"/>
      <c r="G1331" s="7">
        <f>SUM(G1332)+G1334</f>
        <v>8591</v>
      </c>
      <c r="H1331" s="7">
        <f t="shared" ref="H1331:I1331" si="355">SUM(H1332)+H1334</f>
        <v>947.1</v>
      </c>
      <c r="I1331" s="7">
        <f t="shared" si="355"/>
        <v>8224.7999999999993</v>
      </c>
    </row>
    <row r="1332" spans="1:9" x14ac:dyDescent="0.25">
      <c r="A1332" s="98" t="s">
        <v>115</v>
      </c>
      <c r="B1332" s="4"/>
      <c r="C1332" s="4" t="s">
        <v>13</v>
      </c>
      <c r="D1332" s="4" t="s">
        <v>28</v>
      </c>
      <c r="E1332" s="4" t="s">
        <v>570</v>
      </c>
      <c r="F1332" s="4"/>
      <c r="G1332" s="7">
        <f t="shared" ref="G1332:I1332" si="356">SUM(G1333)</f>
        <v>7455.7</v>
      </c>
      <c r="H1332" s="7">
        <f t="shared" si="356"/>
        <v>0</v>
      </c>
      <c r="I1332" s="7">
        <f t="shared" si="356"/>
        <v>0</v>
      </c>
    </row>
    <row r="1333" spans="1:9" ht="31.5" x14ac:dyDescent="0.25">
      <c r="A1333" s="98" t="s">
        <v>43</v>
      </c>
      <c r="B1333" s="4"/>
      <c r="C1333" s="4" t="s">
        <v>13</v>
      </c>
      <c r="D1333" s="4" t="s">
        <v>28</v>
      </c>
      <c r="E1333" s="4" t="s">
        <v>570</v>
      </c>
      <c r="F1333" s="4" t="s">
        <v>80</v>
      </c>
      <c r="G1333" s="7">
        <v>7455.7</v>
      </c>
      <c r="H1333" s="7"/>
      <c r="I1333" s="7"/>
    </row>
    <row r="1334" spans="1:9" ht="63" x14ac:dyDescent="0.25">
      <c r="A1334" s="98" t="s">
        <v>727</v>
      </c>
      <c r="B1334" s="4"/>
      <c r="C1334" s="4" t="s">
        <v>13</v>
      </c>
      <c r="D1334" s="4" t="s">
        <v>28</v>
      </c>
      <c r="E1334" s="4" t="s">
        <v>791</v>
      </c>
      <c r="F1334" s="4"/>
      <c r="G1334" s="7">
        <f>SUM(G1335:G1336)</f>
        <v>1135.3</v>
      </c>
      <c r="H1334" s="7">
        <f t="shared" ref="H1334:I1334" si="357">SUM(H1335:H1336)</f>
        <v>947.1</v>
      </c>
      <c r="I1334" s="7">
        <f t="shared" si="357"/>
        <v>8224.7999999999993</v>
      </c>
    </row>
    <row r="1335" spans="1:9" ht="31.5" hidden="1" x14ac:dyDescent="0.25">
      <c r="A1335" s="98" t="s">
        <v>43</v>
      </c>
      <c r="B1335" s="4"/>
      <c r="C1335" s="4" t="s">
        <v>13</v>
      </c>
      <c r="D1335" s="4" t="s">
        <v>28</v>
      </c>
      <c r="E1335" s="4" t="s">
        <v>791</v>
      </c>
      <c r="F1335" s="4" t="s">
        <v>80</v>
      </c>
      <c r="G1335" s="7"/>
      <c r="H1335" s="7"/>
      <c r="I1335" s="7"/>
    </row>
    <row r="1336" spans="1:9" ht="31.5" x14ac:dyDescent="0.25">
      <c r="A1336" s="98" t="s">
        <v>110</v>
      </c>
      <c r="B1336" s="4"/>
      <c r="C1336" s="4" t="s">
        <v>13</v>
      </c>
      <c r="D1336" s="4" t="s">
        <v>28</v>
      </c>
      <c r="E1336" s="4" t="s">
        <v>791</v>
      </c>
      <c r="F1336" s="4" t="s">
        <v>111</v>
      </c>
      <c r="G1336" s="7">
        <v>1135.3</v>
      </c>
      <c r="H1336" s="7">
        <v>947.1</v>
      </c>
      <c r="I1336" s="7">
        <v>8224.7999999999993</v>
      </c>
    </row>
    <row r="1337" spans="1:9" hidden="1" x14ac:dyDescent="0.25">
      <c r="A1337" s="98" t="s">
        <v>135</v>
      </c>
      <c r="B1337" s="4"/>
      <c r="C1337" s="4" t="s">
        <v>13</v>
      </c>
      <c r="D1337" s="4" t="s">
        <v>28</v>
      </c>
      <c r="E1337" s="4" t="s">
        <v>571</v>
      </c>
      <c r="F1337" s="4"/>
      <c r="G1337" s="7">
        <f t="shared" ref="G1337:I1339" si="358">SUM(G1338)</f>
        <v>0</v>
      </c>
      <c r="H1337" s="7">
        <f t="shared" si="358"/>
        <v>0</v>
      </c>
      <c r="I1337" s="7">
        <f t="shared" si="358"/>
        <v>0</v>
      </c>
    </row>
    <row r="1338" spans="1:9" hidden="1" x14ac:dyDescent="0.25">
      <c r="A1338" s="98" t="s">
        <v>235</v>
      </c>
      <c r="B1338" s="4"/>
      <c r="C1338" s="4" t="s">
        <v>13</v>
      </c>
      <c r="D1338" s="4" t="s">
        <v>28</v>
      </c>
      <c r="E1338" s="4" t="s">
        <v>572</v>
      </c>
      <c r="F1338" s="4"/>
      <c r="G1338" s="7">
        <f>SUM(G1339)</f>
        <v>0</v>
      </c>
      <c r="H1338" s="7">
        <f>SUM(H1339)</f>
        <v>0</v>
      </c>
      <c r="I1338" s="7">
        <f>SUM(I1339)</f>
        <v>0</v>
      </c>
    </row>
    <row r="1339" spans="1:9" hidden="1" x14ac:dyDescent="0.25">
      <c r="A1339" s="98" t="s">
        <v>128</v>
      </c>
      <c r="B1339" s="4"/>
      <c r="C1339" s="4" t="s">
        <v>13</v>
      </c>
      <c r="D1339" s="4" t="s">
        <v>28</v>
      </c>
      <c r="E1339" s="4" t="s">
        <v>573</v>
      </c>
      <c r="F1339" s="4"/>
      <c r="G1339" s="7">
        <f t="shared" si="358"/>
        <v>0</v>
      </c>
      <c r="H1339" s="7">
        <f t="shared" si="358"/>
        <v>0</v>
      </c>
      <c r="I1339" s="7">
        <f t="shared" si="358"/>
        <v>0</v>
      </c>
    </row>
    <row r="1340" spans="1:9" ht="31.5" hidden="1" x14ac:dyDescent="0.25">
      <c r="A1340" s="98" t="s">
        <v>110</v>
      </c>
      <c r="B1340" s="4"/>
      <c r="C1340" s="4" t="s">
        <v>13</v>
      </c>
      <c r="D1340" s="4" t="s">
        <v>28</v>
      </c>
      <c r="E1340" s="4" t="s">
        <v>573</v>
      </c>
      <c r="F1340" s="4" t="s">
        <v>111</v>
      </c>
      <c r="G1340" s="7"/>
      <c r="H1340" s="7"/>
      <c r="I1340" s="7"/>
    </row>
    <row r="1341" spans="1:9" hidden="1" x14ac:dyDescent="0.25">
      <c r="A1341" s="98" t="s">
        <v>664</v>
      </c>
      <c r="B1341" s="4"/>
      <c r="C1341" s="4" t="s">
        <v>13</v>
      </c>
      <c r="D1341" s="4" t="s">
        <v>28</v>
      </c>
      <c r="E1341" s="4" t="s">
        <v>793</v>
      </c>
      <c r="F1341" s="4"/>
      <c r="G1341" s="7">
        <f>SUM(G1342)</f>
        <v>0</v>
      </c>
      <c r="H1341" s="7">
        <f t="shared" ref="H1341:I1342" si="359">SUM(H1342)</f>
        <v>0</v>
      </c>
      <c r="I1341" s="7">
        <f t="shared" si="359"/>
        <v>0</v>
      </c>
    </row>
    <row r="1342" spans="1:9" hidden="1" x14ac:dyDescent="0.25">
      <c r="A1342" s="98" t="s">
        <v>792</v>
      </c>
      <c r="B1342" s="4"/>
      <c r="C1342" s="4" t="s">
        <v>13</v>
      </c>
      <c r="D1342" s="4" t="s">
        <v>28</v>
      </c>
      <c r="E1342" s="4" t="s">
        <v>794</v>
      </c>
      <c r="F1342" s="4"/>
      <c r="G1342" s="7">
        <f>SUM(G1343)</f>
        <v>0</v>
      </c>
      <c r="H1342" s="7">
        <f t="shared" si="359"/>
        <v>0</v>
      </c>
      <c r="I1342" s="7">
        <f t="shared" si="359"/>
        <v>0</v>
      </c>
    </row>
    <row r="1343" spans="1:9" ht="31.5" hidden="1" x14ac:dyDescent="0.25">
      <c r="A1343" s="98" t="s">
        <v>110</v>
      </c>
      <c r="B1343" s="4"/>
      <c r="C1343" s="4" t="s">
        <v>13</v>
      </c>
      <c r="D1343" s="4" t="s">
        <v>28</v>
      </c>
      <c r="E1343" s="4" t="s">
        <v>794</v>
      </c>
      <c r="F1343" s="4" t="s">
        <v>111</v>
      </c>
      <c r="G1343" s="7"/>
      <c r="H1343" s="7"/>
      <c r="I1343" s="7"/>
    </row>
    <row r="1344" spans="1:9" x14ac:dyDescent="0.25">
      <c r="A1344" s="98" t="s">
        <v>526</v>
      </c>
      <c r="B1344" s="4"/>
      <c r="C1344" s="4" t="s">
        <v>13</v>
      </c>
      <c r="D1344" s="4" t="s">
        <v>28</v>
      </c>
      <c r="E1344" s="4" t="s">
        <v>104</v>
      </c>
      <c r="F1344" s="4"/>
      <c r="G1344" s="7">
        <f>SUM(G1345+G1358+G1364+G1368)</f>
        <v>208192.59999999998</v>
      </c>
      <c r="H1344" s="7">
        <f t="shared" ref="H1344:I1344" si="360">SUM(H1345+H1358+H1364+H1368)</f>
        <v>160146.20000000001</v>
      </c>
      <c r="I1344" s="7">
        <f t="shared" si="360"/>
        <v>158529.39999999997</v>
      </c>
    </row>
    <row r="1345" spans="1:9" x14ac:dyDescent="0.25">
      <c r="A1345" s="98" t="s">
        <v>112</v>
      </c>
      <c r="B1345" s="4"/>
      <c r="C1345" s="4" t="s">
        <v>13</v>
      </c>
      <c r="D1345" s="4" t="s">
        <v>28</v>
      </c>
      <c r="E1345" s="4" t="s">
        <v>113</v>
      </c>
      <c r="F1345" s="4"/>
      <c r="G1345" s="7">
        <f>SUM(G1346+G1349+G1353)</f>
        <v>82404.2</v>
      </c>
      <c r="H1345" s="7">
        <f>SUM(H1346+H1349+H1353)</f>
        <v>81881.399999999994</v>
      </c>
      <c r="I1345" s="7">
        <f>SUM(I1346+I1349+I1353)</f>
        <v>83256.5</v>
      </c>
    </row>
    <row r="1346" spans="1:9" ht="47.25" x14ac:dyDescent="0.25">
      <c r="A1346" s="98" t="s">
        <v>23</v>
      </c>
      <c r="B1346" s="4"/>
      <c r="C1346" s="4" t="s">
        <v>13</v>
      </c>
      <c r="D1346" s="4" t="s">
        <v>28</v>
      </c>
      <c r="E1346" s="4" t="s">
        <v>114</v>
      </c>
      <c r="F1346" s="4"/>
      <c r="G1346" s="7">
        <f>G1347</f>
        <v>56925.7</v>
      </c>
      <c r="H1346" s="7">
        <f>H1347</f>
        <v>56979.4</v>
      </c>
      <c r="I1346" s="7">
        <f>I1347</f>
        <v>57209.5</v>
      </c>
    </row>
    <row r="1347" spans="1:9" x14ac:dyDescent="0.25">
      <c r="A1347" s="98" t="s">
        <v>115</v>
      </c>
      <c r="B1347" s="4"/>
      <c r="C1347" s="4" t="s">
        <v>13</v>
      </c>
      <c r="D1347" s="4" t="s">
        <v>28</v>
      </c>
      <c r="E1347" s="4" t="s">
        <v>116</v>
      </c>
      <c r="F1347" s="4"/>
      <c r="G1347" s="7">
        <f t="shared" ref="G1347:I1347" si="361">G1348</f>
        <v>56925.7</v>
      </c>
      <c r="H1347" s="7">
        <f t="shared" si="361"/>
        <v>56979.4</v>
      </c>
      <c r="I1347" s="7">
        <f t="shared" si="361"/>
        <v>57209.5</v>
      </c>
    </row>
    <row r="1348" spans="1:9" ht="31.5" x14ac:dyDescent="0.25">
      <c r="A1348" s="98" t="s">
        <v>110</v>
      </c>
      <c r="B1348" s="4"/>
      <c r="C1348" s="4" t="s">
        <v>13</v>
      </c>
      <c r="D1348" s="4" t="s">
        <v>28</v>
      </c>
      <c r="E1348" s="4" t="s">
        <v>116</v>
      </c>
      <c r="F1348" s="4" t="s">
        <v>111</v>
      </c>
      <c r="G1348" s="7">
        <v>56925.7</v>
      </c>
      <c r="H1348" s="7">
        <v>56979.4</v>
      </c>
      <c r="I1348" s="7">
        <v>57209.5</v>
      </c>
    </row>
    <row r="1349" spans="1:9" hidden="1" x14ac:dyDescent="0.25">
      <c r="A1349" s="98" t="s">
        <v>135</v>
      </c>
      <c r="B1349" s="4"/>
      <c r="C1349" s="4" t="s">
        <v>13</v>
      </c>
      <c r="D1349" s="4" t="s">
        <v>28</v>
      </c>
      <c r="E1349" s="4" t="s">
        <v>476</v>
      </c>
      <c r="F1349" s="4"/>
      <c r="G1349" s="7">
        <f t="shared" ref="G1349:I1351" si="362">SUM(G1350)</f>
        <v>0</v>
      </c>
      <c r="H1349" s="7">
        <f t="shared" si="362"/>
        <v>0</v>
      </c>
      <c r="I1349" s="7">
        <f t="shared" si="362"/>
        <v>0</v>
      </c>
    </row>
    <row r="1350" spans="1:9" hidden="1" x14ac:dyDescent="0.25">
      <c r="A1350" s="98" t="s">
        <v>115</v>
      </c>
      <c r="B1350" s="4"/>
      <c r="C1350" s="4" t="s">
        <v>13</v>
      </c>
      <c r="D1350" s="4" t="s">
        <v>28</v>
      </c>
      <c r="E1350" s="4" t="s">
        <v>477</v>
      </c>
      <c r="F1350" s="4"/>
      <c r="G1350" s="7">
        <f t="shared" si="362"/>
        <v>0</v>
      </c>
      <c r="H1350" s="7">
        <f t="shared" si="362"/>
        <v>0</v>
      </c>
      <c r="I1350" s="7">
        <f t="shared" si="362"/>
        <v>0</v>
      </c>
    </row>
    <row r="1351" spans="1:9" hidden="1" x14ac:dyDescent="0.25">
      <c r="A1351" s="98" t="s">
        <v>296</v>
      </c>
      <c r="B1351" s="4"/>
      <c r="C1351" s="4" t="s">
        <v>13</v>
      </c>
      <c r="D1351" s="4" t="s">
        <v>28</v>
      </c>
      <c r="E1351" s="4" t="s">
        <v>478</v>
      </c>
      <c r="F1351" s="4"/>
      <c r="G1351" s="7">
        <f t="shared" si="362"/>
        <v>0</v>
      </c>
      <c r="H1351" s="7">
        <f t="shared" si="362"/>
        <v>0</v>
      </c>
      <c r="I1351" s="7">
        <f t="shared" si="362"/>
        <v>0</v>
      </c>
    </row>
    <row r="1352" spans="1:9" ht="31.5" hidden="1" x14ac:dyDescent="0.25">
      <c r="A1352" s="98" t="s">
        <v>110</v>
      </c>
      <c r="B1352" s="4"/>
      <c r="C1352" s="4" t="s">
        <v>13</v>
      </c>
      <c r="D1352" s="4" t="s">
        <v>28</v>
      </c>
      <c r="E1352" s="4" t="s">
        <v>478</v>
      </c>
      <c r="F1352" s="4" t="s">
        <v>111</v>
      </c>
      <c r="G1352" s="7"/>
      <c r="H1352" s="7"/>
      <c r="I1352" s="7"/>
    </row>
    <row r="1353" spans="1:9" ht="31.5" x14ac:dyDescent="0.25">
      <c r="A1353" s="98" t="s">
        <v>36</v>
      </c>
      <c r="B1353" s="4"/>
      <c r="C1353" s="4" t="s">
        <v>13</v>
      </c>
      <c r="D1353" s="4" t="s">
        <v>28</v>
      </c>
      <c r="E1353" s="4" t="s">
        <v>117</v>
      </c>
      <c r="F1353" s="4"/>
      <c r="G1353" s="7">
        <f>G1354</f>
        <v>25478.5</v>
      </c>
      <c r="H1353" s="7">
        <f>H1354</f>
        <v>24902</v>
      </c>
      <c r="I1353" s="7">
        <f>I1354</f>
        <v>26047</v>
      </c>
    </row>
    <row r="1354" spans="1:9" x14ac:dyDescent="0.25">
      <c r="A1354" s="98" t="s">
        <v>115</v>
      </c>
      <c r="B1354" s="4"/>
      <c r="C1354" s="4" t="s">
        <v>13</v>
      </c>
      <c r="D1354" s="4" t="s">
        <v>28</v>
      </c>
      <c r="E1354" s="4" t="s">
        <v>118</v>
      </c>
      <c r="F1354" s="4"/>
      <c r="G1354" s="7">
        <f>G1355+G1356+G1357</f>
        <v>25478.5</v>
      </c>
      <c r="H1354" s="7">
        <f>H1355+H1356+H1357</f>
        <v>24902</v>
      </c>
      <c r="I1354" s="7">
        <f>I1355+I1356+I1357</f>
        <v>26047</v>
      </c>
    </row>
    <row r="1355" spans="1:9" ht="47.25" x14ac:dyDescent="0.25">
      <c r="A1355" s="98" t="s">
        <v>42</v>
      </c>
      <c r="B1355" s="4"/>
      <c r="C1355" s="4" t="s">
        <v>13</v>
      </c>
      <c r="D1355" s="4" t="s">
        <v>28</v>
      </c>
      <c r="E1355" s="4" t="s">
        <v>118</v>
      </c>
      <c r="F1355" s="4" t="s">
        <v>78</v>
      </c>
      <c r="G1355" s="7">
        <v>21968.6</v>
      </c>
      <c r="H1355" s="7">
        <v>21400.7</v>
      </c>
      <c r="I1355" s="7">
        <v>21400.7</v>
      </c>
    </row>
    <row r="1356" spans="1:9" ht="31.5" x14ac:dyDescent="0.25">
      <c r="A1356" s="98" t="s">
        <v>43</v>
      </c>
      <c r="B1356" s="4"/>
      <c r="C1356" s="4" t="s">
        <v>13</v>
      </c>
      <c r="D1356" s="4" t="s">
        <v>28</v>
      </c>
      <c r="E1356" s="4" t="s">
        <v>118</v>
      </c>
      <c r="F1356" s="4" t="s">
        <v>80</v>
      </c>
      <c r="G1356" s="9">
        <v>3237.9</v>
      </c>
      <c r="H1356" s="9">
        <v>3330</v>
      </c>
      <c r="I1356" s="9">
        <v>4475</v>
      </c>
    </row>
    <row r="1357" spans="1:9" x14ac:dyDescent="0.25">
      <c r="A1357" s="98" t="s">
        <v>20</v>
      </c>
      <c r="B1357" s="4"/>
      <c r="C1357" s="4" t="s">
        <v>13</v>
      </c>
      <c r="D1357" s="4" t="s">
        <v>28</v>
      </c>
      <c r="E1357" s="4" t="s">
        <v>118</v>
      </c>
      <c r="F1357" s="4" t="s">
        <v>85</v>
      </c>
      <c r="G1357" s="7">
        <v>272</v>
      </c>
      <c r="H1357" s="7">
        <v>171.3</v>
      </c>
      <c r="I1357" s="7">
        <v>171.3</v>
      </c>
    </row>
    <row r="1358" spans="1:9" x14ac:dyDescent="0.25">
      <c r="A1358" s="98" t="s">
        <v>120</v>
      </c>
      <c r="B1358" s="4"/>
      <c r="C1358" s="4" t="s">
        <v>13</v>
      </c>
      <c r="D1358" s="4" t="s">
        <v>28</v>
      </c>
      <c r="E1358" s="4" t="s">
        <v>121</v>
      </c>
      <c r="F1358" s="4"/>
      <c r="G1358" s="7">
        <f t="shared" ref="G1358:I1358" si="363">G1359</f>
        <v>61456.799999999996</v>
      </c>
      <c r="H1358" s="7">
        <f t="shared" si="363"/>
        <v>61150.8</v>
      </c>
      <c r="I1358" s="7">
        <f t="shared" si="363"/>
        <v>61150.8</v>
      </c>
    </row>
    <row r="1359" spans="1:9" ht="31.5" x14ac:dyDescent="0.25">
      <c r="A1359" s="98" t="s">
        <v>36</v>
      </c>
      <c r="B1359" s="4"/>
      <c r="C1359" s="4" t="s">
        <v>13</v>
      </c>
      <c r="D1359" s="4" t="s">
        <v>28</v>
      </c>
      <c r="E1359" s="4" t="s">
        <v>122</v>
      </c>
      <c r="F1359" s="4"/>
      <c r="G1359" s="7">
        <f>G1360</f>
        <v>61456.799999999996</v>
      </c>
      <c r="H1359" s="7">
        <f>H1360</f>
        <v>61150.8</v>
      </c>
      <c r="I1359" s="7">
        <f>I1360</f>
        <v>61150.8</v>
      </c>
    </row>
    <row r="1360" spans="1:9" x14ac:dyDescent="0.25">
      <c r="A1360" s="98" t="s">
        <v>123</v>
      </c>
      <c r="B1360" s="4"/>
      <c r="C1360" s="4" t="s">
        <v>13</v>
      </c>
      <c r="D1360" s="4" t="s">
        <v>28</v>
      </c>
      <c r="E1360" s="4" t="s">
        <v>124</v>
      </c>
      <c r="F1360" s="4"/>
      <c r="G1360" s="7">
        <f>G1361+G1362+G1363</f>
        <v>61456.799999999996</v>
      </c>
      <c r="H1360" s="7">
        <f>H1361+H1362+H1363</f>
        <v>61150.8</v>
      </c>
      <c r="I1360" s="7">
        <f>I1361+I1362+I1363</f>
        <v>61150.8</v>
      </c>
    </row>
    <row r="1361" spans="1:9" ht="47.25" x14ac:dyDescent="0.25">
      <c r="A1361" s="98" t="s">
        <v>42</v>
      </c>
      <c r="B1361" s="4"/>
      <c r="C1361" s="4" t="s">
        <v>13</v>
      </c>
      <c r="D1361" s="4" t="s">
        <v>28</v>
      </c>
      <c r="E1361" s="4" t="s">
        <v>124</v>
      </c>
      <c r="F1361" s="4" t="s">
        <v>78</v>
      </c>
      <c r="G1361" s="7">
        <v>53999.6</v>
      </c>
      <c r="H1361" s="7">
        <v>53999.6</v>
      </c>
      <c r="I1361" s="7">
        <v>53999.6</v>
      </c>
    </row>
    <row r="1362" spans="1:9" ht="31.5" x14ac:dyDescent="0.25">
      <c r="A1362" s="98" t="s">
        <v>43</v>
      </c>
      <c r="B1362" s="4"/>
      <c r="C1362" s="4" t="s">
        <v>13</v>
      </c>
      <c r="D1362" s="4" t="s">
        <v>28</v>
      </c>
      <c r="E1362" s="4" t="s">
        <v>124</v>
      </c>
      <c r="F1362" s="4" t="s">
        <v>80</v>
      </c>
      <c r="G1362" s="9">
        <v>6933.5</v>
      </c>
      <c r="H1362" s="9">
        <v>6827.4</v>
      </c>
      <c r="I1362" s="9">
        <v>6827.4</v>
      </c>
    </row>
    <row r="1363" spans="1:9" x14ac:dyDescent="0.25">
      <c r="A1363" s="98" t="s">
        <v>20</v>
      </c>
      <c r="B1363" s="4"/>
      <c r="C1363" s="4" t="s">
        <v>13</v>
      </c>
      <c r="D1363" s="4" t="s">
        <v>28</v>
      </c>
      <c r="E1363" s="4" t="s">
        <v>124</v>
      </c>
      <c r="F1363" s="4" t="s">
        <v>85</v>
      </c>
      <c r="G1363" s="7">
        <v>523.70000000000005</v>
      </c>
      <c r="H1363" s="7">
        <v>323.8</v>
      </c>
      <c r="I1363" s="7">
        <v>323.8</v>
      </c>
    </row>
    <row r="1364" spans="1:9" x14ac:dyDescent="0.25">
      <c r="A1364" s="98" t="s">
        <v>125</v>
      </c>
      <c r="B1364" s="4"/>
      <c r="C1364" s="4" t="s">
        <v>13</v>
      </c>
      <c r="D1364" s="4" t="s">
        <v>28</v>
      </c>
      <c r="E1364" s="4" t="s">
        <v>126</v>
      </c>
      <c r="F1364" s="4"/>
      <c r="G1364" s="7">
        <f t="shared" ref="G1364:I1366" si="364">G1365</f>
        <v>13477.4</v>
      </c>
      <c r="H1364" s="7">
        <f t="shared" si="364"/>
        <v>12350.7</v>
      </c>
      <c r="I1364" s="7">
        <f t="shared" si="364"/>
        <v>13297.8</v>
      </c>
    </row>
    <row r="1365" spans="1:9" ht="47.25" x14ac:dyDescent="0.25">
      <c r="A1365" s="98" t="s">
        <v>23</v>
      </c>
      <c r="B1365" s="4"/>
      <c r="C1365" s="4" t="s">
        <v>13</v>
      </c>
      <c r="D1365" s="4" t="s">
        <v>28</v>
      </c>
      <c r="E1365" s="4" t="s">
        <v>127</v>
      </c>
      <c r="F1365" s="4"/>
      <c r="G1365" s="7">
        <f>G1366</f>
        <v>13477.4</v>
      </c>
      <c r="H1365" s="7">
        <f>H1366</f>
        <v>12350.7</v>
      </c>
      <c r="I1365" s="7">
        <f>I1366</f>
        <v>13297.8</v>
      </c>
    </row>
    <row r="1366" spans="1:9" x14ac:dyDescent="0.25">
      <c r="A1366" s="98" t="s">
        <v>128</v>
      </c>
      <c r="B1366" s="4"/>
      <c r="C1366" s="4" t="s">
        <v>13</v>
      </c>
      <c r="D1366" s="4" t="s">
        <v>28</v>
      </c>
      <c r="E1366" s="4" t="s">
        <v>129</v>
      </c>
      <c r="F1366" s="4"/>
      <c r="G1366" s="7">
        <f t="shared" si="364"/>
        <v>13477.4</v>
      </c>
      <c r="H1366" s="7">
        <f t="shared" si="364"/>
        <v>12350.7</v>
      </c>
      <c r="I1366" s="7">
        <f t="shared" si="364"/>
        <v>13297.8</v>
      </c>
    </row>
    <row r="1367" spans="1:9" ht="31.5" x14ac:dyDescent="0.25">
      <c r="A1367" s="98" t="s">
        <v>110</v>
      </c>
      <c r="B1367" s="4"/>
      <c r="C1367" s="4" t="s">
        <v>13</v>
      </c>
      <c r="D1367" s="4" t="s">
        <v>28</v>
      </c>
      <c r="E1367" s="4" t="s">
        <v>129</v>
      </c>
      <c r="F1367" s="4" t="s">
        <v>111</v>
      </c>
      <c r="G1367" s="7">
        <v>13477.4</v>
      </c>
      <c r="H1367" s="7">
        <v>12350.7</v>
      </c>
      <c r="I1367" s="7">
        <v>13297.8</v>
      </c>
    </row>
    <row r="1368" spans="1:9" ht="31.5" x14ac:dyDescent="0.25">
      <c r="A1368" s="98" t="s">
        <v>140</v>
      </c>
      <c r="B1368" s="57"/>
      <c r="C1368" s="4" t="s">
        <v>13</v>
      </c>
      <c r="D1368" s="4" t="s">
        <v>28</v>
      </c>
      <c r="E1368" s="4" t="s">
        <v>141</v>
      </c>
      <c r="F1368" s="4"/>
      <c r="G1368" s="7">
        <f>SUM(G1369+G1396+G1401+G1406)+G1410+G1388+G1391</f>
        <v>50854.2</v>
      </c>
      <c r="H1368" s="7">
        <f>SUM(H1369+H1396+H1401+H1406)+H1410+H1388+H1391</f>
        <v>4763.3</v>
      </c>
      <c r="I1368" s="7">
        <f>SUM(I1369+I1396+I1401+I1406)+I1410+I1388+I1391</f>
        <v>824.3</v>
      </c>
    </row>
    <row r="1369" spans="1:9" x14ac:dyDescent="0.25">
      <c r="A1369" s="98" t="s">
        <v>29</v>
      </c>
      <c r="B1369" s="57"/>
      <c r="C1369" s="4" t="s">
        <v>13</v>
      </c>
      <c r="D1369" s="4" t="s">
        <v>28</v>
      </c>
      <c r="E1369" s="4" t="s">
        <v>361</v>
      </c>
      <c r="F1369" s="4"/>
      <c r="G1369" s="7">
        <f>SUM(G1370+G1372+G1376)+G1379+G1382+G1384</f>
        <v>18046.599999999999</v>
      </c>
      <c r="H1369" s="7">
        <f t="shared" ref="H1369:I1369" si="365">SUM(H1370+H1372+H1376)+H1379+H1382</f>
        <v>2349.5</v>
      </c>
      <c r="I1369" s="7">
        <f t="shared" si="365"/>
        <v>824.3</v>
      </c>
    </row>
    <row r="1370" spans="1:9" x14ac:dyDescent="0.25">
      <c r="A1370" s="98" t="s">
        <v>115</v>
      </c>
      <c r="B1370" s="56"/>
      <c r="C1370" s="4" t="s">
        <v>13</v>
      </c>
      <c r="D1370" s="4" t="s">
        <v>28</v>
      </c>
      <c r="E1370" s="4" t="s">
        <v>362</v>
      </c>
      <c r="F1370" s="4"/>
      <c r="G1370" s="7">
        <f>G1371</f>
        <v>5961.4</v>
      </c>
      <c r="H1370" s="7">
        <f>H1371</f>
        <v>0</v>
      </c>
      <c r="I1370" s="7">
        <f>I1371</f>
        <v>0</v>
      </c>
    </row>
    <row r="1371" spans="1:9" ht="31.5" x14ac:dyDescent="0.25">
      <c r="A1371" s="98" t="s">
        <v>43</v>
      </c>
      <c r="B1371" s="56"/>
      <c r="C1371" s="4" t="s">
        <v>13</v>
      </c>
      <c r="D1371" s="4" t="s">
        <v>28</v>
      </c>
      <c r="E1371" s="4" t="s">
        <v>362</v>
      </c>
      <c r="F1371" s="4" t="s">
        <v>80</v>
      </c>
      <c r="G1371" s="7">
        <v>5961.4</v>
      </c>
      <c r="H1371" s="7"/>
      <c r="I1371" s="7"/>
    </row>
    <row r="1372" spans="1:9" x14ac:dyDescent="0.25">
      <c r="A1372" s="98" t="s">
        <v>123</v>
      </c>
      <c r="B1372" s="57"/>
      <c r="C1372" s="4" t="s">
        <v>13</v>
      </c>
      <c r="D1372" s="4" t="s">
        <v>28</v>
      </c>
      <c r="E1372" s="4" t="s">
        <v>363</v>
      </c>
      <c r="F1372" s="4"/>
      <c r="G1372" s="7">
        <f>SUM(G1373)</f>
        <v>10387.5</v>
      </c>
      <c r="H1372" s="7">
        <f>SUM(H1373)</f>
        <v>360</v>
      </c>
      <c r="I1372" s="7">
        <f>SUM(I1373)</f>
        <v>0</v>
      </c>
    </row>
    <row r="1373" spans="1:9" ht="31.5" x14ac:dyDescent="0.25">
      <c r="A1373" s="98" t="s">
        <v>43</v>
      </c>
      <c r="B1373" s="57"/>
      <c r="C1373" s="4" t="s">
        <v>13</v>
      </c>
      <c r="D1373" s="4" t="s">
        <v>28</v>
      </c>
      <c r="E1373" s="4" t="s">
        <v>363</v>
      </c>
      <c r="F1373" s="4" t="s">
        <v>80</v>
      </c>
      <c r="G1373" s="7">
        <v>10387.5</v>
      </c>
      <c r="H1373" s="7">
        <v>360</v>
      </c>
      <c r="I1373" s="7"/>
    </row>
    <row r="1374" spans="1:9" hidden="1" x14ac:dyDescent="0.25">
      <c r="A1374" s="98" t="s">
        <v>432</v>
      </c>
      <c r="B1374" s="57"/>
      <c r="C1374" s="4" t="s">
        <v>13</v>
      </c>
      <c r="D1374" s="4" t="s">
        <v>28</v>
      </c>
      <c r="E1374" s="4" t="s">
        <v>737</v>
      </c>
      <c r="F1374" s="4"/>
      <c r="G1374" s="7">
        <f>SUM(G1375)</f>
        <v>0</v>
      </c>
      <c r="H1374" s="7"/>
      <c r="I1374" s="7"/>
    </row>
    <row r="1375" spans="1:9" ht="31.5" hidden="1" x14ac:dyDescent="0.25">
      <c r="A1375" s="98" t="s">
        <v>43</v>
      </c>
      <c r="B1375" s="57"/>
      <c r="C1375" s="4" t="s">
        <v>13</v>
      </c>
      <c r="D1375" s="4" t="s">
        <v>28</v>
      </c>
      <c r="E1375" s="4" t="s">
        <v>737</v>
      </c>
      <c r="F1375" s="4" t="s">
        <v>80</v>
      </c>
      <c r="G1375" s="7"/>
      <c r="H1375" s="7"/>
      <c r="I1375" s="7"/>
    </row>
    <row r="1376" spans="1:9" ht="63" hidden="1" x14ac:dyDescent="0.25">
      <c r="A1376" s="98" t="s">
        <v>727</v>
      </c>
      <c r="B1376" s="57"/>
      <c r="C1376" s="4" t="s">
        <v>13</v>
      </c>
      <c r="D1376" s="4" t="s">
        <v>28</v>
      </c>
      <c r="E1376" s="4" t="s">
        <v>728</v>
      </c>
      <c r="F1376" s="4"/>
      <c r="G1376" s="7">
        <f>SUM(G1377:G1378)</f>
        <v>0</v>
      </c>
      <c r="H1376" s="7">
        <f t="shared" ref="H1376:I1376" si="366">SUM(H1377:H1378)</f>
        <v>0</v>
      </c>
      <c r="I1376" s="7">
        <f t="shared" si="366"/>
        <v>0</v>
      </c>
    </row>
    <row r="1377" spans="1:9" ht="31.5" hidden="1" x14ac:dyDescent="0.25">
      <c r="A1377" s="98" t="s">
        <v>43</v>
      </c>
      <c r="B1377" s="57"/>
      <c r="C1377" s="4" t="s">
        <v>13</v>
      </c>
      <c r="D1377" s="4" t="s">
        <v>28</v>
      </c>
      <c r="E1377" s="4" t="s">
        <v>728</v>
      </c>
      <c r="F1377" s="4" t="s">
        <v>80</v>
      </c>
      <c r="G1377" s="7">
        <v>0</v>
      </c>
      <c r="H1377" s="7"/>
      <c r="I1377" s="7"/>
    </row>
    <row r="1378" spans="1:9" ht="31.5" hidden="1" x14ac:dyDescent="0.25">
      <c r="A1378" s="98" t="s">
        <v>110</v>
      </c>
      <c r="B1378" s="57"/>
      <c r="C1378" s="4" t="s">
        <v>13</v>
      </c>
      <c r="D1378" s="4" t="s">
        <v>28</v>
      </c>
      <c r="E1378" s="4" t="s">
        <v>728</v>
      </c>
      <c r="F1378" s="4" t="s">
        <v>111</v>
      </c>
      <c r="G1378" s="7"/>
      <c r="H1378" s="7"/>
      <c r="I1378" s="7"/>
    </row>
    <row r="1379" spans="1:9" ht="31.5" x14ac:dyDescent="0.25">
      <c r="A1379" s="98" t="s">
        <v>795</v>
      </c>
      <c r="B1379" s="57"/>
      <c r="C1379" s="4" t="s">
        <v>13</v>
      </c>
      <c r="D1379" s="4" t="s">
        <v>28</v>
      </c>
      <c r="E1379" s="4" t="s">
        <v>711</v>
      </c>
      <c r="F1379" s="4"/>
      <c r="G1379" s="7">
        <f>SUM(G1380:G1381)</f>
        <v>874.4</v>
      </c>
      <c r="H1379" s="7">
        <f t="shared" ref="H1379:I1379" si="367">SUM(H1380:H1381)</f>
        <v>1166.2</v>
      </c>
      <c r="I1379" s="7">
        <f t="shared" si="367"/>
        <v>0</v>
      </c>
    </row>
    <row r="1380" spans="1:9" ht="31.5" hidden="1" x14ac:dyDescent="0.25">
      <c r="A1380" s="98" t="s">
        <v>43</v>
      </c>
      <c r="B1380" s="57"/>
      <c r="C1380" s="4" t="s">
        <v>13</v>
      </c>
      <c r="D1380" s="4" t="s">
        <v>28</v>
      </c>
      <c r="E1380" s="4" t="s">
        <v>711</v>
      </c>
      <c r="F1380" s="4" t="s">
        <v>80</v>
      </c>
      <c r="G1380" s="7"/>
      <c r="H1380" s="7"/>
      <c r="I1380" s="7"/>
    </row>
    <row r="1381" spans="1:9" ht="31.5" x14ac:dyDescent="0.25">
      <c r="A1381" s="98" t="s">
        <v>110</v>
      </c>
      <c r="B1381" s="57"/>
      <c r="C1381" s="4" t="s">
        <v>13</v>
      </c>
      <c r="D1381" s="4" t="s">
        <v>28</v>
      </c>
      <c r="E1381" s="4" t="s">
        <v>711</v>
      </c>
      <c r="F1381" s="4" t="s">
        <v>111</v>
      </c>
      <c r="G1381" s="7">
        <v>874.4</v>
      </c>
      <c r="H1381" s="7">
        <v>1166.2</v>
      </c>
      <c r="I1381" s="7"/>
    </row>
    <row r="1382" spans="1:9" ht="31.5" x14ac:dyDescent="0.25">
      <c r="A1382" s="98" t="s">
        <v>829</v>
      </c>
      <c r="B1382" s="57"/>
      <c r="C1382" s="4" t="s">
        <v>13</v>
      </c>
      <c r="D1382" s="4" t="s">
        <v>28</v>
      </c>
      <c r="E1382" s="4" t="s">
        <v>796</v>
      </c>
      <c r="F1382" s="4"/>
      <c r="G1382" s="7">
        <f>SUM(G1383)</f>
        <v>823.3</v>
      </c>
      <c r="H1382" s="7">
        <f t="shared" ref="H1382:I1382" si="368">SUM(H1383)</f>
        <v>823.3</v>
      </c>
      <c r="I1382" s="7">
        <f t="shared" si="368"/>
        <v>824.3</v>
      </c>
    </row>
    <row r="1383" spans="1:9" ht="31.5" x14ac:dyDescent="0.25">
      <c r="A1383" s="98" t="s">
        <v>43</v>
      </c>
      <c r="B1383" s="57"/>
      <c r="C1383" s="4" t="s">
        <v>13</v>
      </c>
      <c r="D1383" s="4" t="s">
        <v>28</v>
      </c>
      <c r="E1383" s="4" t="s">
        <v>796</v>
      </c>
      <c r="F1383" s="4" t="s">
        <v>80</v>
      </c>
      <c r="G1383" s="7">
        <v>823.3</v>
      </c>
      <c r="H1383" s="7">
        <v>823.3</v>
      </c>
      <c r="I1383" s="7">
        <v>824.3</v>
      </c>
    </row>
    <row r="1384" spans="1:9" ht="15.75" hidden="1" customHeight="1" x14ac:dyDescent="0.25">
      <c r="A1384" s="98" t="s">
        <v>805</v>
      </c>
      <c r="B1384" s="57"/>
      <c r="C1384" s="4" t="s">
        <v>13</v>
      </c>
      <c r="D1384" s="4" t="s">
        <v>28</v>
      </c>
      <c r="E1384" s="4" t="s">
        <v>848</v>
      </c>
      <c r="F1384" s="4"/>
      <c r="G1384" s="7">
        <f>SUM(G1385)</f>
        <v>0</v>
      </c>
      <c r="H1384" s="7"/>
      <c r="I1384" s="7"/>
    </row>
    <row r="1385" spans="1:9" ht="31.5" hidden="1" customHeight="1" x14ac:dyDescent="0.25">
      <c r="A1385" s="98" t="s">
        <v>844</v>
      </c>
      <c r="B1385" s="57"/>
      <c r="C1385" s="4" t="s">
        <v>13</v>
      </c>
      <c r="D1385" s="4" t="s">
        <v>28</v>
      </c>
      <c r="E1385" s="4" t="s">
        <v>847</v>
      </c>
      <c r="F1385" s="4"/>
      <c r="G1385" s="7">
        <f>SUM(G1386:G1387)</f>
        <v>0</v>
      </c>
      <c r="H1385" s="7"/>
      <c r="I1385" s="7"/>
    </row>
    <row r="1386" spans="1:9" ht="31.5" hidden="1" customHeight="1" x14ac:dyDescent="0.25">
      <c r="A1386" s="98" t="s">
        <v>43</v>
      </c>
      <c r="B1386" s="57"/>
      <c r="C1386" s="4" t="s">
        <v>13</v>
      </c>
      <c r="D1386" s="4" t="s">
        <v>28</v>
      </c>
      <c r="E1386" s="4" t="s">
        <v>847</v>
      </c>
      <c r="F1386" s="4" t="s">
        <v>80</v>
      </c>
      <c r="G1386" s="7"/>
      <c r="H1386" s="7"/>
      <c r="I1386" s="7"/>
    </row>
    <row r="1387" spans="1:9" ht="31.5" hidden="1" customHeight="1" x14ac:dyDescent="0.25">
      <c r="A1387" s="98" t="s">
        <v>110</v>
      </c>
      <c r="B1387" s="57"/>
      <c r="C1387" s="4" t="s">
        <v>13</v>
      </c>
      <c r="D1387" s="4" t="s">
        <v>28</v>
      </c>
      <c r="E1387" s="4" t="s">
        <v>847</v>
      </c>
      <c r="F1387" s="4" t="s">
        <v>111</v>
      </c>
      <c r="G1387" s="7"/>
      <c r="H1387" s="7"/>
      <c r="I1387" s="7"/>
    </row>
    <row r="1388" spans="1:9" ht="31.5" x14ac:dyDescent="0.25">
      <c r="A1388" s="98" t="s">
        <v>893</v>
      </c>
      <c r="B1388" s="57"/>
      <c r="C1388" s="4" t="s">
        <v>13</v>
      </c>
      <c r="D1388" s="4" t="s">
        <v>28</v>
      </c>
      <c r="E1388" s="4" t="s">
        <v>946</v>
      </c>
      <c r="F1388" s="4"/>
      <c r="G1388" s="7">
        <f>G1389</f>
        <v>27506.799999999999</v>
      </c>
      <c r="H1388" s="7">
        <f t="shared" ref="H1388:I1389" si="369">H1389</f>
        <v>0</v>
      </c>
      <c r="I1388" s="7">
        <f t="shared" si="369"/>
        <v>0</v>
      </c>
    </row>
    <row r="1389" spans="1:9" x14ac:dyDescent="0.25">
      <c r="A1389" s="98" t="s">
        <v>115</v>
      </c>
      <c r="B1389" s="57"/>
      <c r="C1389" s="4" t="s">
        <v>13</v>
      </c>
      <c r="D1389" s="4" t="s">
        <v>28</v>
      </c>
      <c r="E1389" s="4" t="s">
        <v>947</v>
      </c>
      <c r="F1389" s="4"/>
      <c r="G1389" s="7">
        <f>G1390</f>
        <v>27506.799999999999</v>
      </c>
      <c r="H1389" s="7">
        <f t="shared" si="369"/>
        <v>0</v>
      </c>
      <c r="I1389" s="7">
        <f t="shared" si="369"/>
        <v>0</v>
      </c>
    </row>
    <row r="1390" spans="1:9" ht="31.5" x14ac:dyDescent="0.25">
      <c r="A1390" s="98" t="s">
        <v>110</v>
      </c>
      <c r="B1390" s="57"/>
      <c r="C1390" s="4" t="s">
        <v>13</v>
      </c>
      <c r="D1390" s="4" t="s">
        <v>28</v>
      </c>
      <c r="E1390" s="4" t="s">
        <v>947</v>
      </c>
      <c r="F1390" s="4" t="s">
        <v>111</v>
      </c>
      <c r="G1390" s="7">
        <v>27506.799999999999</v>
      </c>
      <c r="H1390" s="7"/>
      <c r="I1390" s="7"/>
    </row>
    <row r="1391" spans="1:9" x14ac:dyDescent="0.25">
      <c r="A1391" s="98" t="s">
        <v>364</v>
      </c>
      <c r="B1391" s="57"/>
      <c r="C1391" s="4" t="s">
        <v>13</v>
      </c>
      <c r="D1391" s="4" t="s">
        <v>28</v>
      </c>
      <c r="E1391" s="4" t="s">
        <v>365</v>
      </c>
      <c r="F1391" s="4"/>
      <c r="G1391" s="7">
        <f>G1392+G1394</f>
        <v>1303.6000000000001</v>
      </c>
      <c r="H1391" s="7">
        <f t="shared" ref="H1391:I1391" si="370">H1392+H1394</f>
        <v>0</v>
      </c>
      <c r="I1391" s="7">
        <f t="shared" si="370"/>
        <v>0</v>
      </c>
    </row>
    <row r="1392" spans="1:9" x14ac:dyDescent="0.25">
      <c r="A1392" s="98" t="s">
        <v>115</v>
      </c>
      <c r="B1392" s="57"/>
      <c r="C1392" s="4" t="s">
        <v>13</v>
      </c>
      <c r="D1392" s="4" t="s">
        <v>28</v>
      </c>
      <c r="E1392" s="4" t="s">
        <v>371</v>
      </c>
      <c r="F1392" s="4"/>
      <c r="G1392" s="7">
        <f t="shared" ref="G1392:I1392" si="371">G1393</f>
        <v>1277.4000000000001</v>
      </c>
      <c r="H1392" s="7">
        <f t="shared" si="371"/>
        <v>0</v>
      </c>
      <c r="I1392" s="7">
        <f t="shared" si="371"/>
        <v>0</v>
      </c>
    </row>
    <row r="1393" spans="1:9" ht="30" customHeight="1" x14ac:dyDescent="0.25">
      <c r="A1393" s="98" t="s">
        <v>110</v>
      </c>
      <c r="B1393" s="57"/>
      <c r="C1393" s="4" t="s">
        <v>13</v>
      </c>
      <c r="D1393" s="4" t="s">
        <v>28</v>
      </c>
      <c r="E1393" s="4" t="s">
        <v>371</v>
      </c>
      <c r="F1393" s="4" t="s">
        <v>111</v>
      </c>
      <c r="G1393" s="7">
        <v>1277.4000000000001</v>
      </c>
      <c r="H1393" s="7"/>
      <c r="I1393" s="7"/>
    </row>
    <row r="1394" spans="1:9" ht="27" customHeight="1" x14ac:dyDescent="0.25">
      <c r="A1394" s="98" t="s">
        <v>128</v>
      </c>
      <c r="B1394" s="57"/>
      <c r="C1394" s="4" t="s">
        <v>13</v>
      </c>
      <c r="D1394" s="4" t="s">
        <v>28</v>
      </c>
      <c r="E1394" s="4" t="s">
        <v>1036</v>
      </c>
      <c r="F1394" s="4"/>
      <c r="G1394" s="7">
        <f>SUM(G1395)</f>
        <v>26.2</v>
      </c>
      <c r="H1394" s="7">
        <f t="shared" ref="H1394:I1394" si="372">SUM(H1395)</f>
        <v>0</v>
      </c>
      <c r="I1394" s="7">
        <f t="shared" si="372"/>
        <v>0</v>
      </c>
    </row>
    <row r="1395" spans="1:9" ht="30" customHeight="1" x14ac:dyDescent="0.25">
      <c r="A1395" s="98" t="s">
        <v>110</v>
      </c>
      <c r="B1395" s="57"/>
      <c r="C1395" s="4" t="s">
        <v>13</v>
      </c>
      <c r="D1395" s="4" t="s">
        <v>28</v>
      </c>
      <c r="E1395" s="4" t="s">
        <v>1036</v>
      </c>
      <c r="F1395" s="4" t="s">
        <v>111</v>
      </c>
      <c r="G1395" s="7">
        <v>26.2</v>
      </c>
      <c r="H1395" s="7"/>
      <c r="I1395" s="7"/>
    </row>
    <row r="1396" spans="1:9" ht="31.5" x14ac:dyDescent="0.25">
      <c r="A1396" s="98" t="s">
        <v>236</v>
      </c>
      <c r="B1396" s="57"/>
      <c r="C1396" s="4" t="s">
        <v>13</v>
      </c>
      <c r="D1396" s="4" t="s">
        <v>28</v>
      </c>
      <c r="E1396" s="4" t="s">
        <v>372</v>
      </c>
      <c r="F1396" s="4"/>
      <c r="G1396" s="7">
        <f>G1397+G1399</f>
        <v>1561.5</v>
      </c>
      <c r="H1396" s="7">
        <f t="shared" ref="G1396:I1397" si="373">H1397</f>
        <v>0</v>
      </c>
      <c r="I1396" s="7">
        <f t="shared" si="373"/>
        <v>0</v>
      </c>
    </row>
    <row r="1397" spans="1:9" x14ac:dyDescent="0.25">
      <c r="A1397" s="98" t="s">
        <v>115</v>
      </c>
      <c r="B1397" s="57"/>
      <c r="C1397" s="4" t="s">
        <v>13</v>
      </c>
      <c r="D1397" s="4" t="s">
        <v>28</v>
      </c>
      <c r="E1397" s="4" t="s">
        <v>374</v>
      </c>
      <c r="F1397" s="4"/>
      <c r="G1397" s="7">
        <f t="shared" si="373"/>
        <v>1561.5</v>
      </c>
      <c r="H1397" s="7">
        <f t="shared" si="373"/>
        <v>0</v>
      </c>
      <c r="I1397" s="7">
        <f t="shared" si="373"/>
        <v>0</v>
      </c>
    </row>
    <row r="1398" spans="1:9" ht="31.5" x14ac:dyDescent="0.25">
      <c r="A1398" s="98" t="s">
        <v>110</v>
      </c>
      <c r="B1398" s="57"/>
      <c r="C1398" s="4" t="s">
        <v>13</v>
      </c>
      <c r="D1398" s="4" t="s">
        <v>28</v>
      </c>
      <c r="E1398" s="4" t="s">
        <v>374</v>
      </c>
      <c r="F1398" s="4" t="s">
        <v>111</v>
      </c>
      <c r="G1398" s="7">
        <v>1561.5</v>
      </c>
      <c r="H1398" s="7"/>
      <c r="I1398" s="7"/>
    </row>
    <row r="1399" spans="1:9" hidden="1" x14ac:dyDescent="0.25">
      <c r="A1399" s="98" t="s">
        <v>482</v>
      </c>
      <c r="B1399" s="57"/>
      <c r="C1399" s="4" t="s">
        <v>13</v>
      </c>
      <c r="D1399" s="4" t="s">
        <v>28</v>
      </c>
      <c r="E1399" s="4" t="s">
        <v>735</v>
      </c>
      <c r="F1399" s="4"/>
      <c r="G1399" s="7">
        <f>SUM(G1400)</f>
        <v>0</v>
      </c>
      <c r="H1399" s="7">
        <f t="shared" ref="H1399:I1399" si="374">SUM(H1400)</f>
        <v>0</v>
      </c>
      <c r="I1399" s="7">
        <f t="shared" si="374"/>
        <v>0</v>
      </c>
    </row>
    <row r="1400" spans="1:9" ht="31.5" hidden="1" x14ac:dyDescent="0.25">
      <c r="A1400" s="98" t="s">
        <v>110</v>
      </c>
      <c r="B1400" s="57"/>
      <c r="C1400" s="4" t="s">
        <v>13</v>
      </c>
      <c r="D1400" s="4" t="s">
        <v>28</v>
      </c>
      <c r="E1400" s="4" t="s">
        <v>735</v>
      </c>
      <c r="F1400" s="4" t="s">
        <v>111</v>
      </c>
      <c r="G1400" s="7"/>
      <c r="H1400" s="7"/>
      <c r="I1400" s="7"/>
    </row>
    <row r="1401" spans="1:9" ht="14.25" customHeight="1" x14ac:dyDescent="0.25">
      <c r="A1401" s="98" t="s">
        <v>296</v>
      </c>
      <c r="B1401" s="57"/>
      <c r="C1401" s="4" t="s">
        <v>13</v>
      </c>
      <c r="D1401" s="4" t="s">
        <v>28</v>
      </c>
      <c r="E1401" s="4" t="s">
        <v>367</v>
      </c>
      <c r="F1401" s="4"/>
      <c r="G1401" s="7">
        <f>G1402+G1404</f>
        <v>2435.6999999999998</v>
      </c>
      <c r="H1401" s="7">
        <f>H1402+H1404</f>
        <v>0</v>
      </c>
      <c r="I1401" s="7">
        <f>I1402+I1404</f>
        <v>0</v>
      </c>
    </row>
    <row r="1402" spans="1:9" x14ac:dyDescent="0.25">
      <c r="A1402" s="98" t="s">
        <v>115</v>
      </c>
      <c r="B1402" s="57"/>
      <c r="C1402" s="4" t="s">
        <v>13</v>
      </c>
      <c r="D1402" s="4" t="s">
        <v>28</v>
      </c>
      <c r="E1402" s="4" t="s">
        <v>394</v>
      </c>
      <c r="F1402" s="4"/>
      <c r="G1402" s="7">
        <f>G1403</f>
        <v>2020.1</v>
      </c>
      <c r="H1402" s="7">
        <f>H1403</f>
        <v>0</v>
      </c>
      <c r="I1402" s="7">
        <f>I1403</f>
        <v>0</v>
      </c>
    </row>
    <row r="1403" spans="1:9" ht="31.5" x14ac:dyDescent="0.25">
      <c r="A1403" s="98" t="s">
        <v>110</v>
      </c>
      <c r="B1403" s="57"/>
      <c r="C1403" s="4" t="s">
        <v>13</v>
      </c>
      <c r="D1403" s="4" t="s">
        <v>28</v>
      </c>
      <c r="E1403" s="4" t="s">
        <v>394</v>
      </c>
      <c r="F1403" s="4" t="s">
        <v>111</v>
      </c>
      <c r="G1403" s="7">
        <v>2020.1</v>
      </c>
      <c r="H1403" s="7"/>
      <c r="I1403" s="7"/>
    </row>
    <row r="1404" spans="1:9" x14ac:dyDescent="0.25">
      <c r="A1404" s="98" t="s">
        <v>128</v>
      </c>
      <c r="B1404" s="57"/>
      <c r="C1404" s="4" t="s">
        <v>13</v>
      </c>
      <c r="D1404" s="4" t="s">
        <v>28</v>
      </c>
      <c r="E1404" s="4" t="s">
        <v>489</v>
      </c>
      <c r="F1404" s="4"/>
      <c r="G1404" s="7">
        <f>G1405</f>
        <v>415.6</v>
      </c>
      <c r="H1404" s="7">
        <f>H1405</f>
        <v>0</v>
      </c>
      <c r="I1404" s="7">
        <f>I1405</f>
        <v>0</v>
      </c>
    </row>
    <row r="1405" spans="1:9" ht="31.5" x14ac:dyDescent="0.25">
      <c r="A1405" s="98" t="s">
        <v>110</v>
      </c>
      <c r="B1405" s="57"/>
      <c r="C1405" s="4" t="s">
        <v>13</v>
      </c>
      <c r="D1405" s="4" t="s">
        <v>28</v>
      </c>
      <c r="E1405" s="4" t="s">
        <v>489</v>
      </c>
      <c r="F1405" s="4" t="s">
        <v>111</v>
      </c>
      <c r="G1405" s="7">
        <v>415.6</v>
      </c>
      <c r="H1405" s="7"/>
      <c r="I1405" s="7"/>
    </row>
    <row r="1406" spans="1:9" x14ac:dyDescent="0.25">
      <c r="A1406" s="98" t="s">
        <v>664</v>
      </c>
      <c r="B1406" s="57"/>
      <c r="C1406" s="4" t="s">
        <v>13</v>
      </c>
      <c r="D1406" s="4" t="s">
        <v>28</v>
      </c>
      <c r="E1406" s="4" t="s">
        <v>470</v>
      </c>
      <c r="F1406" s="4"/>
      <c r="G1406" s="7">
        <f>SUM(G1407)</f>
        <v>0</v>
      </c>
      <c r="H1406" s="7">
        <f t="shared" ref="H1406:I1406" si="375">SUM(H1407)</f>
        <v>2413.8000000000002</v>
      </c>
      <c r="I1406" s="7">
        <f t="shared" si="375"/>
        <v>0</v>
      </c>
    </row>
    <row r="1407" spans="1:9" ht="47.25" x14ac:dyDescent="0.25">
      <c r="A1407" s="98" t="s">
        <v>902</v>
      </c>
      <c r="B1407" s="57"/>
      <c r="C1407" s="4" t="s">
        <v>13</v>
      </c>
      <c r="D1407" s="4" t="s">
        <v>28</v>
      </c>
      <c r="E1407" s="4" t="s">
        <v>797</v>
      </c>
      <c r="F1407" s="4"/>
      <c r="G1407" s="7">
        <f>G1408</f>
        <v>0</v>
      </c>
      <c r="H1407" s="7">
        <f>H1408+H1409</f>
        <v>2413.8000000000002</v>
      </c>
      <c r="I1407" s="7">
        <f>I1408+I1409</f>
        <v>0</v>
      </c>
    </row>
    <row r="1408" spans="1:9" ht="31.5" hidden="1" x14ac:dyDescent="0.25">
      <c r="A1408" s="98" t="s">
        <v>43</v>
      </c>
      <c r="B1408" s="57"/>
      <c r="C1408" s="4" t="s">
        <v>13</v>
      </c>
      <c r="D1408" s="4" t="s">
        <v>28</v>
      </c>
      <c r="E1408" s="4" t="s">
        <v>797</v>
      </c>
      <c r="F1408" s="4" t="s">
        <v>80</v>
      </c>
      <c r="G1408" s="7"/>
      <c r="H1408" s="7"/>
      <c r="I1408" s="7"/>
    </row>
    <row r="1409" spans="1:9" ht="31.5" x14ac:dyDescent="0.25">
      <c r="A1409" s="98" t="s">
        <v>110</v>
      </c>
      <c r="B1409" s="57"/>
      <c r="C1409" s="4" t="s">
        <v>13</v>
      </c>
      <c r="D1409" s="4" t="s">
        <v>28</v>
      </c>
      <c r="E1409" s="4" t="s">
        <v>797</v>
      </c>
      <c r="F1409" s="4" t="s">
        <v>111</v>
      </c>
      <c r="G1409" s="7">
        <v>0</v>
      </c>
      <c r="H1409" s="7">
        <v>2413.8000000000002</v>
      </c>
      <c r="I1409" s="7">
        <v>0</v>
      </c>
    </row>
    <row r="1410" spans="1:9" ht="16.5" hidden="1" customHeight="1" x14ac:dyDescent="0.25">
      <c r="A1410" s="98" t="s">
        <v>817</v>
      </c>
      <c r="B1410" s="57"/>
      <c r="C1410" s="4" t="s">
        <v>13</v>
      </c>
      <c r="D1410" s="4" t="s">
        <v>28</v>
      </c>
      <c r="E1410" s="4" t="s">
        <v>816</v>
      </c>
      <c r="F1410" s="4"/>
      <c r="G1410" s="7">
        <f>SUM(G1411)</f>
        <v>0</v>
      </c>
      <c r="H1410" s="7">
        <f t="shared" ref="H1410:I1411" si="376">SUM(H1411)</f>
        <v>0</v>
      </c>
      <c r="I1410" s="7">
        <f t="shared" si="376"/>
        <v>0</v>
      </c>
    </row>
    <row r="1411" spans="1:9" ht="16.5" hidden="1" customHeight="1" x14ac:dyDescent="0.25">
      <c r="A1411" s="98" t="s">
        <v>819</v>
      </c>
      <c r="B1411" s="57"/>
      <c r="C1411" s="4" t="s">
        <v>13</v>
      </c>
      <c r="D1411" s="4" t="s">
        <v>28</v>
      </c>
      <c r="E1411" s="4" t="s">
        <v>818</v>
      </c>
      <c r="F1411" s="4"/>
      <c r="G1411" s="7">
        <f>SUM(G1412)</f>
        <v>0</v>
      </c>
      <c r="H1411" s="7">
        <f t="shared" si="376"/>
        <v>0</v>
      </c>
      <c r="I1411" s="7">
        <f t="shared" si="376"/>
        <v>0</v>
      </c>
    </row>
    <row r="1412" spans="1:9" ht="31.5" hidden="1" customHeight="1" x14ac:dyDescent="0.25">
      <c r="A1412" s="98" t="s">
        <v>110</v>
      </c>
      <c r="B1412" s="57"/>
      <c r="C1412" s="4" t="s">
        <v>13</v>
      </c>
      <c r="D1412" s="4" t="s">
        <v>28</v>
      </c>
      <c r="E1412" s="4" t="s">
        <v>818</v>
      </c>
      <c r="F1412" s="4" t="s">
        <v>111</v>
      </c>
      <c r="G1412" s="7"/>
      <c r="H1412" s="7">
        <v>0</v>
      </c>
      <c r="I1412" s="7">
        <v>0</v>
      </c>
    </row>
    <row r="1413" spans="1:9" ht="31.5" x14ac:dyDescent="0.25">
      <c r="A1413" s="98" t="s">
        <v>897</v>
      </c>
      <c r="B1413" s="39"/>
      <c r="C1413" s="99" t="s">
        <v>13</v>
      </c>
      <c r="D1413" s="99" t="s">
        <v>28</v>
      </c>
      <c r="E1413" s="31" t="s">
        <v>14</v>
      </c>
      <c r="F1413" s="31"/>
      <c r="G1413" s="9">
        <f t="shared" ref="G1413:I1416" si="377">G1414</f>
        <v>136.9</v>
      </c>
      <c r="H1413" s="9">
        <f t="shared" si="377"/>
        <v>0</v>
      </c>
      <c r="I1413" s="9">
        <f t="shared" si="377"/>
        <v>0</v>
      </c>
    </row>
    <row r="1414" spans="1:9" x14ac:dyDescent="0.25">
      <c r="A1414" s="98" t="s">
        <v>73</v>
      </c>
      <c r="B1414" s="39"/>
      <c r="C1414" s="99" t="s">
        <v>13</v>
      </c>
      <c r="D1414" s="99" t="s">
        <v>28</v>
      </c>
      <c r="E1414" s="31" t="s">
        <v>57</v>
      </c>
      <c r="F1414" s="31"/>
      <c r="G1414" s="9">
        <f t="shared" si="377"/>
        <v>136.9</v>
      </c>
      <c r="H1414" s="9">
        <f t="shared" si="377"/>
        <v>0</v>
      </c>
      <c r="I1414" s="9">
        <f t="shared" si="377"/>
        <v>0</v>
      </c>
    </row>
    <row r="1415" spans="1:9" x14ac:dyDescent="0.25">
      <c r="A1415" s="98" t="s">
        <v>29</v>
      </c>
      <c r="B1415" s="39"/>
      <c r="C1415" s="99" t="s">
        <v>13</v>
      </c>
      <c r="D1415" s="99" t="s">
        <v>28</v>
      </c>
      <c r="E1415" s="31" t="s">
        <v>369</v>
      </c>
      <c r="F1415" s="31"/>
      <c r="G1415" s="9">
        <f t="shared" si="377"/>
        <v>136.9</v>
      </c>
      <c r="H1415" s="9">
        <f t="shared" si="377"/>
        <v>0</v>
      </c>
      <c r="I1415" s="9">
        <f t="shared" si="377"/>
        <v>0</v>
      </c>
    </row>
    <row r="1416" spans="1:9" x14ac:dyDescent="0.25">
      <c r="A1416" s="98" t="s">
        <v>31</v>
      </c>
      <c r="B1416" s="39"/>
      <c r="C1416" s="99" t="s">
        <v>13</v>
      </c>
      <c r="D1416" s="99" t="s">
        <v>28</v>
      </c>
      <c r="E1416" s="31" t="s">
        <v>370</v>
      </c>
      <c r="F1416" s="31"/>
      <c r="G1416" s="9">
        <f t="shared" si="377"/>
        <v>136.9</v>
      </c>
      <c r="H1416" s="9">
        <f t="shared" si="377"/>
        <v>0</v>
      </c>
      <c r="I1416" s="9">
        <f t="shared" si="377"/>
        <v>0</v>
      </c>
    </row>
    <row r="1417" spans="1:9" ht="31.5" x14ac:dyDescent="0.25">
      <c r="A1417" s="98" t="s">
        <v>110</v>
      </c>
      <c r="B1417" s="39"/>
      <c r="C1417" s="99" t="s">
        <v>13</v>
      </c>
      <c r="D1417" s="99" t="s">
        <v>28</v>
      </c>
      <c r="E1417" s="31" t="s">
        <v>370</v>
      </c>
      <c r="F1417" s="31">
        <v>600</v>
      </c>
      <c r="G1417" s="9">
        <v>136.9</v>
      </c>
      <c r="H1417" s="9"/>
      <c r="I1417" s="9"/>
    </row>
    <row r="1418" spans="1:9" x14ac:dyDescent="0.25">
      <c r="A1418" s="98" t="s">
        <v>903</v>
      </c>
      <c r="B1418" s="57"/>
      <c r="C1418" s="4" t="s">
        <v>13</v>
      </c>
      <c r="D1418" s="4" t="s">
        <v>11</v>
      </c>
      <c r="E1418" s="4"/>
      <c r="F1418" s="57"/>
      <c r="G1418" s="7">
        <f>G1419</f>
        <v>71088.399999999994</v>
      </c>
      <c r="H1418" s="7">
        <f>H1419</f>
        <v>48812.5</v>
      </c>
      <c r="I1418" s="7">
        <f>I1419</f>
        <v>51182.5</v>
      </c>
    </row>
    <row r="1419" spans="1:9" x14ac:dyDescent="0.25">
      <c r="A1419" s="98" t="s">
        <v>526</v>
      </c>
      <c r="B1419" s="57"/>
      <c r="C1419" s="4" t="s">
        <v>13</v>
      </c>
      <c r="D1419" s="4" t="s">
        <v>11</v>
      </c>
      <c r="E1419" s="4" t="s">
        <v>104</v>
      </c>
      <c r="F1419" s="57"/>
      <c r="G1419" s="7">
        <f>G1420+G1428+G1454+G1467</f>
        <v>71088.399999999994</v>
      </c>
      <c r="H1419" s="7">
        <f>H1420+H1428+H1454+H1467</f>
        <v>48812.5</v>
      </c>
      <c r="I1419" s="7">
        <f>I1420+I1428+I1454+I1467</f>
        <v>51182.5</v>
      </c>
    </row>
    <row r="1420" spans="1:9" ht="31.5" hidden="1" x14ac:dyDescent="0.25">
      <c r="A1420" s="98" t="s">
        <v>904</v>
      </c>
      <c r="B1420" s="57"/>
      <c r="C1420" s="4" t="s">
        <v>13</v>
      </c>
      <c r="D1420" s="4" t="s">
        <v>11</v>
      </c>
      <c r="E1420" s="4" t="s">
        <v>134</v>
      </c>
      <c r="F1420" s="57"/>
      <c r="G1420" s="7">
        <f>G1424+G1421</f>
        <v>0</v>
      </c>
      <c r="H1420" s="7">
        <f>H1424+H1421</f>
        <v>0</v>
      </c>
      <c r="I1420" s="7">
        <f>I1424+I1421</f>
        <v>0</v>
      </c>
    </row>
    <row r="1421" spans="1:9" hidden="1" x14ac:dyDescent="0.25">
      <c r="A1421" s="98" t="s">
        <v>29</v>
      </c>
      <c r="B1421" s="57"/>
      <c r="C1421" s="4" t="s">
        <v>13</v>
      </c>
      <c r="D1421" s="4" t="s">
        <v>11</v>
      </c>
      <c r="E1421" s="4" t="s">
        <v>358</v>
      </c>
      <c r="F1421" s="57"/>
      <c r="G1421" s="7">
        <f t="shared" ref="G1421:I1422" si="378">G1422</f>
        <v>0</v>
      </c>
      <c r="H1421" s="7">
        <f t="shared" si="378"/>
        <v>0</v>
      </c>
      <c r="I1421" s="7">
        <f t="shared" si="378"/>
        <v>0</v>
      </c>
    </row>
    <row r="1422" spans="1:9" hidden="1" x14ac:dyDescent="0.25">
      <c r="A1422" s="98" t="s">
        <v>115</v>
      </c>
      <c r="B1422" s="57"/>
      <c r="C1422" s="4" t="s">
        <v>13</v>
      </c>
      <c r="D1422" s="4" t="s">
        <v>11</v>
      </c>
      <c r="E1422" s="4" t="s">
        <v>359</v>
      </c>
      <c r="F1422" s="57"/>
      <c r="G1422" s="7">
        <f t="shared" si="378"/>
        <v>0</v>
      </c>
      <c r="H1422" s="7">
        <f t="shared" si="378"/>
        <v>0</v>
      </c>
      <c r="I1422" s="7">
        <f t="shared" si="378"/>
        <v>0</v>
      </c>
    </row>
    <row r="1423" spans="1:9" ht="31.5" hidden="1" x14ac:dyDescent="0.25">
      <c r="A1423" s="98" t="s">
        <v>43</v>
      </c>
      <c r="B1423" s="57"/>
      <c r="C1423" s="4" t="s">
        <v>13</v>
      </c>
      <c r="D1423" s="4" t="s">
        <v>11</v>
      </c>
      <c r="E1423" s="4" t="s">
        <v>359</v>
      </c>
      <c r="F1423" s="4" t="s">
        <v>80</v>
      </c>
      <c r="G1423" s="7"/>
      <c r="H1423" s="7"/>
      <c r="I1423" s="7"/>
    </row>
    <row r="1424" spans="1:9" hidden="1" x14ac:dyDescent="0.25">
      <c r="A1424" s="98" t="s">
        <v>135</v>
      </c>
      <c r="B1424" s="57"/>
      <c r="C1424" s="4" t="s">
        <v>13</v>
      </c>
      <c r="D1424" s="4" t="s">
        <v>11</v>
      </c>
      <c r="E1424" s="4" t="s">
        <v>136</v>
      </c>
      <c r="F1424" s="4"/>
      <c r="G1424" s="7">
        <f t="shared" ref="G1424:I1426" si="379">G1425</f>
        <v>0</v>
      </c>
      <c r="H1424" s="7">
        <f t="shared" si="379"/>
        <v>0</v>
      </c>
      <c r="I1424" s="7">
        <f t="shared" si="379"/>
        <v>0</v>
      </c>
    </row>
    <row r="1425" spans="1:9" hidden="1" x14ac:dyDescent="0.25">
      <c r="A1425" s="98" t="s">
        <v>128</v>
      </c>
      <c r="B1425" s="57"/>
      <c r="C1425" s="4" t="s">
        <v>13</v>
      </c>
      <c r="D1425" s="4" t="s">
        <v>11</v>
      </c>
      <c r="E1425" s="4" t="s">
        <v>356</v>
      </c>
      <c r="F1425" s="4"/>
      <c r="G1425" s="7">
        <f t="shared" si="379"/>
        <v>0</v>
      </c>
      <c r="H1425" s="7">
        <f t="shared" si="379"/>
        <v>0</v>
      </c>
      <c r="I1425" s="7">
        <f t="shared" si="379"/>
        <v>0</v>
      </c>
    </row>
    <row r="1426" spans="1:9" hidden="1" x14ac:dyDescent="0.25">
      <c r="A1426" s="98" t="s">
        <v>296</v>
      </c>
      <c r="B1426" s="57"/>
      <c r="C1426" s="4" t="s">
        <v>13</v>
      </c>
      <c r="D1426" s="4" t="s">
        <v>11</v>
      </c>
      <c r="E1426" s="4" t="s">
        <v>357</v>
      </c>
      <c r="F1426" s="4"/>
      <c r="G1426" s="7">
        <f t="shared" si="379"/>
        <v>0</v>
      </c>
      <c r="H1426" s="7">
        <f t="shared" si="379"/>
        <v>0</v>
      </c>
      <c r="I1426" s="7">
        <f t="shared" si="379"/>
        <v>0</v>
      </c>
    </row>
    <row r="1427" spans="1:9" ht="31.5" hidden="1" x14ac:dyDescent="0.25">
      <c r="A1427" s="98" t="s">
        <v>61</v>
      </c>
      <c r="B1427" s="57"/>
      <c r="C1427" s="4" t="s">
        <v>13</v>
      </c>
      <c r="D1427" s="4" t="s">
        <v>11</v>
      </c>
      <c r="E1427" s="4" t="s">
        <v>357</v>
      </c>
      <c r="F1427" s="4" t="s">
        <v>111</v>
      </c>
      <c r="G1427" s="7"/>
      <c r="H1427" s="7"/>
      <c r="I1427" s="7"/>
    </row>
    <row r="1428" spans="1:9" x14ac:dyDescent="0.25">
      <c r="A1428" s="98" t="s">
        <v>138</v>
      </c>
      <c r="B1428" s="57"/>
      <c r="C1428" s="4" t="s">
        <v>13</v>
      </c>
      <c r="D1428" s="4" t="s">
        <v>11</v>
      </c>
      <c r="E1428" s="4" t="s">
        <v>139</v>
      </c>
      <c r="F1428" s="4"/>
      <c r="G1428" s="7">
        <f>G1429+G1441</f>
        <v>18653.5</v>
      </c>
      <c r="H1428" s="7">
        <f t="shared" ref="H1428:I1428" si="380">H1429+H1441</f>
        <v>500</v>
      </c>
      <c r="I1428" s="7">
        <f t="shared" si="380"/>
        <v>1985</v>
      </c>
    </row>
    <row r="1429" spans="1:9" x14ac:dyDescent="0.25">
      <c r="A1429" s="98" t="s">
        <v>29</v>
      </c>
      <c r="B1429" s="57"/>
      <c r="C1429" s="4" t="s">
        <v>13</v>
      </c>
      <c r="D1429" s="4" t="s">
        <v>11</v>
      </c>
      <c r="E1429" s="4" t="s">
        <v>360</v>
      </c>
      <c r="F1429" s="4"/>
      <c r="G1429" s="7">
        <f>SUM(G1430+G1433+G1437)+G1435</f>
        <v>18580.2</v>
      </c>
      <c r="H1429" s="7">
        <f t="shared" ref="H1429:I1429" si="381">SUM(H1430+H1433+H1437)+H1435</f>
        <v>500</v>
      </c>
      <c r="I1429" s="7">
        <f t="shared" si="381"/>
        <v>1985</v>
      </c>
    </row>
    <row r="1430" spans="1:9" s="58" customFormat="1" ht="14.25" customHeight="1" x14ac:dyDescent="0.25">
      <c r="A1430" s="98" t="s">
        <v>115</v>
      </c>
      <c r="B1430" s="57"/>
      <c r="C1430" s="4" t="s">
        <v>13</v>
      </c>
      <c r="D1430" s="4" t="s">
        <v>11</v>
      </c>
      <c r="E1430" s="4" t="s">
        <v>712</v>
      </c>
      <c r="F1430" s="4"/>
      <c r="G1430" s="7">
        <f>G1431+G1432</f>
        <v>15751.6</v>
      </c>
      <c r="H1430" s="7">
        <f t="shared" ref="H1430:I1430" si="382">H1431+H1432</f>
        <v>500</v>
      </c>
      <c r="I1430" s="7">
        <f t="shared" si="382"/>
        <v>1985</v>
      </c>
    </row>
    <row r="1431" spans="1:9" ht="35.25" customHeight="1" x14ac:dyDescent="0.25">
      <c r="A1431" s="98" t="s">
        <v>43</v>
      </c>
      <c r="B1431" s="57"/>
      <c r="C1431" s="4" t="s">
        <v>13</v>
      </c>
      <c r="D1431" s="4" t="s">
        <v>11</v>
      </c>
      <c r="E1431" s="4" t="s">
        <v>712</v>
      </c>
      <c r="F1431" s="4" t="s">
        <v>80</v>
      </c>
      <c r="G1431" s="7">
        <v>1961.7</v>
      </c>
      <c r="H1431" s="7"/>
      <c r="I1431" s="7"/>
    </row>
    <row r="1432" spans="1:9" ht="30.75" customHeight="1" x14ac:dyDescent="0.25">
      <c r="A1432" s="98" t="s">
        <v>110</v>
      </c>
      <c r="B1432" s="57"/>
      <c r="C1432" s="4" t="s">
        <v>13</v>
      </c>
      <c r="D1432" s="4" t="s">
        <v>11</v>
      </c>
      <c r="E1432" s="4" t="s">
        <v>712</v>
      </c>
      <c r="F1432" s="4" t="s">
        <v>111</v>
      </c>
      <c r="G1432" s="7">
        <v>13789.9</v>
      </c>
      <c r="H1432" s="7">
        <v>500</v>
      </c>
      <c r="I1432" s="7">
        <v>1985</v>
      </c>
    </row>
    <row r="1433" spans="1:9" x14ac:dyDescent="0.25">
      <c r="A1433" s="98" t="s">
        <v>482</v>
      </c>
      <c r="B1433" s="56"/>
      <c r="C1433" s="4" t="s">
        <v>13</v>
      </c>
      <c r="D1433" s="4" t="s">
        <v>11</v>
      </c>
      <c r="E1433" s="4" t="s">
        <v>713</v>
      </c>
      <c r="F1433" s="4"/>
      <c r="G1433" s="7">
        <f>SUM(G1434)</f>
        <v>606.9</v>
      </c>
      <c r="H1433" s="7">
        <f>SUM(H1434)</f>
        <v>0</v>
      </c>
      <c r="I1433" s="7">
        <f t="shared" ref="I1433" si="383">SUM(I1434)</f>
        <v>0</v>
      </c>
    </row>
    <row r="1434" spans="1:9" ht="31.5" x14ac:dyDescent="0.25">
      <c r="A1434" s="98" t="s">
        <v>110</v>
      </c>
      <c r="B1434" s="57"/>
      <c r="C1434" s="4" t="s">
        <v>13</v>
      </c>
      <c r="D1434" s="4" t="s">
        <v>11</v>
      </c>
      <c r="E1434" s="4" t="s">
        <v>713</v>
      </c>
      <c r="F1434" s="4" t="s">
        <v>111</v>
      </c>
      <c r="G1434" s="7">
        <v>606.9</v>
      </c>
      <c r="H1434" s="7"/>
      <c r="I1434" s="7"/>
    </row>
    <row r="1435" spans="1:9" x14ac:dyDescent="0.25">
      <c r="A1435" s="98" t="s">
        <v>123</v>
      </c>
      <c r="B1435" s="57"/>
      <c r="C1435" s="4" t="s">
        <v>13</v>
      </c>
      <c r="D1435" s="4" t="s">
        <v>11</v>
      </c>
      <c r="E1435" s="4" t="s">
        <v>798</v>
      </c>
      <c r="F1435" s="4"/>
      <c r="G1435" s="7">
        <f>G1436</f>
        <v>636.20000000000005</v>
      </c>
      <c r="H1435" s="7">
        <f t="shared" ref="H1435:I1435" si="384">H1436</f>
        <v>0</v>
      </c>
      <c r="I1435" s="7">
        <f t="shared" si="384"/>
        <v>0</v>
      </c>
    </row>
    <row r="1436" spans="1:9" ht="31.5" x14ac:dyDescent="0.25">
      <c r="A1436" s="98" t="s">
        <v>43</v>
      </c>
      <c r="B1436" s="57"/>
      <c r="C1436" s="4" t="s">
        <v>13</v>
      </c>
      <c r="D1436" s="4" t="s">
        <v>11</v>
      </c>
      <c r="E1436" s="4" t="s">
        <v>798</v>
      </c>
      <c r="F1436" s="4" t="s">
        <v>80</v>
      </c>
      <c r="G1436" s="7">
        <v>636.20000000000005</v>
      </c>
      <c r="H1436" s="7"/>
      <c r="I1436" s="7"/>
    </row>
    <row r="1437" spans="1:9" x14ac:dyDescent="0.25">
      <c r="A1437" s="98" t="s">
        <v>432</v>
      </c>
      <c r="B1437" s="56"/>
      <c r="C1437" s="4" t="s">
        <v>13</v>
      </c>
      <c r="D1437" s="4" t="s">
        <v>11</v>
      </c>
      <c r="E1437" s="4" t="s">
        <v>714</v>
      </c>
      <c r="F1437" s="57"/>
      <c r="G1437" s="7">
        <f>SUM(G1438:G1440)</f>
        <v>1585.5</v>
      </c>
      <c r="H1437" s="7">
        <f t="shared" ref="H1437:I1437" si="385">SUM(H1439:H1440)</f>
        <v>0</v>
      </c>
      <c r="I1437" s="7">
        <f t="shared" si="385"/>
        <v>0</v>
      </c>
    </row>
    <row r="1438" spans="1:9" ht="47.25" hidden="1" x14ac:dyDescent="0.25">
      <c r="A1438" s="32" t="s">
        <v>42</v>
      </c>
      <c r="B1438" s="56"/>
      <c r="C1438" s="4" t="s">
        <v>13</v>
      </c>
      <c r="D1438" s="4" t="s">
        <v>11</v>
      </c>
      <c r="E1438" s="4" t="s">
        <v>714</v>
      </c>
      <c r="F1438" s="49" t="s">
        <v>78</v>
      </c>
      <c r="G1438" s="7"/>
      <c r="H1438" s="7"/>
      <c r="I1438" s="7"/>
    </row>
    <row r="1439" spans="1:9" ht="31.5" x14ac:dyDescent="0.25">
      <c r="A1439" s="98" t="s">
        <v>43</v>
      </c>
      <c r="B1439" s="56"/>
      <c r="C1439" s="4" t="s">
        <v>13</v>
      </c>
      <c r="D1439" s="4" t="s">
        <v>11</v>
      </c>
      <c r="E1439" s="4" t="s">
        <v>714</v>
      </c>
      <c r="F1439" s="4" t="s">
        <v>80</v>
      </c>
      <c r="G1439" s="7">
        <v>1185.5</v>
      </c>
      <c r="H1439" s="7"/>
      <c r="I1439" s="7"/>
    </row>
    <row r="1440" spans="1:9" x14ac:dyDescent="0.25">
      <c r="A1440" s="98" t="s">
        <v>34</v>
      </c>
      <c r="B1440" s="57"/>
      <c r="C1440" s="4" t="s">
        <v>13</v>
      </c>
      <c r="D1440" s="4" t="s">
        <v>11</v>
      </c>
      <c r="E1440" s="4" t="s">
        <v>714</v>
      </c>
      <c r="F1440" s="4" t="s">
        <v>88</v>
      </c>
      <c r="G1440" s="7">
        <v>400</v>
      </c>
      <c r="H1440" s="7"/>
      <c r="I1440" s="7"/>
    </row>
    <row r="1441" spans="1:9" x14ac:dyDescent="0.25">
      <c r="A1441" s="98" t="s">
        <v>817</v>
      </c>
      <c r="B1441" s="57"/>
      <c r="C1441" s="4" t="s">
        <v>13</v>
      </c>
      <c r="D1441" s="4" t="s">
        <v>11</v>
      </c>
      <c r="E1441" s="4" t="s">
        <v>919</v>
      </c>
      <c r="F1441" s="4"/>
      <c r="G1441" s="7">
        <f>SUM(G1442)</f>
        <v>73.3</v>
      </c>
      <c r="H1441" s="7"/>
      <c r="I1441" s="7"/>
    </row>
    <row r="1442" spans="1:9" ht="31.5" x14ac:dyDescent="0.25">
      <c r="A1442" s="98" t="s">
        <v>921</v>
      </c>
      <c r="B1442" s="57"/>
      <c r="C1442" s="4" t="s">
        <v>13</v>
      </c>
      <c r="D1442" s="4" t="s">
        <v>11</v>
      </c>
      <c r="E1442" s="4" t="s">
        <v>920</v>
      </c>
      <c r="F1442" s="4"/>
      <c r="G1442" s="7">
        <f>SUM(G1443)</f>
        <v>73.3</v>
      </c>
      <c r="H1442" s="7">
        <f t="shared" ref="H1442:I1442" si="386">SUM(H1443)</f>
        <v>0</v>
      </c>
      <c r="I1442" s="7">
        <f t="shared" si="386"/>
        <v>0</v>
      </c>
    </row>
    <row r="1443" spans="1:9" x14ac:dyDescent="0.25">
      <c r="A1443" s="98" t="s">
        <v>34</v>
      </c>
      <c r="B1443" s="57"/>
      <c r="C1443" s="4" t="s">
        <v>13</v>
      </c>
      <c r="D1443" s="4" t="s">
        <v>11</v>
      </c>
      <c r="E1443" s="4" t="s">
        <v>920</v>
      </c>
      <c r="F1443" s="4" t="s">
        <v>88</v>
      </c>
      <c r="G1443" s="7">
        <v>73.3</v>
      </c>
      <c r="H1443" s="7"/>
      <c r="I1443" s="7"/>
    </row>
    <row r="1444" spans="1:9" ht="31.5" hidden="1" x14ac:dyDescent="0.25">
      <c r="A1444" s="98" t="s">
        <v>236</v>
      </c>
      <c r="B1444" s="56"/>
      <c r="C1444" s="4" t="s">
        <v>13</v>
      </c>
      <c r="D1444" s="4" t="s">
        <v>11</v>
      </c>
      <c r="E1444" s="4" t="s">
        <v>686</v>
      </c>
      <c r="F1444" s="57"/>
      <c r="G1444" s="7">
        <f>SUM(G1445+G1447)</f>
        <v>0</v>
      </c>
      <c r="H1444" s="7">
        <f t="shared" ref="H1444:I1444" si="387">SUM(H1445+H1447)</f>
        <v>0</v>
      </c>
      <c r="I1444" s="7">
        <f t="shared" si="387"/>
        <v>0</v>
      </c>
    </row>
    <row r="1445" spans="1:9" hidden="1" x14ac:dyDescent="0.25">
      <c r="A1445" s="98" t="s">
        <v>115</v>
      </c>
      <c r="B1445" s="56"/>
      <c r="C1445" s="4" t="s">
        <v>13</v>
      </c>
      <c r="D1445" s="4" t="s">
        <v>11</v>
      </c>
      <c r="E1445" s="4" t="s">
        <v>687</v>
      </c>
      <c r="F1445" s="57"/>
      <c r="G1445" s="7">
        <f>SUM(G1446)</f>
        <v>0</v>
      </c>
      <c r="H1445" s="7">
        <f t="shared" ref="H1445:I1445" si="388">SUM(H1446)</f>
        <v>0</v>
      </c>
      <c r="I1445" s="7">
        <f t="shared" si="388"/>
        <v>0</v>
      </c>
    </row>
    <row r="1446" spans="1:9" ht="31.5" hidden="1" x14ac:dyDescent="0.25">
      <c r="A1446" s="98" t="s">
        <v>110</v>
      </c>
      <c r="B1446" s="56"/>
      <c r="C1446" s="4" t="s">
        <v>13</v>
      </c>
      <c r="D1446" s="4" t="s">
        <v>11</v>
      </c>
      <c r="E1446" s="4" t="s">
        <v>687</v>
      </c>
      <c r="F1446" s="4" t="s">
        <v>111</v>
      </c>
      <c r="G1446" s="7"/>
      <c r="H1446" s="7"/>
      <c r="I1446" s="7"/>
    </row>
    <row r="1447" spans="1:9" hidden="1" x14ac:dyDescent="0.25">
      <c r="A1447" s="98" t="s">
        <v>482</v>
      </c>
      <c r="B1447" s="56"/>
      <c r="C1447" s="4" t="s">
        <v>13</v>
      </c>
      <c r="D1447" s="4" t="s">
        <v>11</v>
      </c>
      <c r="E1447" s="4" t="s">
        <v>689</v>
      </c>
      <c r="F1447" s="4"/>
      <c r="G1447" s="7">
        <f>SUM(G1448)</f>
        <v>0</v>
      </c>
      <c r="H1447" s="7">
        <f t="shared" ref="H1447:I1447" si="389">SUM(H1448)</f>
        <v>0</v>
      </c>
      <c r="I1447" s="7">
        <f t="shared" si="389"/>
        <v>0</v>
      </c>
    </row>
    <row r="1448" spans="1:9" ht="31.5" hidden="1" x14ac:dyDescent="0.25">
      <c r="A1448" s="98" t="s">
        <v>110</v>
      </c>
      <c r="B1448" s="56"/>
      <c r="C1448" s="4" t="s">
        <v>13</v>
      </c>
      <c r="D1448" s="4" t="s">
        <v>11</v>
      </c>
      <c r="E1448" s="4" t="s">
        <v>689</v>
      </c>
      <c r="F1448" s="4" t="s">
        <v>111</v>
      </c>
      <c r="G1448" s="7"/>
      <c r="H1448" s="7"/>
      <c r="I1448" s="7"/>
    </row>
    <row r="1449" spans="1:9" hidden="1" x14ac:dyDescent="0.25">
      <c r="A1449" s="98" t="s">
        <v>296</v>
      </c>
      <c r="B1449" s="56"/>
      <c r="C1449" s="4" t="s">
        <v>13</v>
      </c>
      <c r="D1449" s="4" t="s">
        <v>11</v>
      </c>
      <c r="E1449" s="4" t="s">
        <v>688</v>
      </c>
      <c r="F1449" s="4"/>
      <c r="G1449" s="7">
        <f>SUM(G1450)+G1452</f>
        <v>0</v>
      </c>
      <c r="H1449" s="7">
        <f t="shared" ref="H1449:I1449" si="390">SUM(H1450)+H1452</f>
        <v>0</v>
      </c>
      <c r="I1449" s="7">
        <f t="shared" si="390"/>
        <v>0</v>
      </c>
    </row>
    <row r="1450" spans="1:9" hidden="1" x14ac:dyDescent="0.25">
      <c r="A1450" s="98" t="s">
        <v>115</v>
      </c>
      <c r="B1450" s="56"/>
      <c r="C1450" s="4" t="s">
        <v>13</v>
      </c>
      <c r="D1450" s="4" t="s">
        <v>11</v>
      </c>
      <c r="E1450" s="4" t="s">
        <v>431</v>
      </c>
      <c r="F1450" s="57"/>
      <c r="G1450" s="7">
        <f t="shared" ref="G1450:I1450" si="391">G1451</f>
        <v>0</v>
      </c>
      <c r="H1450" s="7">
        <f t="shared" si="391"/>
        <v>0</v>
      </c>
      <c r="I1450" s="7">
        <f t="shared" si="391"/>
        <v>0</v>
      </c>
    </row>
    <row r="1451" spans="1:9" ht="31.5" hidden="1" x14ac:dyDescent="0.25">
      <c r="A1451" s="98" t="s">
        <v>110</v>
      </c>
      <c r="B1451" s="56"/>
      <c r="C1451" s="4" t="s">
        <v>13</v>
      </c>
      <c r="D1451" s="4" t="s">
        <v>11</v>
      </c>
      <c r="E1451" s="4" t="s">
        <v>431</v>
      </c>
      <c r="F1451" s="4" t="s">
        <v>111</v>
      </c>
      <c r="G1451" s="7"/>
      <c r="H1451" s="7"/>
      <c r="I1451" s="7"/>
    </row>
    <row r="1452" spans="1:9" hidden="1" x14ac:dyDescent="0.25">
      <c r="A1452" s="98" t="s">
        <v>482</v>
      </c>
      <c r="B1452" s="56"/>
      <c r="C1452" s="4" t="s">
        <v>13</v>
      </c>
      <c r="D1452" s="4" t="s">
        <v>11</v>
      </c>
      <c r="E1452" s="4" t="s">
        <v>483</v>
      </c>
      <c r="F1452" s="4"/>
      <c r="G1452" s="7">
        <f t="shared" ref="G1452:I1452" si="392">SUM(G1453)</f>
        <v>0</v>
      </c>
      <c r="H1452" s="7">
        <f t="shared" si="392"/>
        <v>0</v>
      </c>
      <c r="I1452" s="7">
        <f t="shared" si="392"/>
        <v>0</v>
      </c>
    </row>
    <row r="1453" spans="1:9" ht="31.5" hidden="1" x14ac:dyDescent="0.25">
      <c r="A1453" s="98" t="s">
        <v>110</v>
      </c>
      <c r="B1453" s="56"/>
      <c r="C1453" s="4" t="s">
        <v>13</v>
      </c>
      <c r="D1453" s="4" t="s">
        <v>11</v>
      </c>
      <c r="E1453" s="4" t="s">
        <v>483</v>
      </c>
      <c r="F1453" s="4" t="s">
        <v>111</v>
      </c>
      <c r="G1453" s="7"/>
      <c r="H1453" s="7"/>
      <c r="I1453" s="7"/>
    </row>
    <row r="1454" spans="1:9" ht="31.5" x14ac:dyDescent="0.25">
      <c r="A1454" s="98" t="s">
        <v>140</v>
      </c>
      <c r="B1454" s="57"/>
      <c r="C1454" s="4" t="s">
        <v>13</v>
      </c>
      <c r="D1454" s="4" t="s">
        <v>11</v>
      </c>
      <c r="E1454" s="4" t="s">
        <v>141</v>
      </c>
      <c r="F1454" s="57"/>
      <c r="G1454" s="7">
        <f>SUM(G1458+G1461+G1464)+G1455</f>
        <v>361.8</v>
      </c>
      <c r="H1454" s="7">
        <f t="shared" ref="H1454:I1454" si="393">SUM(H1458+H1461+H1464)+H1455</f>
        <v>0</v>
      </c>
      <c r="I1454" s="7">
        <f t="shared" si="393"/>
        <v>0</v>
      </c>
    </row>
    <row r="1455" spans="1:9" x14ac:dyDescent="0.25">
      <c r="A1455" s="98" t="s">
        <v>29</v>
      </c>
      <c r="B1455" s="57"/>
      <c r="C1455" s="4" t="s">
        <v>13</v>
      </c>
      <c r="D1455" s="4" t="s">
        <v>11</v>
      </c>
      <c r="E1455" s="4" t="s">
        <v>361</v>
      </c>
      <c r="F1455" s="57"/>
      <c r="G1455" s="7">
        <f>SUM(G1456)</f>
        <v>361.8</v>
      </c>
      <c r="H1455" s="7">
        <f t="shared" ref="H1455:I1455" si="394">SUM(H1456)</f>
        <v>0</v>
      </c>
      <c r="I1455" s="7">
        <f t="shared" si="394"/>
        <v>0</v>
      </c>
    </row>
    <row r="1456" spans="1:9" x14ac:dyDescent="0.25">
      <c r="A1456" s="98" t="s">
        <v>432</v>
      </c>
      <c r="B1456" s="56"/>
      <c r="C1456" s="4" t="s">
        <v>13</v>
      </c>
      <c r="D1456" s="4" t="s">
        <v>11</v>
      </c>
      <c r="E1456" s="4" t="s">
        <v>737</v>
      </c>
      <c r="F1456" s="57"/>
      <c r="G1456" s="7">
        <f>SUM(G1457:G1457)</f>
        <v>361.8</v>
      </c>
      <c r="H1456" s="7">
        <f t="shared" ref="H1456:I1456" si="395">SUM(H1457:H1457)</f>
        <v>0</v>
      </c>
      <c r="I1456" s="7">
        <f t="shared" si="395"/>
        <v>0</v>
      </c>
    </row>
    <row r="1457" spans="1:9" ht="31.5" x14ac:dyDescent="0.25">
      <c r="A1457" s="98" t="s">
        <v>43</v>
      </c>
      <c r="B1457" s="56"/>
      <c r="C1457" s="4" t="s">
        <v>13</v>
      </c>
      <c r="D1457" s="4" t="s">
        <v>11</v>
      </c>
      <c r="E1457" s="4" t="s">
        <v>737</v>
      </c>
      <c r="F1457" s="4" t="s">
        <v>80</v>
      </c>
      <c r="G1457" s="7">
        <v>361.8</v>
      </c>
      <c r="H1457" s="7"/>
      <c r="I1457" s="7"/>
    </row>
    <row r="1458" spans="1:9" hidden="1" x14ac:dyDescent="0.25">
      <c r="A1458" s="98" t="s">
        <v>364</v>
      </c>
      <c r="B1458" s="57"/>
      <c r="C1458" s="4" t="s">
        <v>13</v>
      </c>
      <c r="D1458" s="4" t="s">
        <v>11</v>
      </c>
      <c r="E1458" s="4" t="s">
        <v>365</v>
      </c>
      <c r="F1458" s="4"/>
      <c r="G1458" s="7">
        <f t="shared" ref="G1458:I1459" si="396">G1459</f>
        <v>0</v>
      </c>
      <c r="H1458" s="7">
        <f t="shared" si="396"/>
        <v>0</v>
      </c>
      <c r="I1458" s="7">
        <f t="shared" si="396"/>
        <v>0</v>
      </c>
    </row>
    <row r="1459" spans="1:9" hidden="1" x14ac:dyDescent="0.25">
      <c r="A1459" s="98" t="s">
        <v>108</v>
      </c>
      <c r="B1459" s="57"/>
      <c r="C1459" s="4" t="s">
        <v>13</v>
      </c>
      <c r="D1459" s="4" t="s">
        <v>11</v>
      </c>
      <c r="E1459" s="4" t="s">
        <v>366</v>
      </c>
      <c r="F1459" s="4"/>
      <c r="G1459" s="7">
        <f t="shared" si="396"/>
        <v>0</v>
      </c>
      <c r="H1459" s="7">
        <f t="shared" si="396"/>
        <v>0</v>
      </c>
      <c r="I1459" s="7">
        <f t="shared" si="396"/>
        <v>0</v>
      </c>
    </row>
    <row r="1460" spans="1:9" ht="31.5" hidden="1" x14ac:dyDescent="0.25">
      <c r="A1460" s="98" t="s">
        <v>110</v>
      </c>
      <c r="B1460" s="57"/>
      <c r="C1460" s="4" t="s">
        <v>13</v>
      </c>
      <c r="D1460" s="4" t="s">
        <v>11</v>
      </c>
      <c r="E1460" s="4" t="s">
        <v>366</v>
      </c>
      <c r="F1460" s="4" t="s">
        <v>111</v>
      </c>
      <c r="G1460" s="7"/>
      <c r="H1460" s="7"/>
      <c r="I1460" s="7"/>
    </row>
    <row r="1461" spans="1:9" ht="31.5" hidden="1" x14ac:dyDescent="0.25">
      <c r="A1461" s="98" t="s">
        <v>236</v>
      </c>
      <c r="B1461" s="57"/>
      <c r="C1461" s="4" t="s">
        <v>13</v>
      </c>
      <c r="D1461" s="4" t="s">
        <v>11</v>
      </c>
      <c r="E1461" s="4" t="s">
        <v>372</v>
      </c>
      <c r="F1461" s="4"/>
      <c r="G1461" s="7">
        <f t="shared" ref="G1461:I1462" si="397">G1462</f>
        <v>0</v>
      </c>
      <c r="H1461" s="7">
        <f t="shared" si="397"/>
        <v>0</v>
      </c>
      <c r="I1461" s="7">
        <f t="shared" si="397"/>
        <v>0</v>
      </c>
    </row>
    <row r="1462" spans="1:9" hidden="1" x14ac:dyDescent="0.25">
      <c r="A1462" s="98" t="s">
        <v>108</v>
      </c>
      <c r="B1462" s="57"/>
      <c r="C1462" s="4" t="s">
        <v>13</v>
      </c>
      <c r="D1462" s="4" t="s">
        <v>11</v>
      </c>
      <c r="E1462" s="4" t="s">
        <v>373</v>
      </c>
      <c r="F1462" s="4"/>
      <c r="G1462" s="7">
        <f t="shared" si="397"/>
        <v>0</v>
      </c>
      <c r="H1462" s="7">
        <f t="shared" si="397"/>
        <v>0</v>
      </c>
      <c r="I1462" s="7">
        <f t="shared" si="397"/>
        <v>0</v>
      </c>
    </row>
    <row r="1463" spans="1:9" ht="30.75" hidden="1" customHeight="1" x14ac:dyDescent="0.25">
      <c r="A1463" s="98" t="s">
        <v>110</v>
      </c>
      <c r="B1463" s="57"/>
      <c r="C1463" s="4" t="s">
        <v>13</v>
      </c>
      <c r="D1463" s="4" t="s">
        <v>11</v>
      </c>
      <c r="E1463" s="4" t="s">
        <v>373</v>
      </c>
      <c r="F1463" s="4" t="s">
        <v>111</v>
      </c>
      <c r="G1463" s="7"/>
      <c r="H1463" s="7"/>
      <c r="I1463" s="7"/>
    </row>
    <row r="1464" spans="1:9" ht="30.75" hidden="1" customHeight="1" x14ac:dyDescent="0.25">
      <c r="A1464" s="98" t="s">
        <v>296</v>
      </c>
      <c r="B1464" s="57"/>
      <c r="C1464" s="4" t="s">
        <v>13</v>
      </c>
      <c r="D1464" s="4" t="s">
        <v>11</v>
      </c>
      <c r="E1464" s="4" t="s">
        <v>367</v>
      </c>
      <c r="F1464" s="4"/>
      <c r="G1464" s="7">
        <f t="shared" ref="G1464:I1465" si="398">G1465</f>
        <v>0</v>
      </c>
      <c r="H1464" s="7">
        <f t="shared" si="398"/>
        <v>0</v>
      </c>
      <c r="I1464" s="7">
        <f t="shared" si="398"/>
        <v>0</v>
      </c>
    </row>
    <row r="1465" spans="1:9" ht="30.75" hidden="1" customHeight="1" x14ac:dyDescent="0.25">
      <c r="A1465" s="98" t="s">
        <v>108</v>
      </c>
      <c r="B1465" s="57"/>
      <c r="C1465" s="4" t="s">
        <v>13</v>
      </c>
      <c r="D1465" s="4" t="s">
        <v>11</v>
      </c>
      <c r="E1465" s="4" t="s">
        <v>368</v>
      </c>
      <c r="F1465" s="4"/>
      <c r="G1465" s="7">
        <f t="shared" si="398"/>
        <v>0</v>
      </c>
      <c r="H1465" s="7">
        <f t="shared" si="398"/>
        <v>0</v>
      </c>
      <c r="I1465" s="7">
        <f t="shared" si="398"/>
        <v>0</v>
      </c>
    </row>
    <row r="1466" spans="1:9" ht="31.5" hidden="1" x14ac:dyDescent="0.25">
      <c r="A1466" s="98" t="s">
        <v>110</v>
      </c>
      <c r="B1466" s="57"/>
      <c r="C1466" s="4" t="s">
        <v>13</v>
      </c>
      <c r="D1466" s="4" t="s">
        <v>11</v>
      </c>
      <c r="E1466" s="4" t="s">
        <v>368</v>
      </c>
      <c r="F1466" s="4" t="s">
        <v>111</v>
      </c>
      <c r="G1466" s="7"/>
      <c r="H1466" s="7"/>
      <c r="I1466" s="7"/>
    </row>
    <row r="1467" spans="1:9" ht="31.5" x14ac:dyDescent="0.25">
      <c r="A1467" s="98" t="s">
        <v>475</v>
      </c>
      <c r="B1467" s="57"/>
      <c r="C1467" s="4" t="s">
        <v>13</v>
      </c>
      <c r="D1467" s="4" t="s">
        <v>11</v>
      </c>
      <c r="E1467" s="4" t="s">
        <v>131</v>
      </c>
      <c r="F1467" s="4"/>
      <c r="G1467" s="7">
        <f>G1476+G1468+G1474+G1471</f>
        <v>52073.1</v>
      </c>
      <c r="H1467" s="7">
        <f>H1476+H1468+H1474+H1471</f>
        <v>48312.5</v>
      </c>
      <c r="I1467" s="7">
        <f>I1476+I1468+I1474+I1471</f>
        <v>49197.5</v>
      </c>
    </row>
    <row r="1468" spans="1:9" x14ac:dyDescent="0.25">
      <c r="A1468" s="32" t="s">
        <v>69</v>
      </c>
      <c r="B1468" s="49"/>
      <c r="C1468" s="49" t="s">
        <v>13</v>
      </c>
      <c r="D1468" s="49" t="s">
        <v>11</v>
      </c>
      <c r="E1468" s="55" t="s">
        <v>422</v>
      </c>
      <c r="F1468" s="49"/>
      <c r="G1468" s="51">
        <f>+G1469+G1470</f>
        <v>5104.6000000000004</v>
      </c>
      <c r="H1468" s="51">
        <f>+H1469+H1470</f>
        <v>4238.3</v>
      </c>
      <c r="I1468" s="51">
        <f>+I1469+I1470</f>
        <v>4238.3</v>
      </c>
    </row>
    <row r="1469" spans="1:9" ht="47.25" x14ac:dyDescent="0.25">
      <c r="A1469" s="32" t="s">
        <v>42</v>
      </c>
      <c r="B1469" s="49"/>
      <c r="C1469" s="49" t="s">
        <v>13</v>
      </c>
      <c r="D1469" s="49" t="s">
        <v>11</v>
      </c>
      <c r="E1469" s="55" t="s">
        <v>422</v>
      </c>
      <c r="F1469" s="49" t="s">
        <v>78</v>
      </c>
      <c r="G1469" s="51">
        <f>5023.8+80.3</f>
        <v>5104.1000000000004</v>
      </c>
      <c r="H1469" s="51">
        <v>4237.8</v>
      </c>
      <c r="I1469" s="51">
        <v>4237.8</v>
      </c>
    </row>
    <row r="1470" spans="1:9" ht="31.5" x14ac:dyDescent="0.25">
      <c r="A1470" s="32" t="s">
        <v>43</v>
      </c>
      <c r="B1470" s="49"/>
      <c r="C1470" s="49" t="s">
        <v>13</v>
      </c>
      <c r="D1470" s="49" t="s">
        <v>11</v>
      </c>
      <c r="E1470" s="55" t="s">
        <v>422</v>
      </c>
      <c r="F1470" s="49" t="s">
        <v>80</v>
      </c>
      <c r="G1470" s="51">
        <v>0.5</v>
      </c>
      <c r="H1470" s="51">
        <v>0.5</v>
      </c>
      <c r="I1470" s="51">
        <v>0.5</v>
      </c>
    </row>
    <row r="1471" spans="1:9" x14ac:dyDescent="0.25">
      <c r="A1471" s="32" t="s">
        <v>84</v>
      </c>
      <c r="B1471" s="49"/>
      <c r="C1471" s="49" t="s">
        <v>13</v>
      </c>
      <c r="D1471" s="49" t="s">
        <v>11</v>
      </c>
      <c r="E1471" s="55" t="s">
        <v>820</v>
      </c>
      <c r="F1471" s="49"/>
      <c r="G1471" s="51">
        <f>SUM(G1472:G1473)</f>
        <v>191.29999999999998</v>
      </c>
      <c r="H1471" s="51">
        <f t="shared" ref="H1471:I1471" si="399">SUM(H1472:H1473)</f>
        <v>175.8</v>
      </c>
      <c r="I1471" s="51">
        <f t="shared" si="399"/>
        <v>175.8</v>
      </c>
    </row>
    <row r="1472" spans="1:9" ht="31.5" x14ac:dyDescent="0.25">
      <c r="A1472" s="32" t="s">
        <v>43</v>
      </c>
      <c r="B1472" s="49"/>
      <c r="C1472" s="49" t="s">
        <v>13</v>
      </c>
      <c r="D1472" s="49" t="s">
        <v>11</v>
      </c>
      <c r="E1472" s="55" t="s">
        <v>820</v>
      </c>
      <c r="F1472" s="49" t="s">
        <v>80</v>
      </c>
      <c r="G1472" s="51">
        <v>190.1</v>
      </c>
      <c r="H1472" s="51">
        <v>174.8</v>
      </c>
      <c r="I1472" s="51">
        <v>174.8</v>
      </c>
    </row>
    <row r="1473" spans="1:9" x14ac:dyDescent="0.25">
      <c r="A1473" s="98" t="s">
        <v>20</v>
      </c>
      <c r="B1473" s="49"/>
      <c r="C1473" s="49" t="s">
        <v>13</v>
      </c>
      <c r="D1473" s="49" t="s">
        <v>11</v>
      </c>
      <c r="E1473" s="55" t="s">
        <v>820</v>
      </c>
      <c r="F1473" s="49" t="s">
        <v>85</v>
      </c>
      <c r="G1473" s="51">
        <v>1.2</v>
      </c>
      <c r="H1473" s="51">
        <v>1</v>
      </c>
      <c r="I1473" s="51">
        <v>1</v>
      </c>
    </row>
    <row r="1474" spans="1:9" ht="33.75" customHeight="1" x14ac:dyDescent="0.25">
      <c r="A1474" s="98" t="s">
        <v>87</v>
      </c>
      <c r="B1474" s="49"/>
      <c r="C1474" s="49" t="s">
        <v>13</v>
      </c>
      <c r="D1474" s="49" t="s">
        <v>11</v>
      </c>
      <c r="E1474" s="55" t="s">
        <v>479</v>
      </c>
      <c r="F1474" s="49"/>
      <c r="G1474" s="51">
        <f>SUM(G1475:G1475)</f>
        <v>430.4</v>
      </c>
      <c r="H1474" s="51">
        <f>SUM(H1475)</f>
        <v>54.2</v>
      </c>
      <c r="I1474" s="51">
        <f>SUM(I1475)</f>
        <v>304.2</v>
      </c>
    </row>
    <row r="1475" spans="1:9" ht="31.5" x14ac:dyDescent="0.25">
      <c r="A1475" s="32" t="s">
        <v>43</v>
      </c>
      <c r="B1475" s="49"/>
      <c r="C1475" s="49" t="s">
        <v>13</v>
      </c>
      <c r="D1475" s="49" t="s">
        <v>11</v>
      </c>
      <c r="E1475" s="55" t="s">
        <v>479</v>
      </c>
      <c r="F1475" s="49" t="s">
        <v>80</v>
      </c>
      <c r="G1475" s="51">
        <v>430.4</v>
      </c>
      <c r="H1475" s="51">
        <v>54.2</v>
      </c>
      <c r="I1475" s="51">
        <v>304.2</v>
      </c>
    </row>
    <row r="1476" spans="1:9" ht="31.5" x14ac:dyDescent="0.25">
      <c r="A1476" s="98" t="s">
        <v>36</v>
      </c>
      <c r="B1476" s="56"/>
      <c r="C1476" s="4" t="s">
        <v>13</v>
      </c>
      <c r="D1476" s="4" t="s">
        <v>11</v>
      </c>
      <c r="E1476" s="4" t="s">
        <v>132</v>
      </c>
      <c r="F1476" s="4"/>
      <c r="G1476" s="7">
        <f>G1477</f>
        <v>46346.799999999996</v>
      </c>
      <c r="H1476" s="7">
        <f>H1477</f>
        <v>43844.2</v>
      </c>
      <c r="I1476" s="7">
        <f>I1477</f>
        <v>44479.199999999997</v>
      </c>
    </row>
    <row r="1477" spans="1:9" x14ac:dyDescent="0.25">
      <c r="A1477" s="98" t="s">
        <v>432</v>
      </c>
      <c r="B1477" s="56"/>
      <c r="C1477" s="4" t="s">
        <v>13</v>
      </c>
      <c r="D1477" s="4" t="s">
        <v>11</v>
      </c>
      <c r="E1477" s="4" t="s">
        <v>133</v>
      </c>
      <c r="F1477" s="4"/>
      <c r="G1477" s="7">
        <f>G1478+G1479+G1480</f>
        <v>46346.799999999996</v>
      </c>
      <c r="H1477" s="7">
        <f>H1478+H1479+H1480</f>
        <v>43844.2</v>
      </c>
      <c r="I1477" s="7">
        <f>I1478+I1479+I1480</f>
        <v>44479.199999999997</v>
      </c>
    </row>
    <row r="1478" spans="1:9" ht="47.25" x14ac:dyDescent="0.25">
      <c r="A1478" s="98" t="s">
        <v>42</v>
      </c>
      <c r="B1478" s="57"/>
      <c r="C1478" s="4" t="s">
        <v>13</v>
      </c>
      <c r="D1478" s="4" t="s">
        <v>11</v>
      </c>
      <c r="E1478" s="4" t="s">
        <v>133</v>
      </c>
      <c r="F1478" s="4" t="s">
        <v>78</v>
      </c>
      <c r="G1478" s="7">
        <v>44654.2</v>
      </c>
      <c r="H1478" s="7">
        <v>42504.6</v>
      </c>
      <c r="I1478" s="7">
        <v>42504.6</v>
      </c>
    </row>
    <row r="1479" spans="1:9" s="27" customFormat="1" ht="31.5" x14ac:dyDescent="0.25">
      <c r="A1479" s="98" t="s">
        <v>43</v>
      </c>
      <c r="B1479" s="57"/>
      <c r="C1479" s="4" t="s">
        <v>13</v>
      </c>
      <c r="D1479" s="4" t="s">
        <v>11</v>
      </c>
      <c r="E1479" s="4" t="s">
        <v>133</v>
      </c>
      <c r="F1479" s="4" t="s">
        <v>80</v>
      </c>
      <c r="G1479" s="7">
        <v>1689.9</v>
      </c>
      <c r="H1479" s="7">
        <v>1337</v>
      </c>
      <c r="I1479" s="7">
        <v>1972</v>
      </c>
    </row>
    <row r="1480" spans="1:9" x14ac:dyDescent="0.25">
      <c r="A1480" s="98" t="s">
        <v>20</v>
      </c>
      <c r="B1480" s="57"/>
      <c r="C1480" s="4" t="s">
        <v>13</v>
      </c>
      <c r="D1480" s="4" t="s">
        <v>11</v>
      </c>
      <c r="E1480" s="4" t="s">
        <v>133</v>
      </c>
      <c r="F1480" s="4" t="s">
        <v>85</v>
      </c>
      <c r="G1480" s="7">
        <v>2.7</v>
      </c>
      <c r="H1480" s="7">
        <v>2.6</v>
      </c>
      <c r="I1480" s="7">
        <v>2.6</v>
      </c>
    </row>
    <row r="1481" spans="1:9" x14ac:dyDescent="0.25">
      <c r="A1481" s="23" t="s">
        <v>624</v>
      </c>
      <c r="B1481" s="40"/>
      <c r="C1481" s="99"/>
      <c r="D1481" s="99"/>
      <c r="E1481" s="99"/>
      <c r="F1481" s="31"/>
      <c r="G1481" s="43"/>
      <c r="H1481" s="10">
        <v>115000</v>
      </c>
      <c r="I1481" s="10">
        <v>185000</v>
      </c>
    </row>
    <row r="1482" spans="1:9" x14ac:dyDescent="0.25">
      <c r="A1482" s="23" t="s">
        <v>172</v>
      </c>
      <c r="B1482" s="38"/>
      <c r="C1482" s="29"/>
      <c r="D1482" s="29"/>
      <c r="E1482" s="29"/>
      <c r="F1482" s="29"/>
      <c r="G1482" s="10">
        <f>SUM(G9+G35+G55+G555+G599+G797+G916+G1266)</f>
        <v>7855088</v>
      </c>
      <c r="H1482" s="10">
        <f>SUM(H9+H35+H55+H555+H599+H797+H916+H1266)+H1481</f>
        <v>6574333.4000000004</v>
      </c>
      <c r="I1482" s="10">
        <f>SUM(I9+I35+I55+I555+I599+I797+I916+I1266)+I1481</f>
        <v>6289257.6999999993</v>
      </c>
    </row>
    <row r="1483" spans="1:9" x14ac:dyDescent="0.25">
      <c r="H1483" s="61"/>
      <c r="I1483" s="61"/>
    </row>
    <row r="1484" spans="1:9" ht="19.5" hidden="1" customHeight="1" x14ac:dyDescent="0.25">
      <c r="G1484" s="100">
        <v>7855087.9999999981</v>
      </c>
      <c r="H1484" s="100">
        <v>6574333.4000000004</v>
      </c>
      <c r="I1484" s="100">
        <v>6289257.7000000002</v>
      </c>
    </row>
    <row r="1485" spans="1:9" ht="20.25" hidden="1" customHeight="1" x14ac:dyDescent="0.25">
      <c r="G1485" s="61">
        <f>SUM(G1484-G1482)</f>
        <v>-1.862645149230957E-9</v>
      </c>
      <c r="H1485" s="61">
        <f t="shared" ref="H1485:I1485" si="400">SUM(H1484-H1482)</f>
        <v>0</v>
      </c>
      <c r="I1485" s="61">
        <f t="shared" si="400"/>
        <v>9.3132257461547852E-10</v>
      </c>
    </row>
    <row r="1486" spans="1:9" ht="14.25" hidden="1" customHeight="1" x14ac:dyDescent="0.25"/>
    <row r="1487" spans="1:9" outlineLevel="1" x14ac:dyDescent="0.25"/>
  </sheetData>
  <autoFilter ref="F1:F1487"/>
  <mergeCells count="5">
    <mergeCell ref="A7:A8"/>
    <mergeCell ref="B7:F7"/>
    <mergeCell ref="G7:G8"/>
    <mergeCell ref="H7:H8"/>
    <mergeCell ref="I7:I8"/>
  </mergeCells>
  <pageMargins left="0.51181102362204722" right="0.11811023622047245" top="0" bottom="0" header="0" footer="0"/>
  <pageSetup paperSize="9" scale="75" fitToHeight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F62"/>
  <sheetViews>
    <sheetView topLeftCell="A31" workbookViewId="0">
      <selection activeCell="J46" sqref="J46"/>
    </sheetView>
  </sheetViews>
  <sheetFormatPr defaultRowHeight="15.75" x14ac:dyDescent="0.25"/>
  <cols>
    <col min="1" max="1" width="55.5703125" style="73" customWidth="1"/>
    <col min="2" max="3" width="12" style="74" customWidth="1"/>
    <col min="4" max="6" width="18.140625" style="74" customWidth="1"/>
    <col min="7" max="16384" width="9.140625" style="74"/>
  </cols>
  <sheetData>
    <row r="1" spans="1:6" x14ac:dyDescent="0.25">
      <c r="C1" s="3"/>
      <c r="E1" s="14"/>
      <c r="F1" s="14" t="s">
        <v>984</v>
      </c>
    </row>
    <row r="2" spans="1:6" ht="15.75" customHeight="1" x14ac:dyDescent="0.25">
      <c r="C2" s="3"/>
      <c r="E2" s="3"/>
      <c r="F2" s="3" t="s">
        <v>0</v>
      </c>
    </row>
    <row r="3" spans="1:6" x14ac:dyDescent="0.25">
      <c r="C3" s="3"/>
      <c r="E3" s="3"/>
      <c r="F3" s="3" t="s">
        <v>1</v>
      </c>
    </row>
    <row r="4" spans="1:6" x14ac:dyDescent="0.25">
      <c r="C4" s="3"/>
      <c r="E4" s="3"/>
      <c r="F4" s="3" t="s">
        <v>2</v>
      </c>
    </row>
    <row r="5" spans="1:6" x14ac:dyDescent="0.25">
      <c r="C5" s="1"/>
      <c r="E5" s="1"/>
      <c r="F5" s="1"/>
    </row>
    <row r="6" spans="1:6" ht="46.5" customHeight="1" x14ac:dyDescent="0.25">
      <c r="A6" s="125" t="s">
        <v>851</v>
      </c>
      <c r="B6" s="126"/>
      <c r="C6" s="126"/>
      <c r="D6" s="127"/>
      <c r="E6" s="127"/>
      <c r="F6" s="127"/>
    </row>
    <row r="7" spans="1:6" x14ac:dyDescent="0.25">
      <c r="D7" s="75"/>
      <c r="E7" s="75"/>
      <c r="F7" s="75" t="s">
        <v>424</v>
      </c>
    </row>
    <row r="8" spans="1:6" ht="27" customHeight="1" x14ac:dyDescent="0.25">
      <c r="A8" s="76" t="s">
        <v>142</v>
      </c>
      <c r="B8" s="77" t="s">
        <v>146</v>
      </c>
      <c r="C8" s="77" t="s">
        <v>147</v>
      </c>
      <c r="D8" s="22" t="s">
        <v>852</v>
      </c>
      <c r="E8" s="22" t="s">
        <v>853</v>
      </c>
      <c r="F8" s="22" t="s">
        <v>854</v>
      </c>
    </row>
    <row r="9" spans="1:6" s="81" customFormat="1" x14ac:dyDescent="0.25">
      <c r="A9" s="78" t="s">
        <v>76</v>
      </c>
      <c r="B9" s="79" t="s">
        <v>28</v>
      </c>
      <c r="C9" s="79" t="s">
        <v>26</v>
      </c>
      <c r="D9" s="80">
        <f>SUM(D10:D17)</f>
        <v>320754.09999999998</v>
      </c>
      <c r="E9" s="80">
        <f>SUM(E10:E17)</f>
        <v>162915.1</v>
      </c>
      <c r="F9" s="80">
        <f>SUM(F10:F17)</f>
        <v>313566.19999999995</v>
      </c>
    </row>
    <row r="10" spans="1:6" ht="47.25" x14ac:dyDescent="0.25">
      <c r="A10" s="82" t="s">
        <v>148</v>
      </c>
      <c r="B10" s="83" t="s">
        <v>28</v>
      </c>
      <c r="C10" s="83" t="s">
        <v>35</v>
      </c>
      <c r="D10" s="84">
        <f>Ведомственная!G57</f>
        <v>5872.3</v>
      </c>
      <c r="E10" s="84">
        <f>Ведомственная!H57</f>
        <v>3925.5</v>
      </c>
      <c r="F10" s="84">
        <f>Ведомственная!I57</f>
        <v>3925.5</v>
      </c>
    </row>
    <row r="11" spans="1:6" ht="63" x14ac:dyDescent="0.25">
      <c r="A11" s="82" t="s">
        <v>149</v>
      </c>
      <c r="B11" s="83" t="s">
        <v>28</v>
      </c>
      <c r="C11" s="83" t="s">
        <v>45</v>
      </c>
      <c r="D11" s="84">
        <f>Ведомственная!G11</f>
        <v>22087.7</v>
      </c>
      <c r="E11" s="84">
        <f>Ведомственная!H11</f>
        <v>20836.699999999997</v>
      </c>
      <c r="F11" s="84">
        <f>Ведомственная!I11</f>
        <v>20836.699999999997</v>
      </c>
    </row>
    <row r="12" spans="1:6" ht="63" x14ac:dyDescent="0.25">
      <c r="A12" s="82" t="s">
        <v>150</v>
      </c>
      <c r="B12" s="83" t="s">
        <v>28</v>
      </c>
      <c r="C12" s="83" t="s">
        <v>11</v>
      </c>
      <c r="D12" s="84">
        <f>Ведомственная!G61</f>
        <v>157779.80000000002</v>
      </c>
      <c r="E12" s="84">
        <f>Ведомственная!H61</f>
        <v>56639.7</v>
      </c>
      <c r="F12" s="84">
        <f>Ведомственная!I61</f>
        <v>167675.80000000002</v>
      </c>
    </row>
    <row r="13" spans="1:6" x14ac:dyDescent="0.25">
      <c r="A13" s="82" t="s">
        <v>151</v>
      </c>
      <c r="B13" s="83" t="s">
        <v>28</v>
      </c>
      <c r="C13" s="83" t="s">
        <v>152</v>
      </c>
      <c r="D13" s="84">
        <f>Ведомственная!G84</f>
        <v>3</v>
      </c>
      <c r="E13" s="84">
        <f>Ведомственная!H84</f>
        <v>3.1</v>
      </c>
      <c r="F13" s="84">
        <f>Ведомственная!I84</f>
        <v>2.8</v>
      </c>
    </row>
    <row r="14" spans="1:6" ht="47.25" x14ac:dyDescent="0.25">
      <c r="A14" s="82" t="s">
        <v>91</v>
      </c>
      <c r="B14" s="83" t="s">
        <v>28</v>
      </c>
      <c r="C14" s="83" t="s">
        <v>67</v>
      </c>
      <c r="D14" s="84">
        <f>Ведомственная!G37+Ведомственная!G557</f>
        <v>43660.7</v>
      </c>
      <c r="E14" s="84">
        <f>Ведомственная!H37+Ведомственная!H557</f>
        <v>33276.400000000001</v>
      </c>
      <c r="F14" s="84">
        <f>Ведомственная!I37+Ведомственная!I557</f>
        <v>34418.400000000001</v>
      </c>
    </row>
    <row r="15" spans="1:6" hidden="1" x14ac:dyDescent="0.25">
      <c r="A15" s="82" t="s">
        <v>486</v>
      </c>
      <c r="B15" s="83" t="s">
        <v>28</v>
      </c>
      <c r="C15" s="83" t="s">
        <v>102</v>
      </c>
      <c r="D15" s="84">
        <f>SUM(Ведомственная!G88)</f>
        <v>0</v>
      </c>
      <c r="E15" s="84">
        <f>SUM(Ведомственная!H88)</f>
        <v>0</v>
      </c>
      <c r="F15" s="84">
        <f>SUM(Ведомственная!I88)</f>
        <v>0</v>
      </c>
    </row>
    <row r="16" spans="1:6" x14ac:dyDescent="0.25">
      <c r="A16" s="82" t="s">
        <v>130</v>
      </c>
      <c r="B16" s="83" t="s">
        <v>28</v>
      </c>
      <c r="C16" s="83" t="s">
        <v>153</v>
      </c>
      <c r="D16" s="84">
        <f>SUM(Ведомственная!G562)</f>
        <v>600</v>
      </c>
      <c r="E16" s="84">
        <f>SUM(Ведомственная!H562)</f>
        <v>0</v>
      </c>
      <c r="F16" s="84">
        <f>SUM(Ведомственная!I562)</f>
        <v>9539.4</v>
      </c>
    </row>
    <row r="17" spans="1:6" x14ac:dyDescent="0.25">
      <c r="A17" s="82" t="s">
        <v>82</v>
      </c>
      <c r="B17" s="83" t="s">
        <v>28</v>
      </c>
      <c r="C17" s="83" t="s">
        <v>83</v>
      </c>
      <c r="D17" s="84">
        <f>SUM(Ведомственная!G19+Ведомственная!G45+Ведомственная!G92+Ведомственная!G566)</f>
        <v>90750.599999999991</v>
      </c>
      <c r="E17" s="84">
        <f>SUM(Ведомственная!H19+Ведомственная!H45+Ведомственная!H92+Ведомственная!H566)</f>
        <v>48233.700000000004</v>
      </c>
      <c r="F17" s="84">
        <f>SUM(Ведомственная!I19+Ведомственная!I45+Ведомственная!I92+Ведомственная!I566)</f>
        <v>77167.599999999991</v>
      </c>
    </row>
    <row r="18" spans="1:6" s="81" customFormat="1" ht="31.5" x14ac:dyDescent="0.25">
      <c r="A18" s="78" t="s">
        <v>208</v>
      </c>
      <c r="B18" s="79" t="s">
        <v>45</v>
      </c>
      <c r="C18" s="79" t="s">
        <v>26</v>
      </c>
      <c r="D18" s="80">
        <f>SUM(D19:D21)</f>
        <v>33744.899999999994</v>
      </c>
      <c r="E18" s="80">
        <f t="shared" ref="E18:F18" si="0">SUM(E19:E21)</f>
        <v>27931.1</v>
      </c>
      <c r="F18" s="80">
        <f t="shared" si="0"/>
        <v>28155.8</v>
      </c>
    </row>
    <row r="19" spans="1:6" x14ac:dyDescent="0.25">
      <c r="A19" s="82" t="s">
        <v>154</v>
      </c>
      <c r="B19" s="83" t="s">
        <v>45</v>
      </c>
      <c r="C19" s="83" t="s">
        <v>11</v>
      </c>
      <c r="D19" s="84">
        <f>SUM(Ведомственная!G142)</f>
        <v>5948.5</v>
      </c>
      <c r="E19" s="84">
        <f>SUM(Ведомственная!H142)</f>
        <v>4929</v>
      </c>
      <c r="F19" s="84">
        <f>SUM(Ведомственная!I142)</f>
        <v>5153.7</v>
      </c>
    </row>
    <row r="20" spans="1:6" x14ac:dyDescent="0.25">
      <c r="A20" s="82" t="s">
        <v>709</v>
      </c>
      <c r="B20" s="83" t="s">
        <v>45</v>
      </c>
      <c r="C20" s="83" t="s">
        <v>155</v>
      </c>
      <c r="D20" s="84">
        <f>SUM(Ведомственная!G150)</f>
        <v>23150.299999999996</v>
      </c>
      <c r="E20" s="84">
        <f>SUM(Ведомственная!H150)</f>
        <v>21281.699999999997</v>
      </c>
      <c r="F20" s="84">
        <f>SUM(Ведомственная!I150)</f>
        <v>21281.699999999997</v>
      </c>
    </row>
    <row r="21" spans="1:6" ht="47.25" x14ac:dyDescent="0.25">
      <c r="A21" s="2" t="s">
        <v>710</v>
      </c>
      <c r="B21" s="83" t="s">
        <v>45</v>
      </c>
      <c r="C21" s="83" t="s">
        <v>25</v>
      </c>
      <c r="D21" s="84">
        <f>SUM(Ведомственная!G160)</f>
        <v>4646.1000000000004</v>
      </c>
      <c r="E21" s="84">
        <f>SUM(Ведомственная!H160)</f>
        <v>1720.4</v>
      </c>
      <c r="F21" s="84">
        <f>SUM(Ведомственная!I160)</f>
        <v>1720.4</v>
      </c>
    </row>
    <row r="22" spans="1:6" s="81" customFormat="1" x14ac:dyDescent="0.25">
      <c r="A22" s="78" t="s">
        <v>10</v>
      </c>
      <c r="B22" s="79" t="s">
        <v>11</v>
      </c>
      <c r="C22" s="79" t="s">
        <v>26</v>
      </c>
      <c r="D22" s="80">
        <f>SUM(D23:D25)</f>
        <v>1195064.6000000001</v>
      </c>
      <c r="E22" s="80">
        <f>SUM(E23:E25)</f>
        <v>712430.70000000007</v>
      </c>
      <c r="F22" s="80">
        <f>SUM(F23:F25)</f>
        <v>503261.39999999997</v>
      </c>
    </row>
    <row r="23" spans="1:6" x14ac:dyDescent="0.25">
      <c r="A23" s="82" t="s">
        <v>12</v>
      </c>
      <c r="B23" s="83" t="s">
        <v>11</v>
      </c>
      <c r="C23" s="83" t="s">
        <v>13</v>
      </c>
      <c r="D23" s="84">
        <f>Ведомственная!G183</f>
        <v>470062</v>
      </c>
      <c r="E23" s="84">
        <f>Ведомственная!H183</f>
        <v>260368.3</v>
      </c>
      <c r="F23" s="84">
        <f>Ведомственная!I183</f>
        <v>267556.59999999998</v>
      </c>
    </row>
    <row r="24" spans="1:6" x14ac:dyDescent="0.25">
      <c r="A24" s="82" t="s">
        <v>156</v>
      </c>
      <c r="B24" s="83" t="s">
        <v>11</v>
      </c>
      <c r="C24" s="83" t="s">
        <v>155</v>
      </c>
      <c r="D24" s="84">
        <f>SUM(Ведомственная!G212)</f>
        <v>699006.70000000007</v>
      </c>
      <c r="E24" s="84">
        <f>SUM(Ведомственная!H212)</f>
        <v>427228.5</v>
      </c>
      <c r="F24" s="84">
        <f>SUM(Ведомственная!I212)</f>
        <v>219645.5</v>
      </c>
    </row>
    <row r="25" spans="1:6" x14ac:dyDescent="0.25">
      <c r="A25" s="82" t="s">
        <v>21</v>
      </c>
      <c r="B25" s="83" t="s">
        <v>11</v>
      </c>
      <c r="C25" s="83" t="s">
        <v>22</v>
      </c>
      <c r="D25" s="84">
        <f>Ведомственная!G244</f>
        <v>25995.899999999998</v>
      </c>
      <c r="E25" s="84">
        <f>Ведомственная!H244</f>
        <v>24833.899999999998</v>
      </c>
      <c r="F25" s="84">
        <f>Ведомственная!I244</f>
        <v>16059.3</v>
      </c>
    </row>
    <row r="26" spans="1:6" ht="14.25" customHeight="1" x14ac:dyDescent="0.25">
      <c r="A26" s="78" t="s">
        <v>214</v>
      </c>
      <c r="B26" s="79" t="s">
        <v>152</v>
      </c>
      <c r="C26" s="79" t="s">
        <v>26</v>
      </c>
      <c r="D26" s="80">
        <f>SUM(D27:D30)</f>
        <v>704339.50000000012</v>
      </c>
      <c r="E26" s="80">
        <f>SUM(E27:E30)</f>
        <v>669062.20000000007</v>
      </c>
      <c r="F26" s="80">
        <f>SUM(F27:F30)</f>
        <v>312376.90000000002</v>
      </c>
    </row>
    <row r="27" spans="1:6" x14ac:dyDescent="0.25">
      <c r="A27" s="82" t="s">
        <v>157</v>
      </c>
      <c r="B27" s="83" t="s">
        <v>152</v>
      </c>
      <c r="C27" s="83" t="s">
        <v>28</v>
      </c>
      <c r="D27" s="84">
        <f>SUM(Ведомственная!G291)</f>
        <v>42640.700000000004</v>
      </c>
      <c r="E27" s="84">
        <f>SUM(Ведомственная!H291)</f>
        <v>0</v>
      </c>
      <c r="F27" s="84">
        <f>SUM(Ведомственная!I291)</f>
        <v>0</v>
      </c>
    </row>
    <row r="28" spans="1:6" x14ac:dyDescent="0.25">
      <c r="A28" s="82" t="s">
        <v>158</v>
      </c>
      <c r="B28" s="83" t="s">
        <v>152</v>
      </c>
      <c r="C28" s="83" t="s">
        <v>35</v>
      </c>
      <c r="D28" s="84">
        <f>SUM(Ведомственная!G306)</f>
        <v>145647.4</v>
      </c>
      <c r="E28" s="84">
        <f>SUM(Ведомственная!H306)</f>
        <v>316216.50000000006</v>
      </c>
      <c r="F28" s="84">
        <f>SUM(Ведомственная!I306)</f>
        <v>41029.599999999999</v>
      </c>
    </row>
    <row r="29" spans="1:6" x14ac:dyDescent="0.25">
      <c r="A29" s="82" t="s">
        <v>159</v>
      </c>
      <c r="B29" s="83" t="s">
        <v>152</v>
      </c>
      <c r="C29" s="83" t="s">
        <v>45</v>
      </c>
      <c r="D29" s="84">
        <f>SUM(Ведомственная!G353)</f>
        <v>504576.10000000003</v>
      </c>
      <c r="E29" s="84">
        <f>SUM(Ведомственная!H353)</f>
        <v>298988.30000000005</v>
      </c>
      <c r="F29" s="84">
        <f>SUM(Ведомственная!I353)</f>
        <v>231534.19999999998</v>
      </c>
    </row>
    <row r="30" spans="1:6" ht="31.5" x14ac:dyDescent="0.25">
      <c r="A30" s="82" t="s">
        <v>160</v>
      </c>
      <c r="B30" s="83" t="s">
        <v>152</v>
      </c>
      <c r="C30" s="83" t="s">
        <v>152</v>
      </c>
      <c r="D30" s="84">
        <f>SUM(Ведомственная!G428)</f>
        <v>11475.3</v>
      </c>
      <c r="E30" s="84">
        <f>SUM(Ведомственная!H428)</f>
        <v>53857.4</v>
      </c>
      <c r="F30" s="84">
        <f>SUM(Ведомственная!I428)</f>
        <v>39813.100000000006</v>
      </c>
    </row>
    <row r="31" spans="1:6" s="81" customFormat="1" x14ac:dyDescent="0.25">
      <c r="A31" s="78" t="s">
        <v>316</v>
      </c>
      <c r="B31" s="79" t="s">
        <v>67</v>
      </c>
      <c r="C31" s="79" t="s">
        <v>26</v>
      </c>
      <c r="D31" s="80">
        <f>SUM(D32:D33)</f>
        <v>26046.699999999997</v>
      </c>
      <c r="E31" s="80">
        <f>SUM(E32:E33)</f>
        <v>12652.099999999999</v>
      </c>
      <c r="F31" s="80">
        <f>SUM(F32:F33)</f>
        <v>13088</v>
      </c>
    </row>
    <row r="32" spans="1:6" ht="31.5" x14ac:dyDescent="0.25">
      <c r="A32" s="82" t="s">
        <v>218</v>
      </c>
      <c r="B32" s="83" t="s">
        <v>67</v>
      </c>
      <c r="C32" s="83" t="s">
        <v>45</v>
      </c>
      <c r="D32" s="84">
        <f>SUM(Ведомственная!G453)</f>
        <v>9513.6</v>
      </c>
      <c r="E32" s="84">
        <f>SUM(Ведомственная!H453)</f>
        <v>8922.4</v>
      </c>
      <c r="F32" s="84">
        <f>SUM(Ведомственная!I453)</f>
        <v>8922.4</v>
      </c>
    </row>
    <row r="33" spans="1:6" x14ac:dyDescent="0.25">
      <c r="A33" s="82" t="s">
        <v>161</v>
      </c>
      <c r="B33" s="83" t="s">
        <v>67</v>
      </c>
      <c r="C33" s="83" t="s">
        <v>152</v>
      </c>
      <c r="D33" s="84">
        <f>SUM(Ведомственная!G459)+Ведомственная!G580</f>
        <v>16533.099999999999</v>
      </c>
      <c r="E33" s="84">
        <f>SUM(Ведомственная!H459)+Ведомственная!H580</f>
        <v>3729.7</v>
      </c>
      <c r="F33" s="84">
        <f>SUM(Ведомственная!I459)+Ведомственная!I580</f>
        <v>4165.6000000000004</v>
      </c>
    </row>
    <row r="34" spans="1:6" s="81" customFormat="1" x14ac:dyDescent="0.25">
      <c r="A34" s="78" t="s">
        <v>101</v>
      </c>
      <c r="B34" s="79" t="s">
        <v>102</v>
      </c>
      <c r="C34" s="79" t="s">
        <v>26</v>
      </c>
      <c r="D34" s="80">
        <f>SUM(D35:D40)</f>
        <v>3691040.5</v>
      </c>
      <c r="E34" s="80">
        <f>SUM(E35:E40)</f>
        <v>3190276.8</v>
      </c>
      <c r="F34" s="80">
        <f>SUM(F35:F40)</f>
        <v>3176252.4</v>
      </c>
    </row>
    <row r="35" spans="1:6" x14ac:dyDescent="0.25">
      <c r="A35" s="82" t="s">
        <v>162</v>
      </c>
      <c r="B35" s="83" t="s">
        <v>102</v>
      </c>
      <c r="C35" s="83" t="s">
        <v>28</v>
      </c>
      <c r="D35" s="84">
        <f>SUM(Ведомственная!G918)</f>
        <v>1231175.3</v>
      </c>
      <c r="E35" s="84">
        <f>SUM(Ведомственная!H918)</f>
        <v>1090102.8</v>
      </c>
      <c r="F35" s="84">
        <f>SUM(Ведомственная!I918)</f>
        <v>1103799.4000000001</v>
      </c>
    </row>
    <row r="36" spans="1:6" x14ac:dyDescent="0.25">
      <c r="A36" s="82" t="s">
        <v>163</v>
      </c>
      <c r="B36" s="83" t="s">
        <v>102</v>
      </c>
      <c r="C36" s="83" t="s">
        <v>35</v>
      </c>
      <c r="D36" s="84">
        <f>SUM(Ведомственная!G986)+Ведомственная!G474</f>
        <v>2000543.5</v>
      </c>
      <c r="E36" s="84">
        <f>SUM(Ведомственная!H986)+Ведомственная!H474</f>
        <v>1715474.4</v>
      </c>
      <c r="F36" s="84">
        <f>SUM(Ведомственная!I986)+Ведомственная!I474</f>
        <v>1730821.6</v>
      </c>
    </row>
    <row r="37" spans="1:6" x14ac:dyDescent="0.25">
      <c r="A37" s="82" t="s">
        <v>103</v>
      </c>
      <c r="B37" s="83" t="s">
        <v>102</v>
      </c>
      <c r="C37" s="83" t="s">
        <v>45</v>
      </c>
      <c r="D37" s="84">
        <f>SUM(Ведомственная!G1268+Ведомственная!G1104)</f>
        <v>334930.7</v>
      </c>
      <c r="E37" s="84">
        <f>SUM(Ведомственная!H1268+Ведомственная!H1104)</f>
        <v>277271.8</v>
      </c>
      <c r="F37" s="84">
        <f>SUM(Ведомственная!I1268+Ведомственная!I1104)</f>
        <v>234238.7</v>
      </c>
    </row>
    <row r="38" spans="1:6" ht="31.5" x14ac:dyDescent="0.25">
      <c r="A38" s="2" t="s">
        <v>677</v>
      </c>
      <c r="B38" s="83" t="s">
        <v>102</v>
      </c>
      <c r="C38" s="83" t="s">
        <v>152</v>
      </c>
      <c r="D38" s="85">
        <f>SUM(Ведомственная!G31+Ведомственная!G478+Ведомственная!G585+Ведомственная!G601+Ведомственная!G1134)+Ведомственная!G1307</f>
        <v>241.8</v>
      </c>
      <c r="E38" s="85">
        <f>SUM(Ведомственная!H31+Ведомственная!H478+Ведомственная!H585+Ведомственная!H601+Ведомственная!H1134)+Ведомственная!H1307</f>
        <v>114.9</v>
      </c>
      <c r="F38" s="85">
        <f>SUM(Ведомственная!I31+Ведомственная!I478+Ведомственная!I585+Ведомственная!I601+Ведомственная!I1134)+Ведомственная!I1307</f>
        <v>114.9</v>
      </c>
    </row>
    <row r="39" spans="1:6" x14ac:dyDescent="0.25">
      <c r="A39" s="82" t="s">
        <v>164</v>
      </c>
      <c r="B39" s="83" t="s">
        <v>102</v>
      </c>
      <c r="C39" s="83" t="s">
        <v>102</v>
      </c>
      <c r="D39" s="84">
        <f>SUM(Ведомственная!G615+Ведомственная!G799+Ведомственная!G1142+Ведомственная!G1312)</f>
        <v>5872.1999999999989</v>
      </c>
      <c r="E39" s="84">
        <f>SUM(Ведомственная!H615+Ведомственная!H799+Ведомственная!H1142+Ведомственная!H1312)</f>
        <v>1424.5</v>
      </c>
      <c r="F39" s="84">
        <f>SUM(Ведомственная!I615+Ведомственная!I799+Ведомственная!I1142+Ведомственная!I1312)</f>
        <v>1051.5</v>
      </c>
    </row>
    <row r="40" spans="1:6" x14ac:dyDescent="0.25">
      <c r="A40" s="82" t="s">
        <v>165</v>
      </c>
      <c r="B40" s="83" t="s">
        <v>102</v>
      </c>
      <c r="C40" s="83" t="s">
        <v>155</v>
      </c>
      <c r="D40" s="84">
        <f>SUM(Ведомственная!G1173)+Ведомственная!G504</f>
        <v>118277</v>
      </c>
      <c r="E40" s="84">
        <f>SUM(Ведомственная!H1173)+Ведомственная!H504</f>
        <v>105888.4</v>
      </c>
      <c r="F40" s="84">
        <f>SUM(Ведомственная!I1173)+Ведомственная!I504</f>
        <v>106226.3</v>
      </c>
    </row>
    <row r="41" spans="1:6" s="81" customFormat="1" x14ac:dyDescent="0.25">
      <c r="A41" s="78" t="s">
        <v>317</v>
      </c>
      <c r="B41" s="79" t="s">
        <v>13</v>
      </c>
      <c r="C41" s="79" t="s">
        <v>26</v>
      </c>
      <c r="D41" s="80">
        <f>SUM(D42:D43)</f>
        <v>289557.5</v>
      </c>
      <c r="E41" s="80">
        <f>SUM(E42:E43)</f>
        <v>210396.90000000002</v>
      </c>
      <c r="F41" s="80">
        <f>SUM(F42:F43)</f>
        <v>218427.79999999996</v>
      </c>
    </row>
    <row r="42" spans="1:6" x14ac:dyDescent="0.25">
      <c r="A42" s="82" t="s">
        <v>166</v>
      </c>
      <c r="B42" s="83" t="s">
        <v>13</v>
      </c>
      <c r="C42" s="83" t="s">
        <v>28</v>
      </c>
      <c r="D42" s="84">
        <f>SUM(Ведомственная!G1321)+Ведомственная!G509</f>
        <v>218469.09999999998</v>
      </c>
      <c r="E42" s="84">
        <f>SUM(Ведомственная!H1321)+Ведомственная!H509</f>
        <v>161584.40000000002</v>
      </c>
      <c r="F42" s="84">
        <f>SUM(Ведомственная!I1321)+Ведомственная!I509</f>
        <v>167245.29999999996</v>
      </c>
    </row>
    <row r="43" spans="1:6" x14ac:dyDescent="0.25">
      <c r="A43" s="82" t="s">
        <v>869</v>
      </c>
      <c r="B43" s="83" t="s">
        <v>13</v>
      </c>
      <c r="C43" s="83" t="s">
        <v>11</v>
      </c>
      <c r="D43" s="84">
        <f>SUM(Ведомственная!G1418)</f>
        <v>71088.399999999994</v>
      </c>
      <c r="E43" s="84">
        <f>SUM(Ведомственная!H1418)</f>
        <v>48812.5</v>
      </c>
      <c r="F43" s="84">
        <f>SUM(Ведомственная!I1418)</f>
        <v>51182.5</v>
      </c>
    </row>
    <row r="44" spans="1:6" s="81" customFormat="1" x14ac:dyDescent="0.25">
      <c r="A44" s="78" t="s">
        <v>24</v>
      </c>
      <c r="B44" s="79" t="s">
        <v>25</v>
      </c>
      <c r="C44" s="79" t="s">
        <v>26</v>
      </c>
      <c r="D44" s="80">
        <f>SUM(D45:D48)</f>
        <v>1094221.2</v>
      </c>
      <c r="E44" s="80">
        <f>SUM(E45:E48)</f>
        <v>1202568.9000000001</v>
      </c>
      <c r="F44" s="80">
        <f>SUM(F45:F48)</f>
        <v>1256131.9000000004</v>
      </c>
    </row>
    <row r="45" spans="1:6" x14ac:dyDescent="0.25">
      <c r="A45" s="82" t="s">
        <v>27</v>
      </c>
      <c r="B45" s="83" t="s">
        <v>25</v>
      </c>
      <c r="C45" s="83" t="s">
        <v>28</v>
      </c>
      <c r="D45" s="84">
        <f>SUM(Ведомственная!G623)</f>
        <v>18576.3</v>
      </c>
      <c r="E45" s="84">
        <f>SUM(Ведомственная!H623)</f>
        <v>16800</v>
      </c>
      <c r="F45" s="84">
        <f>SUM(Ведомственная!I623)</f>
        <v>16800</v>
      </c>
    </row>
    <row r="46" spans="1:6" x14ac:dyDescent="0.25">
      <c r="A46" s="82" t="s">
        <v>44</v>
      </c>
      <c r="B46" s="83" t="s">
        <v>25</v>
      </c>
      <c r="C46" s="83" t="s">
        <v>45</v>
      </c>
      <c r="D46" s="84">
        <f>SUM(Ведомственная!G634)</f>
        <v>740029.19999999984</v>
      </c>
      <c r="E46" s="84">
        <f>SUM(Ведомственная!H634)</f>
        <v>780470.70000000007</v>
      </c>
      <c r="F46" s="84">
        <f>SUM(Ведомственная!I634)</f>
        <v>808473.50000000012</v>
      </c>
    </row>
    <row r="47" spans="1:6" x14ac:dyDescent="0.25">
      <c r="A47" s="82" t="s">
        <v>167</v>
      </c>
      <c r="B47" s="83" t="s">
        <v>25</v>
      </c>
      <c r="C47" s="83" t="s">
        <v>11</v>
      </c>
      <c r="D47" s="84">
        <f>SUM(Ведомственная!G723+Ведомственная!G520+Ведомственная!G1231)</f>
        <v>282149.5</v>
      </c>
      <c r="E47" s="84">
        <f>SUM(Ведомственная!H723+Ведомственная!H520+Ведомственная!H1231)</f>
        <v>317528.09999999998</v>
      </c>
      <c r="F47" s="84">
        <f>SUM(Ведомственная!I723+Ведомственная!I520+Ведомственная!I1231)</f>
        <v>332588.30000000005</v>
      </c>
    </row>
    <row r="48" spans="1:6" x14ac:dyDescent="0.25">
      <c r="A48" s="82" t="s">
        <v>66</v>
      </c>
      <c r="B48" s="83" t="s">
        <v>25</v>
      </c>
      <c r="C48" s="83" t="s">
        <v>67</v>
      </c>
      <c r="D48" s="84">
        <f>SUM(Ведомственная!G531+Ведомственная!G590+Ведомственная!G745+Ведомственная!G806+Ведомственная!G1253)</f>
        <v>53466.200000000004</v>
      </c>
      <c r="E48" s="84">
        <f>SUM(Ведомственная!H531+Ведомственная!H590+Ведомственная!H745+Ведомственная!H806+Ведомственная!H1253)</f>
        <v>87770.1</v>
      </c>
      <c r="F48" s="84">
        <f>SUM(Ведомственная!I531+Ведомственная!I590+Ведомственная!I745+Ведомственная!I806+Ведомственная!I1253)</f>
        <v>98270.1</v>
      </c>
    </row>
    <row r="49" spans="1:6" s="81" customFormat="1" x14ac:dyDescent="0.25">
      <c r="A49" s="78" t="s">
        <v>230</v>
      </c>
      <c r="B49" s="79" t="s">
        <v>153</v>
      </c>
      <c r="C49" s="79" t="s">
        <v>26</v>
      </c>
      <c r="D49" s="80">
        <f>SUM(D50:D53)</f>
        <v>500319.00000000012</v>
      </c>
      <c r="E49" s="80">
        <f>SUM(E50:E53)</f>
        <v>271099.59999999998</v>
      </c>
      <c r="F49" s="80">
        <f>SUM(F50:F53)</f>
        <v>282997.30000000005</v>
      </c>
    </row>
    <row r="50" spans="1:6" x14ac:dyDescent="0.25">
      <c r="A50" s="82" t="s">
        <v>168</v>
      </c>
      <c r="B50" s="83" t="s">
        <v>153</v>
      </c>
      <c r="C50" s="83" t="s">
        <v>28</v>
      </c>
      <c r="D50" s="84">
        <f>SUM(Ведомственная!G812)</f>
        <v>310790.80000000005</v>
      </c>
      <c r="E50" s="84">
        <f>SUM(Ведомственная!H812)</f>
        <v>200963.5</v>
      </c>
      <c r="F50" s="84">
        <f>SUM(Ведомственная!I812)</f>
        <v>207919.2</v>
      </c>
    </row>
    <row r="51" spans="1:6" x14ac:dyDescent="0.25">
      <c r="A51" s="82" t="s">
        <v>169</v>
      </c>
      <c r="B51" s="83" t="s">
        <v>153</v>
      </c>
      <c r="C51" s="83" t="s">
        <v>35</v>
      </c>
      <c r="D51" s="84">
        <f>Ведомственная!G856</f>
        <v>18857.699999999997</v>
      </c>
      <c r="E51" s="84">
        <f>Ведомственная!H856</f>
        <v>6759.8</v>
      </c>
      <c r="F51" s="84">
        <f>Ведомственная!I856</f>
        <v>56559</v>
      </c>
    </row>
    <row r="52" spans="1:6" ht="13.5" customHeight="1" x14ac:dyDescent="0.25">
      <c r="A52" s="82" t="s">
        <v>170</v>
      </c>
      <c r="B52" s="83" t="s">
        <v>153</v>
      </c>
      <c r="C52" s="83" t="s">
        <v>45</v>
      </c>
      <c r="D52" s="84">
        <f>Ведомственная!G887</f>
        <v>14889.7</v>
      </c>
      <c r="E52" s="84">
        <f>Ведомственная!H887</f>
        <v>14265.8</v>
      </c>
      <c r="F52" s="84">
        <f>Ведомственная!I887</f>
        <v>4997.7000000000007</v>
      </c>
    </row>
    <row r="53" spans="1:6" ht="31.5" x14ac:dyDescent="0.25">
      <c r="A53" s="82" t="s">
        <v>171</v>
      </c>
      <c r="B53" s="83" t="s">
        <v>153</v>
      </c>
      <c r="C53" s="83" t="s">
        <v>152</v>
      </c>
      <c r="D53" s="84">
        <f>SUM(Ведомственная!G902)+Ведомственная!G1265+Ведомственная!G541</f>
        <v>155780.80000000002</v>
      </c>
      <c r="E53" s="84">
        <f>SUM(Ведомственная!H902)+Ведомственная!H1265+Ведомственная!H541</f>
        <v>49110.5</v>
      </c>
      <c r="F53" s="84">
        <f>SUM(Ведомственная!I902)+Ведомственная!I1265+Ведомственная!I541</f>
        <v>13521.400000000001</v>
      </c>
    </row>
    <row r="54" spans="1:6" ht="31.5" hidden="1" x14ac:dyDescent="0.25">
      <c r="A54" s="78" t="s">
        <v>696</v>
      </c>
      <c r="B54" s="79" t="s">
        <v>83</v>
      </c>
      <c r="C54" s="79" t="s">
        <v>26</v>
      </c>
      <c r="D54" s="80">
        <f>SUM(D55)</f>
        <v>0</v>
      </c>
      <c r="E54" s="80">
        <f t="shared" ref="E54:F54" si="1">SUM(E55)</f>
        <v>0</v>
      </c>
      <c r="F54" s="80">
        <f t="shared" si="1"/>
        <v>0</v>
      </c>
    </row>
    <row r="55" spans="1:6" ht="31.5" hidden="1" x14ac:dyDescent="0.25">
      <c r="A55" s="82" t="s">
        <v>700</v>
      </c>
      <c r="B55" s="83" t="s">
        <v>83</v>
      </c>
      <c r="C55" s="83" t="s">
        <v>28</v>
      </c>
      <c r="D55" s="84">
        <f>SUM(Ведомственная!G595)</f>
        <v>0</v>
      </c>
      <c r="E55" s="84">
        <f>SUM(Ведомственная!H595)</f>
        <v>0</v>
      </c>
      <c r="F55" s="84">
        <f>SUM(Ведомственная!I595)</f>
        <v>0</v>
      </c>
    </row>
    <row r="56" spans="1:6" x14ac:dyDescent="0.25">
      <c r="A56" s="78" t="s">
        <v>624</v>
      </c>
      <c r="B56" s="83"/>
      <c r="C56" s="83"/>
      <c r="D56" s="84"/>
      <c r="E56" s="10">
        <v>115000</v>
      </c>
      <c r="F56" s="10">
        <v>185000</v>
      </c>
    </row>
    <row r="57" spans="1:6" s="81" customFormat="1" ht="20.25" customHeight="1" x14ac:dyDescent="0.25">
      <c r="A57" s="78" t="s">
        <v>172</v>
      </c>
      <c r="B57" s="86"/>
      <c r="C57" s="86"/>
      <c r="D57" s="87">
        <f>SUM(D9+D18+D22+D26+D31+D34+D41+D44+D49)+D54+D56</f>
        <v>7855088.0000000009</v>
      </c>
      <c r="E57" s="87">
        <f>SUM(E9+E18+E22+E26+E31+E34+E41+E44+E49)+E54+E56</f>
        <v>6574333.4000000004</v>
      </c>
      <c r="F57" s="87">
        <f>SUM(F9+F18+F22+F26+F31+F34+F41+F44+F49)+F54+F56</f>
        <v>6289257.6999999993</v>
      </c>
    </row>
    <row r="58" spans="1:6" x14ac:dyDescent="0.25">
      <c r="D58" s="88"/>
      <c r="E58" s="88"/>
      <c r="F58" s="88"/>
    </row>
    <row r="59" spans="1:6" hidden="1" x14ac:dyDescent="0.25">
      <c r="D59" s="89">
        <f>SUM(Ведомственная!G1482)</f>
        <v>7855088</v>
      </c>
      <c r="E59" s="89">
        <f>SUM(Ведомственная!H1482)</f>
        <v>6574333.4000000004</v>
      </c>
      <c r="F59" s="89">
        <f>SUM(Ведомственная!I1482)</f>
        <v>6289257.6999999993</v>
      </c>
    </row>
    <row r="60" spans="1:6" hidden="1" x14ac:dyDescent="0.25">
      <c r="D60" s="89">
        <f>SUM(D59-D57)</f>
        <v>-9.3132257461547852E-10</v>
      </c>
      <c r="E60" s="89">
        <f>SUM(E59-E57)</f>
        <v>0</v>
      </c>
      <c r="F60" s="89">
        <f>SUM(F59-F57)</f>
        <v>0</v>
      </c>
    </row>
    <row r="61" spans="1:6" hidden="1" x14ac:dyDescent="0.25">
      <c r="D61" s="90"/>
      <c r="E61" s="90"/>
      <c r="F61" s="90"/>
    </row>
    <row r="62" spans="1:6" hidden="1" x14ac:dyDescent="0.25"/>
  </sheetData>
  <mergeCells count="1">
    <mergeCell ref="A6:F6"/>
  </mergeCells>
  <conditionalFormatting sqref="E36:F36 E21:F21 E18:F18 E38:F39 E42:F42 D9:D56 E46:F46 E33:F33 E50:F50 E53:F55">
    <cfRule type="cellIs" dxfId="2" priority="16" operator="lessThan">
      <formula>0</formula>
    </cfRule>
  </conditionalFormatting>
  <conditionalFormatting sqref="E9:E17 E37 E40:E41 E22:E32 E19:E20 E56 E47:E49 E43:E45 E34:E35 E51:E52">
    <cfRule type="cellIs" dxfId="1" priority="2" operator="lessThan">
      <formula>0</formula>
    </cfRule>
  </conditionalFormatting>
  <conditionalFormatting sqref="F9:F17 F37 F40:F41 F22:F32 F19:F20 F56 F47:F49 F43:F45 F34:F35 F51:F52">
    <cfRule type="cellIs" dxfId="0" priority="1" operator="lessThan">
      <formula>0</formula>
    </cfRule>
  </conditionalFormatting>
  <pageMargins left="0.70866141732283472" right="0.11811023622047245" top="0.35433070866141736" bottom="0.15748031496062992" header="0.31496062992125984" footer="0"/>
  <pageSetup paperSize="9" scale="9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  <vt:lpstr>'Раздел, подраздел'!Область_печати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2023-10-26T07:32:09Z</cp:lastPrinted>
  <dcterms:created xsi:type="dcterms:W3CDTF">2016-11-10T06:54:02Z</dcterms:created>
  <dcterms:modified xsi:type="dcterms:W3CDTF">2023-10-26T07:34:59Z</dcterms:modified>
</cp:coreProperties>
</file>