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5625" windowWidth="20730" windowHeight="657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Ведомственная!$F$1:$F$1468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Ведомственная!$A$1:$I$1459</definedName>
    <definedName name="_xlnm.Print_Area" localSheetId="0">Программы!$A$1:$H$1073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1047" i="1"/>
  <c r="G202" l="1"/>
  <c r="G15" l="1"/>
  <c r="G855" i="2" l="1"/>
  <c r="H855"/>
  <c r="G856"/>
  <c r="H856"/>
  <c r="G857"/>
  <c r="H857"/>
  <c r="F857"/>
  <c r="F856" s="1"/>
  <c r="F855" s="1"/>
  <c r="H866" i="1"/>
  <c r="I866"/>
  <c r="H867"/>
  <c r="I867"/>
  <c r="G867"/>
  <c r="G866" s="1"/>
  <c r="H353" i="2" l="1"/>
  <c r="G353"/>
  <c r="F353"/>
  <c r="H356"/>
  <c r="G356"/>
  <c r="F356"/>
  <c r="G298" i="1"/>
  <c r="G295"/>
  <c r="F157" i="2"/>
  <c r="G157"/>
  <c r="H157"/>
  <c r="G156"/>
  <c r="H156"/>
  <c r="F156"/>
  <c r="I72" i="1"/>
  <c r="H72"/>
  <c r="G72"/>
  <c r="H155" i="2" l="1"/>
  <c r="F155"/>
  <c r="G155"/>
  <c r="G1028" l="1"/>
  <c r="H1028"/>
  <c r="F1028"/>
  <c r="G572" i="1"/>
  <c r="G148"/>
  <c r="G145"/>
  <c r="G924" i="2" l="1"/>
  <c r="H924"/>
  <c r="F924"/>
  <c r="G483"/>
  <c r="G482" s="1"/>
  <c r="H483"/>
  <c r="H482" s="1"/>
  <c r="F483"/>
  <c r="F482" s="1"/>
  <c r="G1281" i="1"/>
  <c r="G1280" s="1"/>
  <c r="G1279" s="1"/>
  <c r="I1282"/>
  <c r="I1280" s="1"/>
  <c r="I1279" s="1"/>
  <c r="H1282"/>
  <c r="H1280" s="1"/>
  <c r="H1279" s="1"/>
  <c r="G1282"/>
  <c r="I1262"/>
  <c r="I1261" s="1"/>
  <c r="H1262"/>
  <c r="H1261" s="1"/>
  <c r="G1262"/>
  <c r="G1261" s="1"/>
  <c r="G872" i="2" l="1"/>
  <c r="G871" s="1"/>
  <c r="G870" s="1"/>
  <c r="H872"/>
  <c r="H871" s="1"/>
  <c r="H870" s="1"/>
  <c r="F872"/>
  <c r="F871" s="1"/>
  <c r="F870" s="1"/>
  <c r="I833" i="1"/>
  <c r="I832" s="1"/>
  <c r="H833"/>
  <c r="H832" s="1"/>
  <c r="G833"/>
  <c r="G832" s="1"/>
  <c r="G214" l="1"/>
  <c r="G462" l="1"/>
  <c r="H1268" l="1"/>
  <c r="H1267" s="1"/>
  <c r="I1268"/>
  <c r="I1267" s="1"/>
  <c r="G1268"/>
  <c r="G1267" s="1"/>
  <c r="H802" l="1"/>
  <c r="I802"/>
  <c r="G802"/>
  <c r="G493" i="2" l="1"/>
  <c r="H493"/>
  <c r="F493"/>
  <c r="H1371" i="1"/>
  <c r="G492" i="2" s="1"/>
  <c r="I1371" i="1"/>
  <c r="H492" i="2" s="1"/>
  <c r="G1371" i="1"/>
  <c r="F492" i="2" s="1"/>
  <c r="G167" l="1"/>
  <c r="G166" s="1"/>
  <c r="H167"/>
  <c r="H166" s="1"/>
  <c r="F167"/>
  <c r="F166" s="1"/>
  <c r="G358" i="1" l="1"/>
  <c r="H586" l="1"/>
  <c r="G926" i="2" l="1"/>
  <c r="H926"/>
  <c r="F926"/>
  <c r="G165"/>
  <c r="G164" s="1"/>
  <c r="H165"/>
  <c r="H164" s="1"/>
  <c r="F165"/>
  <c r="F164" s="1"/>
  <c r="G925"/>
  <c r="H925"/>
  <c r="F925"/>
  <c r="H356" i="1" l="1"/>
  <c r="I356"/>
  <c r="G356"/>
  <c r="G559" l="1"/>
  <c r="H1020" i="2" l="1"/>
  <c r="F1020"/>
  <c r="G1020"/>
  <c r="H576" i="1" l="1"/>
  <c r="H575" s="1"/>
  <c r="H574" s="1"/>
  <c r="H573" s="1"/>
  <c r="I576"/>
  <c r="I575" s="1"/>
  <c r="I574" s="1"/>
  <c r="I573" s="1"/>
  <c r="G576"/>
  <c r="G575" s="1"/>
  <c r="G574" s="1"/>
  <c r="G573" s="1"/>
  <c r="G1030" l="1"/>
  <c r="F833" i="2"/>
  <c r="G833"/>
  <c r="H833"/>
  <c r="F830"/>
  <c r="G830"/>
  <c r="H830"/>
  <c r="H860" i="1"/>
  <c r="I860"/>
  <c r="G860"/>
  <c r="H857"/>
  <c r="I857"/>
  <c r="G857"/>
  <c r="G94" i="2"/>
  <c r="H94"/>
  <c r="F94"/>
  <c r="G242"/>
  <c r="H242"/>
  <c r="F242"/>
  <c r="F241"/>
  <c r="G227"/>
  <c r="H227"/>
  <c r="G230"/>
  <c r="H230"/>
  <c r="G233"/>
  <c r="H233"/>
  <c r="G236"/>
  <c r="H236"/>
  <c r="G239"/>
  <c r="H239"/>
  <c r="G241"/>
  <c r="H241"/>
  <c r="F239"/>
  <c r="F236"/>
  <c r="F233"/>
  <c r="G281"/>
  <c r="G280" s="1"/>
  <c r="H281"/>
  <c r="H280" s="1"/>
  <c r="F281"/>
  <c r="F280" s="1"/>
  <c r="G279"/>
  <c r="G278" s="1"/>
  <c r="H279"/>
  <c r="H278" s="1"/>
  <c r="F279"/>
  <c r="F278" s="1"/>
  <c r="G277"/>
  <c r="G276" s="1"/>
  <c r="H277"/>
  <c r="H276" s="1"/>
  <c r="F277"/>
  <c r="F276" s="1"/>
  <c r="G270"/>
  <c r="G269" s="1"/>
  <c r="H270"/>
  <c r="H269" s="1"/>
  <c r="F270"/>
  <c r="F269" s="1"/>
  <c r="G268"/>
  <c r="G267" s="1"/>
  <c r="H268"/>
  <c r="H267" s="1"/>
  <c r="F268"/>
  <c r="F267" s="1"/>
  <c r="G266"/>
  <c r="G265" s="1"/>
  <c r="H266"/>
  <c r="H265" s="1"/>
  <c r="F266"/>
  <c r="F265" s="1"/>
  <c r="H241" i="1"/>
  <c r="H239" s="1"/>
  <c r="I241"/>
  <c r="I239" s="1"/>
  <c r="I329"/>
  <c r="H329"/>
  <c r="G329"/>
  <c r="I327"/>
  <c r="H327"/>
  <c r="G327"/>
  <c r="I325"/>
  <c r="H325"/>
  <c r="G325"/>
  <c r="F240" i="2" l="1"/>
  <c r="G240"/>
  <c r="H240"/>
  <c r="H315" i="1"/>
  <c r="I315"/>
  <c r="H317"/>
  <c r="I317"/>
  <c r="H319"/>
  <c r="I319"/>
  <c r="G319"/>
  <c r="G317"/>
  <c r="G315"/>
  <c r="G238" i="2"/>
  <c r="H238"/>
  <c r="F238"/>
  <c r="G235"/>
  <c r="H235"/>
  <c r="F235"/>
  <c r="G232"/>
  <c r="H232"/>
  <c r="F232"/>
  <c r="G229"/>
  <c r="H229"/>
  <c r="F229"/>
  <c r="G349"/>
  <c r="G348" s="1"/>
  <c r="H349"/>
  <c r="H348" s="1"/>
  <c r="F349"/>
  <c r="F348" s="1"/>
  <c r="H292" i="1"/>
  <c r="I292"/>
  <c r="G292"/>
  <c r="H224"/>
  <c r="I224"/>
  <c r="G224"/>
  <c r="G1049" i="2"/>
  <c r="H1049"/>
  <c r="F1049"/>
  <c r="G328"/>
  <c r="H328"/>
  <c r="F328"/>
  <c r="H201" i="1"/>
  <c r="I201"/>
  <c r="G201"/>
  <c r="H208"/>
  <c r="I208"/>
  <c r="G209"/>
  <c r="G208" s="1"/>
  <c r="G1034" i="2"/>
  <c r="H1034"/>
  <c r="F1034"/>
  <c r="H40" i="1"/>
  <c r="I40"/>
  <c r="G40"/>
  <c r="H237" i="2" l="1"/>
  <c r="F234"/>
  <c r="H231"/>
  <c r="F237"/>
  <c r="F231"/>
  <c r="G231"/>
  <c r="H234"/>
  <c r="G234"/>
  <c r="G237"/>
  <c r="G230" i="1"/>
  <c r="H1410" l="1"/>
  <c r="G929" i="2" l="1"/>
  <c r="H929"/>
  <c r="F929"/>
  <c r="G696" i="1"/>
  <c r="G772" l="1"/>
  <c r="G742" i="2" l="1"/>
  <c r="H742"/>
  <c r="G1105" i="1"/>
  <c r="F742" i="2"/>
  <c r="G586"/>
  <c r="H586"/>
  <c r="G587"/>
  <c r="H587"/>
  <c r="F587"/>
  <c r="F586"/>
  <c r="H986" i="1"/>
  <c r="I986"/>
  <c r="G986"/>
  <c r="H585" i="2" l="1"/>
  <c r="F585"/>
  <c r="G585"/>
  <c r="G863"/>
  <c r="G862" s="1"/>
  <c r="H863"/>
  <c r="H862" s="1"/>
  <c r="F863"/>
  <c r="F862" s="1"/>
  <c r="G861"/>
  <c r="G860" s="1"/>
  <c r="H861"/>
  <c r="H860" s="1"/>
  <c r="F861"/>
  <c r="F860" s="1"/>
  <c r="F815"/>
  <c r="G815"/>
  <c r="H815"/>
  <c r="H871" i="1"/>
  <c r="I871"/>
  <c r="H873"/>
  <c r="I873"/>
  <c r="G873"/>
  <c r="G871"/>
  <c r="H848" l="1"/>
  <c r="I848"/>
  <c r="G848"/>
  <c r="G1006" i="2" l="1"/>
  <c r="G1005" s="1"/>
  <c r="G1004" s="1"/>
  <c r="H1006"/>
  <c r="H1005" s="1"/>
  <c r="H1004" s="1"/>
  <c r="F1006"/>
  <c r="F1005" s="1"/>
  <c r="F1004" s="1"/>
  <c r="G943" l="1"/>
  <c r="G942" s="1"/>
  <c r="H943"/>
  <c r="H942" s="1"/>
  <c r="F943"/>
  <c r="F942" s="1"/>
  <c r="H781" i="1"/>
  <c r="I781"/>
  <c r="G781"/>
  <c r="G464" i="2"/>
  <c r="H464"/>
  <c r="F464"/>
  <c r="H1433" i="1"/>
  <c r="H1432" s="1"/>
  <c r="I1433"/>
  <c r="I1432" s="1"/>
  <c r="G1433"/>
  <c r="G1432" s="1"/>
  <c r="G546" l="1"/>
  <c r="G70"/>
  <c r="G158" l="1"/>
  <c r="G453"/>
  <c r="G124" i="2" l="1"/>
  <c r="G123" s="1"/>
  <c r="H124"/>
  <c r="H123" s="1"/>
  <c r="F124"/>
  <c r="F123" s="1"/>
  <c r="H255" i="1"/>
  <c r="I255"/>
  <c r="G255"/>
  <c r="G991" i="2" l="1"/>
  <c r="G990" s="1"/>
  <c r="G989" s="1"/>
  <c r="G988" s="1"/>
  <c r="H991"/>
  <c r="H990" s="1"/>
  <c r="H989" s="1"/>
  <c r="H988" s="1"/>
  <c r="F991"/>
  <c r="F990" s="1"/>
  <c r="F989" s="1"/>
  <c r="F988" s="1"/>
  <c r="H532" i="1"/>
  <c r="H531" s="1"/>
  <c r="H530" s="1"/>
  <c r="I532"/>
  <c r="I531" s="1"/>
  <c r="I530" s="1"/>
  <c r="G532"/>
  <c r="G531" s="1"/>
  <c r="G530" s="1"/>
  <c r="G563" i="2"/>
  <c r="G562" s="1"/>
  <c r="H563"/>
  <c r="H562" s="1"/>
  <c r="F563"/>
  <c r="F562" s="1"/>
  <c r="H423" i="1"/>
  <c r="I423"/>
  <c r="G423"/>
  <c r="H1003" i="2" l="1"/>
  <c r="H1002" s="1"/>
  <c r="H1001" s="1"/>
  <c r="G1003"/>
  <c r="G1002" s="1"/>
  <c r="G1001" s="1"/>
  <c r="F1003"/>
  <c r="F1002" s="1"/>
  <c r="F1001" s="1"/>
  <c r="I785" i="1"/>
  <c r="I784" s="1"/>
  <c r="H785"/>
  <c r="H784" s="1"/>
  <c r="G785"/>
  <c r="G784" s="1"/>
  <c r="I783" l="1"/>
  <c r="G783"/>
  <c r="H783"/>
  <c r="G105" i="2"/>
  <c r="G104" s="1"/>
  <c r="G103" s="1"/>
  <c r="H105"/>
  <c r="H104" s="1"/>
  <c r="H103" s="1"/>
  <c r="F105"/>
  <c r="F104" s="1"/>
  <c r="F103" s="1"/>
  <c r="G108"/>
  <c r="G107" s="1"/>
  <c r="G106" s="1"/>
  <c r="H108"/>
  <c r="H107" s="1"/>
  <c r="H106" s="1"/>
  <c r="F108"/>
  <c r="F107" s="1"/>
  <c r="F106" s="1"/>
  <c r="G14" l="1"/>
  <c r="H14"/>
  <c r="F14"/>
  <c r="G74"/>
  <c r="H74"/>
  <c r="F74"/>
  <c r="G73"/>
  <c r="H73"/>
  <c r="F73"/>
  <c r="G76"/>
  <c r="H76"/>
  <c r="F76"/>
  <c r="G71"/>
  <c r="H71"/>
  <c r="F71"/>
  <c r="G70"/>
  <c r="H70"/>
  <c r="F70"/>
  <c r="I974" i="1"/>
  <c r="I973" s="1"/>
  <c r="I972" s="1"/>
  <c r="H974"/>
  <c r="H973" s="1"/>
  <c r="H972" s="1"/>
  <c r="G974"/>
  <c r="G973" s="1"/>
  <c r="G972" s="1"/>
  <c r="I909"/>
  <c r="I908" s="1"/>
  <c r="I907" s="1"/>
  <c r="H909"/>
  <c r="H908" s="1"/>
  <c r="H907" s="1"/>
  <c r="G909"/>
  <c r="G908" s="1"/>
  <c r="G907" s="1"/>
  <c r="G72" i="2" l="1"/>
  <c r="H72"/>
  <c r="G75"/>
  <c r="H75"/>
  <c r="F75"/>
  <c r="F72"/>
  <c r="H523" i="1" l="1"/>
  <c r="F715" i="2"/>
  <c r="G715"/>
  <c r="H715"/>
  <c r="G714"/>
  <c r="H714"/>
  <c r="F714"/>
  <c r="G13"/>
  <c r="H13"/>
  <c r="F13"/>
  <c r="F713" l="1"/>
  <c r="F712" s="1"/>
  <c r="G713"/>
  <c r="G712" s="1"/>
  <c r="H713"/>
  <c r="H712" s="1"/>
  <c r="I1211" i="1"/>
  <c r="I1210" s="1"/>
  <c r="I1209" s="1"/>
  <c r="H1211"/>
  <c r="H1210" s="1"/>
  <c r="H1209" s="1"/>
  <c r="G1211"/>
  <c r="G1210" s="1"/>
  <c r="G1209" s="1"/>
  <c r="G485" i="2" l="1"/>
  <c r="H485"/>
  <c r="F485"/>
  <c r="I1366" i="1"/>
  <c r="I1365" s="1"/>
  <c r="H1366"/>
  <c r="H1365" s="1"/>
  <c r="G1366"/>
  <c r="G1365" s="1"/>
  <c r="F481" i="2" s="1"/>
  <c r="G518"/>
  <c r="G517" s="1"/>
  <c r="G516" s="1"/>
  <c r="H518"/>
  <c r="H517" s="1"/>
  <c r="H516" s="1"/>
  <c r="G1277" i="1"/>
  <c r="G1276" s="1"/>
  <c r="I1277"/>
  <c r="I1276" s="1"/>
  <c r="H1277"/>
  <c r="H1276" s="1"/>
  <c r="G484" i="2" l="1"/>
  <c r="G481"/>
  <c r="H484"/>
  <c r="F484"/>
  <c r="F518"/>
  <c r="F517" s="1"/>
  <c r="F516" s="1"/>
  <c r="H481"/>
  <c r="G827"/>
  <c r="G826" s="1"/>
  <c r="H827"/>
  <c r="H826" s="1"/>
  <c r="F827"/>
  <c r="F826" s="1"/>
  <c r="H882" i="1"/>
  <c r="I882"/>
  <c r="G882"/>
  <c r="H758" l="1"/>
  <c r="H757" s="1"/>
  <c r="I758"/>
  <c r="I757" s="1"/>
  <c r="G758"/>
  <c r="G757" s="1"/>
  <c r="H744"/>
  <c r="I744"/>
  <c r="G744"/>
  <c r="F40" i="2"/>
  <c r="G40"/>
  <c r="H40"/>
  <c r="I518" i="1" l="1"/>
  <c r="H518"/>
  <c r="G762" i="2" l="1"/>
  <c r="H762"/>
  <c r="F762"/>
  <c r="F761"/>
  <c r="G761"/>
  <c r="H761"/>
  <c r="G983" l="1"/>
  <c r="H983"/>
  <c r="F983"/>
  <c r="I1205" i="1"/>
  <c r="I1204" s="1"/>
  <c r="H1205"/>
  <c r="H1204" s="1"/>
  <c r="G1205"/>
  <c r="G1204" s="1"/>
  <c r="F590" i="2"/>
  <c r="G590"/>
  <c r="H590"/>
  <c r="F625"/>
  <c r="G625"/>
  <c r="H625"/>
  <c r="F626"/>
  <c r="G626"/>
  <c r="H626"/>
  <c r="I1169" i="1"/>
  <c r="H1169"/>
  <c r="G1169"/>
  <c r="I1165"/>
  <c r="H1165"/>
  <c r="G1165"/>
  <c r="I1155"/>
  <c r="I1154" s="1"/>
  <c r="H1155"/>
  <c r="H1154" s="1"/>
  <c r="G1154"/>
  <c r="H711" i="2"/>
  <c r="H710" s="1"/>
  <c r="H709" s="1"/>
  <c r="H1103" i="1"/>
  <c r="H1102" s="1"/>
  <c r="H1101" s="1"/>
  <c r="G1103"/>
  <c r="G1102" s="1"/>
  <c r="G1101" s="1"/>
  <c r="I1102"/>
  <c r="I1101" s="1"/>
  <c r="G644" i="2" l="1"/>
  <c r="G624"/>
  <c r="H644"/>
  <c r="H589"/>
  <c r="F624"/>
  <c r="F589"/>
  <c r="H624"/>
  <c r="F644"/>
  <c r="G589"/>
  <c r="G711"/>
  <c r="G710" s="1"/>
  <c r="G709" s="1"/>
  <c r="F711"/>
  <c r="F710" s="1"/>
  <c r="F709" s="1"/>
  <c r="G923" l="1"/>
  <c r="H923"/>
  <c r="F923"/>
  <c r="G928"/>
  <c r="H928"/>
  <c r="F928"/>
  <c r="I1083" i="1"/>
  <c r="I1082" s="1"/>
  <c r="I1081" s="1"/>
  <c r="I1080" s="1"/>
  <c r="H1083"/>
  <c r="H1082" s="1"/>
  <c r="H1081" s="1"/>
  <c r="H1080" s="1"/>
  <c r="G1083"/>
  <c r="G1082" s="1"/>
  <c r="G1081" s="1"/>
  <c r="G1080" s="1"/>
  <c r="H704" i="2"/>
  <c r="H703" s="1"/>
  <c r="F704"/>
  <c r="F703" s="1"/>
  <c r="G704"/>
  <c r="G703" s="1"/>
  <c r="I1050" i="1"/>
  <c r="G1050"/>
  <c r="F737" i="2"/>
  <c r="G752"/>
  <c r="G751" s="1"/>
  <c r="H752"/>
  <c r="H751" s="1"/>
  <c r="F752"/>
  <c r="F751" s="1"/>
  <c r="G749"/>
  <c r="H749"/>
  <c r="G750"/>
  <c r="H750"/>
  <c r="F750"/>
  <c r="F749"/>
  <c r="G747"/>
  <c r="H747"/>
  <c r="F747"/>
  <c r="G744"/>
  <c r="H744"/>
  <c r="G745"/>
  <c r="H745"/>
  <c r="I1072" i="1"/>
  <c r="H1072"/>
  <c r="G1072"/>
  <c r="I1069"/>
  <c r="H1069"/>
  <c r="G1069"/>
  <c r="I1067"/>
  <c r="H1067"/>
  <c r="G1067"/>
  <c r="F745" i="2"/>
  <c r="F744"/>
  <c r="I1064" i="1"/>
  <c r="H1064"/>
  <c r="I1061" l="1"/>
  <c r="H1061"/>
  <c r="G748" i="2"/>
  <c r="H1050" i="1"/>
  <c r="F743" i="2"/>
  <c r="H748"/>
  <c r="F748"/>
  <c r="G1064" i="1"/>
  <c r="H743" i="2"/>
  <c r="G743"/>
  <c r="F640"/>
  <c r="G640"/>
  <c r="H640"/>
  <c r="G639"/>
  <c r="H639"/>
  <c r="F639"/>
  <c r="I921" i="1"/>
  <c r="H921"/>
  <c r="G921"/>
  <c r="G638" i="2" l="1"/>
  <c r="H638"/>
  <c r="F638"/>
  <c r="H525" l="1"/>
  <c r="G525"/>
  <c r="F525"/>
  <c r="H474"/>
  <c r="G474"/>
  <c r="F474"/>
  <c r="F812"/>
  <c r="G812"/>
  <c r="H812"/>
  <c r="F813"/>
  <c r="G813"/>
  <c r="H813"/>
  <c r="F811"/>
  <c r="G811"/>
  <c r="H811"/>
  <c r="G810"/>
  <c r="H810"/>
  <c r="F810"/>
  <c r="G456"/>
  <c r="G455" s="1"/>
  <c r="G454" s="1"/>
  <c r="H456"/>
  <c r="H455" s="1"/>
  <c r="H454" s="1"/>
  <c r="F456"/>
  <c r="F455" s="1"/>
  <c r="F454" s="1"/>
  <c r="H1448" i="1" l="1"/>
  <c r="I1448"/>
  <c r="G1448"/>
  <c r="H1356"/>
  <c r="I1356"/>
  <c r="G1356"/>
  <c r="H468" i="2"/>
  <c r="G468"/>
  <c r="F468"/>
  <c r="H1353" i="1"/>
  <c r="I1353"/>
  <c r="G1353"/>
  <c r="H385" i="2"/>
  <c r="G385"/>
  <c r="F385"/>
  <c r="H1311" i="1"/>
  <c r="I1311"/>
  <c r="G1311"/>
  <c r="H471" i="2"/>
  <c r="H470" s="1"/>
  <c r="G471"/>
  <c r="G470" s="1"/>
  <c r="F471"/>
  <c r="F470" s="1"/>
  <c r="H1259" i="1" l="1"/>
  <c r="I1259"/>
  <c r="G1259"/>
  <c r="G1257"/>
  <c r="G1256" l="1"/>
  <c r="G832" i="2" l="1"/>
  <c r="G831" s="1"/>
  <c r="H832"/>
  <c r="H831" s="1"/>
  <c r="F832"/>
  <c r="F831" s="1"/>
  <c r="G829"/>
  <c r="G828" s="1"/>
  <c r="H829"/>
  <c r="H828" s="1"/>
  <c r="F829"/>
  <c r="F828" s="1"/>
  <c r="G825"/>
  <c r="G824" s="1"/>
  <c r="H825"/>
  <c r="H824" s="1"/>
  <c r="F825"/>
  <c r="F824" s="1"/>
  <c r="H863" i="1"/>
  <c r="I863"/>
  <c r="G863"/>
  <c r="G41" i="2" l="1"/>
  <c r="G39" s="1"/>
  <c r="H41"/>
  <c r="H39" s="1"/>
  <c r="F41"/>
  <c r="F39" s="1"/>
  <c r="G897"/>
  <c r="G896" s="1"/>
  <c r="H897"/>
  <c r="H896" s="1"/>
  <c r="F897"/>
  <c r="F896" s="1"/>
  <c r="G111"/>
  <c r="G110" s="1"/>
  <c r="G109" s="1"/>
  <c r="H111"/>
  <c r="H110" s="1"/>
  <c r="H109" s="1"/>
  <c r="F111"/>
  <c r="F110" s="1"/>
  <c r="F109" s="1"/>
  <c r="H761" i="1"/>
  <c r="I761"/>
  <c r="G761"/>
  <c r="H684"/>
  <c r="I684"/>
  <c r="G684"/>
  <c r="I444" l="1"/>
  <c r="G867" i="2" l="1"/>
  <c r="H867"/>
  <c r="G319"/>
  <c r="G318" s="1"/>
  <c r="H319"/>
  <c r="H318" s="1"/>
  <c r="F319"/>
  <c r="F318" s="1"/>
  <c r="I465" i="1"/>
  <c r="I367"/>
  <c r="H367"/>
  <c r="I1304" l="1"/>
  <c r="I1303" s="1"/>
  <c r="I1302" s="1"/>
  <c r="H1304"/>
  <c r="H1303" s="1"/>
  <c r="H1302" s="1"/>
  <c r="G1304"/>
  <c r="G1303" s="1"/>
  <c r="G1302" s="1"/>
  <c r="I1454"/>
  <c r="I1453" s="1"/>
  <c r="H1454"/>
  <c r="H1453" s="1"/>
  <c r="G1454"/>
  <c r="G1453" s="1"/>
  <c r="I1451"/>
  <c r="H1451"/>
  <c r="G1451"/>
  <c r="I1445"/>
  <c r="H1445"/>
  <c r="G1445"/>
  <c r="I1442"/>
  <c r="I1441" s="1"/>
  <c r="H1442"/>
  <c r="H1441" s="1"/>
  <c r="G1442"/>
  <c r="G1441" s="1"/>
  <c r="I1439"/>
  <c r="I1438" s="1"/>
  <c r="H1439"/>
  <c r="H1438" s="1"/>
  <c r="G1439"/>
  <c r="G1438" s="1"/>
  <c r="I1436"/>
  <c r="I1435" s="1"/>
  <c r="H1436"/>
  <c r="H1435" s="1"/>
  <c r="G1436"/>
  <c r="G1435" s="1"/>
  <c r="I1429"/>
  <c r="H1429"/>
  <c r="G1429"/>
  <c r="I1427"/>
  <c r="H1427"/>
  <c r="G1427"/>
  <c r="I1424"/>
  <c r="H1424"/>
  <c r="G1424"/>
  <c r="I1422"/>
  <c r="H1422"/>
  <c r="G1422"/>
  <c r="I1419"/>
  <c r="H1419"/>
  <c r="G1419"/>
  <c r="G1418" s="1"/>
  <c r="I1414"/>
  <c r="H1414"/>
  <c r="G1414"/>
  <c r="I1412"/>
  <c r="H1412"/>
  <c r="G1412"/>
  <c r="I1410"/>
  <c r="G1410"/>
  <c r="I1407"/>
  <c r="H1407"/>
  <c r="G1407"/>
  <c r="I1403"/>
  <c r="I1402" s="1"/>
  <c r="I1401" s="1"/>
  <c r="H1403"/>
  <c r="H1402" s="1"/>
  <c r="H1401" s="1"/>
  <c r="G1403"/>
  <c r="G1402" s="1"/>
  <c r="G1401" s="1"/>
  <c r="I1399"/>
  <c r="I1398" s="1"/>
  <c r="H1399"/>
  <c r="H1398" s="1"/>
  <c r="G1399"/>
  <c r="G1398" s="1"/>
  <c r="I1393"/>
  <c r="I1392" s="1"/>
  <c r="I1391" s="1"/>
  <c r="I1390" s="1"/>
  <c r="H1393"/>
  <c r="H1392" s="1"/>
  <c r="H1391" s="1"/>
  <c r="H1390" s="1"/>
  <c r="G1393"/>
  <c r="G1392" s="1"/>
  <c r="G1391" s="1"/>
  <c r="G1390" s="1"/>
  <c r="I1388"/>
  <c r="I1387" s="1"/>
  <c r="H1388"/>
  <c r="H1387" s="1"/>
  <c r="G1388"/>
  <c r="G1387" s="1"/>
  <c r="H1384"/>
  <c r="H1383" s="1"/>
  <c r="I1384"/>
  <c r="I1383" s="1"/>
  <c r="G1384"/>
  <c r="G1383" s="1"/>
  <c r="I1381"/>
  <c r="H1381"/>
  <c r="G1381"/>
  <c r="I1379"/>
  <c r="H1379"/>
  <c r="G1379"/>
  <c r="I1376"/>
  <c r="H1376"/>
  <c r="G1376"/>
  <c r="I1374"/>
  <c r="I1373" s="1"/>
  <c r="H1374"/>
  <c r="H1373" s="1"/>
  <c r="G1374"/>
  <c r="I1369"/>
  <c r="I1368" s="1"/>
  <c r="H1369"/>
  <c r="H1368" s="1"/>
  <c r="G1369"/>
  <c r="G1368" s="1"/>
  <c r="G1362"/>
  <c r="G1361" s="1"/>
  <c r="I1359"/>
  <c r="H1359"/>
  <c r="G1359"/>
  <c r="G1351"/>
  <c r="I1349"/>
  <c r="H1349"/>
  <c r="G1349"/>
  <c r="I1347"/>
  <c r="H1347"/>
  <c r="G1347"/>
  <c r="I1343"/>
  <c r="I1342" s="1"/>
  <c r="I1341" s="1"/>
  <c r="H1343"/>
  <c r="H1342" s="1"/>
  <c r="H1341" s="1"/>
  <c r="G1343"/>
  <c r="G1342" s="1"/>
  <c r="G1341" s="1"/>
  <c r="I1337"/>
  <c r="I1336" s="1"/>
  <c r="I1335" s="1"/>
  <c r="H1337"/>
  <c r="H1336" s="1"/>
  <c r="H1335" s="1"/>
  <c r="G1337"/>
  <c r="G1336" s="1"/>
  <c r="G1335" s="1"/>
  <c r="I1331"/>
  <c r="I1330" s="1"/>
  <c r="H1331"/>
  <c r="H1330" s="1"/>
  <c r="G1331"/>
  <c r="G1330" s="1"/>
  <c r="I1328"/>
  <c r="I1327" s="1"/>
  <c r="I1326" s="1"/>
  <c r="H1328"/>
  <c r="H1327" s="1"/>
  <c r="H1326" s="1"/>
  <c r="G1328"/>
  <c r="G1327" s="1"/>
  <c r="G1326" s="1"/>
  <c r="I1324"/>
  <c r="I1323" s="1"/>
  <c r="H1324"/>
  <c r="H1323" s="1"/>
  <c r="G1324"/>
  <c r="G1323" s="1"/>
  <c r="I1319"/>
  <c r="I1318" s="1"/>
  <c r="H1319"/>
  <c r="H1318" s="1"/>
  <c r="G1319"/>
  <c r="G1318" s="1"/>
  <c r="I1316"/>
  <c r="I1315" s="1"/>
  <c r="I1314" s="1"/>
  <c r="H1316"/>
  <c r="H1315" s="1"/>
  <c r="H1314" s="1"/>
  <c r="G1316"/>
  <c r="G1315" s="1"/>
  <c r="G1314" s="1"/>
  <c r="I1309"/>
  <c r="H1309"/>
  <c r="G1309"/>
  <c r="I1300"/>
  <c r="I1299" s="1"/>
  <c r="H1300"/>
  <c r="H1299" s="1"/>
  <c r="G1300"/>
  <c r="G1299" s="1"/>
  <c r="I1293"/>
  <c r="I1292" s="1"/>
  <c r="I1291" s="1"/>
  <c r="I1290" s="1"/>
  <c r="I1289" s="1"/>
  <c r="H1293"/>
  <c r="H1292" s="1"/>
  <c r="H1291" s="1"/>
  <c r="H1290" s="1"/>
  <c r="H1289" s="1"/>
  <c r="G1293"/>
  <c r="G1292" s="1"/>
  <c r="G1291" s="1"/>
  <c r="G1290" s="1"/>
  <c r="G1289" s="1"/>
  <c r="G1287"/>
  <c r="G1286" s="1"/>
  <c r="G1285" s="1"/>
  <c r="G1284" s="1"/>
  <c r="I1286"/>
  <c r="I1285" s="1"/>
  <c r="I1284" s="1"/>
  <c r="H1286"/>
  <c r="H1285" s="1"/>
  <c r="H1284" s="1"/>
  <c r="I1274"/>
  <c r="I1273" s="1"/>
  <c r="H1274"/>
  <c r="H1273" s="1"/>
  <c r="G1274"/>
  <c r="G1273" s="1"/>
  <c r="I1271"/>
  <c r="I1270" s="1"/>
  <c r="H1271"/>
  <c r="H1270" s="1"/>
  <c r="G1271"/>
  <c r="G1270" s="1"/>
  <c r="I1265"/>
  <c r="I1264" s="1"/>
  <c r="H1265"/>
  <c r="H1264" s="1"/>
  <c r="G1265"/>
  <c r="G1264" s="1"/>
  <c r="I1257"/>
  <c r="I1256" s="1"/>
  <c r="H1257"/>
  <c r="H1256" s="1"/>
  <c r="I1253"/>
  <c r="I1252" s="1"/>
  <c r="I1251" s="1"/>
  <c r="H1253"/>
  <c r="H1252" s="1"/>
  <c r="H1251" s="1"/>
  <c r="G1253"/>
  <c r="G1252" s="1"/>
  <c r="G1251" s="1"/>
  <c r="I1249"/>
  <c r="I1248" s="1"/>
  <c r="I1247" s="1"/>
  <c r="H1249"/>
  <c r="H1248" s="1"/>
  <c r="H1247" s="1"/>
  <c r="G1249"/>
  <c r="G1248" s="1"/>
  <c r="G1247" s="1"/>
  <c r="I1241"/>
  <c r="I1240" s="1"/>
  <c r="I1239" s="1"/>
  <c r="I1238" s="1"/>
  <c r="I1237" s="1"/>
  <c r="I1236" s="1"/>
  <c r="H1241"/>
  <c r="H1240" s="1"/>
  <c r="H1239" s="1"/>
  <c r="H1238" s="1"/>
  <c r="H1237" s="1"/>
  <c r="H1236" s="1"/>
  <c r="G1241"/>
  <c r="G1240" s="1"/>
  <c r="G1239" s="1"/>
  <c r="G1238" s="1"/>
  <c r="G1237" s="1"/>
  <c r="G1236" s="1"/>
  <c r="I1234"/>
  <c r="I1233" s="1"/>
  <c r="H1234"/>
  <c r="H1232" s="1"/>
  <c r="H1231" s="1"/>
  <c r="H1230" s="1"/>
  <c r="G1234"/>
  <c r="G1232" s="1"/>
  <c r="G1231" s="1"/>
  <c r="G1230" s="1"/>
  <c r="I1228"/>
  <c r="I1227" s="1"/>
  <c r="H1228"/>
  <c r="H1227" s="1"/>
  <c r="G1228"/>
  <c r="G1227" s="1"/>
  <c r="I1225"/>
  <c r="H1225"/>
  <c r="G1225"/>
  <c r="I1222"/>
  <c r="H1222"/>
  <c r="G1222"/>
  <c r="I1217"/>
  <c r="I1216" s="1"/>
  <c r="I1215" s="1"/>
  <c r="H1217"/>
  <c r="H1216" s="1"/>
  <c r="H1215" s="1"/>
  <c r="G1217"/>
  <c r="G1216" s="1"/>
  <c r="G1215" s="1"/>
  <c r="I1199"/>
  <c r="I1198" s="1"/>
  <c r="H1199"/>
  <c r="H1198" s="1"/>
  <c r="G1199"/>
  <c r="G1198" s="1"/>
  <c r="I1196"/>
  <c r="H1196"/>
  <c r="G1196"/>
  <c r="I1194"/>
  <c r="H1194"/>
  <c r="G1194"/>
  <c r="I1190"/>
  <c r="H1190"/>
  <c r="G1190"/>
  <c r="I1188"/>
  <c r="H1188"/>
  <c r="G1188"/>
  <c r="I1185"/>
  <c r="H1185"/>
  <c r="G1185"/>
  <c r="I1182"/>
  <c r="H1182"/>
  <c r="G1182"/>
  <c r="I1179"/>
  <c r="I1178" s="1"/>
  <c r="H1179"/>
  <c r="H1178" s="1"/>
  <c r="G1179"/>
  <c r="G1178" s="1"/>
  <c r="I1175"/>
  <c r="H1175"/>
  <c r="G1175"/>
  <c r="I1172"/>
  <c r="H1172"/>
  <c r="G1172"/>
  <c r="I1163"/>
  <c r="H1163"/>
  <c r="G1163"/>
  <c r="I1160"/>
  <c r="H1160"/>
  <c r="G1160"/>
  <c r="I1157"/>
  <c r="H1157"/>
  <c r="G1157"/>
  <c r="I1146"/>
  <c r="I1145" s="1"/>
  <c r="H1146"/>
  <c r="H1145" s="1"/>
  <c r="G1146"/>
  <c r="G1145" s="1"/>
  <c r="I1143"/>
  <c r="I1142" s="1"/>
  <c r="H1143"/>
  <c r="H1142" s="1"/>
  <c r="G1143"/>
  <c r="G1142" s="1"/>
  <c r="I1138"/>
  <c r="H1138"/>
  <c r="G1138"/>
  <c r="I1133"/>
  <c r="H1133"/>
  <c r="G1133"/>
  <c r="I1128"/>
  <c r="I1127" s="1"/>
  <c r="H1128"/>
  <c r="H1127" s="1"/>
  <c r="G1128"/>
  <c r="G1127" s="1"/>
  <c r="I1125"/>
  <c r="I1124" s="1"/>
  <c r="H1125"/>
  <c r="H1124" s="1"/>
  <c r="G1125"/>
  <c r="G1124" s="1"/>
  <c r="I1122"/>
  <c r="I1121" s="1"/>
  <c r="H1122"/>
  <c r="H1121" s="1"/>
  <c r="G1122"/>
  <c r="G1121" s="1"/>
  <c r="I1117"/>
  <c r="I1116" s="1"/>
  <c r="H1117"/>
  <c r="H1116" s="1"/>
  <c r="G1117"/>
  <c r="G1116" s="1"/>
  <c r="I1114"/>
  <c r="H1114"/>
  <c r="G1114"/>
  <c r="I1109"/>
  <c r="H1109"/>
  <c r="H1107" s="1"/>
  <c r="G1109"/>
  <c r="I1105"/>
  <c r="I1104" s="1"/>
  <c r="H1105"/>
  <c r="I1099"/>
  <c r="I1098" s="1"/>
  <c r="H1099"/>
  <c r="H1098" s="1"/>
  <c r="G1099"/>
  <c r="G1098" s="1"/>
  <c r="I1096"/>
  <c r="I1095" s="1"/>
  <c r="H1096"/>
  <c r="H1095" s="1"/>
  <c r="G1096"/>
  <c r="G1095" s="1"/>
  <c r="I1093"/>
  <c r="I1092" s="1"/>
  <c r="H1093"/>
  <c r="H1092" s="1"/>
  <c r="G1093"/>
  <c r="G1092" s="1"/>
  <c r="I1087"/>
  <c r="I1086" s="1"/>
  <c r="H1087"/>
  <c r="H1086" s="1"/>
  <c r="G1087"/>
  <c r="G1086" s="1"/>
  <c r="I1078"/>
  <c r="I1077" s="1"/>
  <c r="H1078"/>
  <c r="H1077" s="1"/>
  <c r="G1078"/>
  <c r="G1077" s="1"/>
  <c r="G1075"/>
  <c r="G1074" s="1"/>
  <c r="G1061" s="1"/>
  <c r="I1054"/>
  <c r="H1054"/>
  <c r="G1054"/>
  <c r="I1052"/>
  <c r="H1052"/>
  <c r="G1052"/>
  <c r="I1048"/>
  <c r="H1048"/>
  <c r="G1048"/>
  <c r="I1043"/>
  <c r="H1043"/>
  <c r="G1043"/>
  <c r="I1039"/>
  <c r="H1039"/>
  <c r="G1039"/>
  <c r="I1036"/>
  <c r="H1036"/>
  <c r="G1036"/>
  <c r="I1033"/>
  <c r="H1033"/>
  <c r="G1033"/>
  <c r="I1030"/>
  <c r="I1029" s="1"/>
  <c r="H1030"/>
  <c r="H1029" s="1"/>
  <c r="G1029"/>
  <c r="I1027"/>
  <c r="H1027"/>
  <c r="G1027"/>
  <c r="I1025"/>
  <c r="H1025"/>
  <c r="G1025"/>
  <c r="G1022"/>
  <c r="G1020"/>
  <c r="I1017"/>
  <c r="H1017"/>
  <c r="G1017"/>
  <c r="I1015"/>
  <c r="H1015"/>
  <c r="G1015"/>
  <c r="I1012"/>
  <c r="H1012"/>
  <c r="G1012"/>
  <c r="I1010"/>
  <c r="H1010"/>
  <c r="G1010"/>
  <c r="I1007"/>
  <c r="H1007"/>
  <c r="G1007"/>
  <c r="I1004"/>
  <c r="H1004"/>
  <c r="G1004"/>
  <c r="I1001"/>
  <c r="H1001"/>
  <c r="G1001"/>
  <c r="I999"/>
  <c r="H999"/>
  <c r="G999"/>
  <c r="I996"/>
  <c r="H996"/>
  <c r="G996"/>
  <c r="I993"/>
  <c r="H993"/>
  <c r="G993"/>
  <c r="I989"/>
  <c r="H989"/>
  <c r="G989"/>
  <c r="I981"/>
  <c r="H981"/>
  <c r="G981"/>
  <c r="I979"/>
  <c r="H979"/>
  <c r="G979"/>
  <c r="I969"/>
  <c r="I968" s="1"/>
  <c r="I967" s="1"/>
  <c r="I966" s="1"/>
  <c r="H969"/>
  <c r="H968" s="1"/>
  <c r="H967" s="1"/>
  <c r="H966" s="1"/>
  <c r="G969"/>
  <c r="G968" s="1"/>
  <c r="G967" s="1"/>
  <c r="G966" s="1"/>
  <c r="I964"/>
  <c r="I962" s="1"/>
  <c r="H964"/>
  <c r="H962" s="1"/>
  <c r="G964"/>
  <c r="G962" s="1"/>
  <c r="I960"/>
  <c r="I957" s="1"/>
  <c r="H960"/>
  <c r="H957" s="1"/>
  <c r="G960"/>
  <c r="G957" s="1"/>
  <c r="I954"/>
  <c r="H954"/>
  <c r="G954"/>
  <c r="I952"/>
  <c r="H952"/>
  <c r="G952"/>
  <c r="I950"/>
  <c r="H950"/>
  <c r="G950"/>
  <c r="I946"/>
  <c r="H946"/>
  <c r="G946"/>
  <c r="I944"/>
  <c r="H944"/>
  <c r="G944"/>
  <c r="I941"/>
  <c r="H941"/>
  <c r="G941"/>
  <c r="I937"/>
  <c r="H937"/>
  <c r="G937"/>
  <c r="I933"/>
  <c r="H933"/>
  <c r="G933"/>
  <c r="I930"/>
  <c r="I929" s="1"/>
  <c r="H930"/>
  <c r="H929" s="1"/>
  <c r="G930"/>
  <c r="G929" s="1"/>
  <c r="I927"/>
  <c r="H927"/>
  <c r="G927"/>
  <c r="I925"/>
  <c r="H925"/>
  <c r="G925"/>
  <c r="I919"/>
  <c r="H919"/>
  <c r="G919"/>
  <c r="I915"/>
  <c r="H915"/>
  <c r="G915"/>
  <c r="I901"/>
  <c r="H901"/>
  <c r="G901"/>
  <c r="I899"/>
  <c r="H899"/>
  <c r="G899"/>
  <c r="I896"/>
  <c r="H896"/>
  <c r="G896"/>
  <c r="I893"/>
  <c r="H893"/>
  <c r="G893"/>
  <c r="I888"/>
  <c r="H888"/>
  <c r="G888"/>
  <c r="I885"/>
  <c r="H885"/>
  <c r="G885"/>
  <c r="I879"/>
  <c r="I878" s="1"/>
  <c r="H879"/>
  <c r="H878" s="1"/>
  <c r="G879"/>
  <c r="G878" s="1"/>
  <c r="I869"/>
  <c r="H869"/>
  <c r="G869"/>
  <c r="I855"/>
  <c r="H855"/>
  <c r="G855"/>
  <c r="I853"/>
  <c r="H853"/>
  <c r="G853"/>
  <c r="I851"/>
  <c r="H851"/>
  <c r="G851"/>
  <c r="I842"/>
  <c r="I841" s="1"/>
  <c r="H842"/>
  <c r="H841" s="1"/>
  <c r="G842"/>
  <c r="G841" s="1"/>
  <c r="I839"/>
  <c r="I838" s="1"/>
  <c r="H839"/>
  <c r="H838" s="1"/>
  <c r="G839"/>
  <c r="G838" s="1"/>
  <c r="I836"/>
  <c r="I835" s="1"/>
  <c r="H836"/>
  <c r="H835" s="1"/>
  <c r="G836"/>
  <c r="G835" s="1"/>
  <c r="I830"/>
  <c r="I829" s="1"/>
  <c r="H830"/>
  <c r="H829" s="1"/>
  <c r="G830"/>
  <c r="G829" s="1"/>
  <c r="G828" s="1"/>
  <c r="I824"/>
  <c r="I823" s="1"/>
  <c r="H824"/>
  <c r="H823" s="1"/>
  <c r="G824"/>
  <c r="G823" s="1"/>
  <c r="I821"/>
  <c r="I820" s="1"/>
  <c r="H821"/>
  <c r="H820" s="1"/>
  <c r="G821"/>
  <c r="G820" s="1"/>
  <c r="I818"/>
  <c r="I817" s="1"/>
  <c r="H818"/>
  <c r="H817" s="1"/>
  <c r="G818"/>
  <c r="G817" s="1"/>
  <c r="I815"/>
  <c r="I814" s="1"/>
  <c r="H815"/>
  <c r="H814" s="1"/>
  <c r="G815"/>
  <c r="G814" s="1"/>
  <c r="H809"/>
  <c r="H808" s="1"/>
  <c r="I809"/>
  <c r="I808" s="1"/>
  <c r="G809"/>
  <c r="G808" s="1"/>
  <c r="I801"/>
  <c r="I800" s="1"/>
  <c r="I799" s="1"/>
  <c r="I798" s="1"/>
  <c r="H801"/>
  <c r="H800" s="1"/>
  <c r="H799" s="1"/>
  <c r="H798" s="1"/>
  <c r="G801"/>
  <c r="G800" s="1"/>
  <c r="G799" s="1"/>
  <c r="G798" s="1"/>
  <c r="I796"/>
  <c r="I795" s="1"/>
  <c r="I794" s="1"/>
  <c r="I793" s="1"/>
  <c r="I792" s="1"/>
  <c r="H796"/>
  <c r="H795" s="1"/>
  <c r="H794" s="1"/>
  <c r="H793" s="1"/>
  <c r="H792" s="1"/>
  <c r="G796"/>
  <c r="G795" s="1"/>
  <c r="G794" s="1"/>
  <c r="G793" s="1"/>
  <c r="G792" s="1"/>
  <c r="I778"/>
  <c r="H778"/>
  <c r="G778"/>
  <c r="I776"/>
  <c r="H776"/>
  <c r="G776"/>
  <c r="I774"/>
  <c r="H774"/>
  <c r="G774"/>
  <c r="I771"/>
  <c r="H771"/>
  <c r="G771"/>
  <c r="I768"/>
  <c r="H768"/>
  <c r="G768"/>
  <c r="G765" s="1"/>
  <c r="G764" s="1"/>
  <c r="I766"/>
  <c r="H766"/>
  <c r="I760"/>
  <c r="H760"/>
  <c r="G760"/>
  <c r="I752"/>
  <c r="I751" s="1"/>
  <c r="H752"/>
  <c r="H751" s="1"/>
  <c r="G752"/>
  <c r="G751" s="1"/>
  <c r="I755"/>
  <c r="I754" s="1"/>
  <c r="H755"/>
  <c r="H754" s="1"/>
  <c r="G755"/>
  <c r="G754" s="1"/>
  <c r="I748"/>
  <c r="H748"/>
  <c r="G748"/>
  <c r="I741"/>
  <c r="I740" s="1"/>
  <c r="H741"/>
  <c r="H740" s="1"/>
  <c r="G741"/>
  <c r="G740" s="1"/>
  <c r="I736"/>
  <c r="I735" s="1"/>
  <c r="I734" s="1"/>
  <c r="I733" s="1"/>
  <c r="I732" s="1"/>
  <c r="H736"/>
  <c r="H735" s="1"/>
  <c r="H734" s="1"/>
  <c r="H733" s="1"/>
  <c r="H732" s="1"/>
  <c r="G736"/>
  <c r="G735" s="1"/>
  <c r="G734" s="1"/>
  <c r="G733" s="1"/>
  <c r="G732" s="1"/>
  <c r="I729"/>
  <c r="I728" s="1"/>
  <c r="I1467" s="1"/>
  <c r="H729"/>
  <c r="H728" s="1"/>
  <c r="H1467" s="1"/>
  <c r="G729"/>
  <c r="G728" s="1"/>
  <c r="G1467" s="1"/>
  <c r="I725"/>
  <c r="H725"/>
  <c r="G725"/>
  <c r="I722"/>
  <c r="H722"/>
  <c r="G722"/>
  <c r="I719"/>
  <c r="H719"/>
  <c r="G719"/>
  <c r="I714"/>
  <c r="I713" s="1"/>
  <c r="I712" s="1"/>
  <c r="H714"/>
  <c r="H713" s="1"/>
  <c r="H712" s="1"/>
  <c r="G714"/>
  <c r="G713" s="1"/>
  <c r="G712" s="1"/>
  <c r="I710"/>
  <c r="I709" s="1"/>
  <c r="I708" s="1"/>
  <c r="I707" s="1"/>
  <c r="H710"/>
  <c r="H709" s="1"/>
  <c r="H708" s="1"/>
  <c r="H707" s="1"/>
  <c r="G710"/>
  <c r="G709" s="1"/>
  <c r="G708" s="1"/>
  <c r="G707" s="1"/>
  <c r="I705"/>
  <c r="I704" s="1"/>
  <c r="I703" s="1"/>
  <c r="H705"/>
  <c r="H704" s="1"/>
  <c r="H703" s="1"/>
  <c r="G705"/>
  <c r="G704" s="1"/>
  <c r="G703" s="1"/>
  <c r="I700"/>
  <c r="I699" s="1"/>
  <c r="H700"/>
  <c r="H699" s="1"/>
  <c r="G700"/>
  <c r="G699" s="1"/>
  <c r="I696"/>
  <c r="I695" s="1"/>
  <c r="H696"/>
  <c r="H695" s="1"/>
  <c r="G695"/>
  <c r="I691"/>
  <c r="I690" s="1"/>
  <c r="I689" s="1"/>
  <c r="H691"/>
  <c r="H690" s="1"/>
  <c r="H689" s="1"/>
  <c r="G691"/>
  <c r="G690" s="1"/>
  <c r="G689" s="1"/>
  <c r="I686"/>
  <c r="H686"/>
  <c r="G686"/>
  <c r="G682"/>
  <c r="I680"/>
  <c r="H680"/>
  <c r="G680"/>
  <c r="I678"/>
  <c r="H678"/>
  <c r="G678"/>
  <c r="I676"/>
  <c r="H676"/>
  <c r="G676"/>
  <c r="I669"/>
  <c r="H669"/>
  <c r="G669"/>
  <c r="I666"/>
  <c r="H666"/>
  <c r="G666"/>
  <c r="I663"/>
  <c r="H663"/>
  <c r="G663"/>
  <c r="I660"/>
  <c r="H660"/>
  <c r="G660"/>
  <c r="I657"/>
  <c r="H657"/>
  <c r="G657"/>
  <c r="I654"/>
  <c r="H654"/>
  <c r="G654"/>
  <c r="I651"/>
  <c r="H651"/>
  <c r="G651"/>
  <c r="I648"/>
  <c r="H648"/>
  <c r="G648"/>
  <c r="I645"/>
  <c r="H645"/>
  <c r="G645"/>
  <c r="I642"/>
  <c r="H642"/>
  <c r="G642"/>
  <c r="I639"/>
  <c r="H639"/>
  <c r="G639"/>
  <c r="I636"/>
  <c r="H636"/>
  <c r="G636"/>
  <c r="I633"/>
  <c r="H633"/>
  <c r="G633"/>
  <c r="I630"/>
  <c r="H630"/>
  <c r="G630"/>
  <c r="I625"/>
  <c r="I624" s="1"/>
  <c r="I623" s="1"/>
  <c r="H625"/>
  <c r="H624" s="1"/>
  <c r="H623" s="1"/>
  <c r="G625"/>
  <c r="G624" s="1"/>
  <c r="G623" s="1"/>
  <c r="I620"/>
  <c r="H620"/>
  <c r="G620"/>
  <c r="I612"/>
  <c r="I611" s="1"/>
  <c r="I610" s="1"/>
  <c r="I609" s="1"/>
  <c r="I608" s="1"/>
  <c r="H612"/>
  <c r="H611" s="1"/>
  <c r="H610" s="1"/>
  <c r="H609" s="1"/>
  <c r="H608" s="1"/>
  <c r="G612"/>
  <c r="G611" s="1"/>
  <c r="G610" s="1"/>
  <c r="G609" s="1"/>
  <c r="G608" s="1"/>
  <c r="I606"/>
  <c r="I605" s="1"/>
  <c r="H606"/>
  <c r="H605" s="1"/>
  <c r="G606"/>
  <c r="G605" s="1"/>
  <c r="I603"/>
  <c r="I602" s="1"/>
  <c r="I601" s="1"/>
  <c r="I600" s="1"/>
  <c r="H603"/>
  <c r="H602" s="1"/>
  <c r="H601" s="1"/>
  <c r="H600" s="1"/>
  <c r="G603"/>
  <c r="G602" s="1"/>
  <c r="G601" s="1"/>
  <c r="G600" s="1"/>
  <c r="I597"/>
  <c r="H597"/>
  <c r="G597"/>
  <c r="G596" s="1"/>
  <c r="G595" s="1"/>
  <c r="I590"/>
  <c r="I589" s="1"/>
  <c r="I588" s="1"/>
  <c r="I587" s="1"/>
  <c r="H590"/>
  <c r="H589" s="1"/>
  <c r="H588" s="1"/>
  <c r="H587" s="1"/>
  <c r="G590"/>
  <c r="G589" s="1"/>
  <c r="G588" s="1"/>
  <c r="G587" s="1"/>
  <c r="I585"/>
  <c r="I584" s="1"/>
  <c r="I583" s="1"/>
  <c r="I582" s="1"/>
  <c r="H585"/>
  <c r="H584" s="1"/>
  <c r="H583" s="1"/>
  <c r="H582" s="1"/>
  <c r="G585"/>
  <c r="G584" s="1"/>
  <c r="G583" s="1"/>
  <c r="G582" s="1"/>
  <c r="I580"/>
  <c r="I579" s="1"/>
  <c r="I578" s="1"/>
  <c r="H580"/>
  <c r="H579" s="1"/>
  <c r="H578" s="1"/>
  <c r="G580"/>
  <c r="G579" s="1"/>
  <c r="G578" s="1"/>
  <c r="I571"/>
  <c r="I570" s="1"/>
  <c r="H571"/>
  <c r="H570" s="1"/>
  <c r="G571"/>
  <c r="G570" s="1"/>
  <c r="I567"/>
  <c r="H567"/>
  <c r="G567"/>
  <c r="I565"/>
  <c r="H565"/>
  <c r="G565"/>
  <c r="I562"/>
  <c r="H562"/>
  <c r="G562"/>
  <c r="I558"/>
  <c r="I557" s="1"/>
  <c r="I556" s="1"/>
  <c r="H558"/>
  <c r="H557" s="1"/>
  <c r="H556" s="1"/>
  <c r="G558"/>
  <c r="G557" s="1"/>
  <c r="G556" s="1"/>
  <c r="I553"/>
  <c r="I552" s="1"/>
  <c r="I551" s="1"/>
  <c r="H553"/>
  <c r="H552" s="1"/>
  <c r="H551" s="1"/>
  <c r="G553"/>
  <c r="G552" s="1"/>
  <c r="G551" s="1"/>
  <c r="I547"/>
  <c r="I545" s="1"/>
  <c r="I544" s="1"/>
  <c r="I543" s="1"/>
  <c r="H547"/>
  <c r="H545" s="1"/>
  <c r="H544" s="1"/>
  <c r="H543" s="1"/>
  <c r="G547"/>
  <c r="G545" s="1"/>
  <c r="G544" s="1"/>
  <c r="G543" s="1"/>
  <c r="G541"/>
  <c r="G540" s="1"/>
  <c r="G539" s="1"/>
  <c r="I537"/>
  <c r="I536" s="1"/>
  <c r="H537"/>
  <c r="H536" s="1"/>
  <c r="G537"/>
  <c r="G536" s="1"/>
  <c r="G528"/>
  <c r="I527"/>
  <c r="I526" s="1"/>
  <c r="I525" s="1"/>
  <c r="H527"/>
  <c r="H526" s="1"/>
  <c r="H525" s="1"/>
  <c r="G527"/>
  <c r="G526" s="1"/>
  <c r="G525" s="1"/>
  <c r="I523"/>
  <c r="G523"/>
  <c r="I521"/>
  <c r="H521"/>
  <c r="G521"/>
  <c r="I517"/>
  <c r="I516" s="1"/>
  <c r="I515" s="1"/>
  <c r="H517"/>
  <c r="H516" s="1"/>
  <c r="H515" s="1"/>
  <c r="G517"/>
  <c r="G516" s="1"/>
  <c r="G515" s="1"/>
  <c r="I511"/>
  <c r="I510" s="1"/>
  <c r="I509" s="1"/>
  <c r="H511"/>
  <c r="H510" s="1"/>
  <c r="H509" s="1"/>
  <c r="G511"/>
  <c r="G510" s="1"/>
  <c r="G509" s="1"/>
  <c r="I507"/>
  <c r="I504" s="1"/>
  <c r="I503" s="1"/>
  <c r="H507"/>
  <c r="H504" s="1"/>
  <c r="H503" s="1"/>
  <c r="G507"/>
  <c r="G504" s="1"/>
  <c r="G503" s="1"/>
  <c r="I505"/>
  <c r="H505"/>
  <c r="G505"/>
  <c r="I500"/>
  <c r="I499" s="1"/>
  <c r="I498" s="1"/>
  <c r="H500"/>
  <c r="H499" s="1"/>
  <c r="H498" s="1"/>
  <c r="G500"/>
  <c r="G499" s="1"/>
  <c r="G498" s="1"/>
  <c r="I496"/>
  <c r="H496"/>
  <c r="G496"/>
  <c r="I494"/>
  <c r="I493" s="1"/>
  <c r="H494"/>
  <c r="H493" s="1"/>
  <c r="G494"/>
  <c r="G493" s="1"/>
  <c r="I491"/>
  <c r="I490" s="1"/>
  <c r="H491"/>
  <c r="H490" s="1"/>
  <c r="G491"/>
  <c r="G490" s="1"/>
  <c r="I488"/>
  <c r="I487" s="1"/>
  <c r="H488"/>
  <c r="H487" s="1"/>
  <c r="G488"/>
  <c r="G487" s="1"/>
  <c r="I485"/>
  <c r="I484" s="1"/>
  <c r="I483" s="1"/>
  <c r="H485"/>
  <c r="H484" s="1"/>
  <c r="H483" s="1"/>
  <c r="G485"/>
  <c r="G484" s="1"/>
  <c r="G483" s="1"/>
  <c r="I481"/>
  <c r="I480" s="1"/>
  <c r="I479" s="1"/>
  <c r="H481"/>
  <c r="H480" s="1"/>
  <c r="H479" s="1"/>
  <c r="G481"/>
  <c r="G480" s="1"/>
  <c r="G479" s="1"/>
  <c r="G477"/>
  <c r="G476" s="1"/>
  <c r="I474"/>
  <c r="I473" s="1"/>
  <c r="H474"/>
  <c r="H473" s="1"/>
  <c r="G474"/>
  <c r="G473" s="1"/>
  <c r="I470"/>
  <c r="I469" s="1"/>
  <c r="I468" s="1"/>
  <c r="H470"/>
  <c r="H469" s="1"/>
  <c r="H468" s="1"/>
  <c r="G470"/>
  <c r="G469" s="1"/>
  <c r="G468" s="1"/>
  <c r="I463"/>
  <c r="H463"/>
  <c r="G463"/>
  <c r="I459"/>
  <c r="H459"/>
  <c r="G459"/>
  <c r="G452"/>
  <c r="G451" s="1"/>
  <c r="G450" s="1"/>
  <c r="I452"/>
  <c r="I451" s="1"/>
  <c r="I450" s="1"/>
  <c r="H452"/>
  <c r="H451" s="1"/>
  <c r="H450" s="1"/>
  <c r="I446"/>
  <c r="I445" s="1"/>
  <c r="H446"/>
  <c r="H445" s="1"/>
  <c r="G446"/>
  <c r="G445" s="1"/>
  <c r="I443"/>
  <c r="I442" s="1"/>
  <c r="I441" s="1"/>
  <c r="H443"/>
  <c r="H442" s="1"/>
  <c r="H441" s="1"/>
  <c r="G443"/>
  <c r="G442" s="1"/>
  <c r="G441" s="1"/>
  <c r="I439"/>
  <c r="I438" s="1"/>
  <c r="H439"/>
  <c r="H438" s="1"/>
  <c r="G439"/>
  <c r="G438" s="1"/>
  <c r="I436"/>
  <c r="I434" s="1"/>
  <c r="I433" s="1"/>
  <c r="H436"/>
  <c r="H434" s="1"/>
  <c r="H433" s="1"/>
  <c r="G436"/>
  <c r="G434" s="1"/>
  <c r="G433" s="1"/>
  <c r="I431"/>
  <c r="I430" s="1"/>
  <c r="H431"/>
  <c r="H430" s="1"/>
  <c r="G431"/>
  <c r="G430" s="1"/>
  <c r="I427"/>
  <c r="I426" s="1"/>
  <c r="H427"/>
  <c r="H426" s="1"/>
  <c r="G427"/>
  <c r="G426" s="1"/>
  <c r="I421"/>
  <c r="I420" s="1"/>
  <c r="H421"/>
  <c r="H420" s="1"/>
  <c r="G421"/>
  <c r="G420" s="1"/>
  <c r="I418"/>
  <c r="I417" s="1"/>
  <c r="H418"/>
  <c r="H417" s="1"/>
  <c r="G418"/>
  <c r="G417" s="1"/>
  <c r="I415"/>
  <c r="I414" s="1"/>
  <c r="H415"/>
  <c r="H414" s="1"/>
  <c r="G415"/>
  <c r="G414" s="1"/>
  <c r="I412"/>
  <c r="H412"/>
  <c r="G412"/>
  <c r="I410"/>
  <c r="H410"/>
  <c r="G410"/>
  <c r="I408"/>
  <c r="H408"/>
  <c r="G408"/>
  <c r="G405"/>
  <c r="I403"/>
  <c r="H403"/>
  <c r="G403"/>
  <c r="I401"/>
  <c r="H401"/>
  <c r="G401"/>
  <c r="I399"/>
  <c r="H399"/>
  <c r="G399"/>
  <c r="I396"/>
  <c r="I395" s="1"/>
  <c r="H396"/>
  <c r="H395" s="1"/>
  <c r="G396"/>
  <c r="G395" s="1"/>
  <c r="I392"/>
  <c r="H392"/>
  <c r="G392"/>
  <c r="G388"/>
  <c r="G387" s="1"/>
  <c r="I385"/>
  <c r="I382" s="1"/>
  <c r="H385"/>
  <c r="H382" s="1"/>
  <c r="G385"/>
  <c r="G382" s="1"/>
  <c r="I383"/>
  <c r="H383"/>
  <c r="G383"/>
  <c r="G380"/>
  <c r="I378"/>
  <c r="H378"/>
  <c r="G378"/>
  <c r="I376"/>
  <c r="H376"/>
  <c r="G376"/>
  <c r="I374"/>
  <c r="H374"/>
  <c r="G374"/>
  <c r="I372"/>
  <c r="H372"/>
  <c r="G372"/>
  <c r="I370"/>
  <c r="H370"/>
  <c r="G370"/>
  <c r="I368"/>
  <c r="H368"/>
  <c r="G368"/>
  <c r="I361"/>
  <c r="I360" s="1"/>
  <c r="H361"/>
  <c r="H360" s="1"/>
  <c r="G361"/>
  <c r="G360" s="1"/>
  <c r="I354"/>
  <c r="I352" s="1"/>
  <c r="I351" s="1"/>
  <c r="H354"/>
  <c r="H352" s="1"/>
  <c r="H351" s="1"/>
  <c r="G354"/>
  <c r="G352" s="1"/>
  <c r="G351" s="1"/>
  <c r="I348"/>
  <c r="I347" s="1"/>
  <c r="H348"/>
  <c r="H347" s="1"/>
  <c r="G348"/>
  <c r="G347" s="1"/>
  <c r="I345"/>
  <c r="H345"/>
  <c r="G345"/>
  <c r="I343"/>
  <c r="H343"/>
  <c r="G343"/>
  <c r="G340"/>
  <c r="G339" s="1"/>
  <c r="I339"/>
  <c r="H339"/>
  <c r="I337"/>
  <c r="H337"/>
  <c r="G337"/>
  <c r="I335"/>
  <c r="H335"/>
  <c r="G335"/>
  <c r="I331"/>
  <c r="I323" s="1"/>
  <c r="H331"/>
  <c r="H323" s="1"/>
  <c r="G331"/>
  <c r="G323" s="1"/>
  <c r="I321"/>
  <c r="I313" s="1"/>
  <c r="H321"/>
  <c r="H313" s="1"/>
  <c r="G321"/>
  <c r="G313" s="1"/>
  <c r="I309"/>
  <c r="I308" s="1"/>
  <c r="H309"/>
  <c r="H308" s="1"/>
  <c r="G309"/>
  <c r="G308" s="1"/>
  <c r="I305"/>
  <c r="I304" s="1"/>
  <c r="H305"/>
  <c r="H304" s="1"/>
  <c r="G305"/>
  <c r="G304" s="1"/>
  <c r="I619" l="1"/>
  <c r="I618" s="1"/>
  <c r="I617" s="1"/>
  <c r="I616" s="1"/>
  <c r="G1255"/>
  <c r="G1246" s="1"/>
  <c r="H1255"/>
  <c r="G619"/>
  <c r="G618" s="1"/>
  <c r="G617" s="1"/>
  <c r="G616" s="1"/>
  <c r="I1255"/>
  <c r="H619"/>
  <c r="H618" s="1"/>
  <c r="H617" s="1"/>
  <c r="H616" s="1"/>
  <c r="H828"/>
  <c r="I828"/>
  <c r="H366"/>
  <c r="I366"/>
  <c r="G366"/>
  <c r="G364" s="1"/>
  <c r="G363" s="1"/>
  <c r="G1060"/>
  <c r="H1406"/>
  <c r="H1405" s="1"/>
  <c r="G1406"/>
  <c r="G1405" s="1"/>
  <c r="H985"/>
  <c r="I1406"/>
  <c r="I1405" s="1"/>
  <c r="H1104"/>
  <c r="I985"/>
  <c r="I1431"/>
  <c r="G770"/>
  <c r="G763" s="1"/>
  <c r="I770"/>
  <c r="H1431"/>
  <c r="H770"/>
  <c r="H747"/>
  <c r="H739" s="1"/>
  <c r="I747"/>
  <c r="G1431"/>
  <c r="G747"/>
  <c r="G739" s="1"/>
  <c r="H1470"/>
  <c r="G1470"/>
  <c r="I1470"/>
  <c r="H1246"/>
  <c r="H1153"/>
  <c r="I1153"/>
  <c r="H675"/>
  <c r="G1153"/>
  <c r="I847"/>
  <c r="I846" s="1"/>
  <c r="I845" s="1"/>
  <c r="G914"/>
  <c r="I1120"/>
  <c r="G1091"/>
  <c r="G1107"/>
  <c r="G1104" s="1"/>
  <c r="H1091"/>
  <c r="G1120"/>
  <c r="I1091"/>
  <c r="H914"/>
  <c r="I1047"/>
  <c r="I1469" s="1"/>
  <c r="G1469"/>
  <c r="H1047"/>
  <c r="H1469" s="1"/>
  <c r="G847"/>
  <c r="G846" s="1"/>
  <c r="G845" s="1"/>
  <c r="I914"/>
  <c r="I1444"/>
  <c r="H847"/>
  <c r="H846" s="1"/>
  <c r="H845" s="1"/>
  <c r="H1444"/>
  <c r="G1421"/>
  <c r="G1373"/>
  <c r="I1378"/>
  <c r="H791"/>
  <c r="I791"/>
  <c r="G791"/>
  <c r="G675"/>
  <c r="H1421"/>
  <c r="I675"/>
  <c r="I1421"/>
  <c r="G1426"/>
  <c r="I1132"/>
  <c r="I1131" s="1"/>
  <c r="I1130" s="1"/>
  <c r="G1171"/>
  <c r="G1308"/>
  <c r="G1307" s="1"/>
  <c r="H978"/>
  <c r="H977" s="1"/>
  <c r="G1024"/>
  <c r="H1113"/>
  <c r="H1112" s="1"/>
  <c r="H1111" s="1"/>
  <c r="I865"/>
  <c r="H956"/>
  <c r="G978"/>
  <c r="G977" s="1"/>
  <c r="H1171"/>
  <c r="G1193"/>
  <c r="G1181" s="1"/>
  <c r="I1221"/>
  <c r="I1220" s="1"/>
  <c r="I1219" s="1"/>
  <c r="I1208" s="1"/>
  <c r="I1207" s="1"/>
  <c r="H1308"/>
  <c r="H1307" s="1"/>
  <c r="I458"/>
  <c r="I457" s="1"/>
  <c r="I456" s="1"/>
  <c r="H765"/>
  <c r="H764" s="1"/>
  <c r="I718"/>
  <c r="I717" s="1"/>
  <c r="I716" s="1"/>
  <c r="H718"/>
  <c r="H717" s="1"/>
  <c r="H716" s="1"/>
  <c r="G718"/>
  <c r="G717" s="1"/>
  <c r="G716" s="1"/>
  <c r="H1397"/>
  <c r="G458"/>
  <c r="G457" s="1"/>
  <c r="G456" s="1"/>
  <c r="I1193"/>
  <c r="I1181" s="1"/>
  <c r="H1426"/>
  <c r="G1019"/>
  <c r="G985" s="1"/>
  <c r="H1120"/>
  <c r="I1346"/>
  <c r="H458"/>
  <c r="H457" s="1"/>
  <c r="H456" s="1"/>
  <c r="I1024"/>
  <c r="I342"/>
  <c r="H520"/>
  <c r="H519" s="1"/>
  <c r="H514" s="1"/>
  <c r="H513" s="1"/>
  <c r="H884"/>
  <c r="H1468" s="1"/>
  <c r="G949"/>
  <c r="G948" s="1"/>
  <c r="I1171"/>
  <c r="H1322"/>
  <c r="I1426"/>
  <c r="G892"/>
  <c r="G891" s="1"/>
  <c r="G890" s="1"/>
  <c r="G932"/>
  <c r="H949"/>
  <c r="H948" s="1"/>
  <c r="I535"/>
  <c r="I534" s="1"/>
  <c r="I739"/>
  <c r="H1193"/>
  <c r="H1181" s="1"/>
  <c r="H1221"/>
  <c r="H1220" s="1"/>
  <c r="H1219" s="1"/>
  <c r="H1208" s="1"/>
  <c r="H1207" s="1"/>
  <c r="I1232"/>
  <c r="I1231" s="1"/>
  <c r="I1230" s="1"/>
  <c r="I520"/>
  <c r="I519" s="1"/>
  <c r="I514" s="1"/>
  <c r="I513" s="1"/>
  <c r="I502"/>
  <c r="H599"/>
  <c r="H594" s="1"/>
  <c r="H593" s="1"/>
  <c r="G334"/>
  <c r="G333" s="1"/>
  <c r="I932"/>
  <c r="I949"/>
  <c r="I948" s="1"/>
  <c r="G1221"/>
  <c r="G1220" s="1"/>
  <c r="G1219" s="1"/>
  <c r="G1208" s="1"/>
  <c r="G1207" s="1"/>
  <c r="H364"/>
  <c r="H363" s="1"/>
  <c r="I364"/>
  <c r="I363" s="1"/>
  <c r="I429"/>
  <c r="I425" s="1"/>
  <c r="H535"/>
  <c r="H534" s="1"/>
  <c r="I978"/>
  <c r="I977" s="1"/>
  <c r="I1032"/>
  <c r="I1113"/>
  <c r="I1112" s="1"/>
  <c r="I1111" s="1"/>
  <c r="I1397"/>
  <c r="G1397"/>
  <c r="G429"/>
  <c r="G425" s="1"/>
  <c r="H472"/>
  <c r="H467" s="1"/>
  <c r="H502"/>
  <c r="G520"/>
  <c r="G519" s="1"/>
  <c r="G514" s="1"/>
  <c r="G513" s="1"/>
  <c r="H865"/>
  <c r="I924"/>
  <c r="G1032"/>
  <c r="H1132"/>
  <c r="H1131" s="1"/>
  <c r="H1130" s="1"/>
  <c r="G1378"/>
  <c r="H1378"/>
  <c r="G398"/>
  <c r="H391"/>
  <c r="H390" s="1"/>
  <c r="G391"/>
  <c r="G390" s="1"/>
  <c r="H312"/>
  <c r="H311" s="1"/>
  <c r="I312"/>
  <c r="I311" s="1"/>
  <c r="G312"/>
  <c r="G311" s="1"/>
  <c r="H334"/>
  <c r="H333" s="1"/>
  <c r="I334"/>
  <c r="I333" s="1"/>
  <c r="G342"/>
  <c r="H342"/>
  <c r="I391"/>
  <c r="I390" s="1"/>
  <c r="H398"/>
  <c r="I398"/>
  <c r="H407"/>
  <c r="G407"/>
  <c r="I407"/>
  <c r="H429"/>
  <c r="H425" s="1"/>
  <c r="G472"/>
  <c r="G467" s="1"/>
  <c r="G561"/>
  <c r="G560" s="1"/>
  <c r="G550" s="1"/>
  <c r="G549" s="1"/>
  <c r="I561"/>
  <c r="I560" s="1"/>
  <c r="I550" s="1"/>
  <c r="I549" s="1"/>
  <c r="H561"/>
  <c r="H560" s="1"/>
  <c r="H550" s="1"/>
  <c r="H549" s="1"/>
  <c r="G599"/>
  <c r="G594" s="1"/>
  <c r="G593" s="1"/>
  <c r="I629"/>
  <c r="I628" s="1"/>
  <c r="G629"/>
  <c r="G628" s="1"/>
  <c r="H629"/>
  <c r="H628" s="1"/>
  <c r="I694"/>
  <c r="I765"/>
  <c r="I764" s="1"/>
  <c r="I807"/>
  <c r="G865"/>
  <c r="G884"/>
  <c r="I884"/>
  <c r="H892"/>
  <c r="H891" s="1"/>
  <c r="H890" s="1"/>
  <c r="I892"/>
  <c r="I891" s="1"/>
  <c r="I890" s="1"/>
  <c r="G924"/>
  <c r="H924"/>
  <c r="H932"/>
  <c r="G956"/>
  <c r="I956"/>
  <c r="H1024"/>
  <c r="H1032"/>
  <c r="H1060"/>
  <c r="G1113"/>
  <c r="G1112" s="1"/>
  <c r="G1111" s="1"/>
  <c r="G1132"/>
  <c r="G1131" s="1"/>
  <c r="G1130" s="1"/>
  <c r="I1246"/>
  <c r="I1308"/>
  <c r="I1307" s="1"/>
  <c r="I1322"/>
  <c r="G1346"/>
  <c r="H1346"/>
  <c r="G1444"/>
  <c r="I472"/>
  <c r="I467" s="1"/>
  <c r="G535"/>
  <c r="G534" s="1"/>
  <c r="G502"/>
  <c r="I599"/>
  <c r="I594" s="1"/>
  <c r="I593" s="1"/>
  <c r="G807"/>
  <c r="I1060"/>
  <c r="G694"/>
  <c r="H694"/>
  <c r="H807"/>
  <c r="G1322"/>
  <c r="G1233"/>
  <c r="H1233"/>
  <c r="G350" l="1"/>
  <c r="I1245"/>
  <c r="I1244" s="1"/>
  <c r="G1245"/>
  <c r="G1244" s="1"/>
  <c r="H1245"/>
  <c r="H1244" s="1"/>
  <c r="H449"/>
  <c r="E33" i="3"/>
  <c r="I449" i="1"/>
  <c r="F33" i="3"/>
  <c r="G449" i="1"/>
  <c r="D33" i="3"/>
  <c r="H1345" i="1"/>
  <c r="H1321" s="1"/>
  <c r="H1298" s="1"/>
  <c r="G1345"/>
  <c r="G1321" s="1"/>
  <c r="G1298" s="1"/>
  <c r="I1345"/>
  <c r="I1321" s="1"/>
  <c r="I1298" s="1"/>
  <c r="I674"/>
  <c r="I673" s="1"/>
  <c r="I672" s="1"/>
  <c r="I627" s="1"/>
  <c r="F46" i="3" s="1"/>
  <c r="G674" i="1"/>
  <c r="G673" s="1"/>
  <c r="G672" s="1"/>
  <c r="G627" s="1"/>
  <c r="D46" i="3" s="1"/>
  <c r="H674" i="1"/>
  <c r="H673" s="1"/>
  <c r="H672" s="1"/>
  <c r="H627" s="1"/>
  <c r="E46" i="3" s="1"/>
  <c r="G738" i="1"/>
  <c r="G984"/>
  <c r="G983" s="1"/>
  <c r="G971" s="1"/>
  <c r="H984"/>
  <c r="H983" s="1"/>
  <c r="H971" s="1"/>
  <c r="I984"/>
  <c r="I983" s="1"/>
  <c r="I971" s="1"/>
  <c r="G1152"/>
  <c r="G1151" s="1"/>
  <c r="G1150" s="1"/>
  <c r="I877"/>
  <c r="I876" s="1"/>
  <c r="I875" s="1"/>
  <c r="I1468"/>
  <c r="H1152"/>
  <c r="H1151" s="1"/>
  <c r="H1150" s="1"/>
  <c r="I1152"/>
  <c r="I1151" s="1"/>
  <c r="I1150" s="1"/>
  <c r="H877"/>
  <c r="H876" s="1"/>
  <c r="H875" s="1"/>
  <c r="G877"/>
  <c r="G876" s="1"/>
  <c r="G875" s="1"/>
  <c r="G1468"/>
  <c r="I806"/>
  <c r="I805" s="1"/>
  <c r="H1396"/>
  <c r="H1395" s="1"/>
  <c r="I1090"/>
  <c r="I1089" s="1"/>
  <c r="I844"/>
  <c r="H844"/>
  <c r="I913"/>
  <c r="I912" s="1"/>
  <c r="I906" s="1"/>
  <c r="H1090"/>
  <c r="H1089" s="1"/>
  <c r="I1119"/>
  <c r="H763"/>
  <c r="H738" s="1"/>
  <c r="G913"/>
  <c r="G912" s="1"/>
  <c r="G906" s="1"/>
  <c r="I303"/>
  <c r="I763"/>
  <c r="I738" s="1"/>
  <c r="I1396"/>
  <c r="I1395" s="1"/>
  <c r="H913"/>
  <c r="H912" s="1"/>
  <c r="H906" s="1"/>
  <c r="G1119"/>
  <c r="G1090"/>
  <c r="G1089" s="1"/>
  <c r="G1396"/>
  <c r="G1395" s="1"/>
  <c r="H350"/>
  <c r="G303"/>
  <c r="H303"/>
  <c r="I350"/>
  <c r="G806"/>
  <c r="G805" s="1"/>
  <c r="G844"/>
  <c r="H1119"/>
  <c r="H806"/>
  <c r="H805" s="1"/>
  <c r="H1297" l="1"/>
  <c r="H1243" s="1"/>
  <c r="I804"/>
  <c r="I790" s="1"/>
  <c r="H809" i="2" s="1"/>
  <c r="H804" i="1"/>
  <c r="H790" s="1"/>
  <c r="G809" i="2" s="1"/>
  <c r="G1297" i="1"/>
  <c r="G1243" s="1"/>
  <c r="I1297"/>
  <c r="I1243" s="1"/>
  <c r="G615"/>
  <c r="G592" s="1"/>
  <c r="H905"/>
  <c r="H904" s="1"/>
  <c r="H615"/>
  <c r="H592" s="1"/>
  <c r="I905"/>
  <c r="I904" s="1"/>
  <c r="I615"/>
  <c r="I592" s="1"/>
  <c r="G905"/>
  <c r="G904" s="1"/>
  <c r="G804"/>
  <c r="G790" s="1"/>
  <c r="F809" i="2" s="1"/>
  <c r="I238" i="1" l="1"/>
  <c r="H238"/>
  <c r="G284"/>
  <c r="G272"/>
  <c r="G219"/>
  <c r="G192" i="2"/>
  <c r="G191" s="1"/>
  <c r="H192"/>
  <c r="H191" s="1"/>
  <c r="F192"/>
  <c r="F191" s="1"/>
  <c r="G190"/>
  <c r="G189" s="1"/>
  <c r="H190"/>
  <c r="H189" s="1"/>
  <c r="G187"/>
  <c r="G186" s="1"/>
  <c r="H187"/>
  <c r="H186" s="1"/>
  <c r="G185"/>
  <c r="G184" s="1"/>
  <c r="H185"/>
  <c r="H184" s="1"/>
  <c r="G183"/>
  <c r="G182" s="1"/>
  <c r="H183"/>
  <c r="H182" s="1"/>
  <c r="F183"/>
  <c r="F182" s="1"/>
  <c r="F190"/>
  <c r="F189" s="1"/>
  <c r="H195" i="1"/>
  <c r="I195"/>
  <c r="H197"/>
  <c r="I197"/>
  <c r="G197"/>
  <c r="G195" l="1"/>
  <c r="G194" s="1"/>
  <c r="I194"/>
  <c r="F188" i="2"/>
  <c r="H188"/>
  <c r="G188"/>
  <c r="H194" i="1"/>
  <c r="G191" l="1"/>
  <c r="F185" i="2" s="1"/>
  <c r="F184" s="1"/>
  <c r="G193" i="1"/>
  <c r="F187" i="2" s="1"/>
  <c r="F186" s="1"/>
  <c r="I176" i="1"/>
  <c r="I175" s="1"/>
  <c r="H316" i="2" s="1"/>
  <c r="H176" i="1"/>
  <c r="H175" s="1"/>
  <c r="G316" i="2" s="1"/>
  <c r="G176" i="1"/>
  <c r="G174" s="1"/>
  <c r="H174" l="1"/>
  <c r="I174"/>
  <c r="G175"/>
  <c r="F316" i="2" s="1"/>
  <c r="G907" l="1"/>
  <c r="H907"/>
  <c r="F907"/>
  <c r="F440" l="1"/>
  <c r="I232" i="1" l="1"/>
  <c r="H232"/>
  <c r="G232"/>
  <c r="I230"/>
  <c r="H230"/>
  <c r="I228"/>
  <c r="H228"/>
  <c r="G228"/>
  <c r="I226"/>
  <c r="H226"/>
  <c r="G226"/>
  <c r="G223" l="1"/>
  <c r="H223"/>
  <c r="H221" s="1"/>
  <c r="I223"/>
  <c r="I221" s="1"/>
  <c r="G221"/>
  <c r="F479" i="2"/>
  <c r="F480"/>
  <c r="G755"/>
  <c r="H755"/>
  <c r="G757"/>
  <c r="H757"/>
  <c r="F757"/>
  <c r="F756" s="1"/>
  <c r="F755" s="1"/>
  <c r="G599"/>
  <c r="H599"/>
  <c r="G601"/>
  <c r="H601"/>
  <c r="F601"/>
  <c r="F599"/>
  <c r="G594"/>
  <c r="H594"/>
  <c r="G595"/>
  <c r="H595"/>
  <c r="F594"/>
  <c r="F595"/>
  <c r="G649"/>
  <c r="G648" s="1"/>
  <c r="H649"/>
  <c r="H648" s="1"/>
  <c r="F649"/>
  <c r="F648" s="1"/>
  <c r="G651"/>
  <c r="G650" s="1"/>
  <c r="H651"/>
  <c r="H650" s="1"/>
  <c r="F651"/>
  <c r="F650" s="1"/>
  <c r="F478" l="1"/>
  <c r="F477" s="1"/>
  <c r="G647"/>
  <c r="F647"/>
  <c r="H647"/>
  <c r="G339" l="1"/>
  <c r="H339"/>
  <c r="F339"/>
  <c r="G317"/>
  <c r="G315" s="1"/>
  <c r="H317"/>
  <c r="H315" s="1"/>
  <c r="F317"/>
  <c r="F315" s="1"/>
  <c r="G381" l="1"/>
  <c r="H381"/>
  <c r="F381"/>
  <c r="G1059"/>
  <c r="H1059"/>
  <c r="F1059"/>
  <c r="G792" l="1"/>
  <c r="H792"/>
  <c r="F792"/>
  <c r="G1011"/>
  <c r="H1011"/>
  <c r="F1011"/>
  <c r="G555"/>
  <c r="G554" s="1"/>
  <c r="G553" s="1"/>
  <c r="H555"/>
  <c r="H554" s="1"/>
  <c r="H553" s="1"/>
  <c r="F555"/>
  <c r="F554" s="1"/>
  <c r="F553" s="1"/>
  <c r="G524" l="1"/>
  <c r="G523" s="1"/>
  <c r="H524"/>
  <c r="H523" s="1"/>
  <c r="F524"/>
  <c r="F523" s="1"/>
  <c r="G515" l="1"/>
  <c r="G514" s="1"/>
  <c r="G513" s="1"/>
  <c r="H515"/>
  <c r="H514" s="1"/>
  <c r="H513" s="1"/>
  <c r="F515"/>
  <c r="F514" s="1"/>
  <c r="F513" s="1"/>
  <c r="G139" i="1" l="1"/>
  <c r="H859" i="2" l="1"/>
  <c r="H858" s="1"/>
  <c r="F859"/>
  <c r="F858" s="1"/>
  <c r="G859"/>
  <c r="G858" s="1"/>
  <c r="F867" l="1"/>
  <c r="G291" l="1"/>
  <c r="H291"/>
  <c r="F291"/>
  <c r="G222" l="1"/>
  <c r="H222"/>
  <c r="F222"/>
  <c r="G438" l="1"/>
  <c r="G437" s="1"/>
  <c r="H438"/>
  <c r="H437" s="1"/>
  <c r="F438"/>
  <c r="F437" s="1"/>
  <c r="G473"/>
  <c r="G472" s="1"/>
  <c r="H473"/>
  <c r="H472" s="1"/>
  <c r="F473"/>
  <c r="F472" s="1"/>
  <c r="G476"/>
  <c r="G475" s="1"/>
  <c r="H476"/>
  <c r="H475" s="1"/>
  <c r="F476"/>
  <c r="F475" s="1"/>
  <c r="G469" l="1"/>
  <c r="G467" s="1"/>
  <c r="H469"/>
  <c r="H467" s="1"/>
  <c r="F469"/>
  <c r="F467" s="1"/>
  <c r="G395"/>
  <c r="G394" s="1"/>
  <c r="G393" s="1"/>
  <c r="H395"/>
  <c r="H394" s="1"/>
  <c r="H393" s="1"/>
  <c r="F395"/>
  <c r="F394" s="1"/>
  <c r="F393" s="1"/>
  <c r="G256" l="1"/>
  <c r="G255" s="1"/>
  <c r="H256"/>
  <c r="H255" s="1"/>
  <c r="F256"/>
  <c r="F255" s="1"/>
  <c r="G241" i="1"/>
  <c r="G239" s="1"/>
  <c r="G285" i="2"/>
  <c r="G284" s="1"/>
  <c r="H285"/>
  <c r="H284" s="1"/>
  <c r="F285"/>
  <c r="F284" s="1"/>
  <c r="G338"/>
  <c r="G337" s="1"/>
  <c r="H338"/>
  <c r="H337" s="1"/>
  <c r="G174"/>
  <c r="H174"/>
  <c r="F174"/>
  <c r="G388"/>
  <c r="G387" s="1"/>
  <c r="H388"/>
  <c r="H387" s="1"/>
  <c r="F388"/>
  <c r="F387" s="1"/>
  <c r="H213" i="1" l="1"/>
  <c r="H212" s="1"/>
  <c r="I213"/>
  <c r="I212" s="1"/>
  <c r="H192"/>
  <c r="I192"/>
  <c r="G192"/>
  <c r="F338" i="2" l="1"/>
  <c r="F337" s="1"/>
  <c r="G706"/>
  <c r="G705" s="1"/>
  <c r="H706"/>
  <c r="H705" s="1"/>
  <c r="F706"/>
  <c r="F705" s="1"/>
  <c r="G643"/>
  <c r="H643"/>
  <c r="F643"/>
  <c r="G616"/>
  <c r="G615" s="1"/>
  <c r="H616"/>
  <c r="H615" s="1"/>
  <c r="G646"/>
  <c r="G645" s="1"/>
  <c r="H646"/>
  <c r="H645" s="1"/>
  <c r="F646"/>
  <c r="F645" s="1"/>
  <c r="H637"/>
  <c r="G637"/>
  <c r="F637"/>
  <c r="G865" l="1"/>
  <c r="G864" s="1"/>
  <c r="H865"/>
  <c r="H864" s="1"/>
  <c r="F865"/>
  <c r="F864" s="1"/>
  <c r="G822"/>
  <c r="H822"/>
  <c r="F822"/>
  <c r="G853"/>
  <c r="G852" s="1"/>
  <c r="H853"/>
  <c r="H852" s="1"/>
  <c r="F853"/>
  <c r="F852" s="1"/>
  <c r="F314" l="1"/>
  <c r="I34" i="1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48"/>
  <c r="I44"/>
  <c r="H48"/>
  <c r="H44"/>
  <c r="H51" l="1"/>
  <c r="H53"/>
  <c r="I51"/>
  <c r="I53"/>
  <c r="I11"/>
  <c r="I39"/>
  <c r="I38" s="1"/>
  <c r="H39"/>
  <c r="H38" s="1"/>
  <c r="H11"/>
  <c r="H47" l="1"/>
  <c r="H46" s="1"/>
  <c r="H37" s="1"/>
  <c r="I47"/>
  <c r="I46" s="1"/>
  <c r="I37" s="1"/>
  <c r="G1019" i="2" l="1"/>
  <c r="G1018" s="1"/>
  <c r="H1019"/>
  <c r="H1018" s="1"/>
  <c r="F1019"/>
  <c r="F1018" s="1"/>
  <c r="G173" l="1"/>
  <c r="G172" s="1"/>
  <c r="H173"/>
  <c r="H172" s="1"/>
  <c r="F173"/>
  <c r="F172" s="1"/>
  <c r="G536"/>
  <c r="G535" s="1"/>
  <c r="G534" s="1"/>
  <c r="H536"/>
  <c r="H535" s="1"/>
  <c r="H534" s="1"/>
  <c r="F536"/>
  <c r="F535" s="1"/>
  <c r="F534" s="1"/>
  <c r="H278" i="1"/>
  <c r="H277" s="1"/>
  <c r="I278"/>
  <c r="I277" s="1"/>
  <c r="G278"/>
  <c r="G277" s="1"/>
  <c r="G1013" i="2"/>
  <c r="H1013"/>
  <c r="G1014"/>
  <c r="H1014"/>
  <c r="F1014"/>
  <c r="G135" i="1"/>
  <c r="G134" s="1"/>
  <c r="F1013" i="2"/>
  <c r="H135" i="1"/>
  <c r="H134" s="1"/>
  <c r="I135"/>
  <c r="I134" s="1"/>
  <c r="F1010" i="2"/>
  <c r="G1010"/>
  <c r="H1010"/>
  <c r="G1009"/>
  <c r="H1009"/>
  <c r="F1009"/>
  <c r="H1008" l="1"/>
  <c r="G1008"/>
  <c r="F1008"/>
  <c r="F1012"/>
  <c r="H1012"/>
  <c r="G1012"/>
  <c r="H1007" l="1"/>
  <c r="F1007"/>
  <c r="G1007"/>
  <c r="F171" l="1"/>
  <c r="G345" l="1"/>
  <c r="H345"/>
  <c r="F345"/>
  <c r="G527" l="1"/>
  <c r="H527"/>
  <c r="F527"/>
  <c r="F610" l="1"/>
  <c r="G610"/>
  <c r="H610"/>
  <c r="G609"/>
  <c r="H609"/>
  <c r="F609"/>
  <c r="F608" l="1"/>
  <c r="H608"/>
  <c r="G608"/>
  <c r="G1067" l="1"/>
  <c r="G1066" s="1"/>
  <c r="H1067"/>
  <c r="H1066" s="1"/>
  <c r="F1067"/>
  <c r="F1066" s="1"/>
  <c r="F375" l="1"/>
  <c r="G375"/>
  <c r="H375"/>
  <c r="G378"/>
  <c r="H378"/>
  <c r="F378"/>
  <c r="G377" l="1"/>
  <c r="H377"/>
  <c r="F377"/>
  <c r="G374"/>
  <c r="H374"/>
  <c r="F374"/>
  <c r="H373" l="1"/>
  <c r="F373"/>
  <c r="G373" l="1"/>
  <c r="F509" l="1"/>
  <c r="G510"/>
  <c r="H510"/>
  <c r="F510"/>
  <c r="H509"/>
  <c r="G509"/>
  <c r="G300" l="1"/>
  <c r="H300"/>
  <c r="F300"/>
  <c r="G463" l="1"/>
  <c r="H463"/>
  <c r="F463"/>
  <c r="F725" l="1"/>
  <c r="F724"/>
  <c r="G344" l="1"/>
  <c r="H344"/>
  <c r="F344"/>
  <c r="H206" i="1"/>
  <c r="H205" s="1"/>
  <c r="I206"/>
  <c r="I205" s="1"/>
  <c r="G206"/>
  <c r="G205" s="1"/>
  <c r="H139"/>
  <c r="H138" s="1"/>
  <c r="I139"/>
  <c r="I138" s="1"/>
  <c r="G138"/>
  <c r="G1045" i="2" l="1"/>
  <c r="H1045"/>
  <c r="F1045"/>
  <c r="F227" l="1"/>
  <c r="F225" s="1"/>
  <c r="G225"/>
  <c r="H225"/>
  <c r="F230"/>
  <c r="F228" s="1"/>
  <c r="G228"/>
  <c r="H228"/>
  <c r="G224"/>
  <c r="H224"/>
  <c r="F224"/>
  <c r="F223" l="1"/>
  <c r="F221" s="1"/>
  <c r="H223"/>
  <c r="H221" s="1"/>
  <c r="G223"/>
  <c r="G221" s="1"/>
  <c r="G500" l="1"/>
  <c r="G499" s="1"/>
  <c r="H500"/>
  <c r="H499" s="1"/>
  <c r="F500"/>
  <c r="F499" s="1"/>
  <c r="G88"/>
  <c r="H88"/>
  <c r="F88"/>
  <c r="F331" l="1"/>
  <c r="G331"/>
  <c r="H331"/>
  <c r="H203" i="1"/>
  <c r="I203"/>
  <c r="G203"/>
  <c r="G200" s="1"/>
  <c r="G199" s="1"/>
  <c r="H200" l="1"/>
  <c r="H199" s="1"/>
  <c r="I200"/>
  <c r="I199" s="1"/>
  <c r="G618" i="2"/>
  <c r="H618"/>
  <c r="G619"/>
  <c r="H619"/>
  <c r="G783" l="1"/>
  <c r="G782" s="1"/>
  <c r="H783"/>
  <c r="H782" s="1"/>
  <c r="F783"/>
  <c r="F782" s="1"/>
  <c r="G774"/>
  <c r="H774"/>
  <c r="F774"/>
  <c r="G605"/>
  <c r="H605"/>
  <c r="F605"/>
  <c r="G607"/>
  <c r="H607"/>
  <c r="F607"/>
  <c r="F606"/>
  <c r="G606"/>
  <c r="H606"/>
  <c r="G982"/>
  <c r="G981" s="1"/>
  <c r="H982"/>
  <c r="H981" s="1"/>
  <c r="F982"/>
  <c r="F981" s="1"/>
  <c r="G919" l="1"/>
  <c r="G918" s="1"/>
  <c r="H919"/>
  <c r="H918" s="1"/>
  <c r="F919"/>
  <c r="F918" s="1"/>
  <c r="G816" l="1"/>
  <c r="G814" s="1"/>
  <c r="H816"/>
  <c r="H814" s="1"/>
  <c r="F816"/>
  <c r="F814" s="1"/>
  <c r="G213" i="1" l="1"/>
  <c r="G212" s="1"/>
  <c r="G431" i="2" l="1"/>
  <c r="G430" s="1"/>
  <c r="H431"/>
  <c r="H430" s="1"/>
  <c r="F431"/>
  <c r="F430" s="1"/>
  <c r="G441"/>
  <c r="H441"/>
  <c r="G442"/>
  <c r="H442"/>
  <c r="F442"/>
  <c r="F441"/>
  <c r="G436"/>
  <c r="G435" s="1"/>
  <c r="H436"/>
  <c r="H435" s="1"/>
  <c r="F436"/>
  <c r="F435" s="1"/>
  <c r="F434"/>
  <c r="G434"/>
  <c r="H434"/>
  <c r="G433"/>
  <c r="H433"/>
  <c r="F433"/>
  <c r="G386"/>
  <c r="G384" s="1"/>
  <c r="H386"/>
  <c r="H384" s="1"/>
  <c r="F386"/>
  <c r="F384" s="1"/>
  <c r="H439" l="1"/>
  <c r="G439"/>
  <c r="F439"/>
  <c r="F432"/>
  <c r="G432"/>
  <c r="H432"/>
  <c r="H429" l="1"/>
  <c r="F429"/>
  <c r="G429"/>
  <c r="H996"/>
  <c r="G568"/>
  <c r="G567" s="1"/>
  <c r="H568"/>
  <c r="H567" s="1"/>
  <c r="F568"/>
  <c r="F567" s="1"/>
  <c r="G366"/>
  <c r="H366"/>
  <c r="F366"/>
  <c r="G364" l="1"/>
  <c r="G365"/>
  <c r="F364"/>
  <c r="F365"/>
  <c r="H364"/>
  <c r="H365"/>
  <c r="G288"/>
  <c r="G287" s="1"/>
  <c r="G286" s="1"/>
  <c r="H288"/>
  <c r="H287" s="1"/>
  <c r="H286" s="1"/>
  <c r="G954" l="1"/>
  <c r="G953" s="1"/>
  <c r="H954"/>
  <c r="H953" s="1"/>
  <c r="F954"/>
  <c r="F953" s="1"/>
  <c r="F55" i="3" l="1"/>
  <c r="F54" s="1"/>
  <c r="D55"/>
  <c r="D54" s="1"/>
  <c r="E55"/>
  <c r="E54" s="1"/>
  <c r="H202" i="2" l="1"/>
  <c r="G202"/>
  <c r="F202"/>
  <c r="H165" i="1"/>
  <c r="H164" s="1"/>
  <c r="H163" s="1"/>
  <c r="I165"/>
  <c r="I164" s="1"/>
  <c r="I163" s="1"/>
  <c r="G165"/>
  <c r="G164" s="1"/>
  <c r="G163" s="1"/>
  <c r="H172" l="1"/>
  <c r="I172"/>
  <c r="G172"/>
  <c r="G466" i="2" l="1"/>
  <c r="G465" s="1"/>
  <c r="H466"/>
  <c r="H465" s="1"/>
  <c r="F466"/>
  <c r="F465" s="1"/>
  <c r="G1050" l="1"/>
  <c r="H1050"/>
  <c r="F1050"/>
  <c r="G34" i="1"/>
  <c r="G33" s="1"/>
  <c r="G32" s="1"/>
  <c r="G31" l="1"/>
  <c r="G98" l="1"/>
  <c r="G323" i="2" l="1"/>
  <c r="H323"/>
  <c r="F323"/>
  <c r="G208"/>
  <c r="H208"/>
  <c r="F208"/>
  <c r="G669" l="1"/>
  <c r="G668" s="1"/>
  <c r="H669"/>
  <c r="H668" s="1"/>
  <c r="F669"/>
  <c r="F668" s="1"/>
  <c r="G614" l="1"/>
  <c r="G613" s="1"/>
  <c r="H614"/>
  <c r="H613" s="1"/>
  <c r="F614"/>
  <c r="F613" s="1"/>
  <c r="G895" l="1"/>
  <c r="G894" s="1"/>
  <c r="H895"/>
  <c r="H894" s="1"/>
  <c r="F895"/>
  <c r="F894" s="1"/>
  <c r="F152" l="1"/>
  <c r="F631"/>
  <c r="G790" l="1"/>
  <c r="H790"/>
  <c r="F790"/>
  <c r="G778"/>
  <c r="H778"/>
  <c r="F778"/>
  <c r="F619"/>
  <c r="F618"/>
  <c r="G617"/>
  <c r="H617"/>
  <c r="G684"/>
  <c r="H684"/>
  <c r="F684"/>
  <c r="F617" l="1"/>
  <c r="G878"/>
  <c r="G877" s="1"/>
  <c r="G876" s="1"/>
  <c r="H878"/>
  <c r="H877" s="1"/>
  <c r="H876" s="1"/>
  <c r="F878"/>
  <c r="F877" s="1"/>
  <c r="F876" s="1"/>
  <c r="G850"/>
  <c r="H850"/>
  <c r="G851"/>
  <c r="H851"/>
  <c r="F851"/>
  <c r="F850"/>
  <c r="G188" i="1"/>
  <c r="G849" i="2" l="1"/>
  <c r="G848" s="1"/>
  <c r="H849"/>
  <c r="H848" s="1"/>
  <c r="F849"/>
  <c r="F848" s="1"/>
  <c r="G101" i="1" l="1"/>
  <c r="G939" i="2" l="1"/>
  <c r="H939"/>
  <c r="F939"/>
  <c r="G446" l="1"/>
  <c r="G445" s="1"/>
  <c r="H446"/>
  <c r="H445" s="1"/>
  <c r="F446"/>
  <c r="F445" s="1"/>
  <c r="G448"/>
  <c r="G447" s="1"/>
  <c r="H448"/>
  <c r="H447" s="1"/>
  <c r="F448"/>
  <c r="F447" s="1"/>
  <c r="G677"/>
  <c r="H677"/>
  <c r="F677"/>
  <c r="H444" l="1"/>
  <c r="F444"/>
  <c r="G444"/>
  <c r="G630" l="1"/>
  <c r="H630"/>
  <c r="F630"/>
  <c r="F621"/>
  <c r="G621"/>
  <c r="H621"/>
  <c r="G622"/>
  <c r="H622"/>
  <c r="F622"/>
  <c r="G577"/>
  <c r="G576" s="1"/>
  <c r="H577"/>
  <c r="H576" s="1"/>
  <c r="F577"/>
  <c r="F576" s="1"/>
  <c r="F620" l="1"/>
  <c r="H620"/>
  <c r="G620"/>
  <c r="G636" l="1"/>
  <c r="G635" s="1"/>
  <c r="H636"/>
  <c r="H635" s="1"/>
  <c r="F636"/>
  <c r="F635" s="1"/>
  <c r="G987"/>
  <c r="H987"/>
  <c r="F987"/>
  <c r="G558" l="1"/>
  <c r="G557" s="1"/>
  <c r="G556" s="1"/>
  <c r="H558"/>
  <c r="H557" s="1"/>
  <c r="H556" s="1"/>
  <c r="F558"/>
  <c r="F557" s="1"/>
  <c r="F556" s="1"/>
  <c r="G545" l="1"/>
  <c r="G544" s="1"/>
  <c r="H545"/>
  <c r="H544" s="1"/>
  <c r="F545"/>
  <c r="F544" s="1"/>
  <c r="G264"/>
  <c r="H264"/>
  <c r="F264"/>
  <c r="G219"/>
  <c r="H219"/>
  <c r="F219"/>
  <c r="G220" i="1"/>
  <c r="G965" i="2" l="1"/>
  <c r="H965"/>
  <c r="F965"/>
  <c r="G137"/>
  <c r="H137"/>
  <c r="F137"/>
  <c r="E38" i="3" l="1"/>
  <c r="F38"/>
  <c r="H1000" i="2"/>
  <c r="G1000"/>
  <c r="D38" i="3" l="1"/>
  <c r="F1000" i="2"/>
  <c r="F994" l="1"/>
  <c r="F993" s="1"/>
  <c r="G993"/>
  <c r="H993"/>
  <c r="G281" i="1"/>
  <c r="G308" i="2"/>
  <c r="G307" s="1"/>
  <c r="H308"/>
  <c r="H307" s="1"/>
  <c r="F308"/>
  <c r="F307" s="1"/>
  <c r="H275" i="1"/>
  <c r="I275"/>
  <c r="G275"/>
  <c r="F288" i="2" l="1"/>
  <c r="F287" s="1"/>
  <c r="F286" s="1"/>
  <c r="G498" l="1"/>
  <c r="H498"/>
  <c r="F498"/>
  <c r="G115" l="1"/>
  <c r="H115"/>
  <c r="F115"/>
  <c r="G160" l="1"/>
  <c r="H160"/>
  <c r="F160"/>
  <c r="G552" l="1"/>
  <c r="G551" s="1"/>
  <c r="H552"/>
  <c r="H551" s="1"/>
  <c r="F552"/>
  <c r="F551" s="1"/>
  <c r="G220"/>
  <c r="H220"/>
  <c r="F220"/>
  <c r="G574"/>
  <c r="G573" s="1"/>
  <c r="H574"/>
  <c r="H573" s="1"/>
  <c r="F574"/>
  <c r="F573" s="1"/>
  <c r="G352" l="1"/>
  <c r="G351" s="1"/>
  <c r="H352"/>
  <c r="H351" s="1"/>
  <c r="F352"/>
  <c r="F351" s="1"/>
  <c r="H295" i="1"/>
  <c r="I295"/>
  <c r="G702" i="2" l="1"/>
  <c r="G701" s="1"/>
  <c r="F702"/>
  <c r="F701" s="1"/>
  <c r="H702"/>
  <c r="H701" s="1"/>
  <c r="F616" l="1"/>
  <c r="F615" s="1"/>
  <c r="F335" l="1"/>
  <c r="G823" l="1"/>
  <c r="G821" s="1"/>
  <c r="H823"/>
  <c r="H821" s="1"/>
  <c r="F823"/>
  <c r="F821" s="1"/>
  <c r="H820" l="1"/>
  <c r="H819" s="1"/>
  <c r="H818"/>
  <c r="H817" s="1"/>
  <c r="G820"/>
  <c r="G819" s="1"/>
  <c r="G818"/>
  <c r="G817" s="1"/>
  <c r="F820"/>
  <c r="F819" s="1"/>
  <c r="F818"/>
  <c r="F817" s="1"/>
  <c r="F847"/>
  <c r="G847"/>
  <c r="H847"/>
  <c r="G808" l="1"/>
  <c r="F808"/>
  <c r="H808"/>
  <c r="H846"/>
  <c r="G846"/>
  <c r="F846"/>
  <c r="H845"/>
  <c r="G845"/>
  <c r="F845"/>
  <c r="F844" l="1"/>
  <c r="F843" s="1"/>
  <c r="G844"/>
  <c r="G843" s="1"/>
  <c r="H844"/>
  <c r="H843" s="1"/>
  <c r="H642" l="1"/>
  <c r="H641" s="1"/>
  <c r="G642"/>
  <c r="G641" s="1"/>
  <c r="F642"/>
  <c r="F641" s="1"/>
  <c r="G773"/>
  <c r="G772" s="1"/>
  <c r="H773"/>
  <c r="H772" s="1"/>
  <c r="F773"/>
  <c r="F772" s="1"/>
  <c r="G785"/>
  <c r="G784" s="1"/>
  <c r="G781" s="1"/>
  <c r="H785"/>
  <c r="H784" s="1"/>
  <c r="H781" s="1"/>
  <c r="F785"/>
  <c r="F784" s="1"/>
  <c r="F781" s="1"/>
  <c r="G623"/>
  <c r="H623"/>
  <c r="F623"/>
  <c r="G759"/>
  <c r="G758" s="1"/>
  <c r="H759"/>
  <c r="H758" s="1"/>
  <c r="F759"/>
  <c r="F758" s="1"/>
  <c r="G767"/>
  <c r="G766" s="1"/>
  <c r="G765" s="1"/>
  <c r="H767"/>
  <c r="H766" s="1"/>
  <c r="H765" s="1"/>
  <c r="F767"/>
  <c r="F766" s="1"/>
  <c r="F765" s="1"/>
  <c r="G746"/>
  <c r="H746"/>
  <c r="F746"/>
  <c r="G633"/>
  <c r="H633"/>
  <c r="F634"/>
  <c r="F633"/>
  <c r="F629"/>
  <c r="F628"/>
  <c r="G604"/>
  <c r="G603" s="1"/>
  <c r="H604"/>
  <c r="H603" s="1"/>
  <c r="F604"/>
  <c r="F603" s="1"/>
  <c r="H629"/>
  <c r="G927"/>
  <c r="H927"/>
  <c r="F927"/>
  <c r="G764"/>
  <c r="G763" s="1"/>
  <c r="H764"/>
  <c r="H763" s="1"/>
  <c r="F764"/>
  <c r="G754"/>
  <c r="G753" s="1"/>
  <c r="H754"/>
  <c r="H753" s="1"/>
  <c r="F754"/>
  <c r="F753" s="1"/>
  <c r="G760" l="1"/>
  <c r="H760"/>
  <c r="G628"/>
  <c r="F763"/>
  <c r="F760" s="1"/>
  <c r="F627"/>
  <c r="F632"/>
  <c r="G629"/>
  <c r="H628"/>
  <c r="H627" s="1"/>
  <c r="H634"/>
  <c r="H632" s="1"/>
  <c r="G634"/>
  <c r="G632" s="1"/>
  <c r="G627" l="1"/>
  <c r="G921" l="1"/>
  <c r="G920" s="1"/>
  <c r="H921"/>
  <c r="H920" s="1"/>
  <c r="F921"/>
  <c r="F920" s="1"/>
  <c r="H218" l="1"/>
  <c r="F218"/>
  <c r="G218"/>
  <c r="I301" i="1" l="1"/>
  <c r="I298"/>
  <c r="I286"/>
  <c r="I285" s="1"/>
  <c r="I283"/>
  <c r="I280" s="1"/>
  <c r="I273"/>
  <c r="I271"/>
  <c r="I264"/>
  <c r="I263" s="1"/>
  <c r="I262" s="1"/>
  <c r="I260"/>
  <c r="I259"/>
  <c r="I257"/>
  <c r="I252"/>
  <c r="I249"/>
  <c r="I248" s="1"/>
  <c r="I246"/>
  <c r="I245" s="1"/>
  <c r="I237"/>
  <c r="I235" s="1"/>
  <c r="I218"/>
  <c r="I216"/>
  <c r="I190"/>
  <c r="I188"/>
  <c r="I181"/>
  <c r="I179"/>
  <c r="I178" s="1"/>
  <c r="I171"/>
  <c r="I169"/>
  <c r="I168" s="1"/>
  <c r="I167" s="1"/>
  <c r="I157"/>
  <c r="I155"/>
  <c r="I154" s="1"/>
  <c r="I147"/>
  <c r="I144" s="1"/>
  <c r="I132"/>
  <c r="I131" s="1"/>
  <c r="I129"/>
  <c r="I128" s="1"/>
  <c r="I126"/>
  <c r="I124"/>
  <c r="I121"/>
  <c r="I120" s="1"/>
  <c r="I117"/>
  <c r="I116" s="1"/>
  <c r="I113"/>
  <c r="I112" s="1"/>
  <c r="I109"/>
  <c r="I108" s="1"/>
  <c r="I103"/>
  <c r="I101"/>
  <c r="I98"/>
  <c r="I95"/>
  <c r="I94" s="1"/>
  <c r="I91"/>
  <c r="I90" s="1"/>
  <c r="I89" s="1"/>
  <c r="I87"/>
  <c r="I86" s="1"/>
  <c r="I85" s="1"/>
  <c r="I83"/>
  <c r="I80"/>
  <c r="I76"/>
  <c r="I75" s="1"/>
  <c r="I68"/>
  <c r="I67" s="1"/>
  <c r="I64"/>
  <c r="I63" s="1"/>
  <c r="I60"/>
  <c r="I59" s="1"/>
  <c r="I58" s="1"/>
  <c r="I36"/>
  <c r="I254" l="1"/>
  <c r="I251" s="1"/>
  <c r="I186"/>
  <c r="I185" s="1"/>
  <c r="I184" s="1"/>
  <c r="I79"/>
  <c r="I62" s="1"/>
  <c r="H376" i="2"/>
  <c r="H372" s="1"/>
  <c r="I215" i="1"/>
  <c r="I162"/>
  <c r="I143"/>
  <c r="I244"/>
  <c r="I294"/>
  <c r="I234"/>
  <c r="I123"/>
  <c r="H36"/>
  <c r="I107"/>
  <c r="I97"/>
  <c r="I153"/>
  <c r="I152" s="1"/>
  <c r="I151" s="1"/>
  <c r="I269"/>
  <c r="I268" s="1"/>
  <c r="I1466" l="1"/>
  <c r="I1471" s="1"/>
  <c r="I291"/>
  <c r="I243"/>
  <c r="I161"/>
  <c r="F21" i="3" s="1"/>
  <c r="I93" i="1"/>
  <c r="I57" s="1"/>
  <c r="I290"/>
  <c r="I289" s="1"/>
  <c r="I211"/>
  <c r="F39" i="3"/>
  <c r="I142" i="1" l="1"/>
  <c r="F42" i="3"/>
  <c r="F36"/>
  <c r="I288" i="1"/>
  <c r="I10"/>
  <c r="I183"/>
  <c r="E45" i="3"/>
  <c r="H301" i="1"/>
  <c r="H298"/>
  <c r="H286"/>
  <c r="H285" s="1"/>
  <c r="H283"/>
  <c r="H280" s="1"/>
  <c r="H273"/>
  <c r="H271"/>
  <c r="H264"/>
  <c r="H263" s="1"/>
  <c r="H262" s="1"/>
  <c r="H260"/>
  <c r="H259"/>
  <c r="H257"/>
  <c r="H252"/>
  <c r="H249"/>
  <c r="H248" s="1"/>
  <c r="H246"/>
  <c r="H245" s="1"/>
  <c r="H237"/>
  <c r="H235" s="1"/>
  <c r="H218"/>
  <c r="H216"/>
  <c r="H190"/>
  <c r="H188"/>
  <c r="H181"/>
  <c r="H179"/>
  <c r="H178" s="1"/>
  <c r="H171"/>
  <c r="H169"/>
  <c r="H168" s="1"/>
  <c r="H167" s="1"/>
  <c r="H157"/>
  <c r="H155"/>
  <c r="H154" s="1"/>
  <c r="H147"/>
  <c r="H144" s="1"/>
  <c r="H132"/>
  <c r="H131" s="1"/>
  <c r="H129"/>
  <c r="H128" s="1"/>
  <c r="H126"/>
  <c r="H124"/>
  <c r="H121"/>
  <c r="H120" s="1"/>
  <c r="H117"/>
  <c r="H116" s="1"/>
  <c r="H113"/>
  <c r="H112" s="1"/>
  <c r="H109"/>
  <c r="H108" s="1"/>
  <c r="H103"/>
  <c r="H101"/>
  <c r="H98"/>
  <c r="H95"/>
  <c r="H94" s="1"/>
  <c r="H91"/>
  <c r="H90" s="1"/>
  <c r="H89" s="1"/>
  <c r="E15" i="3" s="1"/>
  <c r="H87" i="1"/>
  <c r="H86" s="1"/>
  <c r="H85" s="1"/>
  <c r="E13" i="3" s="1"/>
  <c r="H83" i="1"/>
  <c r="H80"/>
  <c r="H76"/>
  <c r="H75" s="1"/>
  <c r="H68"/>
  <c r="H67" s="1"/>
  <c r="H64"/>
  <c r="H63" s="1"/>
  <c r="H60"/>
  <c r="H59" s="1"/>
  <c r="H58" s="1"/>
  <c r="F53" i="3"/>
  <c r="F52"/>
  <c r="F51"/>
  <c r="F48"/>
  <c r="F47"/>
  <c r="F45"/>
  <c r="F43"/>
  <c r="F40"/>
  <c r="F35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69" i="2"/>
  <c r="H1068" s="1"/>
  <c r="H1065"/>
  <c r="H1064"/>
  <c r="H1062"/>
  <c r="H1061"/>
  <c r="H1060"/>
  <c r="H1058"/>
  <c r="H1057"/>
  <c r="H1055"/>
  <c r="H1054" s="1"/>
  <c r="H1051"/>
  <c r="H1048"/>
  <c r="H1047"/>
  <c r="H1046"/>
  <c r="H1043"/>
  <c r="H1042" s="1"/>
  <c r="H1041"/>
  <c r="H1040" s="1"/>
  <c r="H1039"/>
  <c r="H1038"/>
  <c r="H1036"/>
  <c r="H1035" s="1"/>
  <c r="H1033"/>
  <c r="H1032"/>
  <c r="H1030"/>
  <c r="H1029"/>
  <c r="H1027"/>
  <c r="H1025"/>
  <c r="H1024" s="1"/>
  <c r="H1023"/>
  <c r="H1022" s="1"/>
  <c r="H1017"/>
  <c r="H1016" s="1"/>
  <c r="H999"/>
  <c r="H995"/>
  <c r="H992" s="1"/>
  <c r="H986"/>
  <c r="H985" s="1"/>
  <c r="H984" s="1"/>
  <c r="H980"/>
  <c r="H979" s="1"/>
  <c r="H978" s="1"/>
  <c r="H976"/>
  <c r="H975" s="1"/>
  <c r="H974"/>
  <c r="H973" s="1"/>
  <c r="H972"/>
  <c r="H971" s="1"/>
  <c r="H969"/>
  <c r="H968"/>
  <c r="H967" s="1"/>
  <c r="H966"/>
  <c r="H964"/>
  <c r="H962"/>
  <c r="H961" s="1"/>
  <c r="H960"/>
  <c r="H959"/>
  <c r="H957"/>
  <c r="H956"/>
  <c r="H951"/>
  <c r="H950"/>
  <c r="H947"/>
  <c r="H946" s="1"/>
  <c r="H945" s="1"/>
  <c r="H944" s="1"/>
  <c r="H941"/>
  <c r="H940"/>
  <c r="H937"/>
  <c r="H936" s="1"/>
  <c r="H935"/>
  <c r="H934" s="1"/>
  <c r="H933"/>
  <c r="H932"/>
  <c r="H922"/>
  <c r="H914"/>
  <c r="H913" s="1"/>
  <c r="H912" s="1"/>
  <c r="H911" s="1"/>
  <c r="H910"/>
  <c r="H908" s="1"/>
  <c r="H902"/>
  <c r="H901" s="1"/>
  <c r="H900"/>
  <c r="H899"/>
  <c r="H893"/>
  <c r="H892" s="1"/>
  <c r="H891"/>
  <c r="H890" s="1"/>
  <c r="H889"/>
  <c r="H888" s="1"/>
  <c r="H886"/>
  <c r="H885" s="1"/>
  <c r="H881"/>
  <c r="H880" s="1"/>
  <c r="H879" s="1"/>
  <c r="H875"/>
  <c r="H874" s="1"/>
  <c r="H873" s="1"/>
  <c r="H869"/>
  <c r="H868" s="1"/>
  <c r="H866" s="1"/>
  <c r="H842"/>
  <c r="H841" s="1"/>
  <c r="H840" s="1"/>
  <c r="H839"/>
  <c r="H838" s="1"/>
  <c r="H837" s="1"/>
  <c r="H836"/>
  <c r="H835" s="1"/>
  <c r="H834" s="1"/>
  <c r="H806"/>
  <c r="H805"/>
  <c r="H803"/>
  <c r="H802" s="1"/>
  <c r="H801"/>
  <c r="H800"/>
  <c r="H798"/>
  <c r="H797"/>
  <c r="H793"/>
  <c r="H791"/>
  <c r="H789"/>
  <c r="H788"/>
  <c r="H780"/>
  <c r="H779"/>
  <c r="H776"/>
  <c r="H775" s="1"/>
  <c r="H771"/>
  <c r="H770"/>
  <c r="H741"/>
  <c r="H740"/>
  <c r="H739"/>
  <c r="H738"/>
  <c r="H737"/>
  <c r="H734"/>
  <c r="H733"/>
  <c r="H732"/>
  <c r="H729"/>
  <c r="H728" s="1"/>
  <c r="H727" s="1"/>
  <c r="H726"/>
  <c r="H725"/>
  <c r="H724"/>
  <c r="H722"/>
  <c r="H721"/>
  <c r="H720"/>
  <c r="H719"/>
  <c r="H708"/>
  <c r="H707" s="1"/>
  <c r="H700" s="1"/>
  <c r="H699"/>
  <c r="H698"/>
  <c r="H696"/>
  <c r="H695"/>
  <c r="H694"/>
  <c r="H692"/>
  <c r="H691"/>
  <c r="H690"/>
  <c r="H688"/>
  <c r="H687"/>
  <c r="H686"/>
  <c r="H683"/>
  <c r="H682"/>
  <c r="H680"/>
  <c r="H679"/>
  <c r="H676"/>
  <c r="H675"/>
  <c r="H673"/>
  <c r="H672"/>
  <c r="H667"/>
  <c r="H666" s="1"/>
  <c r="H665"/>
  <c r="H662"/>
  <c r="H661" s="1"/>
  <c r="H660"/>
  <c r="H659" s="1"/>
  <c r="H658"/>
  <c r="H657" s="1"/>
  <c r="H656"/>
  <c r="H655" s="1"/>
  <c r="H654"/>
  <c r="H653" s="1"/>
  <c r="H612"/>
  <c r="H611" s="1"/>
  <c r="H602"/>
  <c r="H600"/>
  <c r="H598"/>
  <c r="H596"/>
  <c r="H593"/>
  <c r="H592"/>
  <c r="H581"/>
  <c r="H580" s="1"/>
  <c r="H579"/>
  <c r="H571"/>
  <c r="H570" s="1"/>
  <c r="H569" s="1"/>
  <c r="H566"/>
  <c r="H565" s="1"/>
  <c r="H564" s="1"/>
  <c r="H561"/>
  <c r="H560" s="1"/>
  <c r="H559" s="1"/>
  <c r="H550"/>
  <c r="H549" s="1"/>
  <c r="H548"/>
  <c r="H547" s="1"/>
  <c r="H543"/>
  <c r="H542" s="1"/>
  <c r="H541"/>
  <c r="H540" s="1"/>
  <c r="H539"/>
  <c r="H538" s="1"/>
  <c r="H533"/>
  <c r="H532"/>
  <c r="H531"/>
  <c r="H528"/>
  <c r="H526" s="1"/>
  <c r="H522"/>
  <c r="H521"/>
  <c r="H512"/>
  <c r="H511" s="1"/>
  <c r="H508" s="1"/>
  <c r="H507"/>
  <c r="H506" s="1"/>
  <c r="H505"/>
  <c r="H504" s="1"/>
  <c r="H503"/>
  <c r="H502" s="1"/>
  <c r="H497"/>
  <c r="H496"/>
  <c r="H495" s="1"/>
  <c r="H490"/>
  <c r="H489" s="1"/>
  <c r="H488"/>
  <c r="H487" s="1"/>
  <c r="H462"/>
  <c r="H461" s="1"/>
  <c r="H460"/>
  <c r="H459" s="1"/>
  <c r="H453"/>
  <c r="H452" s="1"/>
  <c r="H451"/>
  <c r="H450" s="1"/>
  <c r="H426"/>
  <c r="H425" s="1"/>
  <c r="H424" s="1"/>
  <c r="H423" s="1"/>
  <c r="H422"/>
  <c r="H421"/>
  <c r="H420"/>
  <c r="H416"/>
  <c r="H415" s="1"/>
  <c r="H414" s="1"/>
  <c r="H413" s="1"/>
  <c r="H412"/>
  <c r="H411"/>
  <c r="H410"/>
  <c r="H407"/>
  <c r="H406" s="1"/>
  <c r="H405" s="1"/>
  <c r="H404"/>
  <c r="H403" s="1"/>
  <c r="H402" s="1"/>
  <c r="H399"/>
  <c r="H398" s="1"/>
  <c r="H397" s="1"/>
  <c r="H396" s="1"/>
  <c r="H392"/>
  <c r="H391" s="1"/>
  <c r="H390" s="1"/>
  <c r="H389" s="1"/>
  <c r="H383"/>
  <c r="H382" s="1"/>
  <c r="H380" s="1"/>
  <c r="H371"/>
  <c r="H370" s="1"/>
  <c r="H369"/>
  <c r="H368" s="1"/>
  <c r="H363"/>
  <c r="H362" s="1"/>
  <c r="H359"/>
  <c r="H358"/>
  <c r="H357" s="1"/>
  <c r="H355"/>
  <c r="H354" s="1"/>
  <c r="H343"/>
  <c r="H342"/>
  <c r="H336"/>
  <c r="H334"/>
  <c r="H333"/>
  <c r="H332"/>
  <c r="H330"/>
  <c r="H327"/>
  <c r="H324"/>
  <c r="H322"/>
  <c r="H321"/>
  <c r="H314"/>
  <c r="H313"/>
  <c r="H306"/>
  <c r="H305" s="1"/>
  <c r="H304"/>
  <c r="H303" s="1"/>
  <c r="H310"/>
  <c r="H301"/>
  <c r="H299"/>
  <c r="H298"/>
  <c r="H295"/>
  <c r="H293"/>
  <c r="H292"/>
  <c r="H283"/>
  <c r="H282" s="1"/>
  <c r="H275"/>
  <c r="H274"/>
  <c r="H272"/>
  <c r="H271" s="1"/>
  <c r="H263" s="1"/>
  <c r="H261"/>
  <c r="H259" s="1"/>
  <c r="H258" s="1"/>
  <c r="H254"/>
  <c r="H253" s="1"/>
  <c r="H252"/>
  <c r="H251" s="1"/>
  <c r="H250"/>
  <c r="H247"/>
  <c r="H246" s="1"/>
  <c r="H245"/>
  <c r="H244" s="1"/>
  <c r="H216"/>
  <c r="H213"/>
  <c r="H212" s="1"/>
  <c r="H211" s="1"/>
  <c r="H210" s="1"/>
  <c r="H209"/>
  <c r="H207"/>
  <c r="H206"/>
  <c r="H204"/>
  <c r="H203" s="1"/>
  <c r="H201"/>
  <c r="H197"/>
  <c r="H196" s="1"/>
  <c r="H195"/>
  <c r="H194" s="1"/>
  <c r="H181"/>
  <c r="H180" s="1"/>
  <c r="H179" s="1"/>
  <c r="H178"/>
  <c r="H177"/>
  <c r="H170"/>
  <c r="H169" s="1"/>
  <c r="H168" s="1"/>
  <c r="H163"/>
  <c r="H162" s="1"/>
  <c r="H161"/>
  <c r="H159" s="1"/>
  <c r="H154"/>
  <c r="H153"/>
  <c r="H151"/>
  <c r="H149"/>
  <c r="H148" s="1"/>
  <c r="H147"/>
  <c r="H146"/>
  <c r="H144"/>
  <c r="H143"/>
  <c r="H142"/>
  <c r="H140"/>
  <c r="H139" s="1"/>
  <c r="H136"/>
  <c r="H133"/>
  <c r="H132"/>
  <c r="H129"/>
  <c r="H127" s="1"/>
  <c r="H126"/>
  <c r="H125" s="1"/>
  <c r="H122" s="1"/>
  <c r="H121"/>
  <c r="H120" s="1"/>
  <c r="H118"/>
  <c r="H117" s="1"/>
  <c r="H116" s="1"/>
  <c r="H114"/>
  <c r="H113" s="1"/>
  <c r="H102"/>
  <c r="H101"/>
  <c r="H98"/>
  <c r="H96" s="1"/>
  <c r="H95"/>
  <c r="H93"/>
  <c r="H91"/>
  <c r="H90"/>
  <c r="H86"/>
  <c r="H85"/>
  <c r="H83"/>
  <c r="H82"/>
  <c r="H80"/>
  <c r="H79"/>
  <c r="H69"/>
  <c r="H67"/>
  <c r="H66"/>
  <c r="H64"/>
  <c r="H63"/>
  <c r="H61"/>
  <c r="H60"/>
  <c r="H58"/>
  <c r="H57"/>
  <c r="H55"/>
  <c r="H54"/>
  <c r="H52"/>
  <c r="H51"/>
  <c r="H49"/>
  <c r="H48"/>
  <c r="H45"/>
  <c r="H44"/>
  <c r="H38"/>
  <c r="H37"/>
  <c r="H35"/>
  <c r="H34"/>
  <c r="H32"/>
  <c r="H31"/>
  <c r="H29"/>
  <c r="H28"/>
  <c r="H24"/>
  <c r="H23" s="1"/>
  <c r="H19"/>
  <c r="H17"/>
  <c r="H12"/>
  <c r="H11" s="1"/>
  <c r="H10" s="1"/>
  <c r="H9" s="1"/>
  <c r="G1069"/>
  <c r="G1068" s="1"/>
  <c r="G1065"/>
  <c r="G1064"/>
  <c r="G1062"/>
  <c r="G1060"/>
  <c r="G1058"/>
  <c r="G1057"/>
  <c r="G1055"/>
  <c r="G1054" s="1"/>
  <c r="G1051"/>
  <c r="G1048"/>
  <c r="G1047"/>
  <c r="G1046"/>
  <c r="G1043"/>
  <c r="G1042" s="1"/>
  <c r="G1041"/>
  <c r="G1040" s="1"/>
  <c r="G1039"/>
  <c r="G1038"/>
  <c r="G1036"/>
  <c r="G1035" s="1"/>
  <c r="G1033"/>
  <c r="G1032"/>
  <c r="G1030"/>
  <c r="G1029"/>
  <c r="G1027"/>
  <c r="G1025"/>
  <c r="G1024" s="1"/>
  <c r="G1023"/>
  <c r="G1022" s="1"/>
  <c r="G1017"/>
  <c r="G1016" s="1"/>
  <c r="G999"/>
  <c r="G996"/>
  <c r="G995" s="1"/>
  <c r="G992" s="1"/>
  <c r="G986"/>
  <c r="G985" s="1"/>
  <c r="G984" s="1"/>
  <c r="G980"/>
  <c r="G979" s="1"/>
  <c r="G978" s="1"/>
  <c r="G976"/>
  <c r="G975" s="1"/>
  <c r="G974"/>
  <c r="G973" s="1"/>
  <c r="G972"/>
  <c r="G971" s="1"/>
  <c r="G969"/>
  <c r="G966"/>
  <c r="G964"/>
  <c r="G962"/>
  <c r="G961" s="1"/>
  <c r="G960"/>
  <c r="G959"/>
  <c r="G957"/>
  <c r="G956"/>
  <c r="G951"/>
  <c r="G950"/>
  <c r="G947"/>
  <c r="G946" s="1"/>
  <c r="G945" s="1"/>
  <c r="G944" s="1"/>
  <c r="G941"/>
  <c r="G940"/>
  <c r="G937"/>
  <c r="G936" s="1"/>
  <c r="G935"/>
  <c r="G934" s="1"/>
  <c r="G933"/>
  <c r="G932"/>
  <c r="G922"/>
  <c r="G914"/>
  <c r="G913" s="1"/>
  <c r="G912" s="1"/>
  <c r="G911" s="1"/>
  <c r="G910"/>
  <c r="G909" s="1"/>
  <c r="G902"/>
  <c r="G901" s="1"/>
  <c r="G900"/>
  <c r="G899"/>
  <c r="G893"/>
  <c r="G892" s="1"/>
  <c r="G891"/>
  <c r="G890" s="1"/>
  <c r="G889"/>
  <c r="G888" s="1"/>
  <c r="G886"/>
  <c r="G885" s="1"/>
  <c r="G881"/>
  <c r="G880" s="1"/>
  <c r="G879" s="1"/>
  <c r="G875"/>
  <c r="G874" s="1"/>
  <c r="G873" s="1"/>
  <c r="G869"/>
  <c r="G868" s="1"/>
  <c r="G866" s="1"/>
  <c r="G842"/>
  <c r="G841" s="1"/>
  <c r="G840" s="1"/>
  <c r="G839"/>
  <c r="G838" s="1"/>
  <c r="G837" s="1"/>
  <c r="G836"/>
  <c r="G835" s="1"/>
  <c r="G834" s="1"/>
  <c r="G806"/>
  <c r="G805"/>
  <c r="G803"/>
  <c r="G802" s="1"/>
  <c r="G801"/>
  <c r="G800"/>
  <c r="G798"/>
  <c r="G797"/>
  <c r="G793"/>
  <c r="G791"/>
  <c r="G789"/>
  <c r="G788"/>
  <c r="G780"/>
  <c r="G779"/>
  <c r="G776"/>
  <c r="G775" s="1"/>
  <c r="G771"/>
  <c r="G770"/>
  <c r="G741"/>
  <c r="G740"/>
  <c r="G739"/>
  <c r="G738"/>
  <c r="G737"/>
  <c r="G734"/>
  <c r="G733"/>
  <c r="G732"/>
  <c r="G729"/>
  <c r="G728" s="1"/>
  <c r="G727" s="1"/>
  <c r="G726"/>
  <c r="G725"/>
  <c r="G724"/>
  <c r="G722"/>
  <c r="G721"/>
  <c r="G720"/>
  <c r="G719"/>
  <c r="G708"/>
  <c r="G707" s="1"/>
  <c r="G700" s="1"/>
  <c r="G699"/>
  <c r="G698"/>
  <c r="G696"/>
  <c r="G695"/>
  <c r="G694"/>
  <c r="G692"/>
  <c r="G691"/>
  <c r="G690"/>
  <c r="G688"/>
  <c r="G687"/>
  <c r="G686"/>
  <c r="G683"/>
  <c r="G682"/>
  <c r="G680"/>
  <c r="G679"/>
  <c r="G676"/>
  <c r="G675"/>
  <c r="G673"/>
  <c r="G672"/>
  <c r="G667"/>
  <c r="G666" s="1"/>
  <c r="G665"/>
  <c r="G662"/>
  <c r="G661" s="1"/>
  <c r="G660"/>
  <c r="G659" s="1"/>
  <c r="G658"/>
  <c r="G657" s="1"/>
  <c r="G656"/>
  <c r="G655" s="1"/>
  <c r="G654"/>
  <c r="G653" s="1"/>
  <c r="G612"/>
  <c r="G611" s="1"/>
  <c r="G602"/>
  <c r="G600"/>
  <c r="G598"/>
  <c r="G596"/>
  <c r="G593"/>
  <c r="G592"/>
  <c r="G581"/>
  <c r="G580" s="1"/>
  <c r="G579"/>
  <c r="G571"/>
  <c r="G570" s="1"/>
  <c r="G569" s="1"/>
  <c r="G566"/>
  <c r="G565" s="1"/>
  <c r="G564" s="1"/>
  <c r="G561"/>
  <c r="G560" s="1"/>
  <c r="G559" s="1"/>
  <c r="G550"/>
  <c r="G549" s="1"/>
  <c r="G548"/>
  <c r="G547" s="1"/>
  <c r="G543"/>
  <c r="G542" s="1"/>
  <c r="G541"/>
  <c r="G540" s="1"/>
  <c r="G539"/>
  <c r="G538" s="1"/>
  <c r="G533"/>
  <c r="G532"/>
  <c r="G531"/>
  <c r="G528"/>
  <c r="G526" s="1"/>
  <c r="G522"/>
  <c r="G521"/>
  <c r="G512"/>
  <c r="G511" s="1"/>
  <c r="G508" s="1"/>
  <c r="G507"/>
  <c r="G506" s="1"/>
  <c r="G505"/>
  <c r="G504" s="1"/>
  <c r="G503"/>
  <c r="G502" s="1"/>
  <c r="G497"/>
  <c r="G496"/>
  <c r="G495" s="1"/>
  <c r="G490"/>
  <c r="G489" s="1"/>
  <c r="G488"/>
  <c r="G487" s="1"/>
  <c r="G462"/>
  <c r="G461" s="1"/>
  <c r="G460"/>
  <c r="G459" s="1"/>
  <c r="G453"/>
  <c r="G452" s="1"/>
  <c r="G451"/>
  <c r="G450" s="1"/>
  <c r="G426"/>
  <c r="G425" s="1"/>
  <c r="G424" s="1"/>
  <c r="G423" s="1"/>
  <c r="G422"/>
  <c r="G421"/>
  <c r="G420"/>
  <c r="G416"/>
  <c r="G415" s="1"/>
  <c r="G414" s="1"/>
  <c r="G413" s="1"/>
  <c r="G412"/>
  <c r="G411"/>
  <c r="G410"/>
  <c r="G407"/>
  <c r="G406" s="1"/>
  <c r="G405" s="1"/>
  <c r="G404"/>
  <c r="G403" s="1"/>
  <c r="G402" s="1"/>
  <c r="G399"/>
  <c r="G398" s="1"/>
  <c r="G397" s="1"/>
  <c r="G396" s="1"/>
  <c r="G392"/>
  <c r="G391" s="1"/>
  <c r="G390" s="1"/>
  <c r="G389" s="1"/>
  <c r="G383"/>
  <c r="G382" s="1"/>
  <c r="G380" s="1"/>
  <c r="G371"/>
  <c r="G370" s="1"/>
  <c r="G369"/>
  <c r="G368" s="1"/>
  <c r="G363"/>
  <c r="G362" s="1"/>
  <c r="G359"/>
  <c r="G358"/>
  <c r="G357" s="1"/>
  <c r="G355"/>
  <c r="G354" s="1"/>
  <c r="G343"/>
  <c r="G342"/>
  <c r="G336"/>
  <c r="G334"/>
  <c r="G333"/>
  <c r="G332"/>
  <c r="G330"/>
  <c r="G327"/>
  <c r="G324"/>
  <c r="G322"/>
  <c r="G321"/>
  <c r="G314"/>
  <c r="G313"/>
  <c r="G306"/>
  <c r="G305" s="1"/>
  <c r="G304"/>
  <c r="G303" s="1"/>
  <c r="G310"/>
  <c r="G301"/>
  <c r="G299"/>
  <c r="G298"/>
  <c r="G295"/>
  <c r="G293"/>
  <c r="G292"/>
  <c r="G283"/>
  <c r="G282" s="1"/>
  <c r="G275"/>
  <c r="G274"/>
  <c r="G272"/>
  <c r="G271" s="1"/>
  <c r="G263" s="1"/>
  <c r="G261"/>
  <c r="G259" s="1"/>
  <c r="G258" s="1"/>
  <c r="G254"/>
  <c r="G253" s="1"/>
  <c r="G252"/>
  <c r="G251" s="1"/>
  <c r="G250"/>
  <c r="G247"/>
  <c r="G246" s="1"/>
  <c r="G245"/>
  <c r="G244" s="1"/>
  <c r="G216"/>
  <c r="G213"/>
  <c r="G212" s="1"/>
  <c r="G211" s="1"/>
  <c r="G210" s="1"/>
  <c r="G209"/>
  <c r="G207"/>
  <c r="G206"/>
  <c r="G204"/>
  <c r="G203" s="1"/>
  <c r="G201"/>
  <c r="G197"/>
  <c r="G196" s="1"/>
  <c r="G195"/>
  <c r="G194" s="1"/>
  <c r="G181"/>
  <c r="G180" s="1"/>
  <c r="G179" s="1"/>
  <c r="G178"/>
  <c r="G177"/>
  <c r="G170"/>
  <c r="G169" s="1"/>
  <c r="G168" s="1"/>
  <c r="G163"/>
  <c r="G162" s="1"/>
  <c r="G161"/>
  <c r="G159" s="1"/>
  <c r="G154"/>
  <c r="G153"/>
  <c r="G151"/>
  <c r="G149"/>
  <c r="G148" s="1"/>
  <c r="G147"/>
  <c r="G146"/>
  <c r="G144"/>
  <c r="G143"/>
  <c r="G142"/>
  <c r="G140"/>
  <c r="G139" s="1"/>
  <c r="G136"/>
  <c r="G133"/>
  <c r="G132"/>
  <c r="G129"/>
  <c r="G128" s="1"/>
  <c r="G126"/>
  <c r="G125" s="1"/>
  <c r="G122" s="1"/>
  <c r="G121"/>
  <c r="G120" s="1"/>
  <c r="G118"/>
  <c r="G117" s="1"/>
  <c r="G116" s="1"/>
  <c r="G114"/>
  <c r="G113" s="1"/>
  <c r="G102"/>
  <c r="G101"/>
  <c r="G98"/>
  <c r="G96" s="1"/>
  <c r="G95"/>
  <c r="G93"/>
  <c r="G91"/>
  <c r="G90"/>
  <c r="G86"/>
  <c r="G85"/>
  <c r="G83"/>
  <c r="G82"/>
  <c r="G80"/>
  <c r="G79"/>
  <c r="G69"/>
  <c r="G67"/>
  <c r="G66"/>
  <c r="G64"/>
  <c r="G63"/>
  <c r="G61"/>
  <c r="G60"/>
  <c r="G58"/>
  <c r="G57"/>
  <c r="G55"/>
  <c r="G54"/>
  <c r="G52"/>
  <c r="G51"/>
  <c r="G49"/>
  <c r="G48"/>
  <c r="G45"/>
  <c r="G44"/>
  <c r="G38"/>
  <c r="G37"/>
  <c r="G35"/>
  <c r="G34"/>
  <c r="G32"/>
  <c r="G31"/>
  <c r="G29"/>
  <c r="G28"/>
  <c r="G24"/>
  <c r="G23" s="1"/>
  <c r="G19"/>
  <c r="G17"/>
  <c r="G12"/>
  <c r="G11" s="1"/>
  <c r="G10" s="1"/>
  <c r="G9" s="1"/>
  <c r="G1026" l="1"/>
  <c r="H1026"/>
  <c r="H854"/>
  <c r="G854"/>
  <c r="G486"/>
  <c r="H486"/>
  <c r="G158"/>
  <c r="H158"/>
  <c r="G807"/>
  <c r="H807"/>
  <c r="G92"/>
  <c r="H92"/>
  <c r="G273"/>
  <c r="H273"/>
  <c r="H1031"/>
  <c r="G1031"/>
  <c r="H254" i="1"/>
  <c r="G736" i="2"/>
  <c r="G735" s="1"/>
  <c r="H736"/>
  <c r="H735" s="1"/>
  <c r="G458"/>
  <c r="H458"/>
  <c r="G917"/>
  <c r="G916" s="1"/>
  <c r="H917"/>
  <c r="H916" s="1"/>
  <c r="G887"/>
  <c r="H887"/>
  <c r="H186" i="1"/>
  <c r="H185" s="1"/>
  <c r="H184" s="1"/>
  <c r="G312" i="2"/>
  <c r="H312"/>
  <c r="G906"/>
  <c r="G905" s="1"/>
  <c r="H906"/>
  <c r="H905" s="1"/>
  <c r="H904" s="1"/>
  <c r="H597"/>
  <c r="G597"/>
  <c r="G546"/>
  <c r="H546"/>
  <c r="G379"/>
  <c r="H379"/>
  <c r="H931"/>
  <c r="G931"/>
  <c r="G341"/>
  <c r="G340" s="1"/>
  <c r="H341"/>
  <c r="H340" s="1"/>
  <c r="H79" i="1"/>
  <c r="H62" s="1"/>
  <c r="E12" i="3" s="1"/>
  <c r="G376" i="2"/>
  <c r="G372" s="1"/>
  <c r="I56" i="1"/>
  <c r="I1459" s="1"/>
  <c r="H494" i="2"/>
  <c r="G494"/>
  <c r="H215" i="1"/>
  <c r="H193" i="2"/>
  <c r="G193"/>
  <c r="H162" i="1"/>
  <c r="F18" i="3"/>
  <c r="G215" i="2"/>
  <c r="G214" s="1"/>
  <c r="H215"/>
  <c r="H214" s="1"/>
  <c r="F37" i="3"/>
  <c r="F34" s="1"/>
  <c r="G1044" i="2"/>
  <c r="H1044"/>
  <c r="H663"/>
  <c r="G663"/>
  <c r="G998"/>
  <c r="G997" s="1"/>
  <c r="H998"/>
  <c r="H997" s="1"/>
  <c r="G787"/>
  <c r="G786" s="1"/>
  <c r="H787"/>
  <c r="H786" s="1"/>
  <c r="H777"/>
  <c r="G777"/>
  <c r="H681"/>
  <c r="G681"/>
  <c r="H938"/>
  <c r="G938"/>
  <c r="G449"/>
  <c r="G443" s="1"/>
  <c r="G428" s="1"/>
  <c r="H449"/>
  <c r="H443" s="1"/>
  <c r="H428" s="1"/>
  <c r="H674"/>
  <c r="G674"/>
  <c r="H249"/>
  <c r="G249"/>
  <c r="G664"/>
  <c r="H664"/>
  <c r="G537"/>
  <c r="H537"/>
  <c r="H135"/>
  <c r="H134" s="1"/>
  <c r="G135"/>
  <c r="G134" s="1"/>
  <c r="H143" i="1"/>
  <c r="E19" i="3" s="1"/>
  <c r="G309" i="2"/>
  <c r="G302" s="1"/>
  <c r="H309"/>
  <c r="H302" s="1"/>
  <c r="G1061"/>
  <c r="H244" i="1"/>
  <c r="G112" i="2"/>
  <c r="H112"/>
  <c r="H294" i="1"/>
  <c r="G578" i="2"/>
  <c r="G575" s="1"/>
  <c r="G572" s="1"/>
  <c r="H578"/>
  <c r="H575" s="1"/>
  <c r="H572" s="1"/>
  <c r="G350"/>
  <c r="G347" s="1"/>
  <c r="H350"/>
  <c r="H347" s="1"/>
  <c r="H15"/>
  <c r="H22"/>
  <c r="G15"/>
  <c r="G22"/>
  <c r="G16"/>
  <c r="G968"/>
  <c r="G967" s="1"/>
  <c r="H123" i="1"/>
  <c r="H16" i="2"/>
  <c r="H53"/>
  <c r="F31" i="3"/>
  <c r="H799" i="2"/>
  <c r="H68"/>
  <c r="G47"/>
  <c r="G53"/>
  <c r="G131"/>
  <c r="G130" s="1"/>
  <c r="G588"/>
  <c r="G898"/>
  <c r="H27"/>
  <c r="H47"/>
  <c r="H290"/>
  <c r="H955"/>
  <c r="H269" i="1"/>
  <c r="H268" s="1"/>
  <c r="H141" i="2"/>
  <c r="H958"/>
  <c r="G796"/>
  <c r="G949"/>
  <c r="G948" s="1"/>
  <c r="H78"/>
  <c r="H84"/>
  <c r="H128"/>
  <c r="H367"/>
  <c r="G30"/>
  <c r="G36"/>
  <c r="G62"/>
  <c r="G100"/>
  <c r="G99" s="1"/>
  <c r="G297"/>
  <c r="G296" s="1"/>
  <c r="H62"/>
  <c r="H297"/>
  <c r="H296" s="1"/>
  <c r="H409"/>
  <c r="H408" s="1"/>
  <c r="H401" s="1"/>
  <c r="H963"/>
  <c r="H1063"/>
  <c r="G81"/>
  <c r="H36"/>
  <c r="H59"/>
  <c r="H89"/>
  <c r="H243"/>
  <c r="H217" s="1"/>
  <c r="H329"/>
  <c r="H326" s="1"/>
  <c r="H796"/>
  <c r="G27"/>
  <c r="G89"/>
  <c r="G685"/>
  <c r="H131"/>
  <c r="H130" s="1"/>
  <c r="H145"/>
  <c r="H697"/>
  <c r="H769"/>
  <c r="G141"/>
  <c r="H33"/>
  <c r="H43"/>
  <c r="H42" s="1"/>
  <c r="H87"/>
  <c r="H100"/>
  <c r="H99" s="1"/>
  <c r="H520"/>
  <c r="G59"/>
  <c r="G84"/>
  <c r="H419"/>
  <c r="H418" s="1"/>
  <c r="H417" s="1"/>
  <c r="H588"/>
  <c r="H678"/>
  <c r="H689"/>
  <c r="H804"/>
  <c r="H909"/>
  <c r="H949"/>
  <c r="H948" s="1"/>
  <c r="G671"/>
  <c r="H150"/>
  <c r="H205"/>
  <c r="H320"/>
  <c r="F41" i="3"/>
  <c r="F44"/>
  <c r="G958" i="2"/>
  <c r="G963"/>
  <c r="H176"/>
  <c r="H175" s="1"/>
  <c r="H530"/>
  <c r="H529" s="1"/>
  <c r="H671"/>
  <c r="H693"/>
  <c r="H718"/>
  <c r="H731"/>
  <c r="H730" s="1"/>
  <c r="H1037"/>
  <c r="F22" i="3"/>
  <c r="H50" i="2"/>
  <c r="H65"/>
  <c r="H30"/>
  <c r="H56"/>
  <c r="H81"/>
  <c r="H591"/>
  <c r="H685"/>
  <c r="H898"/>
  <c r="H1056"/>
  <c r="F9" i="3"/>
  <c r="H723" i="2"/>
  <c r="F26" i="3"/>
  <c r="G68" i="2"/>
  <c r="G530"/>
  <c r="G529" s="1"/>
  <c r="G520"/>
  <c r="G290"/>
  <c r="G329"/>
  <c r="G326" s="1"/>
  <c r="H251" i="1"/>
  <c r="H234"/>
  <c r="H153"/>
  <c r="H152" s="1"/>
  <c r="H151" s="1"/>
  <c r="G1056" i="2"/>
  <c r="G145"/>
  <c r="H97" i="1"/>
  <c r="E14" i="3"/>
  <c r="E11"/>
  <c r="H107" i="1"/>
  <c r="E10" i="3"/>
  <c r="E32"/>
  <c r="G127" i="2"/>
  <c r="G119" s="1"/>
  <c r="G65"/>
  <c r="G87"/>
  <c r="G243"/>
  <c r="G217" s="1"/>
  <c r="G367"/>
  <c r="G409"/>
  <c r="G408" s="1"/>
  <c r="G401" s="1"/>
  <c r="G591"/>
  <c r="G693"/>
  <c r="G718"/>
  <c r="G769"/>
  <c r="G908"/>
  <c r="G1037"/>
  <c r="G33"/>
  <c r="G43"/>
  <c r="G42" s="1"/>
  <c r="G50"/>
  <c r="G56"/>
  <c r="G78"/>
  <c r="G205"/>
  <c r="G678"/>
  <c r="G689"/>
  <c r="G799"/>
  <c r="G804"/>
  <c r="G955"/>
  <c r="G1063"/>
  <c r="G200"/>
  <c r="G320"/>
  <c r="G419"/>
  <c r="G418" s="1"/>
  <c r="G417" s="1"/>
  <c r="G501"/>
  <c r="G652"/>
  <c r="G697"/>
  <c r="G723"/>
  <c r="G731"/>
  <c r="G730" s="1"/>
  <c r="G970"/>
  <c r="H200"/>
  <c r="H501"/>
  <c r="H119"/>
  <c r="H970"/>
  <c r="H652"/>
  <c r="G176"/>
  <c r="G175" s="1"/>
  <c r="G150"/>
  <c r="G138" l="1"/>
  <c r="H138"/>
  <c r="H457"/>
  <c r="G457"/>
  <c r="H884"/>
  <c r="H883" s="1"/>
  <c r="G884"/>
  <c r="G1015"/>
  <c r="H1015"/>
  <c r="H1466" i="1"/>
  <c r="H1471" s="1"/>
  <c r="H291"/>
  <c r="H584" i="2"/>
  <c r="G584"/>
  <c r="G930"/>
  <c r="H930"/>
  <c r="H46"/>
  <c r="G46"/>
  <c r="G311"/>
  <c r="H311"/>
  <c r="H26"/>
  <c r="G26"/>
  <c r="H243" i="1"/>
  <c r="E25" i="3" s="1"/>
  <c r="H161" i="1"/>
  <c r="E21" i="3" s="1"/>
  <c r="E43"/>
  <c r="F50"/>
  <c r="F49" s="1"/>
  <c r="F57" s="1"/>
  <c r="G519" i="2"/>
  <c r="H519"/>
  <c r="E29" i="3"/>
  <c r="E28"/>
  <c r="E40"/>
  <c r="H93" i="1"/>
  <c r="H57" s="1"/>
  <c r="E30" i="3"/>
  <c r="H290" i="1"/>
  <c r="H289" s="1"/>
  <c r="E27" i="3" s="1"/>
  <c r="G346" i="2"/>
  <c r="H346"/>
  <c r="G952"/>
  <c r="H952"/>
  <c r="E23" i="3"/>
  <c r="H211" i="1"/>
  <c r="E24" i="3" s="1"/>
  <c r="E53"/>
  <c r="G768" i="2"/>
  <c r="H768"/>
  <c r="E39" i="3"/>
  <c r="E51"/>
  <c r="E31"/>
  <c r="H325" i="2"/>
  <c r="G289"/>
  <c r="H289"/>
  <c r="H248"/>
  <c r="E52" i="3"/>
  <c r="G248" i="2"/>
  <c r="G262"/>
  <c r="G257" s="1"/>
  <c r="H795"/>
  <c r="H794" s="1"/>
  <c r="H717"/>
  <c r="H716" s="1"/>
  <c r="G199"/>
  <c r="G198" s="1"/>
  <c r="G795"/>
  <c r="G794" s="1"/>
  <c r="H199"/>
  <c r="H198" s="1"/>
  <c r="G670"/>
  <c r="H10" i="1"/>
  <c r="G717" i="2"/>
  <c r="G716" s="1"/>
  <c r="H670"/>
  <c r="H262"/>
  <c r="H257" s="1"/>
  <c r="G325"/>
  <c r="E20" i="3"/>
  <c r="G904" i="2"/>
  <c r="H583" l="1"/>
  <c r="H582" s="1"/>
  <c r="G583"/>
  <c r="G582" s="1"/>
  <c r="G25"/>
  <c r="H25"/>
  <c r="H142" i="1"/>
  <c r="E18" i="3"/>
  <c r="E42"/>
  <c r="E36"/>
  <c r="H183" i="1"/>
  <c r="E47" i="3"/>
  <c r="E48"/>
  <c r="E22"/>
  <c r="G883" i="2"/>
  <c r="G882" s="1"/>
  <c r="E17" i="3"/>
  <c r="E9" s="1"/>
  <c r="H882" i="2"/>
  <c r="H400"/>
  <c r="G400"/>
  <c r="E26" i="3"/>
  <c r="H288" i="1"/>
  <c r="I1462" l="1"/>
  <c r="H1073" i="2"/>
  <c r="F59" i="3"/>
  <c r="F60" s="1"/>
  <c r="H1075" i="2"/>
  <c r="E37" i="3"/>
  <c r="E41"/>
  <c r="E44"/>
  <c r="H56" i="1"/>
  <c r="H1459" s="1"/>
  <c r="E35" i="3"/>
  <c r="E50" l="1"/>
  <c r="E49" s="1"/>
  <c r="H1077" i="2"/>
  <c r="E34" i="3"/>
  <c r="G1073" i="2"/>
  <c r="E57" i="3" l="1"/>
  <c r="F283" i="2"/>
  <c r="F282" s="1"/>
  <c r="H1462" i="1" l="1"/>
  <c r="G1075" i="2"/>
  <c r="G1077" s="1"/>
  <c r="E59" i="3"/>
  <c r="E60" s="1"/>
  <c r="F392" i="2"/>
  <c r="F391" s="1"/>
  <c r="F390" s="1"/>
  <c r="F389" s="1"/>
  <c r="F383"/>
  <c r="F382" s="1"/>
  <c r="F380" s="1"/>
  <c r="F379" l="1"/>
  <c r="F245" l="1"/>
  <c r="F244" s="1"/>
  <c r="F247"/>
  <c r="F246" s="1"/>
  <c r="F243" l="1"/>
  <c r="F217" s="1"/>
  <c r="F163"/>
  <c r="F162" s="1"/>
  <c r="F272"/>
  <c r="F271" s="1"/>
  <c r="F263" s="1"/>
  <c r="F252"/>
  <c r="F251" s="1"/>
  <c r="G237" i="1"/>
  <c r="G235" s="1"/>
  <c r="F197" i="2"/>
  <c r="F196" s="1"/>
  <c r="G218" i="1"/>
  <c r="F1058" i="2" l="1"/>
  <c r="F1060"/>
  <c r="F1057"/>
  <c r="F1056" l="1"/>
  <c r="F996"/>
  <c r="G283" i="1"/>
  <c r="G280" s="1"/>
  <c r="F363" i="2" l="1"/>
  <c r="F362" s="1"/>
  <c r="F581"/>
  <c r="F580" s="1"/>
  <c r="F543" l="1"/>
  <c r="F542" s="1"/>
  <c r="F548"/>
  <c r="F550"/>
  <c r="F549" s="1"/>
  <c r="F177"/>
  <c r="F333"/>
  <c r="F332"/>
  <c r="F358"/>
  <c r="F357" s="1"/>
  <c r="F355"/>
  <c r="F354" s="1"/>
  <c r="G301" i="1"/>
  <c r="F121" i="2"/>
  <c r="F120" s="1"/>
  <c r="G252" i="1"/>
  <c r="F999" i="2"/>
  <c r="G132" i="1"/>
  <c r="G131" s="1"/>
  <c r="F343" i="2"/>
  <c r="F998" l="1"/>
  <c r="F997" s="1"/>
  <c r="G294" i="1"/>
  <c r="F350" i="2"/>
  <c r="F347" s="1"/>
  <c r="G1466" i="1" l="1"/>
  <c r="G1471" s="1"/>
  <c r="H1472" s="1"/>
  <c r="G291"/>
  <c r="G290" s="1"/>
  <c r="F254" i="2"/>
  <c r="F253" s="1"/>
  <c r="F181" l="1"/>
  <c r="F180" s="1"/>
  <c r="F179" s="1"/>
  <c r="F561" l="1"/>
  <c r="F560" s="1"/>
  <c r="F559" s="1"/>
  <c r="F547"/>
  <c r="F546" s="1"/>
  <c r="F541"/>
  <c r="F540" s="1"/>
  <c r="F539"/>
  <c r="F538" s="1"/>
  <c r="F161"/>
  <c r="F159" s="1"/>
  <c r="F158" s="1"/>
  <c r="F566"/>
  <c r="F565" s="1"/>
  <c r="F564" s="1"/>
  <c r="F571"/>
  <c r="F570" s="1"/>
  <c r="F569" s="1"/>
  <c r="F250"/>
  <c r="F249" s="1"/>
  <c r="F195"/>
  <c r="F194" s="1"/>
  <c r="F193" s="1"/>
  <c r="G216" i="1"/>
  <c r="G215" s="1"/>
  <c r="G234"/>
  <c r="G211" l="1"/>
  <c r="F537" i="2"/>
  <c r="F248"/>
  <c r="F969"/>
  <c r="G121" i="1"/>
  <c r="F136" i="2"/>
  <c r="G95" i="1"/>
  <c r="G94" s="1"/>
  <c r="F135" i="2" l="1"/>
  <c r="F134" s="1"/>
  <c r="F528"/>
  <c r="F526" s="1"/>
  <c r="F304"/>
  <c r="F303" s="1"/>
  <c r="F306"/>
  <c r="F305" s="1"/>
  <c r="F310"/>
  <c r="F129"/>
  <c r="F128" s="1"/>
  <c r="G260" i="1"/>
  <c r="F309" i="2" l="1"/>
  <c r="F302" s="1"/>
  <c r="F98"/>
  <c r="F726" l="1"/>
  <c r="F722"/>
  <c r="F334" l="1"/>
  <c r="F507" l="1"/>
  <c r="F506" s="1"/>
  <c r="F505"/>
  <c r="F723" l="1"/>
  <c r="F1047" l="1"/>
  <c r="G91" i="1"/>
  <c r="G90" s="1"/>
  <c r="G89" s="1"/>
  <c r="D15" i="3" s="1"/>
  <c r="F1062" i="2" l="1"/>
  <c r="F1065"/>
  <c r="F789" l="1"/>
  <c r="F776"/>
  <c r="F775" s="1"/>
  <c r="F780"/>
  <c r="F734"/>
  <c r="F719"/>
  <c r="F922" l="1"/>
  <c r="F917" l="1"/>
  <c r="F1030"/>
  <c r="G14" i="1"/>
  <c r="F721" i="2" l="1"/>
  <c r="F667"/>
  <c r="F666" s="1"/>
  <c r="F600"/>
  <c r="F665"/>
  <c r="F593"/>
  <c r="F663" l="1"/>
  <c r="F664"/>
  <c r="F1069" l="1"/>
  <c r="F1068" s="1"/>
  <c r="G286" i="1"/>
  <c r="G285" s="1"/>
  <c r="F453" i="2" l="1"/>
  <c r="F452" s="1"/>
  <c r="F496"/>
  <c r="F910" l="1"/>
  <c r="F908" l="1"/>
  <c r="F909"/>
  <c r="F966"/>
  <c r="F839" l="1"/>
  <c r="F836"/>
  <c r="F407" l="1"/>
  <c r="F406" s="1"/>
  <c r="F405" s="1"/>
  <c r="F144" l="1"/>
  <c r="F142" l="1"/>
  <c r="F1064"/>
  <c r="F1063" s="1"/>
  <c r="F1055"/>
  <c r="F1054" s="1"/>
  <c r="F1048"/>
  <c r="F1046"/>
  <c r="F1043"/>
  <c r="F1042" s="1"/>
  <c r="F1041"/>
  <c r="F1040" s="1"/>
  <c r="F1039"/>
  <c r="F1038"/>
  <c r="F1036"/>
  <c r="F1035" s="1"/>
  <c r="F1033"/>
  <c r="F1032"/>
  <c r="F1029"/>
  <c r="F1027"/>
  <c r="F1025"/>
  <c r="F1024" s="1"/>
  <c r="F1023"/>
  <c r="F1022" s="1"/>
  <c r="F986"/>
  <c r="F985" s="1"/>
  <c r="F984" s="1"/>
  <c r="F980"/>
  <c r="F979" s="1"/>
  <c r="F978" s="1"/>
  <c r="F974"/>
  <c r="F973" s="1"/>
  <c r="F972"/>
  <c r="F971" s="1"/>
  <c r="F968"/>
  <c r="F967" s="1"/>
  <c r="F964"/>
  <c r="F963" s="1"/>
  <c r="F962"/>
  <c r="F961" s="1"/>
  <c r="F960"/>
  <c r="F959"/>
  <c r="F957"/>
  <c r="F956"/>
  <c r="F951"/>
  <c r="F950"/>
  <c r="F947"/>
  <c r="F946" s="1"/>
  <c r="F945" s="1"/>
  <c r="F944" s="1"/>
  <c r="F941"/>
  <c r="F940"/>
  <c r="F937"/>
  <c r="F936" s="1"/>
  <c r="F935"/>
  <c r="F934" s="1"/>
  <c r="F933"/>
  <c r="F932"/>
  <c r="F914"/>
  <c r="F913" s="1"/>
  <c r="F912" s="1"/>
  <c r="F911" s="1"/>
  <c r="F900"/>
  <c r="F899"/>
  <c r="F893"/>
  <c r="F892" s="1"/>
  <c r="F891"/>
  <c r="F890" s="1"/>
  <c r="F889"/>
  <c r="F888" s="1"/>
  <c r="F886"/>
  <c r="F885" s="1"/>
  <c r="F875"/>
  <c r="F874" s="1"/>
  <c r="F873" s="1"/>
  <c r="F869"/>
  <c r="F868" s="1"/>
  <c r="F866" s="1"/>
  <c r="F806"/>
  <c r="F805"/>
  <c r="F803"/>
  <c r="F802" s="1"/>
  <c r="F801"/>
  <c r="F800"/>
  <c r="F798"/>
  <c r="F797"/>
  <c r="F793"/>
  <c r="F791"/>
  <c r="F779"/>
  <c r="F777" s="1"/>
  <c r="F771"/>
  <c r="F741"/>
  <c r="F740"/>
  <c r="F739"/>
  <c r="F738"/>
  <c r="F732"/>
  <c r="F720"/>
  <c r="F718" s="1"/>
  <c r="F708"/>
  <c r="F707" s="1"/>
  <c r="F700" s="1"/>
  <c r="F699"/>
  <c r="F695"/>
  <c r="F696"/>
  <c r="F694"/>
  <c r="F692"/>
  <c r="F690"/>
  <c r="F687"/>
  <c r="F688"/>
  <c r="F686"/>
  <c r="F683"/>
  <c r="F682"/>
  <c r="F680"/>
  <c r="F679"/>
  <c r="F676"/>
  <c r="F673"/>
  <c r="F672"/>
  <c r="F662"/>
  <c r="F661" s="1"/>
  <c r="F658"/>
  <c r="F657" s="1"/>
  <c r="F656"/>
  <c r="F655" s="1"/>
  <c r="F654"/>
  <c r="F653" s="1"/>
  <c r="F612"/>
  <c r="F611" s="1"/>
  <c r="F602"/>
  <c r="F598"/>
  <c r="F596"/>
  <c r="F592"/>
  <c r="F588"/>
  <c r="F579"/>
  <c r="F532"/>
  <c r="F533"/>
  <c r="F531"/>
  <c r="F522"/>
  <c r="F521"/>
  <c r="F512"/>
  <c r="F511" s="1"/>
  <c r="F508" s="1"/>
  <c r="F504"/>
  <c r="F503"/>
  <c r="F502" s="1"/>
  <c r="F490"/>
  <c r="F489" s="1"/>
  <c r="F488"/>
  <c r="F487" s="1"/>
  <c r="F462"/>
  <c r="F461" s="1"/>
  <c r="F460"/>
  <c r="F459" s="1"/>
  <c r="F451"/>
  <c r="F450" s="1"/>
  <c r="F449" s="1"/>
  <c r="F443" s="1"/>
  <c r="F428" s="1"/>
  <c r="F426"/>
  <c r="F425" s="1"/>
  <c r="F424" s="1"/>
  <c r="F423" s="1"/>
  <c r="F421"/>
  <c r="F422"/>
  <c r="F420"/>
  <c r="F416"/>
  <c r="F415" s="1"/>
  <c r="F414" s="1"/>
  <c r="F413" s="1"/>
  <c r="F411"/>
  <c r="F412"/>
  <c r="F410"/>
  <c r="F404"/>
  <c r="F403" s="1"/>
  <c r="F402" s="1"/>
  <c r="F399"/>
  <c r="F398" s="1"/>
  <c r="F397" s="1"/>
  <c r="F396" s="1"/>
  <c r="F371"/>
  <c r="F370" s="1"/>
  <c r="F369"/>
  <c r="F368" s="1"/>
  <c r="F342"/>
  <c r="F341" s="1"/>
  <c r="F336"/>
  <c r="F330"/>
  <c r="F322"/>
  <c r="F324"/>
  <c r="F321"/>
  <c r="F313"/>
  <c r="F312" s="1"/>
  <c r="F299"/>
  <c r="F301"/>
  <c r="F298"/>
  <c r="F295"/>
  <c r="F293"/>
  <c r="F292"/>
  <c r="F275"/>
  <c r="F274"/>
  <c r="F261"/>
  <c r="F259" s="1"/>
  <c r="F258" s="1"/>
  <c r="F216"/>
  <c r="F213"/>
  <c r="F212" s="1"/>
  <c r="F211" s="1"/>
  <c r="F210" s="1"/>
  <c r="F207"/>
  <c r="F209"/>
  <c r="F206"/>
  <c r="F204"/>
  <c r="F203" s="1"/>
  <c r="F201"/>
  <c r="F178"/>
  <c r="F176" s="1"/>
  <c r="F170"/>
  <c r="F169" s="1"/>
  <c r="F153"/>
  <c r="F154"/>
  <c r="F151"/>
  <c r="F149"/>
  <c r="F148" s="1"/>
  <c r="F147"/>
  <c r="F146"/>
  <c r="F143"/>
  <c r="F140"/>
  <c r="F139" s="1"/>
  <c r="F133"/>
  <c r="F132"/>
  <c r="F126"/>
  <c r="F125" s="1"/>
  <c r="F122" s="1"/>
  <c r="F118"/>
  <c r="F117" s="1"/>
  <c r="F116" s="1"/>
  <c r="F102"/>
  <c r="F101"/>
  <c r="F95"/>
  <c r="F93"/>
  <c r="F91"/>
  <c r="F90"/>
  <c r="F86"/>
  <c r="F85"/>
  <c r="F83"/>
  <c r="F82"/>
  <c r="F80"/>
  <c r="F79"/>
  <c r="F69"/>
  <c r="F67"/>
  <c r="F66"/>
  <c r="F64"/>
  <c r="F63"/>
  <c r="F61"/>
  <c r="F60"/>
  <c r="F58"/>
  <c r="F57"/>
  <c r="F55"/>
  <c r="F54"/>
  <c r="F52"/>
  <c r="F51"/>
  <c r="F49"/>
  <c r="F48"/>
  <c r="F45"/>
  <c r="F44"/>
  <c r="F38"/>
  <c r="F37"/>
  <c r="F35"/>
  <c r="F34"/>
  <c r="F32"/>
  <c r="F31"/>
  <c r="F29"/>
  <c r="F28"/>
  <c r="F24"/>
  <c r="F23" s="1"/>
  <c r="F12"/>
  <c r="F11" s="1"/>
  <c r="F10" s="1"/>
  <c r="F9" s="1"/>
  <c r="F788"/>
  <c r="F698"/>
  <c r="F733"/>
  <c r="F729"/>
  <c r="F728" s="1"/>
  <c r="F727" s="1"/>
  <c r="F675"/>
  <c r="F660"/>
  <c r="F659" s="1"/>
  <c r="G117" i="1"/>
  <c r="G116" s="1"/>
  <c r="G76"/>
  <c r="G75" s="1"/>
  <c r="G109"/>
  <c r="G108" s="1"/>
  <c r="G273"/>
  <c r="G271"/>
  <c r="F359" i="2"/>
  <c r="F1017"/>
  <c r="F1016" s="1"/>
  <c r="F838"/>
  <c r="F837" s="1"/>
  <c r="F835"/>
  <c r="F834" s="1"/>
  <c r="F842"/>
  <c r="F841" s="1"/>
  <c r="F840" s="1"/>
  <c r="F19"/>
  <c r="G181" i="1"/>
  <c r="G22"/>
  <c r="F114" i="2"/>
  <c r="F113" s="1"/>
  <c r="F1051"/>
  <c r="G246" i="1"/>
  <c r="G245" s="1"/>
  <c r="G147"/>
  <c r="G144" s="1"/>
  <c r="F995" i="2"/>
  <c r="F992" s="1"/>
  <c r="F17"/>
  <c r="D16" i="3"/>
  <c r="F976" i="2"/>
  <c r="F975" s="1"/>
  <c r="G129" i="1"/>
  <c r="G128" s="1"/>
  <c r="G27"/>
  <c r="F96" i="2"/>
  <c r="F497"/>
  <c r="F495"/>
  <c r="G18" i="1"/>
  <c r="G13" s="1"/>
  <c r="G12" s="1"/>
  <c r="F127" i="2"/>
  <c r="G259" i="1"/>
  <c r="F327" i="2"/>
  <c r="G124" i="1"/>
  <c r="G83"/>
  <c r="G64"/>
  <c r="G63" s="1"/>
  <c r="G48"/>
  <c r="G179"/>
  <c r="G178" s="1"/>
  <c r="G264"/>
  <c r="G263" s="1"/>
  <c r="G262" s="1"/>
  <c r="G155"/>
  <c r="G154" s="1"/>
  <c r="G190"/>
  <c r="G186" s="1"/>
  <c r="G185" s="1"/>
  <c r="G184" s="1"/>
  <c r="G289"/>
  <c r="G257"/>
  <c r="G120"/>
  <c r="G113"/>
  <c r="G112" s="1"/>
  <c r="G87"/>
  <c r="G86" s="1"/>
  <c r="G85" s="1"/>
  <c r="D13" i="3" s="1"/>
  <c r="G80" i="1"/>
  <c r="F902" i="2"/>
  <c r="F901" s="1"/>
  <c r="G51" i="1"/>
  <c r="G25"/>
  <c r="G103"/>
  <c r="G53"/>
  <c r="G126"/>
  <c r="G44"/>
  <c r="G157"/>
  <c r="G68"/>
  <c r="G67" s="1"/>
  <c r="G60"/>
  <c r="G169"/>
  <c r="G168" s="1"/>
  <c r="G167" s="1"/>
  <c r="G249"/>
  <c r="G248" s="1"/>
  <c r="F1026" i="2" l="1"/>
  <c r="F486"/>
  <c r="F807"/>
  <c r="F92"/>
  <c r="F273"/>
  <c r="F1031"/>
  <c r="F736"/>
  <c r="F735" s="1"/>
  <c r="G254" i="1"/>
  <c r="F887" i="2"/>
  <c r="F906"/>
  <c r="F905" s="1"/>
  <c r="F904" s="1"/>
  <c r="F458"/>
  <c r="F597"/>
  <c r="F787"/>
  <c r="F786" s="1"/>
  <c r="G79" i="1"/>
  <c r="G62" s="1"/>
  <c r="D12" i="3" s="1"/>
  <c r="F376" i="2"/>
  <c r="F372" s="1"/>
  <c r="F340"/>
  <c r="F494"/>
  <c r="F674"/>
  <c r="F215"/>
  <c r="F214" s="1"/>
  <c r="F1044"/>
  <c r="G21" i="1"/>
  <c r="G20" s="1"/>
  <c r="F681" i="2"/>
  <c r="F938"/>
  <c r="G143" i="1"/>
  <c r="D19" i="3" s="1"/>
  <c r="G244" i="1"/>
  <c r="F112" i="2"/>
  <c r="F15"/>
  <c r="F22"/>
  <c r="F916"/>
  <c r="F119"/>
  <c r="G97" i="1"/>
  <c r="G59"/>
  <c r="G58" s="1"/>
  <c r="D10" i="3" s="1"/>
  <c r="G47" i="1"/>
  <c r="G46" s="1"/>
  <c r="G39"/>
  <c r="G38" s="1"/>
  <c r="G171"/>
  <c r="G162" s="1"/>
  <c r="F578" i="2"/>
  <c r="F575" s="1"/>
  <c r="F572" s="1"/>
  <c r="F1037"/>
  <c r="F168"/>
  <c r="G107" i="1"/>
  <c r="G269"/>
  <c r="G268" s="1"/>
  <c r="F16" i="2"/>
  <c r="F501"/>
  <c r="F731"/>
  <c r="F730" s="1"/>
  <c r="F697"/>
  <c r="F89"/>
  <c r="F145"/>
  <c r="F958"/>
  <c r="F131"/>
  <c r="F130" s="1"/>
  <c r="F84"/>
  <c r="G123" i="1"/>
  <c r="G251"/>
  <c r="F62" i="2"/>
  <c r="F320"/>
  <c r="F311" s="1"/>
  <c r="F419"/>
  <c r="F418" s="1"/>
  <c r="F417" s="1"/>
  <c r="F43"/>
  <c r="F42" s="1"/>
  <c r="F47"/>
  <c r="F297"/>
  <c r="F296" s="1"/>
  <c r="F671"/>
  <c r="F970"/>
  <c r="F27"/>
  <c r="F33"/>
  <c r="F53"/>
  <c r="F59"/>
  <c r="F65"/>
  <c r="F30"/>
  <c r="F36"/>
  <c r="F81"/>
  <c r="F50"/>
  <c r="F56"/>
  <c r="F409"/>
  <c r="F408" s="1"/>
  <c r="F401" s="1"/>
  <c r="F200"/>
  <c r="F175"/>
  <c r="F68"/>
  <c r="F78"/>
  <c r="F100"/>
  <c r="F99" s="1"/>
  <c r="F150"/>
  <c r="F205"/>
  <c r="F367"/>
  <c r="F346" s="1"/>
  <c r="F530"/>
  <c r="F529" s="1"/>
  <c r="F591"/>
  <c r="F693"/>
  <c r="F717"/>
  <c r="F898"/>
  <c r="F290"/>
  <c r="F949"/>
  <c r="F948" s="1"/>
  <c r="F796"/>
  <c r="F955"/>
  <c r="F329"/>
  <c r="F326" s="1"/>
  <c r="F87"/>
  <c r="F678"/>
  <c r="F685"/>
  <c r="F652"/>
  <c r="F799"/>
  <c r="F804"/>
  <c r="F770"/>
  <c r="F769" s="1"/>
  <c r="G153" i="1"/>
  <c r="G152" s="1"/>
  <c r="G151" s="1"/>
  <c r="F141" i="2"/>
  <c r="F520"/>
  <c r="F931"/>
  <c r="D45" i="3"/>
  <c r="D32"/>
  <c r="F691" i="2"/>
  <c r="F689" s="1"/>
  <c r="F1061"/>
  <c r="F881"/>
  <c r="F880" s="1"/>
  <c r="F879" s="1"/>
  <c r="F854" s="1"/>
  <c r="F138" l="1"/>
  <c r="F457"/>
  <c r="F884"/>
  <c r="F883" s="1"/>
  <c r="F1015"/>
  <c r="F930"/>
  <c r="F584"/>
  <c r="F46"/>
  <c r="F26"/>
  <c r="G243" i="1"/>
  <c r="G183" s="1"/>
  <c r="G161"/>
  <c r="D21" i="3" s="1"/>
  <c r="D48"/>
  <c r="F519" i="2"/>
  <c r="G93" i="1"/>
  <c r="G57" s="1"/>
  <c r="F952" i="2"/>
  <c r="D53" i="3"/>
  <c r="F768" i="2"/>
  <c r="D28" i="3"/>
  <c r="D30"/>
  <c r="F262" i="2"/>
  <c r="F257" s="1"/>
  <c r="F795"/>
  <c r="D24" i="3"/>
  <c r="F325" i="2"/>
  <c r="D51" i="3"/>
  <c r="D23"/>
  <c r="D52"/>
  <c r="F716" i="2"/>
  <c r="D14" i="3"/>
  <c r="F289" i="2"/>
  <c r="D43" i="3"/>
  <c r="F199" i="2"/>
  <c r="F198" s="1"/>
  <c r="F670"/>
  <c r="G11" i="1"/>
  <c r="D11" i="3"/>
  <c r="D27"/>
  <c r="F583" i="2" l="1"/>
  <c r="F582" s="1"/>
  <c r="F25"/>
  <c r="G142" i="1"/>
  <c r="F794" i="2"/>
  <c r="G10" i="1"/>
  <c r="D40" i="3"/>
  <c r="D47"/>
  <c r="D39"/>
  <c r="D35"/>
  <c r="F400" i="2"/>
  <c r="D20" i="3"/>
  <c r="D18" s="1"/>
  <c r="D31"/>
  <c r="D25"/>
  <c r="D22" s="1"/>
  <c r="D17"/>
  <c r="D9" s="1"/>
  <c r="G37" i="1"/>
  <c r="G36" s="1"/>
  <c r="D29" i="3"/>
  <c r="D26" s="1"/>
  <c r="G288" i="1"/>
  <c r="F882" i="2"/>
  <c r="G56" i="1" l="1"/>
  <c r="G1459" s="1"/>
  <c r="D42" i="3"/>
  <c r="D41" s="1"/>
  <c r="F1073" i="2"/>
  <c r="D36" i="3"/>
  <c r="D37"/>
  <c r="D44"/>
  <c r="D50"/>
  <c r="D49" s="1"/>
  <c r="D34" l="1"/>
  <c r="D57" s="1"/>
  <c r="G1462" i="1" l="1"/>
  <c r="D59" i="3"/>
  <c r="D60" s="1"/>
  <c r="F1075" i="2"/>
  <c r="F1077" s="1"/>
</calcChain>
</file>

<file path=xl/sharedStrings.xml><?xml version="1.0" encoding="utf-8"?>
<sst xmlns="http://schemas.openxmlformats.org/spreadsheetml/2006/main" count="9902" uniqueCount="1057">
  <si>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</si>
  <si>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</si>
  <si>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</si>
  <si>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</si>
  <si>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</si>
  <si>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</si>
  <si>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</si>
  <si>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</si>
  <si>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</si>
  <si>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</si>
  <si>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</si>
  <si>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</si>
  <si>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</si>
  <si>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</si>
  <si>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</si>
  <si>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</si>
  <si>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</si>
  <si>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</si>
  <si>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</si>
  <si>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</si>
  <si>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</si>
  <si>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</si>
  <si>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</si>
  <si>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</si>
  <si>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</si>
  <si>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</si>
  <si>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</si>
  <si>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</si>
  <si>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</si>
  <si>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</si>
  <si>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</si>
  <si>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</si>
  <si>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</si>
  <si>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</si>
  <si>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</si>
  <si>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</si>
  <si>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</si>
  <si>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</si>
  <si>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</si>
  <si>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</si>
  <si>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</si>
  <si>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</si>
  <si>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</si>
  <si>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</si>
  <si>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</si>
  <si>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</si>
  <si>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</si>
  <si>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</si>
  <si>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</si>
  <si>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</si>
  <si>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</si>
  <si>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</si>
  <si>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</si>
  <si>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</si>
  <si>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</si>
  <si>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</si>
  <si>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</si>
  <si>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</si>
  <si>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</si>
  <si>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</si>
  <si>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</si>
  <si>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</si>
  <si>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</si>
  <si>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</si>
  <si>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</si>
  <si>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</si>
  <si>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</si>
  <si>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</si>
  <si>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</si>
  <si>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</si>
  <si>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</si>
  <si>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</si>
  <si>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</si>
  <si>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</si>
  <si>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</si>
  <si>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</si>
  <si>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</si>
  <si>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</si>
  <si>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</si>
  <si>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</si>
  <si>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</si>
  <si>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</si>
  <si>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</si>
  <si>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</si>
  <si>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</si>
  <si>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</si>
  <si>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</si>
  <si>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</si>
  <si>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</si>
  <si>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</si>
  <si>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</si>
  <si>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</si>
  <si>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</si>
  <si>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</si>
  <si>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</si>
  <si>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</si>
  <si>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</si>
  <si>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</si>
  <si>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</si>
  <si>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</si>
  <si>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</si>
  <si>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</si>
  <si>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</si>
  <si>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</si>
  <si>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</si>
  <si>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</si>
  <si>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</si>
  <si>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</si>
  <si>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</si>
  <si>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</si>
  <si>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</si>
  <si>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</si>
  <si>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</si>
  <si>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</si>
  <si>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</si>
  <si>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</si>
  <si>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</si>
  <si>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</si>
  <si>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</si>
  <si>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</si>
  <si>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</si>
  <si>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</si>
  <si>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</si>
  <si>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</si>
  <si>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</si>
  <si>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</si>
  <si>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</si>
  <si>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</si>
  <si>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</si>
  <si>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</si>
  <si>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</si>
  <si>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</si>
  <si>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</si>
  <si>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</si>
  <si>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</si>
  <si>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</si>
  <si>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</si>
  <si>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</si>
  <si>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</si>
  <si>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</si>
  <si>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</si>
  <si>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</si>
  <si>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</si>
  <si>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</si>
  <si>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</si>
  <si>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</si>
  <si>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</si>
  <si>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</si>
  <si>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</si>
  <si>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</si>
  <si>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</si>
  <si>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</si>
  <si>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</si>
  <si>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</si>
  <si>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</si>
  <si>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</si>
  <si>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</si>
  <si>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</si>
  <si>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</si>
  <si>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</si>
  <si>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</si>
  <si>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</si>
  <si>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</si>
  <si>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</si>
  <si>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</si>
  <si>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</si>
  <si>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</si>
  <si>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</si>
  <si>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</si>
  <si>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</si>
  <si>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</si>
  <si>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</si>
  <si>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</si>
  <si>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</si>
  <si>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</si>
  <si>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</si>
  <si>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</si>
  <si>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</si>
  <si>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</si>
  <si>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</si>
  <si>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</si>
  <si>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</si>
  <si>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</si>
  <si>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</si>
  <si>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</si>
  <si>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</si>
  <si>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</si>
  <si>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</si>
  <si>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</si>
  <si>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</si>
  <si>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</si>
  <si>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</si>
  <si>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</si>
  <si>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</si>
  <si>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</si>
  <si>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</si>
  <si>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</si>
  <si>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</si>
  <si>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</si>
  <si>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</si>
  <si>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</si>
  <si>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</si>
  <si>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</si>
  <si>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</si>
  <si>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</si>
  <si>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</si>
  <si>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</si>
  <si>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</si>
  <si>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</si>
  <si>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</si>
  <si>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</si>
  <si>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</si>
  <si>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</si>
  <si>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</si>
  <si>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</si>
  <si>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</si>
  <si>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</si>
  <si>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</si>
  <si>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</si>
  <si>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</si>
  <si>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</si>
  <si>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</si>
  <si>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</si>
  <si>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</si>
  <si>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</si>
  <si>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</si>
  <si>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</si>
  <si>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</si>
  <si>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</si>
  <si>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</si>
  <si>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</si>
  <si>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</si>
  <si>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</si>
  <si>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</si>
  <si>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</si>
  <si>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</si>
  <si>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</si>
  <si>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</si>
  <si>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</si>
  <si>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</si>
  <si>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</si>
  <si>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</si>
  <si>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</si>
  <si>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</si>
  <si>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</si>
  <si>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</si>
  <si>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</si>
  <si>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</si>
  <si>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</si>
  <si>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</si>
  <si>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</si>
  <si>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</si>
  <si>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</si>
  <si>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</si>
  <si>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</si>
  <si>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</si>
  <si>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</si>
  <si>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</si>
  <si>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</si>
  <si>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</si>
  <si>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</si>
  <si>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</si>
  <si>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</si>
  <si>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</si>
  <si>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</si>
  <si>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</si>
  <si>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</si>
  <si>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</si>
  <si>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</si>
  <si>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</si>
  <si>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</si>
  <si>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</si>
  <si>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</si>
  <si>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</si>
  <si>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</si>
  <si>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</si>
  <si>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</si>
  <si>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</si>
  <si>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</si>
  <si>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</si>
  <si>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</si>
  <si>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</si>
  <si>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</si>
  <si>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</si>
  <si>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</si>
  <si>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</si>
  <si>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</si>
  <si>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</si>
  <si>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</si>
  <si>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</si>
  <si>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</si>
  <si>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</si>
  <si>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</si>
  <si>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</si>
  <si>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</si>
  <si>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</si>
  <si>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</si>
  <si>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</si>
  <si>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</si>
  <si>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</si>
  <si>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</si>
  <si>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</si>
  <si>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</si>
  <si>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</si>
  <si>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</si>
  <si>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</si>
  <si>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</si>
  <si>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</si>
  <si>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</si>
  <si>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</si>
  <si>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</si>
  <si>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</si>
  <si>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</si>
  <si>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</si>
  <si>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</si>
  <si>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</si>
  <si>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</si>
  <si>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</si>
  <si>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</si>
  <si>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</si>
  <si>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</si>
  <si>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</si>
  <si>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</si>
  <si>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</si>
  <si>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</si>
  <si>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</si>
  <si>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</si>
  <si>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</si>
  <si>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</si>
  <si>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</si>
  <si>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</si>
  <si>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</si>
  <si>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</si>
  <si>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</si>
  <si>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</si>
  <si>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</si>
  <si>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</si>
  <si>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</si>
  <si>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</si>
  <si>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</si>
  <si>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</si>
  <si>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</si>
  <si>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</si>
  <si>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</si>
  <si>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</si>
  <si>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</si>
  <si>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</si>
  <si>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</si>
  <si>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</si>
  <si>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</si>
  <si>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</si>
  <si>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</si>
  <si>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</si>
  <si>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</si>
  <si>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</si>
  <si>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</si>
  <si>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</si>
  <si>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</si>
  <si>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</si>
  <si>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</si>
  <si>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</si>
  <si>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</si>
  <si>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</si>
  <si>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</si>
  <si>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</si>
  <si>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</si>
  <si>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</si>
  <si>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</si>
  <si>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</si>
  <si>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</si>
  <si>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</si>
  <si>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</si>
  <si>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</si>
  <si>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</si>
  <si>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</si>
  <si>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</si>
  <si>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</si>
  <si>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</si>
  <si>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</si>
  <si>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</si>
  <si>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</si>
  <si>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</si>
  <si>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</si>
  <si>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</si>
  <si>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</si>
  <si>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</si>
  <si>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</si>
  <si>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</si>
  <si>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</si>
  <si>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</si>
  <si>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</si>
  <si>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</si>
  <si>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</si>
  <si>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</si>
  <si>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</si>
  <si>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</si>
  <si>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</si>
  <si>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</si>
  <si>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</si>
  <si>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</si>
  <si>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</si>
  <si>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</si>
  <si>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</si>
  <si>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</si>
  <si>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</si>
  <si>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</si>
  <si>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</si>
  <si>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</si>
  <si>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</si>
  <si>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</si>
  <si>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</si>
  <si>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</si>
  <si>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</si>
  <si>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</si>
  <si>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</si>
  <si>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</si>
  <si>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</si>
  <si>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</si>
  <si>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</si>
  <si>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</si>
  <si>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</si>
  <si>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</si>
  <si>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</si>
  <si>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</si>
  <si>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</si>
  <si>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</si>
  <si>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</si>
  <si>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</si>
  <si>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</si>
  <si>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</si>
  <si>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</si>
  <si>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</si>
  <si>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</si>
  <si>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</si>
  <si>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</si>
  <si>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</si>
  <si>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</si>
  <si>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</si>
  <si>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</si>
  <si>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</si>
  <si>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</si>
  <si>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</si>
  <si>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</si>
  <si>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</si>
  <si>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</si>
  <si>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</si>
  <si>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</si>
  <si>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</si>
  <si>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</si>
  <si>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</si>
  <si>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</si>
  <si>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</si>
  <si>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</si>
  <si>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</si>
  <si>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</si>
  <si>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</si>
  <si>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</si>
  <si>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</si>
  <si>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</si>
  <si>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</si>
  <si>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</si>
  <si>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</si>
  <si>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</si>
  <si>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</si>
  <si>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</si>
  <si>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</si>
  <si>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</si>
  <si>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</si>
  <si>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</si>
  <si>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</si>
  <si>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</si>
  <si>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</si>
  <si>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</si>
  <si>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</si>
  <si>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</si>
  <si>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</si>
  <si>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</si>
  <si>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</si>
  <si>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</si>
  <si>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</si>
  <si>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</si>
  <si>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</si>
  <si>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</si>
  <si>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</si>
  <si>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</si>
  <si>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</si>
  <si>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</si>
  <si>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</si>
  <si>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</si>
  <si>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</si>
  <si>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</si>
  <si>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</si>
  <si>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</si>
  <si>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</si>
  <si>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</si>
  <si>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</si>
  <si>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</si>
  <si>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</si>
  <si>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</si>
  <si>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</si>
  <si>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</si>
  <si>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</si>
  <si>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</si>
  <si>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</si>
  <si>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</si>
  <si>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</si>
  <si>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</si>
  <si>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</si>
  <si>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</si>
  <si>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</si>
  <si>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</si>
  <si>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</si>
  <si>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</si>
  <si>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</si>
  <si>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</si>
  <si>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</si>
  <si>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</si>
  <si>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</si>
  <si>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</si>
  <si>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</si>
  <si>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</si>
  <si>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</si>
  <si>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</si>
  <si>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</si>
  <si>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</si>
  <si>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</si>
  <si>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</si>
  <si>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</si>
  <si>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</si>
  <si>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</si>
  <si>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</si>
  <si>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</si>
  <si>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</si>
  <si>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</si>
  <si>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</si>
  <si>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</si>
  <si>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</si>
  <si>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</si>
  <si>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</si>
  <si>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</si>
  <si>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</si>
  <si>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</si>
  <si>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</si>
  <si>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</si>
  <si>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</si>
  <si>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</si>
  <si>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</si>
  <si>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</si>
  <si>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</si>
  <si>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</si>
  <si>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</si>
  <si>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</si>
  <si>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</si>
  <si>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</si>
  <si>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</si>
  <si>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</si>
  <si>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</si>
  <si>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</si>
  <si>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</si>
  <si>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</si>
  <si>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</si>
  <si>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</si>
  <si>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</si>
  <si>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</si>
  <si>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</si>
  <si>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</si>
  <si>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</si>
  <si>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</si>
  <si>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</si>
  <si>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</si>
  <si>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</si>
  <si>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</si>
  <si>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</si>
  <si>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</si>
  <si>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</si>
  <si>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</si>
  <si>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</si>
  <si>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</si>
  <si>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</si>
  <si>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</si>
  <si>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</si>
  <si>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</si>
  <si>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</si>
  <si>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</si>
  <si>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</si>
  <si>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</si>
  <si>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</si>
  <si>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</si>
  <si>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</si>
  <si>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</si>
  <si>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</si>
  <si>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</si>
  <si>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</si>
  <si>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</si>
  <si>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</si>
  <si>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</si>
  <si>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</si>
  <si>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</si>
  <si>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</si>
  <si>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</si>
  <si>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</si>
  <si>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</si>
  <si>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</si>
  <si>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</si>
  <si>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</si>
  <si>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</si>
  <si>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</si>
  <si>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</si>
  <si>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</si>
  <si>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</si>
  <si>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</si>
  <si>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</si>
  <si>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</si>
  <si>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</si>
  <si>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</si>
  <si>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</si>
  <si>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</si>
  <si>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</si>
  <si>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</si>
  <si>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</si>
  <si>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</si>
  <si>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</si>
  <si>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</si>
  <si>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</si>
  <si>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</si>
  <si>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</si>
  <si>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</si>
  <si>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</si>
  <si>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</si>
  <si>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</si>
  <si>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</si>
  <si>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</si>
  <si>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</si>
  <si>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</si>
  <si>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</si>
  <si>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</si>
  <si>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</si>
  <si>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</si>
  <si>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</si>
  <si>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</si>
  <si>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</si>
  <si>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</si>
  <si>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</si>
  <si>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</si>
  <si>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</si>
  <si>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</si>
  <si>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</si>
  <si>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</si>
  <si>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</si>
  <si>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</si>
  <si>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</si>
  <si>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</si>
  <si>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</si>
  <si>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</si>
  <si>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</si>
  <si>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</si>
  <si>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</si>
  <si>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</si>
  <si>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</si>
  <si>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</si>
  <si>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</si>
  <si>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</si>
  <si>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</si>
  <si>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</si>
  <si>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</si>
  <si>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</si>
  <si>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</si>
  <si>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</si>
  <si>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</si>
  <si>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</si>
  <si>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</si>
  <si>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</si>
  <si>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</si>
  <si>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</si>
  <si>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</si>
  <si>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</si>
  <si>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</si>
  <si>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</si>
  <si>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</si>
  <si>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</si>
  <si>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</si>
  <si>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</si>
  <si>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</si>
  <si>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</si>
  <si>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</si>
  <si>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</si>
  <si>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</si>
  <si>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</si>
  <si>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</si>
  <si>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</si>
  <si>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</si>
  <si>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</si>
  <si>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</si>
  <si>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</si>
  <si>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</si>
  <si>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</si>
  <si>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</si>
  <si>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</si>
  <si>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</si>
  <si>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</si>
  <si>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</si>
  <si>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</si>
  <si>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</si>
  <si>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</si>
  <si>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</si>
  <si>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</si>
  <si>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</si>
  <si>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</si>
  <si>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</si>
  <si>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</si>
  <si>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</si>
  <si>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</si>
  <si>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</si>
  <si>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</si>
  <si>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</si>
  <si>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</si>
  <si>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</si>
  <si>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</si>
  <si>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</si>
  <si>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</si>
  <si>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</si>
  <si>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</si>
  <si>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</si>
  <si>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</si>
  <si>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</si>
  <si>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</si>
  <si>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</si>
  <si>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</si>
  <si>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</si>
  <si>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</si>
  <si>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</si>
  <si>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</si>
  <si>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</si>
  <si>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</si>
  <si>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</si>
  <si>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</si>
  <si>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</si>
  <si>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</si>
  <si>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</si>
  <si>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</si>
  <si>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</si>
  <si>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</si>
  <si>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</si>
  <si>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</si>
  <si>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</si>
  <si>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</si>
  <si>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</si>
  <si>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</si>
  <si>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</si>
  <si>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</si>
  <si>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</si>
  <si>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</si>
  <si>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</si>
  <si>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</si>
  <si>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</si>
  <si>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</si>
  <si>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</si>
  <si>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</si>
  <si>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</si>
  <si>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</si>
  <si>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</si>
  <si>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</si>
  <si>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</si>
  <si>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</si>
  <si>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</si>
  <si>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</si>
  <si>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</si>
  <si>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</si>
  <si>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</si>
  <si>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</si>
  <si>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</si>
  <si>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</si>
  <si>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</si>
  <si>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</si>
  <si>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</si>
  <si>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</si>
  <si>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</si>
  <si>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</si>
  <si>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</si>
  <si>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</si>
  <si>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</si>
  <si>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</si>
  <si>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</si>
  <si>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</si>
  <si>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</si>
  <si>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</si>
  <si>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</si>
  <si>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</si>
  <si>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</si>
  <si>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</si>
  <si>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</si>
  <si>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</si>
  <si>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</si>
  <si>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</si>
  <si>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</si>
  <si>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</si>
  <si>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</si>
  <si>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</si>
  <si>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</si>
  <si>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</si>
  <si>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</si>
  <si>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</si>
  <si>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</si>
  <si>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</si>
  <si>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</si>
  <si>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</si>
  <si>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</si>
  <si>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</si>
  <si>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</si>
  <si>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</si>
  <si>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</si>
  <si>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</si>
  <si>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</si>
  <si>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</si>
  <si>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</si>
  <si>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</si>
  <si>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</si>
  <si>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</si>
  <si>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</si>
  <si>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</si>
  <si>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</si>
  <si>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</si>
  <si>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</si>
  <si>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</si>
  <si>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</si>
  <si>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</si>
  <si>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</si>
  <si>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</si>
  <si>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</si>
  <si>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</si>
  <si>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</si>
  <si>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</si>
  <si>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</si>
  <si>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</si>
  <si>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</si>
  <si>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</si>
  <si>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</si>
  <si>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</si>
  <si>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</si>
  <si>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</si>
  <si>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</si>
  <si>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</si>
  <si>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</si>
  <si>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</si>
  <si>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</si>
  <si>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</si>
  <si>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</si>
  <si>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</si>
  <si>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</si>
  <si>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итого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</si>
  <si>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</si>
  <si>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</si>
  <si>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</si>
  <si>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</si>
  <si>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</si>
  <si>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</si>
  <si>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</si>
  <si>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</si>
  <si>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</si>
  <si>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</si>
  <si>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</si>
  <si>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</si>
  <si>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</si>
  <si>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</si>
  <si>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</si>
  <si>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</si>
  <si>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</si>
  <si>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</si>
  <si>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</si>
  <si>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</si>
  <si>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</si>
  <si>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</si>
  <si>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</si>
  <si>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</si>
  <si>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</si>
  <si>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</si>
  <si>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</si>
  <si>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</si>
  <si>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</si>
  <si>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</si>
  <si>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</si>
  <si>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</si>
  <si>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</si>
  <si>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</si>
  <si>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</si>
  <si>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</si>
  <si>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</si>
  <si>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</si>
  <si>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</si>
  <si>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</si>
  <si>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</si>
  <si>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</si>
  <si>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</si>
  <si>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</si>
  <si>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</si>
  <si>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</si>
  <si>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</si>
  <si>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</si>
  <si>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</si>
  <si>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</si>
  <si>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</si>
  <si>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</si>
  <si>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</si>
  <si>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</si>
  <si>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</si>
  <si>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</si>
  <si>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</si>
  <si>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</si>
  <si>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</si>
  <si>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</si>
  <si>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</si>
  <si>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</si>
  <si>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</si>
  <si>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</si>
  <si>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</si>
  <si>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</si>
  <si>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</si>
  <si>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</si>
  <si>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</si>
  <si>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</si>
  <si>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</si>
  <si>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</si>
  <si>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</si>
  <si>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</si>
  <si>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</si>
  <si>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</si>
  <si>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</si>
  <si>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</si>
  <si>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</si>
  <si>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</si>
  <si>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</si>
  <si>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</si>
  <si>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</si>
  <si>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</si>
  <si>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</si>
  <si>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</si>
  <si>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</si>
  <si>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</si>
  <si>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</si>
  <si>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</si>
  <si>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</si>
  <si>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</si>
  <si>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</si>
  <si>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</si>
  <si>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</si>
  <si>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</si>
  <si>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</si>
  <si>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</si>
  <si>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</si>
  <si>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</si>
  <si>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</si>
  <si>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</si>
  <si>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</si>
  <si>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</si>
  <si>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</si>
  <si>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</si>
  <si>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</si>
  <si>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</si>
  <si>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</si>
  <si>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</si>
  <si>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</si>
  <si>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</si>
  <si>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</si>
  <si>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</si>
  <si>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</si>
  <si>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</si>
  <si>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</si>
  <si>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</si>
  <si>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</si>
  <si>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</si>
  <si>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</si>
  <si>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</si>
  <si>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</si>
  <si>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</si>
  <si>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</si>
  <si>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</si>
  <si>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</si>
  <si>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</si>
  <si>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</si>
  <si>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</si>
  <si>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</si>
  <si>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</si>
  <si>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</si>
  <si>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</si>
  <si>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</si>
  <si>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</si>
  <si>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</si>
  <si>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</si>
  <si>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</si>
  <si>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</si>
  <si>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</si>
  <si>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</si>
  <si>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</si>
  <si>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</si>
  <si>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</si>
  <si>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</si>
  <si>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</si>
  <si>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</si>
  <si>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</si>
  <si>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</si>
  <si>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</si>
  <si>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</si>
  <si>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</si>
  <si>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</si>
  <si>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</si>
  <si>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</si>
  <si>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</si>
  <si>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</si>
  <si>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</si>
  <si>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</si>
  <si>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</si>
  <si>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</si>
  <si>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</si>
  <si>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</si>
  <si>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</si>
  <si>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</si>
  <si>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</si>
  <si>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</si>
  <si>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</si>
  <si>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</si>
  <si>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</si>
  <si>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</si>
  <si>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</si>
  <si>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</si>
  <si>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</si>
  <si>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</si>
  <si>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</si>
  <si>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</si>
  <si>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</si>
  <si>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</si>
  <si>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</si>
  <si>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</si>
  <si>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</si>
  <si>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</si>
  <si>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</si>
  <si>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</si>
  <si>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</si>
  <si>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</si>
  <si>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</si>
  <si>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</si>
  <si>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</si>
  <si>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</si>
  <si>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</si>
  <si>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</si>
  <si>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</si>
  <si>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</si>
  <si>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</si>
  <si>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47 1 14 00000</t>
  </si>
  <si>
    <t>48 1 14 73121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</si>
  <si>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</si>
  <si>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</si>
  <si>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</si>
  <si>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</si>
  <si>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50 0 00 99220</t>
  </si>
  <si>
    <t>74 0 23 00000</t>
  </si>
  <si>
    <t>47 1 14 73121</t>
  </si>
  <si>
    <t>от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</si>
</sst>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1079"/>
  <sheetViews>
    <sheetView tabSelected="1" topLeftCell="A1050" zoomScale="90" zoomScaleNormal="90" workbookViewId="0">
      <selection activeCell="A377" sqref="A377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>
      <c r="D1" s="14"/>
      <c r="E1" s="14"/>
      <c r="G1" s="14" t="s">
        <v>1010</v>
      </c>
    </row>
    <row r="2" spans="1:8">
      <c r="D2" s="14"/>
      <c r="E2" s="14"/>
      <c r="G2" s="14" t="s">
        <v>0</v>
      </c>
    </row>
    <row r="3" spans="1:8">
      <c r="D3" s="14"/>
      <c r="E3" s="14"/>
      <c r="G3" s="14" t="s">
        <v>1</v>
      </c>
    </row>
    <row r="4" spans="1:8">
      <c r="D4" s="14"/>
      <c r="E4" s="14"/>
      <c r="G4" s="14" t="s">
        <v>2</v>
      </c>
    </row>
    <row r="5" spans="1:8">
      <c r="C5" s="18"/>
      <c r="D5" s="1"/>
      <c r="E5" s="1"/>
      <c r="G5" s="1" t="s">
        <v>1056</v>
      </c>
    </row>
    <row r="6" spans="1:8">
      <c r="A6" s="111" t="s">
        <v>850</v>
      </c>
      <c r="B6" s="111"/>
      <c r="C6" s="111"/>
      <c r="D6" s="111"/>
      <c r="E6" s="111"/>
      <c r="F6" s="111"/>
      <c r="G6" s="112"/>
      <c r="H6" s="112"/>
    </row>
    <row r="7" spans="1:8">
      <c r="A7" s="60"/>
      <c r="C7" s="18"/>
      <c r="D7" s="21"/>
      <c r="E7" s="21"/>
      <c r="F7" s="61"/>
      <c r="G7" s="61"/>
      <c r="H7" s="61" t="s">
        <v>424</v>
      </c>
    </row>
    <row r="8" spans="1:8" ht="63">
      <c r="A8" s="100" t="s">
        <v>142</v>
      </c>
      <c r="B8" s="22" t="s">
        <v>143</v>
      </c>
      <c r="C8" s="22" t="s">
        <v>144</v>
      </c>
      <c r="D8" s="22" t="s">
        <v>146</v>
      </c>
      <c r="E8" s="22" t="s">
        <v>147</v>
      </c>
      <c r="F8" s="7" t="s">
        <v>694</v>
      </c>
      <c r="G8" s="7" t="s">
        <v>752</v>
      </c>
      <c r="H8" s="7" t="s">
        <v>858</v>
      </c>
    </row>
    <row r="9" spans="1:8" s="27" customFormat="1" ht="31.5">
      <c r="A9" s="23" t="s">
        <v>426</v>
      </c>
      <c r="B9" s="29" t="s">
        <v>189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>
      <c r="A10" s="100" t="s">
        <v>643</v>
      </c>
      <c r="B10" s="31" t="s">
        <v>641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>
      <c r="A11" s="100" t="s">
        <v>353</v>
      </c>
      <c r="B11" s="48" t="s">
        <v>642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>
      <c r="A12" s="100" t="s">
        <v>34</v>
      </c>
      <c r="B12" s="48" t="s">
        <v>642</v>
      </c>
      <c r="C12" s="4" t="s">
        <v>88</v>
      </c>
      <c r="D12" s="4" t="s">
        <v>25</v>
      </c>
      <c r="E12" s="4" t="s">
        <v>11</v>
      </c>
      <c r="F12" s="9">
        <f>SUM(Ведомственная!G1212)</f>
        <v>33081</v>
      </c>
      <c r="G12" s="9">
        <f>SUM(Ведомственная!H1212)</f>
        <v>33081</v>
      </c>
      <c r="H12" s="9">
        <f>SUM(Ведомственная!I1212)</f>
        <v>33081</v>
      </c>
    </row>
    <row r="13" spans="1:8" ht="94.5">
      <c r="A13" s="100" t="s">
        <v>959</v>
      </c>
      <c r="B13" s="48" t="s">
        <v>960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>
      <c r="A14" s="100" t="s">
        <v>34</v>
      </c>
      <c r="B14" s="48" t="s">
        <v>960</v>
      </c>
      <c r="C14" s="4" t="s">
        <v>88</v>
      </c>
      <c r="D14" s="4" t="s">
        <v>25</v>
      </c>
      <c r="E14" s="4" t="s">
        <v>11</v>
      </c>
      <c r="F14" s="9">
        <f>SUM(Ведомственная!G1214)</f>
        <v>3287.2</v>
      </c>
      <c r="G14" s="9">
        <f>SUM(Ведомственная!H1214)</f>
        <v>3287.2</v>
      </c>
      <c r="H14" s="9">
        <f>SUM(Ведомственная!I1214)</f>
        <v>3287.2</v>
      </c>
    </row>
    <row r="15" spans="1:8" s="27" customFormat="1" ht="31.5">
      <c r="A15" s="23" t="s">
        <v>427</v>
      </c>
      <c r="B15" s="62" t="s">
        <v>348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>
      <c r="A16" s="100" t="s">
        <v>346</v>
      </c>
      <c r="B16" s="6" t="s">
        <v>383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>
      <c r="A17" s="100" t="s">
        <v>385</v>
      </c>
      <c r="B17" s="6" t="s">
        <v>384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>
      <c r="A18" s="100" t="s">
        <v>207</v>
      </c>
      <c r="B18" s="6" t="s">
        <v>384</v>
      </c>
      <c r="C18" s="22">
        <v>600</v>
      </c>
      <c r="D18" s="4" t="s">
        <v>102</v>
      </c>
      <c r="E18" s="4" t="s">
        <v>28</v>
      </c>
      <c r="F18" s="7"/>
      <c r="G18" s="7"/>
      <c r="H18" s="7"/>
    </row>
    <row r="19" spans="1:8" ht="94.5" hidden="1">
      <c r="A19" s="100" t="s">
        <v>405</v>
      </c>
      <c r="B19" s="6" t="s">
        <v>406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>
      <c r="A20" s="100" t="s">
        <v>43</v>
      </c>
      <c r="B20" s="6" t="s">
        <v>406</v>
      </c>
      <c r="C20" s="22">
        <v>200</v>
      </c>
      <c r="D20" s="4" t="s">
        <v>102</v>
      </c>
      <c r="E20" s="4" t="s">
        <v>28</v>
      </c>
      <c r="F20" s="7"/>
      <c r="G20" s="7"/>
      <c r="H20" s="7"/>
    </row>
    <row r="21" spans="1:8" ht="31.5" hidden="1">
      <c r="A21" s="100" t="s">
        <v>207</v>
      </c>
      <c r="B21" s="6" t="s">
        <v>406</v>
      </c>
      <c r="C21" s="22">
        <v>600</v>
      </c>
      <c r="D21" s="4" t="s">
        <v>102</v>
      </c>
      <c r="E21" s="4" t="s">
        <v>28</v>
      </c>
      <c r="F21" s="7"/>
      <c r="G21" s="7"/>
      <c r="H21" s="7"/>
    </row>
    <row r="22" spans="1:8" ht="31.5">
      <c r="A22" s="100" t="s">
        <v>646</v>
      </c>
      <c r="B22" s="6" t="s">
        <v>644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>
      <c r="A23" s="100" t="s">
        <v>354</v>
      </c>
      <c r="B23" s="48" t="s">
        <v>645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>
      <c r="A24" s="100" t="s">
        <v>34</v>
      </c>
      <c r="B24" s="48" t="s">
        <v>645</v>
      </c>
      <c r="C24" s="4">
        <v>300</v>
      </c>
      <c r="D24" s="4" t="s">
        <v>25</v>
      </c>
      <c r="E24" s="4" t="s">
        <v>11</v>
      </c>
      <c r="F24" s="9">
        <f>SUM(Ведомственная!G1218)</f>
        <v>28059.1</v>
      </c>
      <c r="G24" s="9">
        <f>SUM(Ведомственная!H1218)</f>
        <v>28059.1</v>
      </c>
      <c r="H24" s="9">
        <f>SUM(Ведомственная!I1218)</f>
        <v>28059.1</v>
      </c>
    </row>
    <row r="25" spans="1:8" s="27" customFormat="1" ht="31.5">
      <c r="A25" s="23" t="s">
        <v>411</v>
      </c>
      <c r="B25" s="38" t="s">
        <v>321</v>
      </c>
      <c r="C25" s="38"/>
      <c r="D25" s="38"/>
      <c r="E25" s="38"/>
      <c r="F25" s="10">
        <f>SUM(F26)+F46+F109</f>
        <v>949370.20000000007</v>
      </c>
      <c r="G25" s="10">
        <f>SUM(G26)+G46+G109</f>
        <v>1004656.7000000001</v>
      </c>
      <c r="H25" s="10">
        <f>SUM(H26)+H46+H109</f>
        <v>1035438.7000000002</v>
      </c>
    </row>
    <row r="26" spans="1:8">
      <c r="A26" s="100" t="s">
        <v>355</v>
      </c>
      <c r="B26" s="101" t="s">
        <v>322</v>
      </c>
      <c r="C26" s="101"/>
      <c r="D26" s="101"/>
      <c r="E26" s="101"/>
      <c r="F26" s="9">
        <f>SUM(F27+F30+F33+F36+F42)+F39</f>
        <v>192319.1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>
      <c r="A27" s="100" t="s">
        <v>344</v>
      </c>
      <c r="B27" s="31" t="s">
        <v>463</v>
      </c>
      <c r="C27" s="31"/>
      <c r="D27" s="101"/>
      <c r="E27" s="101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>
      <c r="A28" s="100" t="s">
        <v>42</v>
      </c>
      <c r="B28" s="31" t="s">
        <v>463</v>
      </c>
      <c r="C28" s="31">
        <v>100</v>
      </c>
      <c r="D28" s="101" t="s">
        <v>25</v>
      </c>
      <c r="E28" s="101" t="s">
        <v>67</v>
      </c>
      <c r="F28" s="9">
        <f>SUM(Ведомственная!G742)</f>
        <v>7736.5</v>
      </c>
      <c r="G28" s="9">
        <f>SUM(Ведомственная!H742)</f>
        <v>7736.5</v>
      </c>
      <c r="H28" s="9">
        <f>SUM(Ведомственная!I742)</f>
        <v>7736.5</v>
      </c>
    </row>
    <row r="29" spans="1:8" ht="31.5" hidden="1">
      <c r="A29" s="100" t="s">
        <v>43</v>
      </c>
      <c r="B29" s="31" t="s">
        <v>463</v>
      </c>
      <c r="C29" s="31">
        <v>200</v>
      </c>
      <c r="D29" s="101" t="s">
        <v>25</v>
      </c>
      <c r="E29" s="101" t="s">
        <v>67</v>
      </c>
      <c r="F29" s="9">
        <f>SUM(Ведомственная!G743)</f>
        <v>0</v>
      </c>
      <c r="G29" s="9">
        <f>SUM(Ведомственная!H743)</f>
        <v>0</v>
      </c>
      <c r="H29" s="9">
        <f>SUM(Ведомственная!I743)</f>
        <v>0</v>
      </c>
    </row>
    <row r="30" spans="1:8" ht="94.5">
      <c r="A30" s="100" t="s">
        <v>342</v>
      </c>
      <c r="B30" s="31" t="s">
        <v>460</v>
      </c>
      <c r="C30" s="31"/>
      <c r="D30" s="101"/>
      <c r="E30" s="101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>
      <c r="A31" s="100" t="s">
        <v>43</v>
      </c>
      <c r="B31" s="31" t="s">
        <v>460</v>
      </c>
      <c r="C31" s="31">
        <v>200</v>
      </c>
      <c r="D31" s="101" t="s">
        <v>25</v>
      </c>
      <c r="E31" s="101" t="s">
        <v>11</v>
      </c>
      <c r="F31" s="9">
        <f>SUM(Ведомственная!G720)</f>
        <v>1531.1</v>
      </c>
      <c r="G31" s="9">
        <f>SUM(Ведомственная!H720)</f>
        <v>1549.5</v>
      </c>
      <c r="H31" s="9">
        <f>SUM(Ведомственная!I720)</f>
        <v>1568.6</v>
      </c>
    </row>
    <row r="32" spans="1:8">
      <c r="A32" s="100" t="s">
        <v>34</v>
      </c>
      <c r="B32" s="31" t="s">
        <v>460</v>
      </c>
      <c r="C32" s="31">
        <v>300</v>
      </c>
      <c r="D32" s="101" t="s">
        <v>25</v>
      </c>
      <c r="E32" s="101" t="s">
        <v>11</v>
      </c>
      <c r="F32" s="9">
        <f>SUM(Ведомственная!G721)</f>
        <v>102080.9</v>
      </c>
      <c r="G32" s="9">
        <f>SUM(Ведомственная!H721)</f>
        <v>103314.8</v>
      </c>
      <c r="H32" s="9">
        <f>SUM(Ведомственная!I721)</f>
        <v>104593.1</v>
      </c>
    </row>
    <row r="33" spans="1:8" ht="31.5">
      <c r="A33" s="100" t="s">
        <v>340</v>
      </c>
      <c r="B33" s="31" t="s">
        <v>461</v>
      </c>
      <c r="C33" s="31"/>
      <c r="D33" s="101"/>
      <c r="E33" s="101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>
      <c r="A34" s="100" t="s">
        <v>43</v>
      </c>
      <c r="B34" s="31" t="s">
        <v>461</v>
      </c>
      <c r="C34" s="31">
        <v>200</v>
      </c>
      <c r="D34" s="101" t="s">
        <v>25</v>
      </c>
      <c r="E34" s="101" t="s">
        <v>11</v>
      </c>
      <c r="F34" s="9">
        <f>SUM(Ведомственная!G723)</f>
        <v>679.9</v>
      </c>
      <c r="G34" s="9">
        <f>SUM(Ведомственная!H723)</f>
        <v>810.3</v>
      </c>
      <c r="H34" s="9">
        <f>SUM(Ведомственная!I723)</f>
        <v>814.7</v>
      </c>
    </row>
    <row r="35" spans="1:8">
      <c r="A35" s="100" t="s">
        <v>34</v>
      </c>
      <c r="B35" s="31" t="s">
        <v>461</v>
      </c>
      <c r="C35" s="31">
        <v>300</v>
      </c>
      <c r="D35" s="101" t="s">
        <v>25</v>
      </c>
      <c r="E35" s="101" t="s">
        <v>11</v>
      </c>
      <c r="F35" s="9">
        <f>SUM(Ведомственная!G724)</f>
        <v>45117.2</v>
      </c>
      <c r="G35" s="9">
        <f>SUM(Ведомственная!H724)</f>
        <v>53766</v>
      </c>
      <c r="H35" s="9">
        <f>SUM(Ведомственная!I724)</f>
        <v>54056.6</v>
      </c>
    </row>
    <row r="36" spans="1:8" ht="63">
      <c r="A36" s="100" t="s">
        <v>343</v>
      </c>
      <c r="B36" s="31" t="s">
        <v>462</v>
      </c>
      <c r="C36" s="31"/>
      <c r="D36" s="101"/>
      <c r="E36" s="101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>
      <c r="A37" s="100" t="s">
        <v>43</v>
      </c>
      <c r="B37" s="31" t="s">
        <v>462</v>
      </c>
      <c r="C37" s="31">
        <v>200</v>
      </c>
      <c r="D37" s="101" t="s">
        <v>25</v>
      </c>
      <c r="E37" s="101" t="s">
        <v>11</v>
      </c>
      <c r="F37" s="9">
        <f>SUM(Ведомственная!G726)</f>
        <v>383.4</v>
      </c>
      <c r="G37" s="9">
        <f>SUM(Ведомственная!H726)</f>
        <v>395.6</v>
      </c>
      <c r="H37" s="9">
        <f>SUM(Ведомственная!I726)</f>
        <v>413.3</v>
      </c>
    </row>
    <row r="38" spans="1:8">
      <c r="A38" s="100" t="s">
        <v>34</v>
      </c>
      <c r="B38" s="31" t="s">
        <v>462</v>
      </c>
      <c r="C38" s="31">
        <v>300</v>
      </c>
      <c r="D38" s="101" t="s">
        <v>25</v>
      </c>
      <c r="E38" s="101" t="s">
        <v>11</v>
      </c>
      <c r="F38" s="9">
        <f>SUM(Ведомственная!G727)</f>
        <v>25399.599999999999</v>
      </c>
      <c r="G38" s="9">
        <f>SUM(Ведомственная!H727)</f>
        <v>26213</v>
      </c>
      <c r="H38" s="9">
        <f>SUM(Ведомственная!I727)</f>
        <v>27382.1</v>
      </c>
    </row>
    <row r="39" spans="1:8" ht="141.75">
      <c r="A39" s="100" t="s">
        <v>913</v>
      </c>
      <c r="B39" s="31" t="s">
        <v>914</v>
      </c>
      <c r="C39" s="31"/>
      <c r="D39" s="101"/>
      <c r="E39" s="101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>
      <c r="A40" s="100" t="s">
        <v>42</v>
      </c>
      <c r="B40" s="31" t="s">
        <v>914</v>
      </c>
      <c r="C40" s="31">
        <v>100</v>
      </c>
      <c r="D40" s="101" t="s">
        <v>25</v>
      </c>
      <c r="E40" s="101" t="s">
        <v>67</v>
      </c>
      <c r="F40" s="9">
        <f>SUM(Ведомственная!G745)</f>
        <v>348</v>
      </c>
      <c r="G40" s="9">
        <f>SUM(Ведомственная!H745)</f>
        <v>348</v>
      </c>
      <c r="H40" s="9">
        <f>SUM(Ведомственная!I745)</f>
        <v>348</v>
      </c>
    </row>
    <row r="41" spans="1:8" ht="31.5">
      <c r="A41" s="100" t="s">
        <v>43</v>
      </c>
      <c r="B41" s="31" t="s">
        <v>914</v>
      </c>
      <c r="C41" s="31">
        <v>200</v>
      </c>
      <c r="D41" s="101" t="s">
        <v>25</v>
      </c>
      <c r="E41" s="101" t="s">
        <v>67</v>
      </c>
      <c r="F41" s="9">
        <f>SUM(Ведомственная!G746)</f>
        <v>576.79999999999995</v>
      </c>
      <c r="G41" s="9">
        <f>SUM(Ведомственная!H746)</f>
        <v>576.79999999999995</v>
      </c>
      <c r="H41" s="9">
        <f>SUM(Ведомственная!I746)</f>
        <v>576.79999999999995</v>
      </c>
    </row>
    <row r="42" spans="1:8" ht="31.5">
      <c r="A42" s="100" t="s">
        <v>663</v>
      </c>
      <c r="B42" s="31" t="s">
        <v>468</v>
      </c>
      <c r="C42" s="31"/>
      <c r="D42" s="101"/>
      <c r="E42" s="101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>
      <c r="A43" s="100" t="s">
        <v>341</v>
      </c>
      <c r="B43" s="31" t="s">
        <v>469</v>
      </c>
      <c r="C43" s="31"/>
      <c r="D43" s="101"/>
      <c r="E43" s="101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>
      <c r="A44" s="100" t="s">
        <v>43</v>
      </c>
      <c r="B44" s="31" t="s">
        <v>469</v>
      </c>
      <c r="C44" s="31">
        <v>200</v>
      </c>
      <c r="D44" s="101" t="s">
        <v>25</v>
      </c>
      <c r="E44" s="101" t="s">
        <v>11</v>
      </c>
      <c r="F44" s="9">
        <f>SUM(Ведомственная!G730)</f>
        <v>125.7</v>
      </c>
      <c r="G44" s="9">
        <f>SUM(Ведомственная!H730)</f>
        <v>125.7</v>
      </c>
      <c r="H44" s="9">
        <f>SUM(Ведомственная!I730)</f>
        <v>125.7</v>
      </c>
    </row>
    <row r="45" spans="1:8">
      <c r="A45" s="100" t="s">
        <v>34</v>
      </c>
      <c r="B45" s="31" t="s">
        <v>469</v>
      </c>
      <c r="C45" s="31">
        <v>300</v>
      </c>
      <c r="D45" s="101" t="s">
        <v>25</v>
      </c>
      <c r="E45" s="101" t="s">
        <v>11</v>
      </c>
      <c r="F45" s="9">
        <f>SUM(Ведомственная!G731)</f>
        <v>8340</v>
      </c>
      <c r="G45" s="9">
        <f>SUM(Ведомственная!H731)</f>
        <v>8340</v>
      </c>
      <c r="H45" s="9">
        <f>SUM(Ведомственная!I731)</f>
        <v>8340</v>
      </c>
    </row>
    <row r="46" spans="1:8" ht="31.5">
      <c r="A46" s="100" t="s">
        <v>329</v>
      </c>
      <c r="B46" s="101" t="s">
        <v>330</v>
      </c>
      <c r="C46" s="31"/>
      <c r="D46" s="101"/>
      <c r="E46" s="101"/>
      <c r="F46" s="9">
        <f>SUM(F47+F50+F53+F56+F59+F62+F65+F68+F78+F81+F84+F87+F89+F92+F96+F99)+F103+F106</f>
        <v>732719.20000000007</v>
      </c>
      <c r="G46" s="9">
        <f t="shared" ref="G46:H46" si="5">SUM(G47+G50+G53+G56+G59+G62+G65+G68+G78+G81+G84+G87+G89+G92+G96+G99)+G103+G106</f>
        <v>777148.60000000009</v>
      </c>
      <c r="H46" s="9">
        <f t="shared" si="5"/>
        <v>805151.40000000014</v>
      </c>
    </row>
    <row r="47" spans="1:8" ht="47.25">
      <c r="A47" s="100" t="s">
        <v>967</v>
      </c>
      <c r="B47" s="101" t="s">
        <v>446</v>
      </c>
      <c r="C47" s="31"/>
      <c r="D47" s="101"/>
      <c r="E47" s="101"/>
      <c r="F47" s="9">
        <f>F48+F49</f>
        <v>173926.69999999998</v>
      </c>
      <c r="G47" s="9">
        <f>G48+G49</f>
        <v>189115.5</v>
      </c>
      <c r="H47" s="9">
        <f>H48+H49</f>
        <v>196680.2</v>
      </c>
    </row>
    <row r="48" spans="1:8" ht="31.5">
      <c r="A48" s="100" t="s">
        <v>43</v>
      </c>
      <c r="B48" s="101" t="s">
        <v>446</v>
      </c>
      <c r="C48" s="31">
        <v>200</v>
      </c>
      <c r="D48" s="101" t="s">
        <v>25</v>
      </c>
      <c r="E48" s="101" t="s">
        <v>45</v>
      </c>
      <c r="F48" s="9">
        <f>SUM(Ведомственная!G631)</f>
        <v>2711.9</v>
      </c>
      <c r="G48" s="9">
        <f>SUM(Ведомственная!H631)</f>
        <v>2825.1</v>
      </c>
      <c r="H48" s="9">
        <f>SUM(Ведомственная!I631)</f>
        <v>2934.5</v>
      </c>
    </row>
    <row r="49" spans="1:8">
      <c r="A49" s="100" t="s">
        <v>34</v>
      </c>
      <c r="B49" s="101" t="s">
        <v>446</v>
      </c>
      <c r="C49" s="31">
        <v>300</v>
      </c>
      <c r="D49" s="101" t="s">
        <v>25</v>
      </c>
      <c r="E49" s="101" t="s">
        <v>45</v>
      </c>
      <c r="F49" s="9">
        <f>SUM(Ведомственная!G632)</f>
        <v>171214.8</v>
      </c>
      <c r="G49" s="9">
        <f>SUM(Ведомственная!H632)</f>
        <v>186290.4</v>
      </c>
      <c r="H49" s="9">
        <f>SUM(Ведомственная!I632)</f>
        <v>193745.7</v>
      </c>
    </row>
    <row r="50" spans="1:8" ht="47.25">
      <c r="A50" s="100" t="s">
        <v>331</v>
      </c>
      <c r="B50" s="101" t="s">
        <v>447</v>
      </c>
      <c r="C50" s="101"/>
      <c r="D50" s="101"/>
      <c r="E50" s="101"/>
      <c r="F50" s="9">
        <f>F51+F52</f>
        <v>9870.1</v>
      </c>
      <c r="G50" s="9">
        <f>G51+G52</f>
        <v>10248.199999999999</v>
      </c>
      <c r="H50" s="9">
        <f>H51+H52</f>
        <v>10641.5</v>
      </c>
    </row>
    <row r="51" spans="1:8" ht="31.5">
      <c r="A51" s="100" t="s">
        <v>43</v>
      </c>
      <c r="B51" s="101" t="s">
        <v>447</v>
      </c>
      <c r="C51" s="101" t="s">
        <v>80</v>
      </c>
      <c r="D51" s="101" t="s">
        <v>25</v>
      </c>
      <c r="E51" s="101" t="s">
        <v>45</v>
      </c>
      <c r="F51" s="9">
        <f>SUM(Ведомственная!G634)</f>
        <v>147.19999999999999</v>
      </c>
      <c r="G51" s="9">
        <f>SUM(Ведомственная!H634)</f>
        <v>152.9</v>
      </c>
      <c r="H51" s="9">
        <f>SUM(Ведомственная!I634)</f>
        <v>158.80000000000001</v>
      </c>
    </row>
    <row r="52" spans="1:8">
      <c r="A52" s="100" t="s">
        <v>34</v>
      </c>
      <c r="B52" s="101" t="s">
        <v>447</v>
      </c>
      <c r="C52" s="101" t="s">
        <v>88</v>
      </c>
      <c r="D52" s="101" t="s">
        <v>25</v>
      </c>
      <c r="E52" s="101" t="s">
        <v>45</v>
      </c>
      <c r="F52" s="9">
        <f>SUM(Ведомственная!G635)</f>
        <v>9722.9</v>
      </c>
      <c r="G52" s="9">
        <f>SUM(Ведомственная!H635)</f>
        <v>10095.299999999999</v>
      </c>
      <c r="H52" s="9">
        <f>SUM(Ведомственная!I635)</f>
        <v>10482.700000000001</v>
      </c>
    </row>
    <row r="53" spans="1:8" ht="47.25">
      <c r="A53" s="100" t="s">
        <v>332</v>
      </c>
      <c r="B53" s="101" t="s">
        <v>448</v>
      </c>
      <c r="C53" s="101"/>
      <c r="D53" s="101"/>
      <c r="E53" s="101"/>
      <c r="F53" s="9">
        <f>F54+F55</f>
        <v>127308.3</v>
      </c>
      <c r="G53" s="9">
        <f>G54+G55</f>
        <v>136099.59999999998</v>
      </c>
      <c r="H53" s="9">
        <f>H54+H55</f>
        <v>141543.6</v>
      </c>
    </row>
    <row r="54" spans="1:8" ht="31.5">
      <c r="A54" s="100" t="s">
        <v>43</v>
      </c>
      <c r="B54" s="101" t="s">
        <v>448</v>
      </c>
      <c r="C54" s="101" t="s">
        <v>80</v>
      </c>
      <c r="D54" s="101" t="s">
        <v>25</v>
      </c>
      <c r="E54" s="101" t="s">
        <v>45</v>
      </c>
      <c r="F54" s="9">
        <f>SUM(Ведомственная!G637)</f>
        <v>1944.2</v>
      </c>
      <c r="G54" s="9">
        <f>SUM(Ведомственная!H637)</f>
        <v>2026.3</v>
      </c>
      <c r="H54" s="9">
        <f>SUM(Ведомственная!I637)</f>
        <v>2101.1999999999998</v>
      </c>
    </row>
    <row r="55" spans="1:8">
      <c r="A55" s="100" t="s">
        <v>34</v>
      </c>
      <c r="B55" s="101" t="s">
        <v>448</v>
      </c>
      <c r="C55" s="101" t="s">
        <v>88</v>
      </c>
      <c r="D55" s="101" t="s">
        <v>25</v>
      </c>
      <c r="E55" s="101" t="s">
        <v>45</v>
      </c>
      <c r="F55" s="9">
        <f>SUM(Ведомственная!G638)</f>
        <v>125364.1</v>
      </c>
      <c r="G55" s="9">
        <f>SUM(Ведомственная!H638)</f>
        <v>134073.29999999999</v>
      </c>
      <c r="H55" s="9">
        <f>SUM(Ведомственная!I638)</f>
        <v>139442.4</v>
      </c>
    </row>
    <row r="56" spans="1:8" ht="63">
      <c r="A56" s="100" t="s">
        <v>333</v>
      </c>
      <c r="B56" s="101" t="s">
        <v>449</v>
      </c>
      <c r="C56" s="101"/>
      <c r="D56" s="101"/>
      <c r="E56" s="101"/>
      <c r="F56" s="9">
        <f>F57+F58</f>
        <v>320.7</v>
      </c>
      <c r="G56" s="9">
        <f>G57+G58</f>
        <v>333.5</v>
      </c>
      <c r="H56" s="9">
        <f>H57+H58</f>
        <v>346.8</v>
      </c>
    </row>
    <row r="57" spans="1:8" ht="31.5">
      <c r="A57" s="100" t="s">
        <v>43</v>
      </c>
      <c r="B57" s="101" t="s">
        <v>449</v>
      </c>
      <c r="C57" s="101" t="s">
        <v>80</v>
      </c>
      <c r="D57" s="101" t="s">
        <v>25</v>
      </c>
      <c r="E57" s="101" t="s">
        <v>45</v>
      </c>
      <c r="F57" s="9">
        <f>SUM(Ведомственная!G640)</f>
        <v>4.9000000000000004</v>
      </c>
      <c r="G57" s="9">
        <f>SUM(Ведомственная!H640)</f>
        <v>5.0999999999999996</v>
      </c>
      <c r="H57" s="9">
        <f>SUM(Ведомственная!I640)</f>
        <v>5.3</v>
      </c>
    </row>
    <row r="58" spans="1:8">
      <c r="A58" s="100" t="s">
        <v>34</v>
      </c>
      <c r="B58" s="101" t="s">
        <v>449</v>
      </c>
      <c r="C58" s="101" t="s">
        <v>88</v>
      </c>
      <c r="D58" s="101" t="s">
        <v>25</v>
      </c>
      <c r="E58" s="101" t="s">
        <v>45</v>
      </c>
      <c r="F58" s="9">
        <f>SUM(Ведомственная!G641)</f>
        <v>315.8</v>
      </c>
      <c r="G58" s="9">
        <f>SUM(Ведомственная!H641)</f>
        <v>328.4</v>
      </c>
      <c r="H58" s="9">
        <f>SUM(Ведомственная!I641)</f>
        <v>341.5</v>
      </c>
    </row>
    <row r="59" spans="1:8" ht="63">
      <c r="A59" s="100" t="s">
        <v>334</v>
      </c>
      <c r="B59" s="101" t="s">
        <v>450</v>
      </c>
      <c r="C59" s="101"/>
      <c r="D59" s="101"/>
      <c r="E59" s="101"/>
      <c r="F59" s="9">
        <f>F60+F61</f>
        <v>24.6</v>
      </c>
      <c r="G59" s="9">
        <f>G60+G61</f>
        <v>24.6</v>
      </c>
      <c r="H59" s="9">
        <f>H60+H61</f>
        <v>24.6</v>
      </c>
    </row>
    <row r="60" spans="1:8" ht="31.5">
      <c r="A60" s="100" t="s">
        <v>43</v>
      </c>
      <c r="B60" s="101" t="s">
        <v>450</v>
      </c>
      <c r="C60" s="101" t="s">
        <v>80</v>
      </c>
      <c r="D60" s="101" t="s">
        <v>25</v>
      </c>
      <c r="E60" s="101" t="s">
        <v>45</v>
      </c>
      <c r="F60" s="9">
        <f>SUM(Ведомственная!G643)</f>
        <v>0.5</v>
      </c>
      <c r="G60" s="9">
        <f>SUM(Ведомственная!H643)</f>
        <v>0.5</v>
      </c>
      <c r="H60" s="9">
        <f>SUM(Ведомственная!I643)</f>
        <v>0.5</v>
      </c>
    </row>
    <row r="61" spans="1:8">
      <c r="A61" s="100" t="s">
        <v>34</v>
      </c>
      <c r="B61" s="101" t="s">
        <v>450</v>
      </c>
      <c r="C61" s="101" t="s">
        <v>88</v>
      </c>
      <c r="D61" s="101" t="s">
        <v>25</v>
      </c>
      <c r="E61" s="101" t="s">
        <v>45</v>
      </c>
      <c r="F61" s="9">
        <f>SUM(Ведомственная!G644)</f>
        <v>24.1</v>
      </c>
      <c r="G61" s="9">
        <f>SUM(Ведомственная!H644)</f>
        <v>24.1</v>
      </c>
      <c r="H61" s="9">
        <f>SUM(Ведомственная!I644)</f>
        <v>24.1</v>
      </c>
    </row>
    <row r="62" spans="1:8" ht="63">
      <c r="A62" s="100" t="s">
        <v>335</v>
      </c>
      <c r="B62" s="101" t="s">
        <v>451</v>
      </c>
      <c r="C62" s="101"/>
      <c r="D62" s="101"/>
      <c r="E62" s="101"/>
      <c r="F62" s="9">
        <f>F63+F64</f>
        <v>11188.400000000001</v>
      </c>
      <c r="G62" s="9">
        <f>G63+G64</f>
        <v>19331.099999999999</v>
      </c>
      <c r="H62" s="9">
        <f>H63+H64</f>
        <v>18639.099999999999</v>
      </c>
    </row>
    <row r="63" spans="1:8" ht="31.5">
      <c r="A63" s="100" t="s">
        <v>43</v>
      </c>
      <c r="B63" s="101" t="s">
        <v>451</v>
      </c>
      <c r="C63" s="101" t="s">
        <v>80</v>
      </c>
      <c r="D63" s="101" t="s">
        <v>25</v>
      </c>
      <c r="E63" s="101" t="s">
        <v>45</v>
      </c>
      <c r="F63" s="9">
        <f>SUM(Ведомственная!G646)</f>
        <v>1040.7</v>
      </c>
      <c r="G63" s="9">
        <f>SUM(Ведомственная!H646)</f>
        <v>1089</v>
      </c>
      <c r="H63" s="9">
        <f>SUM(Ведомственная!I646)</f>
        <v>1065.3</v>
      </c>
    </row>
    <row r="64" spans="1:8">
      <c r="A64" s="100" t="s">
        <v>34</v>
      </c>
      <c r="B64" s="101" t="s">
        <v>451</v>
      </c>
      <c r="C64" s="101" t="s">
        <v>88</v>
      </c>
      <c r="D64" s="101" t="s">
        <v>25</v>
      </c>
      <c r="E64" s="101" t="s">
        <v>45</v>
      </c>
      <c r="F64" s="9">
        <f>SUM(Ведомственная!G647)</f>
        <v>10147.700000000001</v>
      </c>
      <c r="G64" s="9">
        <f>SUM(Ведомственная!H647)</f>
        <v>18242.099999999999</v>
      </c>
      <c r="H64" s="9">
        <f>SUM(Ведомственная!I647)</f>
        <v>17573.8</v>
      </c>
    </row>
    <row r="65" spans="1:8" ht="63">
      <c r="A65" s="100" t="s">
        <v>944</v>
      </c>
      <c r="B65" s="101" t="s">
        <v>452</v>
      </c>
      <c r="C65" s="101"/>
      <c r="D65" s="101"/>
      <c r="E65" s="101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>
      <c r="A66" s="100" t="s">
        <v>43</v>
      </c>
      <c r="B66" s="101" t="s">
        <v>452</v>
      </c>
      <c r="C66" s="101" t="s">
        <v>80</v>
      </c>
      <c r="D66" s="101" t="s">
        <v>25</v>
      </c>
      <c r="E66" s="101" t="s">
        <v>45</v>
      </c>
      <c r="F66" s="9">
        <f>SUM(Ведомственная!G649)</f>
        <v>3521.4</v>
      </c>
      <c r="G66" s="9">
        <f>SUM(Ведомственная!H649)</f>
        <v>3680</v>
      </c>
      <c r="H66" s="9">
        <f>SUM(Ведомственная!I649)</f>
        <v>3881.4</v>
      </c>
    </row>
    <row r="67" spans="1:8">
      <c r="A67" s="100" t="s">
        <v>34</v>
      </c>
      <c r="B67" s="101" t="s">
        <v>452</v>
      </c>
      <c r="C67" s="101" t="s">
        <v>88</v>
      </c>
      <c r="D67" s="101" t="s">
        <v>25</v>
      </c>
      <c r="E67" s="101" t="s">
        <v>45</v>
      </c>
      <c r="F67" s="9">
        <f>SUM(Ведомственная!G650)</f>
        <v>233692.9</v>
      </c>
      <c r="G67" s="9">
        <f>SUM(Ведомственная!H650)</f>
        <v>244218.1</v>
      </c>
      <c r="H67" s="9">
        <f>SUM(Ведомственная!I650)</f>
        <v>257590.7</v>
      </c>
    </row>
    <row r="68" spans="1:8" ht="47.25">
      <c r="A68" s="100" t="s">
        <v>966</v>
      </c>
      <c r="B68" s="101" t="s">
        <v>453</v>
      </c>
      <c r="C68" s="101"/>
      <c r="D68" s="101"/>
      <c r="E68" s="101"/>
      <c r="F68" s="9">
        <f>SUM(F69:F77)</f>
        <v>8857.2999999999993</v>
      </c>
      <c r="G68" s="9">
        <f>SUM(G69:G77)</f>
        <v>9181.5</v>
      </c>
      <c r="H68" s="9">
        <f>SUM(H69:H77)</f>
        <v>9517.6</v>
      </c>
    </row>
    <row r="69" spans="1:8" ht="31.5">
      <c r="A69" s="100" t="s">
        <v>43</v>
      </c>
      <c r="B69" s="101" t="s">
        <v>453</v>
      </c>
      <c r="C69" s="101" t="s">
        <v>80</v>
      </c>
      <c r="D69" s="101" t="s">
        <v>25</v>
      </c>
      <c r="E69" s="101" t="s">
        <v>45</v>
      </c>
      <c r="F69" s="9">
        <f>SUM(Ведомственная!G652)</f>
        <v>50.9</v>
      </c>
      <c r="G69" s="9">
        <f>SUM(Ведомственная!H652)</f>
        <v>43.2</v>
      </c>
      <c r="H69" s="9">
        <f>SUM(Ведомственная!I652)</f>
        <v>48.5</v>
      </c>
    </row>
    <row r="70" spans="1:8" ht="63">
      <c r="A70" s="100" t="s">
        <v>42</v>
      </c>
      <c r="B70" s="101" t="s">
        <v>453</v>
      </c>
      <c r="C70" s="101" t="s">
        <v>78</v>
      </c>
      <c r="D70" s="101" t="s">
        <v>102</v>
      </c>
      <c r="E70" s="101" t="s">
        <v>28</v>
      </c>
      <c r="F70" s="9">
        <f>SUM(Ведомственная!G910)</f>
        <v>1308.5999999999999</v>
      </c>
      <c r="G70" s="9">
        <f>SUM(Ведомственная!H910)</f>
        <v>1308.5999999999999</v>
      </c>
      <c r="H70" s="9">
        <f>SUM(Ведомственная!I910)</f>
        <v>1308.5999999999999</v>
      </c>
    </row>
    <row r="71" spans="1:8" ht="63">
      <c r="A71" s="100" t="s">
        <v>42</v>
      </c>
      <c r="B71" s="101" t="s">
        <v>453</v>
      </c>
      <c r="C71" s="101" t="s">
        <v>78</v>
      </c>
      <c r="D71" s="101" t="s">
        <v>102</v>
      </c>
      <c r="E71" s="101" t="s">
        <v>35</v>
      </c>
      <c r="F71" s="9">
        <f>SUM(Ведомственная!G975)</f>
        <v>3749</v>
      </c>
      <c r="G71" s="9">
        <f>SUM(Ведомственная!H975)</f>
        <v>4217</v>
      </c>
      <c r="H71" s="9">
        <f>SUM(Ведомственная!I975)</f>
        <v>4217</v>
      </c>
    </row>
    <row r="72" spans="1:8" ht="63">
      <c r="A72" s="100" t="s">
        <v>42</v>
      </c>
      <c r="B72" s="101" t="s">
        <v>453</v>
      </c>
      <c r="C72" s="101" t="s">
        <v>78</v>
      </c>
      <c r="D72" s="101" t="s">
        <v>13</v>
      </c>
      <c r="E72" s="101" t="s">
        <v>28</v>
      </c>
      <c r="F72" s="9">
        <f>SUM(Ведомственная!G1305)</f>
        <v>321.10000000000002</v>
      </c>
      <c r="G72" s="9">
        <f>SUM(Ведомственная!H1305)</f>
        <v>321.10000000000002</v>
      </c>
      <c r="H72" s="9">
        <f>SUM(Ведомственная!I1305)</f>
        <v>321.10000000000002</v>
      </c>
    </row>
    <row r="73" spans="1:8" ht="31.5">
      <c r="A73" s="100" t="s">
        <v>110</v>
      </c>
      <c r="B73" s="101" t="s">
        <v>453</v>
      </c>
      <c r="C73" s="101" t="s">
        <v>111</v>
      </c>
      <c r="D73" s="101" t="s">
        <v>102</v>
      </c>
      <c r="E73" s="101" t="s">
        <v>28</v>
      </c>
      <c r="F73" s="9">
        <f>SUM(Ведомственная!G911)</f>
        <v>150</v>
      </c>
      <c r="G73" s="9">
        <f>SUM(Ведомственная!H911)</f>
        <v>0</v>
      </c>
      <c r="H73" s="9">
        <f>SUM(Ведомственная!I911)</f>
        <v>0</v>
      </c>
    </row>
    <row r="74" spans="1:8" ht="31.5">
      <c r="A74" s="100" t="s">
        <v>110</v>
      </c>
      <c r="B74" s="101" t="s">
        <v>453</v>
      </c>
      <c r="C74" s="101" t="s">
        <v>111</v>
      </c>
      <c r="D74" s="101" t="s">
        <v>102</v>
      </c>
      <c r="E74" s="101" t="s">
        <v>35</v>
      </c>
      <c r="F74" s="9">
        <f>SUM(Ведомственная!G976)</f>
        <v>450</v>
      </c>
      <c r="G74" s="9">
        <f>SUM(Ведомственная!H976)</f>
        <v>450</v>
      </c>
      <c r="H74" s="9">
        <f>SUM(Ведомственная!I976)</f>
        <v>450</v>
      </c>
    </row>
    <row r="75" spans="1:8" ht="31.5">
      <c r="A75" s="100" t="s">
        <v>110</v>
      </c>
      <c r="B75" s="101" t="s">
        <v>453</v>
      </c>
      <c r="C75" s="101" t="s">
        <v>111</v>
      </c>
      <c r="D75" s="101" t="s">
        <v>13</v>
      </c>
      <c r="E75" s="101" t="s">
        <v>28</v>
      </c>
      <c r="F75" s="9">
        <f>SUM(Ведомственная!G1306)</f>
        <v>170</v>
      </c>
      <c r="G75" s="9">
        <f>SUM(Ведомственная!H1306)</f>
        <v>170</v>
      </c>
      <c r="H75" s="9">
        <f>SUM(Ведомственная!I1306)</f>
        <v>170</v>
      </c>
    </row>
    <row r="76" spans="1:8">
      <c r="A76" s="100" t="s">
        <v>34</v>
      </c>
      <c r="B76" s="101" t="s">
        <v>453</v>
      </c>
      <c r="C76" s="101" t="s">
        <v>88</v>
      </c>
      <c r="D76" s="101" t="s">
        <v>25</v>
      </c>
      <c r="E76" s="101" t="s">
        <v>45</v>
      </c>
      <c r="F76" s="9">
        <f>SUM(Ведомственная!G653)</f>
        <v>2657.7</v>
      </c>
      <c r="G76" s="9">
        <f>SUM(Ведомственная!H653)</f>
        <v>2671.6</v>
      </c>
      <c r="H76" s="9">
        <f>SUM(Ведомственная!I653)</f>
        <v>3002.4</v>
      </c>
    </row>
    <row r="77" spans="1:8" ht="31.5">
      <c r="A77" s="100" t="s">
        <v>110</v>
      </c>
      <c r="B77" s="101" t="s">
        <v>453</v>
      </c>
      <c r="C77" s="101" t="s">
        <v>111</v>
      </c>
      <c r="D77" s="101" t="s">
        <v>25</v>
      </c>
      <c r="E77" s="101" t="s">
        <v>45</v>
      </c>
      <c r="F77" s="9"/>
      <c r="G77" s="9"/>
      <c r="H77" s="9"/>
    </row>
    <row r="78" spans="1:8" ht="63">
      <c r="A78" s="100" t="s">
        <v>338</v>
      </c>
      <c r="B78" s="101" t="s">
        <v>454</v>
      </c>
      <c r="C78" s="101"/>
      <c r="D78" s="101"/>
      <c r="E78" s="101"/>
      <c r="F78" s="9">
        <f>F79+F80</f>
        <v>2331.8999999999996</v>
      </c>
      <c r="G78" s="9">
        <f>G79+G80</f>
        <v>2331.8999999999996</v>
      </c>
      <c r="H78" s="9">
        <f>H79+H80</f>
        <v>2331.8999999999996</v>
      </c>
    </row>
    <row r="79" spans="1:8" ht="31.5">
      <c r="A79" s="100" t="s">
        <v>43</v>
      </c>
      <c r="B79" s="101" t="s">
        <v>454</v>
      </c>
      <c r="C79" s="101" t="s">
        <v>80</v>
      </c>
      <c r="D79" s="101" t="s">
        <v>25</v>
      </c>
      <c r="E79" s="101" t="s">
        <v>45</v>
      </c>
      <c r="F79" s="9">
        <f>SUM(Ведомственная!G655)</f>
        <v>41.2</v>
      </c>
      <c r="G79" s="9">
        <f>SUM(Ведомственная!H655)</f>
        <v>41.2</v>
      </c>
      <c r="H79" s="9">
        <f>SUM(Ведомственная!I655)</f>
        <v>41.2</v>
      </c>
    </row>
    <row r="80" spans="1:8">
      <c r="A80" s="100" t="s">
        <v>34</v>
      </c>
      <c r="B80" s="101" t="s">
        <v>454</v>
      </c>
      <c r="C80" s="101" t="s">
        <v>88</v>
      </c>
      <c r="D80" s="101" t="s">
        <v>25</v>
      </c>
      <c r="E80" s="101" t="s">
        <v>45</v>
      </c>
      <c r="F80" s="9">
        <f>SUM(Ведомственная!G656)</f>
        <v>2290.6999999999998</v>
      </c>
      <c r="G80" s="9">
        <f>SUM(Ведомственная!H656)</f>
        <v>2290.6999999999998</v>
      </c>
      <c r="H80" s="9">
        <f>SUM(Ведомственная!I656)</f>
        <v>2290.6999999999998</v>
      </c>
    </row>
    <row r="81" spans="1:8" ht="31.5">
      <c r="A81" s="100" t="s">
        <v>339</v>
      </c>
      <c r="B81" s="101" t="s">
        <v>455</v>
      </c>
      <c r="C81" s="101"/>
      <c r="D81" s="101"/>
      <c r="E81" s="101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>
      <c r="A82" s="100" t="s">
        <v>43</v>
      </c>
      <c r="B82" s="101" t="s">
        <v>455</v>
      </c>
      <c r="C82" s="101" t="s">
        <v>80</v>
      </c>
      <c r="D82" s="101" t="s">
        <v>25</v>
      </c>
      <c r="E82" s="101" t="s">
        <v>45</v>
      </c>
      <c r="F82" s="9">
        <f>SUM(Ведомственная!G658)</f>
        <v>0</v>
      </c>
      <c r="G82" s="9">
        <f>SUM(Ведомственная!H658)</f>
        <v>0</v>
      </c>
      <c r="H82" s="9">
        <f>SUM(Ведомственная!I658)</f>
        <v>0</v>
      </c>
    </row>
    <row r="83" spans="1:8">
      <c r="A83" s="100" t="s">
        <v>34</v>
      </c>
      <c r="B83" s="101" t="s">
        <v>455</v>
      </c>
      <c r="C83" s="101" t="s">
        <v>88</v>
      </c>
      <c r="D83" s="101" t="s">
        <v>25</v>
      </c>
      <c r="E83" s="101" t="s">
        <v>45</v>
      </c>
      <c r="F83" s="9">
        <f>SUM(Ведомственная!G659)</f>
        <v>0.6</v>
      </c>
      <c r="G83" s="9">
        <f>SUM(Ведомственная!H659)</f>
        <v>0.6</v>
      </c>
      <c r="H83" s="9">
        <f>SUM(Ведомственная!I659)</f>
        <v>0.6</v>
      </c>
    </row>
    <row r="84" spans="1:8" ht="94.5">
      <c r="A84" s="100" t="s">
        <v>730</v>
      </c>
      <c r="B84" s="101" t="s">
        <v>456</v>
      </c>
      <c r="C84" s="101"/>
      <c r="D84" s="101"/>
      <c r="E84" s="101"/>
      <c r="F84" s="9">
        <f>F85+F86</f>
        <v>17860.2</v>
      </c>
      <c r="G84" s="9">
        <f>G85+G86</f>
        <v>19665.400000000001</v>
      </c>
      <c r="H84" s="9">
        <f>H85+H86</f>
        <v>20450.8</v>
      </c>
    </row>
    <row r="85" spans="1:8" ht="31.5">
      <c r="A85" s="100" t="s">
        <v>43</v>
      </c>
      <c r="B85" s="101" t="s">
        <v>456</v>
      </c>
      <c r="C85" s="101" t="s">
        <v>80</v>
      </c>
      <c r="D85" s="101" t="s">
        <v>25</v>
      </c>
      <c r="E85" s="101" t="s">
        <v>45</v>
      </c>
      <c r="F85" s="9">
        <f>SUM(Ведомственная!G661)</f>
        <v>212.2</v>
      </c>
      <c r="G85" s="9">
        <f>SUM(Ведомственная!H661)</f>
        <v>219.5</v>
      </c>
      <c r="H85" s="9">
        <f>SUM(Ведомственная!I661)</f>
        <v>227.1</v>
      </c>
    </row>
    <row r="86" spans="1:8">
      <c r="A86" s="100" t="s">
        <v>34</v>
      </c>
      <c r="B86" s="101" t="s">
        <v>456</v>
      </c>
      <c r="C86" s="101" t="s">
        <v>88</v>
      </c>
      <c r="D86" s="101" t="s">
        <v>25</v>
      </c>
      <c r="E86" s="101" t="s">
        <v>45</v>
      </c>
      <c r="F86" s="9">
        <f>SUM(Ведомственная!G662)</f>
        <v>17648</v>
      </c>
      <c r="G86" s="9">
        <f>SUM(Ведомственная!H662)</f>
        <v>19445.900000000001</v>
      </c>
      <c r="H86" s="9">
        <f>SUM(Ведомственная!I662)</f>
        <v>20223.7</v>
      </c>
    </row>
    <row r="87" spans="1:8" ht="63">
      <c r="A87" s="11" t="s">
        <v>734</v>
      </c>
      <c r="B87" s="101" t="s">
        <v>718</v>
      </c>
      <c r="C87" s="101"/>
      <c r="D87" s="101"/>
      <c r="E87" s="101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>
      <c r="A88" s="100" t="s">
        <v>43</v>
      </c>
      <c r="B88" s="101" t="s">
        <v>718</v>
      </c>
      <c r="C88" s="101" t="s">
        <v>80</v>
      </c>
      <c r="D88" s="101" t="s">
        <v>25</v>
      </c>
      <c r="E88" s="101" t="s">
        <v>67</v>
      </c>
      <c r="F88" s="9">
        <f>SUM(Ведомственная!G749)</f>
        <v>139.5</v>
      </c>
      <c r="G88" s="9">
        <f>SUM(Ведомственная!H749)</f>
        <v>145</v>
      </c>
      <c r="H88" s="9">
        <f>SUM(Ведомственная!I749)</f>
        <v>145</v>
      </c>
    </row>
    <row r="89" spans="1:8" ht="47.25">
      <c r="A89" s="100" t="s">
        <v>336</v>
      </c>
      <c r="B89" s="101" t="s">
        <v>457</v>
      </c>
      <c r="C89" s="101"/>
      <c r="D89" s="101"/>
      <c r="E89" s="101"/>
      <c r="F89" s="9">
        <f>F90+F91</f>
        <v>16872</v>
      </c>
      <c r="G89" s="9">
        <f>G90+G91</f>
        <v>17578.8</v>
      </c>
      <c r="H89" s="9">
        <f>H90+H91</f>
        <v>18282</v>
      </c>
    </row>
    <row r="90" spans="1:8" ht="31.5">
      <c r="A90" s="100" t="s">
        <v>43</v>
      </c>
      <c r="B90" s="101" t="s">
        <v>457</v>
      </c>
      <c r="C90" s="101" t="s">
        <v>80</v>
      </c>
      <c r="D90" s="101" t="s">
        <v>25</v>
      </c>
      <c r="E90" s="101" t="s">
        <v>45</v>
      </c>
      <c r="F90" s="9">
        <f>SUM(Ведомственная!G664)</f>
        <v>246.8</v>
      </c>
      <c r="G90" s="9">
        <f>SUM(Ведомственная!H664)</f>
        <v>259.8</v>
      </c>
      <c r="H90" s="9">
        <f>SUM(Ведомственная!I664)</f>
        <v>270.2</v>
      </c>
    </row>
    <row r="91" spans="1:8">
      <c r="A91" s="100" t="s">
        <v>34</v>
      </c>
      <c r="B91" s="101" t="s">
        <v>457</v>
      </c>
      <c r="C91" s="101" t="s">
        <v>88</v>
      </c>
      <c r="D91" s="101" t="s">
        <v>25</v>
      </c>
      <c r="E91" s="101" t="s">
        <v>45</v>
      </c>
      <c r="F91" s="9">
        <f>SUM(Ведомственная!G665)</f>
        <v>16625.2</v>
      </c>
      <c r="G91" s="9">
        <f>SUM(Ведомственная!H665)</f>
        <v>17319</v>
      </c>
      <c r="H91" s="9">
        <f>SUM(Ведомственная!I665)</f>
        <v>18011.8</v>
      </c>
    </row>
    <row r="92" spans="1:8" ht="31.5">
      <c r="A92" s="100" t="s">
        <v>337</v>
      </c>
      <c r="B92" s="101" t="s">
        <v>458</v>
      </c>
      <c r="C92" s="101"/>
      <c r="D92" s="101"/>
      <c r="E92" s="101"/>
      <c r="F92" s="9">
        <f>SUM(F93:F95)</f>
        <v>100852.3</v>
      </c>
      <c r="G92" s="9">
        <f t="shared" ref="G92:H92" si="6">SUM(G93:G95)</f>
        <v>100842</v>
      </c>
      <c r="H92" s="9">
        <f t="shared" si="6"/>
        <v>100842</v>
      </c>
    </row>
    <row r="93" spans="1:8" ht="31.5">
      <c r="A93" s="100" t="s">
        <v>43</v>
      </c>
      <c r="B93" s="101" t="s">
        <v>458</v>
      </c>
      <c r="C93" s="101" t="s">
        <v>80</v>
      </c>
      <c r="D93" s="101" t="s">
        <v>25</v>
      </c>
      <c r="E93" s="101" t="s">
        <v>45</v>
      </c>
      <c r="F93" s="9">
        <f>SUM(Ведомственная!G667)</f>
        <v>2059.8000000000002</v>
      </c>
      <c r="G93" s="9">
        <f>SUM(Ведомственная!H667)</f>
        <v>2072</v>
      </c>
      <c r="H93" s="9">
        <f>SUM(Ведомственная!I667)</f>
        <v>2072</v>
      </c>
    </row>
    <row r="94" spans="1:8" ht="31.5">
      <c r="A94" s="100" t="s">
        <v>43</v>
      </c>
      <c r="B94" s="101" t="s">
        <v>458</v>
      </c>
      <c r="C94" s="101" t="s">
        <v>80</v>
      </c>
      <c r="D94" s="101" t="s">
        <v>102</v>
      </c>
      <c r="E94" s="101" t="s">
        <v>152</v>
      </c>
      <c r="F94" s="9">
        <f>SUM(Ведомственная!G598)</f>
        <v>12.4</v>
      </c>
      <c r="G94" s="9">
        <f>SUM(Ведомственная!H598)</f>
        <v>0</v>
      </c>
      <c r="H94" s="9">
        <f>SUM(Ведомственная!I598)</f>
        <v>0</v>
      </c>
    </row>
    <row r="95" spans="1:8">
      <c r="A95" s="100" t="s">
        <v>34</v>
      </c>
      <c r="B95" s="101" t="s">
        <v>458</v>
      </c>
      <c r="C95" s="101" t="s">
        <v>88</v>
      </c>
      <c r="D95" s="101" t="s">
        <v>25</v>
      </c>
      <c r="E95" s="101" t="s">
        <v>45</v>
      </c>
      <c r="F95" s="9">
        <f>SUM(Ведомственная!G668)</f>
        <v>98780.1</v>
      </c>
      <c r="G95" s="9">
        <f>SUM(Ведомственная!H668)</f>
        <v>98770</v>
      </c>
      <c r="H95" s="9">
        <f>SUM(Ведомственная!I668)</f>
        <v>98770</v>
      </c>
    </row>
    <row r="96" spans="1:8" ht="31.5">
      <c r="A96" s="100" t="s">
        <v>434</v>
      </c>
      <c r="B96" s="101" t="s">
        <v>459</v>
      </c>
      <c r="C96" s="101"/>
      <c r="D96" s="101"/>
      <c r="E96" s="101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>
      <c r="A97" s="100" t="s">
        <v>43</v>
      </c>
      <c r="B97" s="101" t="s">
        <v>375</v>
      </c>
      <c r="C97" s="101" t="s">
        <v>80</v>
      </c>
      <c r="D97" s="101" t="s">
        <v>25</v>
      </c>
      <c r="E97" s="101" t="s">
        <v>45</v>
      </c>
      <c r="F97" s="9"/>
      <c r="G97" s="9"/>
      <c r="H97" s="9"/>
    </row>
    <row r="98" spans="1:8">
      <c r="A98" s="100" t="s">
        <v>34</v>
      </c>
      <c r="B98" s="101" t="s">
        <v>459</v>
      </c>
      <c r="C98" s="101" t="s">
        <v>88</v>
      </c>
      <c r="D98" s="101" t="s">
        <v>25</v>
      </c>
      <c r="E98" s="101" t="s">
        <v>45</v>
      </c>
      <c r="F98" s="9">
        <f>SUM(Ведомственная!G671)</f>
        <v>17904</v>
      </c>
      <c r="G98" s="9">
        <f>SUM(Ведомственная!H671)</f>
        <v>17911.5</v>
      </c>
      <c r="H98" s="9">
        <f>SUM(Ведомственная!I671)</f>
        <v>17792.3</v>
      </c>
    </row>
    <row r="99" spans="1:8" ht="63">
      <c r="A99" s="100" t="s">
        <v>466</v>
      </c>
      <c r="B99" s="101" t="s">
        <v>465</v>
      </c>
      <c r="C99" s="101"/>
      <c r="D99" s="101"/>
      <c r="E99" s="101"/>
      <c r="F99" s="9">
        <f>SUM(F100)</f>
        <v>5982.3</v>
      </c>
      <c r="G99" s="9">
        <f>SUM(G100)</f>
        <v>5982.3</v>
      </c>
      <c r="H99" s="9">
        <f>SUM(H100)</f>
        <v>5982.3</v>
      </c>
    </row>
    <row r="100" spans="1:8" ht="47.25">
      <c r="A100" s="100" t="s">
        <v>345</v>
      </c>
      <c r="B100" s="101" t="s">
        <v>464</v>
      </c>
      <c r="C100" s="31"/>
      <c r="D100" s="101"/>
      <c r="E100" s="101"/>
      <c r="F100" s="9">
        <f>F101+F102</f>
        <v>5982.3</v>
      </c>
      <c r="G100" s="9">
        <f>G101+G102</f>
        <v>5982.3</v>
      </c>
      <c r="H100" s="9">
        <f>H101+H102</f>
        <v>5982.3</v>
      </c>
    </row>
    <row r="101" spans="1:8" ht="63">
      <c r="A101" s="100" t="s">
        <v>42</v>
      </c>
      <c r="B101" s="101" t="s">
        <v>464</v>
      </c>
      <c r="C101" s="31">
        <v>100</v>
      </c>
      <c r="D101" s="101" t="s">
        <v>25</v>
      </c>
      <c r="E101" s="101" t="s">
        <v>67</v>
      </c>
      <c r="F101" s="9">
        <f>SUM(Ведомственная!G753)</f>
        <v>5982.3</v>
      </c>
      <c r="G101" s="9">
        <f>SUM(Ведомственная!H753)</f>
        <v>5982.3</v>
      </c>
      <c r="H101" s="9">
        <f>SUM(Ведомственная!I753)</f>
        <v>5982.3</v>
      </c>
    </row>
    <row r="102" spans="1:8" ht="31.5" hidden="1">
      <c r="A102" s="100" t="s">
        <v>43</v>
      </c>
      <c r="B102" s="101" t="s">
        <v>464</v>
      </c>
      <c r="C102" s="31">
        <v>200</v>
      </c>
      <c r="D102" s="101" t="s">
        <v>25</v>
      </c>
      <c r="E102" s="101" t="s">
        <v>67</v>
      </c>
      <c r="F102" s="9">
        <f>SUM(Ведомственная!G750)</f>
        <v>0</v>
      </c>
      <c r="G102" s="9">
        <f>SUM(Ведомственная!H750)</f>
        <v>0</v>
      </c>
      <c r="H102" s="9">
        <f>SUM(Ведомственная!I750)</f>
        <v>0</v>
      </c>
    </row>
    <row r="103" spans="1:8" ht="47.25">
      <c r="A103" s="100" t="s">
        <v>978</v>
      </c>
      <c r="B103" s="31" t="s">
        <v>975</v>
      </c>
      <c r="C103" s="31"/>
      <c r="D103" s="101"/>
      <c r="E103" s="101"/>
      <c r="F103" s="9">
        <f>SUM(F104)</f>
        <v>126</v>
      </c>
      <c r="G103" s="9">
        <f t="shared" ref="G103:H103" si="7">SUM(G104)</f>
        <v>111</v>
      </c>
      <c r="H103" s="9">
        <f t="shared" si="7"/>
        <v>111</v>
      </c>
    </row>
    <row r="104" spans="1:8" ht="110.25">
      <c r="A104" s="100" t="s">
        <v>815</v>
      </c>
      <c r="B104" s="31" t="s">
        <v>979</v>
      </c>
      <c r="C104" s="31"/>
      <c r="D104" s="101"/>
      <c r="E104" s="101"/>
      <c r="F104" s="9">
        <f>SUM(F105)</f>
        <v>126</v>
      </c>
      <c r="G104" s="9">
        <f t="shared" ref="G104:H104" si="8">SUM(G105)</f>
        <v>111</v>
      </c>
      <c r="H104" s="9">
        <f t="shared" si="8"/>
        <v>111</v>
      </c>
    </row>
    <row r="105" spans="1:8" ht="31.5">
      <c r="A105" s="100" t="s">
        <v>43</v>
      </c>
      <c r="B105" s="31" t="s">
        <v>979</v>
      </c>
      <c r="C105" s="31" t="s">
        <v>80</v>
      </c>
      <c r="D105" s="101" t="s">
        <v>25</v>
      </c>
      <c r="E105" s="101" t="s">
        <v>67</v>
      </c>
      <c r="F105" s="9">
        <f>SUM(Ведомственная!G756)</f>
        <v>126</v>
      </c>
      <c r="G105" s="9">
        <f>SUM(Ведомственная!H756)</f>
        <v>111</v>
      </c>
      <c r="H105" s="9">
        <f>SUM(Ведомственная!I756)</f>
        <v>111</v>
      </c>
    </row>
    <row r="106" spans="1:8" ht="31.5">
      <c r="A106" s="11" t="s">
        <v>977</v>
      </c>
      <c r="B106" s="101" t="s">
        <v>976</v>
      </c>
      <c r="C106" s="31"/>
      <c r="D106" s="101"/>
      <c r="E106" s="101"/>
      <c r="F106" s="9">
        <f>SUM(F107)</f>
        <v>1940</v>
      </c>
      <c r="G106" s="9">
        <f t="shared" ref="G106:H107" si="9">SUM(G107)</f>
        <v>348</v>
      </c>
      <c r="H106" s="9">
        <f t="shared" si="9"/>
        <v>348</v>
      </c>
    </row>
    <row r="107" spans="1:8" ht="78.75">
      <c r="A107" s="11" t="s">
        <v>1009</v>
      </c>
      <c r="B107" s="101" t="s">
        <v>980</v>
      </c>
      <c r="C107" s="31"/>
      <c r="D107" s="101"/>
      <c r="E107" s="101"/>
      <c r="F107" s="9">
        <f>SUM(F108)</f>
        <v>1940</v>
      </c>
      <c r="G107" s="9">
        <f t="shared" si="9"/>
        <v>348</v>
      </c>
      <c r="H107" s="9">
        <f t="shared" si="9"/>
        <v>348</v>
      </c>
    </row>
    <row r="108" spans="1:8" ht="31.5">
      <c r="A108" s="100" t="s">
        <v>43</v>
      </c>
      <c r="B108" s="101" t="s">
        <v>980</v>
      </c>
      <c r="C108" s="31">
        <v>200</v>
      </c>
      <c r="D108" s="101" t="s">
        <v>25</v>
      </c>
      <c r="E108" s="101" t="s">
        <v>67</v>
      </c>
      <c r="F108" s="9">
        <f>SUM(Ведомственная!G759)</f>
        <v>1940</v>
      </c>
      <c r="G108" s="9">
        <f>SUM(Ведомственная!H759)</f>
        <v>348</v>
      </c>
      <c r="H108" s="9">
        <f>SUM(Ведомственная!I759)</f>
        <v>348</v>
      </c>
    </row>
    <row r="109" spans="1:8" ht="47.25">
      <c r="A109" s="100" t="s">
        <v>327</v>
      </c>
      <c r="B109" s="101" t="s">
        <v>328</v>
      </c>
      <c r="C109" s="31"/>
      <c r="D109" s="101"/>
      <c r="E109" s="101"/>
      <c r="F109" s="9">
        <f>SUM(F110)</f>
        <v>24331.9</v>
      </c>
      <c r="G109" s="9">
        <f t="shared" ref="G109:H109" si="10">SUM(G110)</f>
        <v>24331.9</v>
      </c>
      <c r="H109" s="9">
        <f t="shared" si="10"/>
        <v>24331.9</v>
      </c>
    </row>
    <row r="110" spans="1:8" ht="31.5">
      <c r="A110" s="100" t="s">
        <v>347</v>
      </c>
      <c r="B110" s="31" t="s">
        <v>467</v>
      </c>
      <c r="C110" s="31"/>
      <c r="D110" s="101"/>
      <c r="E110" s="101"/>
      <c r="F110" s="9">
        <f>SUM(F111)</f>
        <v>24331.9</v>
      </c>
      <c r="G110" s="9">
        <f t="shared" ref="G110:H110" si="11">SUM(G111)</f>
        <v>24331.9</v>
      </c>
      <c r="H110" s="9">
        <f t="shared" si="11"/>
        <v>24331.9</v>
      </c>
    </row>
    <row r="111" spans="1:8" ht="63">
      <c r="A111" s="100" t="s">
        <v>42</v>
      </c>
      <c r="B111" s="31" t="s">
        <v>467</v>
      </c>
      <c r="C111" s="31">
        <v>100</v>
      </c>
      <c r="D111" s="101" t="s">
        <v>25</v>
      </c>
      <c r="E111" s="101" t="s">
        <v>67</v>
      </c>
      <c r="F111" s="9">
        <f>SUM(Ведомственная!G762)</f>
        <v>24331.9</v>
      </c>
      <c r="G111" s="9">
        <f>SUM(Ведомственная!H762)</f>
        <v>24331.9</v>
      </c>
      <c r="H111" s="9">
        <f>SUM(Ведомственная!I762)</f>
        <v>24331.9</v>
      </c>
    </row>
    <row r="112" spans="1:8" s="27" customFormat="1" ht="47.25">
      <c r="A112" s="23" t="s">
        <v>501</v>
      </c>
      <c r="B112" s="29" t="s">
        <v>502</v>
      </c>
      <c r="C112" s="29"/>
      <c r="D112" s="38"/>
      <c r="E112" s="38"/>
      <c r="F112" s="10">
        <f>SUM(F116)+F113</f>
        <v>200</v>
      </c>
      <c r="G112" s="10">
        <f t="shared" ref="G112:H112" si="12">SUM(G116)+G113</f>
        <v>200</v>
      </c>
      <c r="H112" s="10">
        <f t="shared" si="12"/>
        <v>200</v>
      </c>
    </row>
    <row r="113" spans="1:8">
      <c r="A113" s="2" t="s">
        <v>29</v>
      </c>
      <c r="B113" s="31" t="s">
        <v>661</v>
      </c>
      <c r="C113" s="31"/>
      <c r="D113" s="101"/>
      <c r="E113" s="101"/>
      <c r="F113" s="9">
        <f t="shared" ref="F113:H114" si="13">SUM(F114)</f>
        <v>200</v>
      </c>
      <c r="G113" s="9">
        <f t="shared" si="13"/>
        <v>200</v>
      </c>
      <c r="H113" s="9">
        <f t="shared" si="13"/>
        <v>200</v>
      </c>
    </row>
    <row r="114" spans="1:8" ht="31.5">
      <c r="A114" s="100" t="s">
        <v>395</v>
      </c>
      <c r="B114" s="31" t="s">
        <v>662</v>
      </c>
      <c r="C114" s="31"/>
      <c r="D114" s="101"/>
      <c r="E114" s="101"/>
      <c r="F114" s="9">
        <f t="shared" si="13"/>
        <v>200</v>
      </c>
      <c r="G114" s="9">
        <f t="shared" si="13"/>
        <v>200</v>
      </c>
      <c r="H114" s="9">
        <f t="shared" si="13"/>
        <v>200</v>
      </c>
    </row>
    <row r="115" spans="1:8">
      <c r="A115" s="100" t="s">
        <v>20</v>
      </c>
      <c r="B115" s="31" t="s">
        <v>662</v>
      </c>
      <c r="C115" s="31">
        <v>200</v>
      </c>
      <c r="D115" s="101" t="s">
        <v>11</v>
      </c>
      <c r="E115" s="101" t="s">
        <v>22</v>
      </c>
      <c r="F115" s="9">
        <f>SUM(Ведомственная!G247)</f>
        <v>200</v>
      </c>
      <c r="G115" s="9">
        <f>SUM(Ведомственная!H247)</f>
        <v>200</v>
      </c>
      <c r="H115" s="9">
        <f>SUM(Ведомственная!I247)</f>
        <v>200</v>
      </c>
    </row>
    <row r="116" spans="1:8" ht="47.25" hidden="1">
      <c r="A116" s="100" t="s">
        <v>16</v>
      </c>
      <c r="B116" s="101" t="s">
        <v>649</v>
      </c>
      <c r="C116" s="31"/>
      <c r="D116" s="101"/>
      <c r="E116" s="101"/>
      <c r="F116" s="9">
        <f t="shared" ref="F116:H117" si="14">SUM(F117)</f>
        <v>0</v>
      </c>
      <c r="G116" s="9">
        <f t="shared" si="14"/>
        <v>0</v>
      </c>
      <c r="H116" s="9">
        <f t="shared" si="14"/>
        <v>0</v>
      </c>
    </row>
    <row r="117" spans="1:8" ht="31.5" hidden="1">
      <c r="A117" s="100" t="s">
        <v>212</v>
      </c>
      <c r="B117" s="101" t="s">
        <v>648</v>
      </c>
      <c r="C117" s="101"/>
      <c r="D117" s="101"/>
      <c r="E117" s="101"/>
      <c r="F117" s="9">
        <f t="shared" si="14"/>
        <v>0</v>
      </c>
      <c r="G117" s="9">
        <f t="shared" si="14"/>
        <v>0</v>
      </c>
      <c r="H117" s="9">
        <f t="shared" si="14"/>
        <v>0</v>
      </c>
    </row>
    <row r="118" spans="1:8" hidden="1">
      <c r="A118" s="100" t="s">
        <v>20</v>
      </c>
      <c r="B118" s="101" t="s">
        <v>648</v>
      </c>
      <c r="C118" s="101" t="s">
        <v>85</v>
      </c>
      <c r="D118" s="101" t="s">
        <v>11</v>
      </c>
      <c r="E118" s="101" t="s">
        <v>22</v>
      </c>
      <c r="F118" s="9">
        <f>SUM(Ведомственная!G250)</f>
        <v>0</v>
      </c>
      <c r="G118" s="9">
        <f>SUM(Ведомственная!H250)</f>
        <v>0</v>
      </c>
      <c r="H118" s="9">
        <f>SUM(Ведомственная!I250)</f>
        <v>0</v>
      </c>
    </row>
    <row r="119" spans="1:8" ht="31.5">
      <c r="A119" s="63" t="s">
        <v>505</v>
      </c>
      <c r="B119" s="38" t="s">
        <v>210</v>
      </c>
      <c r="C119" s="31"/>
      <c r="D119" s="101"/>
      <c r="E119" s="101"/>
      <c r="F119" s="10">
        <f>SUM(F120+F122+F127)</f>
        <v>11300</v>
      </c>
      <c r="G119" s="10">
        <f>SUM(G120+G122+G127)</f>
        <v>3800</v>
      </c>
      <c r="H119" s="10">
        <f>SUM(H120+H122+H127)</f>
        <v>3800</v>
      </c>
    </row>
    <row r="120" spans="1:8" ht="31.5" hidden="1">
      <c r="A120" s="100" t="s">
        <v>87</v>
      </c>
      <c r="B120" s="101" t="s">
        <v>557</v>
      </c>
      <c r="C120" s="31"/>
      <c r="D120" s="101"/>
      <c r="E120" s="101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1.5" hidden="1">
      <c r="A121" s="34" t="s">
        <v>43</v>
      </c>
      <c r="B121" s="101" t="s">
        <v>557</v>
      </c>
      <c r="C121" s="31">
        <v>200</v>
      </c>
      <c r="D121" s="101" t="s">
        <v>11</v>
      </c>
      <c r="E121" s="101" t="s">
        <v>22</v>
      </c>
      <c r="F121" s="9">
        <f>SUM(Ведомственная!G253)</f>
        <v>0</v>
      </c>
      <c r="G121" s="9">
        <f>SUM(Ведомственная!H253)</f>
        <v>0</v>
      </c>
      <c r="H121" s="9">
        <f>SUM(Ведомственная!I253)</f>
        <v>0</v>
      </c>
    </row>
    <row r="122" spans="1:8" ht="31.5">
      <c r="A122" s="100" t="s">
        <v>58</v>
      </c>
      <c r="B122" s="101" t="s">
        <v>503</v>
      </c>
      <c r="C122" s="31"/>
      <c r="D122" s="101"/>
      <c r="E122" s="101"/>
      <c r="F122" s="9">
        <f>SUM(F125)+F123</f>
        <v>6800</v>
      </c>
      <c r="G122" s="9">
        <f t="shared" ref="G122:H122" si="15">SUM(G125)+G123</f>
        <v>3800</v>
      </c>
      <c r="H122" s="9">
        <f t="shared" si="15"/>
        <v>3800</v>
      </c>
    </row>
    <row r="123" spans="1:8" ht="31.5">
      <c r="A123" s="100" t="s">
        <v>989</v>
      </c>
      <c r="B123" s="101" t="s">
        <v>988</v>
      </c>
      <c r="C123" s="31"/>
      <c r="D123" s="101"/>
      <c r="E123" s="101"/>
      <c r="F123" s="9">
        <f>SUM(F124)</f>
        <v>2000</v>
      </c>
      <c r="G123" s="9">
        <f t="shared" ref="G123:H123" si="16">SUM(G124)</f>
        <v>0</v>
      </c>
      <c r="H123" s="9">
        <f t="shared" si="16"/>
        <v>0</v>
      </c>
    </row>
    <row r="124" spans="1:8" ht="31.5">
      <c r="A124" s="100" t="s">
        <v>207</v>
      </c>
      <c r="B124" s="101" t="s">
        <v>988</v>
      </c>
      <c r="C124" s="31">
        <v>600</v>
      </c>
      <c r="D124" s="101" t="s">
        <v>11</v>
      </c>
      <c r="E124" s="101" t="s">
        <v>22</v>
      </c>
      <c r="F124" s="9">
        <f>SUM(Ведомственная!G256)</f>
        <v>2000</v>
      </c>
      <c r="G124" s="9">
        <f>SUM(Ведомственная!H256)</f>
        <v>0</v>
      </c>
      <c r="H124" s="9">
        <f>SUM(Ведомственная!I256)</f>
        <v>0</v>
      </c>
    </row>
    <row r="125" spans="1:8" ht="47.25">
      <c r="A125" s="100" t="s">
        <v>807</v>
      </c>
      <c r="B125" s="101" t="s">
        <v>504</v>
      </c>
      <c r="C125" s="101"/>
      <c r="D125" s="101"/>
      <c r="E125" s="101"/>
      <c r="F125" s="9">
        <f t="shared" ref="F125:H125" si="17">SUM(F126)</f>
        <v>4800</v>
      </c>
      <c r="G125" s="9">
        <f t="shared" si="17"/>
        <v>3800</v>
      </c>
      <c r="H125" s="9">
        <f t="shared" si="17"/>
        <v>3800</v>
      </c>
    </row>
    <row r="126" spans="1:8" ht="31.5">
      <c r="A126" s="100" t="s">
        <v>207</v>
      </c>
      <c r="B126" s="101" t="s">
        <v>504</v>
      </c>
      <c r="C126" s="101" t="s">
        <v>111</v>
      </c>
      <c r="D126" s="101" t="s">
        <v>11</v>
      </c>
      <c r="E126" s="101" t="s">
        <v>22</v>
      </c>
      <c r="F126" s="9">
        <f>SUM(Ведомственная!G258)</f>
        <v>4800</v>
      </c>
      <c r="G126" s="9">
        <f>SUM(Ведомственная!H258)</f>
        <v>3800</v>
      </c>
      <c r="H126" s="9">
        <f>SUM(Ведомственная!I258)</f>
        <v>3800</v>
      </c>
    </row>
    <row r="127" spans="1:8">
      <c r="A127" s="103" t="s">
        <v>506</v>
      </c>
      <c r="B127" s="104" t="s">
        <v>211</v>
      </c>
      <c r="C127" s="101"/>
      <c r="D127" s="101"/>
      <c r="E127" s="37"/>
      <c r="F127" s="9">
        <f>SUM(F129)</f>
        <v>4500</v>
      </c>
      <c r="G127" s="9">
        <f>SUM(G129)</f>
        <v>0</v>
      </c>
      <c r="H127" s="9">
        <f>SUM(H129)</f>
        <v>0</v>
      </c>
    </row>
    <row r="128" spans="1:8" ht="47.25">
      <c r="A128" s="103" t="s">
        <v>807</v>
      </c>
      <c r="B128" s="104" t="s">
        <v>1047</v>
      </c>
      <c r="C128" s="101"/>
      <c r="D128" s="101"/>
      <c r="E128" s="37"/>
      <c r="F128" s="9">
        <f>SUM(F129)</f>
        <v>4500</v>
      </c>
      <c r="G128" s="9">
        <f>SUM(G129)</f>
        <v>0</v>
      </c>
      <c r="H128" s="9">
        <f>SUM(H129)</f>
        <v>0</v>
      </c>
    </row>
    <row r="129" spans="1:8" ht="31.5">
      <c r="A129" s="103" t="s">
        <v>207</v>
      </c>
      <c r="B129" s="104" t="s">
        <v>1055</v>
      </c>
      <c r="C129" s="101" t="s">
        <v>111</v>
      </c>
      <c r="D129" s="101" t="s">
        <v>11</v>
      </c>
      <c r="E129" s="101" t="s">
        <v>22</v>
      </c>
      <c r="F129" s="9">
        <f>SUM(Ведомственная!G261)</f>
        <v>4500</v>
      </c>
      <c r="G129" s="9">
        <f>SUM(Ведомственная!H261)</f>
        <v>0</v>
      </c>
      <c r="H129" s="9">
        <f>SUM(Ведомственная!I261)</f>
        <v>0</v>
      </c>
    </row>
    <row r="130" spans="1:8" s="27" customFormat="1" ht="31.5">
      <c r="A130" s="23" t="s">
        <v>491</v>
      </c>
      <c r="B130" s="38" t="s">
        <v>194</v>
      </c>
      <c r="C130" s="29"/>
      <c r="D130" s="38"/>
      <c r="E130" s="38"/>
      <c r="F130" s="10">
        <f>SUM(F131)</f>
        <v>731.90000000000009</v>
      </c>
      <c r="G130" s="10">
        <f>SUM(G131)</f>
        <v>731.90000000000009</v>
      </c>
      <c r="H130" s="10">
        <f>SUM(H131)</f>
        <v>731.90000000000009</v>
      </c>
    </row>
    <row r="131" spans="1:8" ht="31.5">
      <c r="A131" s="100" t="s">
        <v>192</v>
      </c>
      <c r="B131" s="31" t="s">
        <v>695</v>
      </c>
      <c r="C131" s="31"/>
      <c r="D131" s="101"/>
      <c r="E131" s="101"/>
      <c r="F131" s="9">
        <f>SUM(F132:F133)</f>
        <v>731.90000000000009</v>
      </c>
      <c r="G131" s="9">
        <f>SUM(G132:G133)</f>
        <v>731.90000000000009</v>
      </c>
      <c r="H131" s="9">
        <f>SUM(H132:H133)</f>
        <v>731.90000000000009</v>
      </c>
    </row>
    <row r="132" spans="1:8" ht="63">
      <c r="A132" s="100" t="s">
        <v>42</v>
      </c>
      <c r="B132" s="31" t="s">
        <v>695</v>
      </c>
      <c r="C132" s="31">
        <v>100</v>
      </c>
      <c r="D132" s="101" t="s">
        <v>28</v>
      </c>
      <c r="E132" s="101" t="s">
        <v>11</v>
      </c>
      <c r="F132" s="9">
        <f>SUM(Ведомственная!G65)</f>
        <v>636.70000000000005</v>
      </c>
      <c r="G132" s="9">
        <f>SUM(Ведомственная!H65)</f>
        <v>587.70000000000005</v>
      </c>
      <c r="H132" s="9">
        <f>SUM(Ведомственная!I65)</f>
        <v>587.70000000000005</v>
      </c>
    </row>
    <row r="133" spans="1:8" ht="31.5">
      <c r="A133" s="100" t="s">
        <v>43</v>
      </c>
      <c r="B133" s="31" t="s">
        <v>695</v>
      </c>
      <c r="C133" s="101" t="s">
        <v>80</v>
      </c>
      <c r="D133" s="101" t="s">
        <v>28</v>
      </c>
      <c r="E133" s="101" t="s">
        <v>11</v>
      </c>
      <c r="F133" s="9">
        <f>SUM(Ведомственная!G66)</f>
        <v>95.2</v>
      </c>
      <c r="G133" s="9">
        <f>SUM(Ведомственная!H66)</f>
        <v>144.19999999999999</v>
      </c>
      <c r="H133" s="9">
        <f>SUM(Ведомственная!I66)</f>
        <v>144.19999999999999</v>
      </c>
    </row>
    <row r="134" spans="1:8" ht="31.5">
      <c r="A134" s="23" t="s">
        <v>638</v>
      </c>
      <c r="B134" s="38" t="s">
        <v>195</v>
      </c>
      <c r="C134" s="29"/>
      <c r="D134" s="38"/>
      <c r="E134" s="38"/>
      <c r="F134" s="10">
        <f t="shared" ref="F134:H134" si="18">SUM(F135)</f>
        <v>150</v>
      </c>
      <c r="G134" s="10">
        <f t="shared" si="18"/>
        <v>150</v>
      </c>
      <c r="H134" s="10">
        <f t="shared" si="18"/>
        <v>150</v>
      </c>
    </row>
    <row r="135" spans="1:8" ht="31.5">
      <c r="A135" s="100" t="s">
        <v>87</v>
      </c>
      <c r="B135" s="31" t="s">
        <v>529</v>
      </c>
      <c r="C135" s="29"/>
      <c r="D135" s="38"/>
      <c r="E135" s="38"/>
      <c r="F135" s="9">
        <f>SUM(F136:F137)</f>
        <v>150</v>
      </c>
      <c r="G135" s="9">
        <f t="shared" ref="G135:H135" si="19">SUM(G136:G137)</f>
        <v>150</v>
      </c>
      <c r="H135" s="9">
        <f t="shared" si="19"/>
        <v>150</v>
      </c>
    </row>
    <row r="136" spans="1:8" ht="31.5">
      <c r="A136" s="100" t="s">
        <v>43</v>
      </c>
      <c r="B136" s="31" t="s">
        <v>529</v>
      </c>
      <c r="C136" s="31">
        <v>200</v>
      </c>
      <c r="D136" s="101" t="s">
        <v>28</v>
      </c>
      <c r="E136" s="101">
        <v>13</v>
      </c>
      <c r="F136" s="9">
        <f>SUM(Ведомственная!G96)</f>
        <v>70</v>
      </c>
      <c r="G136" s="9">
        <f>SUM(Ведомственная!H96)</f>
        <v>150</v>
      </c>
      <c r="H136" s="9">
        <f>SUM(Ведомственная!I96)</f>
        <v>150</v>
      </c>
    </row>
    <row r="137" spans="1:8" ht="31.5">
      <c r="A137" s="100" t="s">
        <v>43</v>
      </c>
      <c r="B137" s="31" t="s">
        <v>529</v>
      </c>
      <c r="C137" s="31">
        <v>200</v>
      </c>
      <c r="D137" s="101" t="s">
        <v>102</v>
      </c>
      <c r="E137" s="101" t="s">
        <v>152</v>
      </c>
      <c r="F137" s="9">
        <f>SUM(Ведомственная!G475)</f>
        <v>80</v>
      </c>
      <c r="G137" s="9">
        <f>SUM(Ведомственная!H475)</f>
        <v>0</v>
      </c>
      <c r="H137" s="9">
        <f>SUM(Ведомственная!I475)</f>
        <v>0</v>
      </c>
    </row>
    <row r="138" spans="1:8" s="27" customFormat="1" ht="31.5">
      <c r="A138" s="23" t="s">
        <v>753</v>
      </c>
      <c r="B138" s="29" t="s">
        <v>186</v>
      </c>
      <c r="C138" s="29"/>
      <c r="D138" s="38"/>
      <c r="E138" s="38"/>
      <c r="F138" s="10">
        <f>SUM(F139+F141+F145+F148+F150)+F155</f>
        <v>197139.4</v>
      </c>
      <c r="G138" s="10">
        <f t="shared" ref="G138:H138" si="20">SUM(G139+G141+G145+G148+G150)+G155</f>
        <v>129009.40000000001</v>
      </c>
      <c r="H138" s="10">
        <f t="shared" si="20"/>
        <v>201483.4</v>
      </c>
    </row>
    <row r="139" spans="1:8">
      <c r="A139" s="100" t="s">
        <v>187</v>
      </c>
      <c r="B139" s="101" t="s">
        <v>188</v>
      </c>
      <c r="C139" s="101"/>
      <c r="D139" s="101"/>
      <c r="E139" s="101"/>
      <c r="F139" s="9">
        <f>SUM(F140)</f>
        <v>5872.3</v>
      </c>
      <c r="G139" s="9">
        <f>SUM(G140)</f>
        <v>3925.5</v>
      </c>
      <c r="H139" s="9">
        <f>SUM(H140)</f>
        <v>3925.5</v>
      </c>
    </row>
    <row r="140" spans="1:8" ht="63">
      <c r="A140" s="100" t="s">
        <v>42</v>
      </c>
      <c r="B140" s="101" t="s">
        <v>188</v>
      </c>
      <c r="C140" s="101" t="s">
        <v>78</v>
      </c>
      <c r="D140" s="101" t="s">
        <v>28</v>
      </c>
      <c r="E140" s="101" t="s">
        <v>35</v>
      </c>
      <c r="F140" s="9">
        <f>SUM(Ведомственная!G61)</f>
        <v>5872.3</v>
      </c>
      <c r="G140" s="9">
        <f>SUM(Ведомственная!H61)</f>
        <v>3925.5</v>
      </c>
      <c r="H140" s="9">
        <f>SUM(Ведомственная!I61)</f>
        <v>3925.5</v>
      </c>
    </row>
    <row r="141" spans="1:8">
      <c r="A141" s="100" t="s">
        <v>69</v>
      </c>
      <c r="B141" s="101" t="s">
        <v>190</v>
      </c>
      <c r="C141" s="101"/>
      <c r="D141" s="101"/>
      <c r="E141" s="101"/>
      <c r="F141" s="9">
        <f>SUM(F142:F144)</f>
        <v>148411.1</v>
      </c>
      <c r="G141" s="9">
        <f>SUM(G142:G144)</f>
        <v>105973.3</v>
      </c>
      <c r="H141" s="9">
        <f>SUM(H142:H144)</f>
        <v>162429.6</v>
      </c>
    </row>
    <row r="142" spans="1:8" ht="63">
      <c r="A142" s="100" t="s">
        <v>42</v>
      </c>
      <c r="B142" s="101" t="s">
        <v>190</v>
      </c>
      <c r="C142" s="101" t="s">
        <v>78</v>
      </c>
      <c r="D142" s="101" t="s">
        <v>28</v>
      </c>
      <c r="E142" s="101" t="s">
        <v>11</v>
      </c>
      <c r="F142" s="9">
        <f>SUM(Ведомственная!G69)</f>
        <v>148375.4</v>
      </c>
      <c r="G142" s="9">
        <f>SUM(Ведомственная!H69)</f>
        <v>105875.2</v>
      </c>
      <c r="H142" s="9">
        <f>SUM(Ведомственная!I69)</f>
        <v>162331.5</v>
      </c>
    </row>
    <row r="143" spans="1:8" ht="31.5">
      <c r="A143" s="100" t="s">
        <v>43</v>
      </c>
      <c r="B143" s="101" t="s">
        <v>190</v>
      </c>
      <c r="C143" s="101" t="s">
        <v>80</v>
      </c>
      <c r="D143" s="101" t="s">
        <v>28</v>
      </c>
      <c r="E143" s="101" t="s">
        <v>11</v>
      </c>
      <c r="F143" s="9">
        <f>SUM(Ведомственная!G70)</f>
        <v>30</v>
      </c>
      <c r="G143" s="9">
        <f>SUM(Ведомственная!H70)</f>
        <v>98.1</v>
      </c>
      <c r="H143" s="9">
        <f>SUM(Ведомственная!I70)</f>
        <v>98.1</v>
      </c>
    </row>
    <row r="144" spans="1:8">
      <c r="A144" s="100" t="s">
        <v>34</v>
      </c>
      <c r="B144" s="101" t="s">
        <v>190</v>
      </c>
      <c r="C144" s="101" t="s">
        <v>88</v>
      </c>
      <c r="D144" s="101" t="s">
        <v>28</v>
      </c>
      <c r="E144" s="101" t="s">
        <v>11</v>
      </c>
      <c r="F144" s="9">
        <f>SUM(Ведомственная!G71)</f>
        <v>5.7</v>
      </c>
      <c r="G144" s="9">
        <f>SUM(Ведомственная!H71)</f>
        <v>0</v>
      </c>
      <c r="H144" s="9">
        <f>SUM(Ведомственная!I71)</f>
        <v>0</v>
      </c>
    </row>
    <row r="145" spans="1:8">
      <c r="A145" s="100" t="s">
        <v>84</v>
      </c>
      <c r="B145" s="31" t="s">
        <v>196</v>
      </c>
      <c r="C145" s="31"/>
      <c r="D145" s="101"/>
      <c r="E145" s="101"/>
      <c r="F145" s="9">
        <f>SUM(F146:F147)</f>
        <v>4226.8999999999996</v>
      </c>
      <c r="G145" s="9">
        <f>SUM(G146:G147)</f>
        <v>4347.3</v>
      </c>
      <c r="H145" s="9">
        <f>SUM(H146:H147)</f>
        <v>6347.3</v>
      </c>
    </row>
    <row r="146" spans="1:8" ht="31.5">
      <c r="A146" s="100" t="s">
        <v>43</v>
      </c>
      <c r="B146" s="31" t="s">
        <v>196</v>
      </c>
      <c r="C146" s="31">
        <v>200</v>
      </c>
      <c r="D146" s="101" t="s">
        <v>28</v>
      </c>
      <c r="E146" s="101">
        <v>13</v>
      </c>
      <c r="F146" s="9">
        <f>SUM(Ведомственная!G99)</f>
        <v>4135.3999999999996</v>
      </c>
      <c r="G146" s="9">
        <f>SUM(Ведомственная!H99)</f>
        <v>4255.8</v>
      </c>
      <c r="H146" s="9">
        <f>SUM(Ведомственная!I99)</f>
        <v>6255.8</v>
      </c>
    </row>
    <row r="147" spans="1:8">
      <c r="A147" s="100" t="s">
        <v>20</v>
      </c>
      <c r="B147" s="31" t="s">
        <v>196</v>
      </c>
      <c r="C147" s="31">
        <v>800</v>
      </c>
      <c r="D147" s="101" t="s">
        <v>28</v>
      </c>
      <c r="E147" s="101">
        <v>13</v>
      </c>
      <c r="F147" s="9">
        <f>SUM(Ведомственная!G100)</f>
        <v>91.5</v>
      </c>
      <c r="G147" s="9">
        <f>SUM(Ведомственная!H100)</f>
        <v>91.5</v>
      </c>
      <c r="H147" s="9">
        <f>SUM(Ведомственная!I100)</f>
        <v>91.5</v>
      </c>
    </row>
    <row r="148" spans="1:8" ht="31.5">
      <c r="A148" s="100" t="s">
        <v>86</v>
      </c>
      <c r="B148" s="31" t="s">
        <v>197</v>
      </c>
      <c r="C148" s="31"/>
      <c r="D148" s="101"/>
      <c r="E148" s="101"/>
      <c r="F148" s="9">
        <f>SUM(F149)</f>
        <v>20179</v>
      </c>
      <c r="G148" s="9">
        <f t="shared" ref="G148:H148" si="21">SUM(G149)</f>
        <v>6968.3</v>
      </c>
      <c r="H148" s="9">
        <f t="shared" si="21"/>
        <v>10986</v>
      </c>
    </row>
    <row r="149" spans="1:8" ht="31.5">
      <c r="A149" s="100" t="s">
        <v>43</v>
      </c>
      <c r="B149" s="31" t="s">
        <v>197</v>
      </c>
      <c r="C149" s="31">
        <v>200</v>
      </c>
      <c r="D149" s="101" t="s">
        <v>28</v>
      </c>
      <c r="E149" s="101">
        <v>13</v>
      </c>
      <c r="F149" s="9">
        <f>SUM(Ведомственная!G102)</f>
        <v>20179</v>
      </c>
      <c r="G149" s="9">
        <f>SUM(Ведомственная!H102)</f>
        <v>6968.3</v>
      </c>
      <c r="H149" s="9">
        <f>SUM(Ведомственная!I102)</f>
        <v>10986</v>
      </c>
    </row>
    <row r="150" spans="1:8" ht="31.5">
      <c r="A150" s="100" t="s">
        <v>87</v>
      </c>
      <c r="B150" s="31" t="s">
        <v>198</v>
      </c>
      <c r="C150" s="31"/>
      <c r="D150" s="101"/>
      <c r="E150" s="101"/>
      <c r="F150" s="9">
        <f>SUM(F151:F154)</f>
        <v>16600</v>
      </c>
      <c r="G150" s="9">
        <f>SUM(G151:G154)</f>
        <v>7795</v>
      </c>
      <c r="H150" s="9">
        <f>SUM(H151:H154)</f>
        <v>17795</v>
      </c>
    </row>
    <row r="151" spans="1:8" ht="31.5">
      <c r="A151" s="100" t="s">
        <v>43</v>
      </c>
      <c r="B151" s="31" t="s">
        <v>198</v>
      </c>
      <c r="C151" s="31">
        <v>200</v>
      </c>
      <c r="D151" s="101" t="s">
        <v>28</v>
      </c>
      <c r="E151" s="101">
        <v>13</v>
      </c>
      <c r="F151" s="9">
        <f>SUM(Ведомственная!G104)</f>
        <v>12370.4</v>
      </c>
      <c r="G151" s="9">
        <f>SUM(Ведомственная!H104)</f>
        <v>5195</v>
      </c>
      <c r="H151" s="9">
        <f>SUM(Ведомственная!I104)</f>
        <v>15195</v>
      </c>
    </row>
    <row r="152" spans="1:8" ht="31.5" hidden="1">
      <c r="A152" s="100" t="s">
        <v>43</v>
      </c>
      <c r="B152" s="31" t="s">
        <v>198</v>
      </c>
      <c r="C152" s="31">
        <v>200</v>
      </c>
      <c r="D152" s="101" t="s">
        <v>102</v>
      </c>
      <c r="E152" s="101" t="s">
        <v>152</v>
      </c>
      <c r="F152" s="9">
        <f>SUM(Ведомственная!G478)</f>
        <v>0</v>
      </c>
      <c r="G152" s="9"/>
      <c r="H152" s="9"/>
    </row>
    <row r="153" spans="1:8">
      <c r="A153" s="100" t="s">
        <v>34</v>
      </c>
      <c r="B153" s="31" t="s">
        <v>198</v>
      </c>
      <c r="C153" s="31">
        <v>300</v>
      </c>
      <c r="D153" s="101" t="s">
        <v>28</v>
      </c>
      <c r="E153" s="101">
        <v>13</v>
      </c>
      <c r="F153" s="9">
        <f>SUM(Ведомственная!G105)</f>
        <v>600</v>
      </c>
      <c r="G153" s="9">
        <f>SUM(Ведомственная!H105)</f>
        <v>600</v>
      </c>
      <c r="H153" s="9">
        <f>SUM(Ведомственная!I105)</f>
        <v>600</v>
      </c>
    </row>
    <row r="154" spans="1:8">
      <c r="A154" s="100" t="s">
        <v>20</v>
      </c>
      <c r="B154" s="31" t="s">
        <v>198</v>
      </c>
      <c r="C154" s="31">
        <v>800</v>
      </c>
      <c r="D154" s="101" t="s">
        <v>28</v>
      </c>
      <c r="E154" s="101">
        <v>13</v>
      </c>
      <c r="F154" s="9">
        <f>SUM(Ведомственная!G106)</f>
        <v>3629.6</v>
      </c>
      <c r="G154" s="9">
        <f>SUM(Ведомственная!H106)</f>
        <v>2000</v>
      </c>
      <c r="H154" s="9">
        <f>SUM(Ведомственная!I106)</f>
        <v>2000</v>
      </c>
    </row>
    <row r="155" spans="1:8" ht="31.5">
      <c r="A155" s="2" t="s">
        <v>1052</v>
      </c>
      <c r="B155" s="110" t="s">
        <v>1053</v>
      </c>
      <c r="C155" s="110"/>
      <c r="D155" s="110"/>
      <c r="E155" s="110"/>
      <c r="F155" s="9">
        <f>SUM(F156:F157)</f>
        <v>1850.1</v>
      </c>
      <c r="G155" s="9">
        <f t="shared" ref="G155:H155" si="22">SUM(G156:G157)</f>
        <v>0</v>
      </c>
      <c r="H155" s="9">
        <f t="shared" si="22"/>
        <v>0</v>
      </c>
    </row>
    <row r="156" spans="1:8" ht="63">
      <c r="A156" s="2" t="s">
        <v>42</v>
      </c>
      <c r="B156" s="110" t="s">
        <v>1053</v>
      </c>
      <c r="C156" s="110" t="s">
        <v>78</v>
      </c>
      <c r="D156" s="110" t="s">
        <v>28</v>
      </c>
      <c r="E156" s="110" t="s">
        <v>11</v>
      </c>
      <c r="F156" s="9">
        <f>SUM(Ведомственная!G73)</f>
        <v>1289.8</v>
      </c>
      <c r="G156" s="9">
        <f>SUM(Ведомственная!H73)</f>
        <v>0</v>
      </c>
      <c r="H156" s="9">
        <f>SUM(Ведомственная!I73)</f>
        <v>0</v>
      </c>
    </row>
    <row r="157" spans="1:8">
      <c r="A157" s="109" t="s">
        <v>34</v>
      </c>
      <c r="B157" s="110" t="s">
        <v>1053</v>
      </c>
      <c r="C157" s="110" t="s">
        <v>88</v>
      </c>
      <c r="D157" s="110" t="s">
        <v>28</v>
      </c>
      <c r="E157" s="110" t="s">
        <v>11</v>
      </c>
      <c r="F157" s="9">
        <f>SUM(Ведомственная!G74)</f>
        <v>560.29999999999995</v>
      </c>
      <c r="G157" s="9">
        <f>SUM(Ведомственная!H74)</f>
        <v>0</v>
      </c>
      <c r="H157" s="9">
        <f>SUM(Ведомственная!I74)</f>
        <v>0</v>
      </c>
    </row>
    <row r="158" spans="1:8" s="27" customFormat="1" ht="31.5">
      <c r="A158" s="64" t="s">
        <v>516</v>
      </c>
      <c r="B158" s="24" t="s">
        <v>274</v>
      </c>
      <c r="C158" s="24"/>
      <c r="D158" s="24"/>
      <c r="E158" s="24"/>
      <c r="F158" s="26">
        <f>SUM(F159)+F162+F164+F166</f>
        <v>67529.2</v>
      </c>
      <c r="G158" s="26">
        <f t="shared" ref="G158:H158" si="23">SUM(G159)+G162+G164+G166</f>
        <v>34782.699999999997</v>
      </c>
      <c r="H158" s="26">
        <f t="shared" si="23"/>
        <v>40782.699999999997</v>
      </c>
    </row>
    <row r="159" spans="1:8">
      <c r="A159" s="2" t="s">
        <v>29</v>
      </c>
      <c r="B159" s="4" t="s">
        <v>275</v>
      </c>
      <c r="C159" s="4"/>
      <c r="D159" s="4"/>
      <c r="E159" s="4"/>
      <c r="F159" s="7">
        <f>SUM(F161)+F160</f>
        <v>63348.3</v>
      </c>
      <c r="G159" s="7">
        <f t="shared" ref="G159:H159" si="24">SUM(G161)+G160</f>
        <v>33600</v>
      </c>
      <c r="H159" s="7">
        <f t="shared" si="24"/>
        <v>39600</v>
      </c>
    </row>
    <row r="160" spans="1:8" ht="31.5">
      <c r="A160" s="2" t="s">
        <v>43</v>
      </c>
      <c r="B160" s="4" t="s">
        <v>275</v>
      </c>
      <c r="C160" s="4" t="s">
        <v>80</v>
      </c>
      <c r="D160" s="4" t="s">
        <v>11</v>
      </c>
      <c r="E160" s="4" t="s">
        <v>155</v>
      </c>
      <c r="F160" s="7">
        <f>SUM(Ведомственная!G214)</f>
        <v>31723.8</v>
      </c>
      <c r="G160" s="7">
        <f>SUM(Ведомственная!H214)</f>
        <v>0</v>
      </c>
      <c r="H160" s="7">
        <f>SUM(Ведомственная!I214)</f>
        <v>6000</v>
      </c>
    </row>
    <row r="161" spans="1:8" ht="31.5">
      <c r="A161" s="2" t="s">
        <v>43</v>
      </c>
      <c r="B161" s="4" t="s">
        <v>275</v>
      </c>
      <c r="C161" s="4" t="s">
        <v>80</v>
      </c>
      <c r="D161" s="4" t="s">
        <v>152</v>
      </c>
      <c r="E161" s="4" t="s">
        <v>45</v>
      </c>
      <c r="F161" s="7">
        <f>SUM(Ведомственная!G353)</f>
        <v>31624.5</v>
      </c>
      <c r="G161" s="7">
        <f>SUM(Ведомственная!H353)</f>
        <v>33600</v>
      </c>
      <c r="H161" s="7">
        <f>SUM(Ведомственная!I353)</f>
        <v>33600</v>
      </c>
    </row>
    <row r="162" spans="1:8" ht="63">
      <c r="A162" s="34" t="s">
        <v>704</v>
      </c>
      <c r="B162" s="5" t="s">
        <v>703</v>
      </c>
      <c r="C162" s="4"/>
      <c r="D162" s="4"/>
      <c r="E162" s="4"/>
      <c r="F162" s="7">
        <f>SUM(F163)</f>
        <v>1182.7</v>
      </c>
      <c r="G162" s="7">
        <f>SUM(G163)</f>
        <v>1182.7</v>
      </c>
      <c r="H162" s="7">
        <f>SUM(H163)</f>
        <v>1182.7</v>
      </c>
    </row>
    <row r="163" spans="1:8" ht="31.5">
      <c r="A163" s="2" t="s">
        <v>43</v>
      </c>
      <c r="B163" s="5" t="s">
        <v>703</v>
      </c>
      <c r="C163" s="4" t="s">
        <v>80</v>
      </c>
      <c r="D163" s="4" t="s">
        <v>152</v>
      </c>
      <c r="E163" s="4" t="s">
        <v>45</v>
      </c>
      <c r="F163" s="7">
        <f>SUM(Ведомственная!G355)</f>
        <v>1182.7</v>
      </c>
      <c r="G163" s="7">
        <f>SUM(Ведомственная!H355)</f>
        <v>1182.7</v>
      </c>
      <c r="H163" s="7">
        <f>SUM(Ведомственная!I355)</f>
        <v>1182.7</v>
      </c>
    </row>
    <row r="164" spans="1:8" ht="47.25">
      <c r="A164" s="34" t="s">
        <v>23</v>
      </c>
      <c r="B164" s="5" t="s">
        <v>1042</v>
      </c>
      <c r="C164" s="4"/>
      <c r="D164" s="4"/>
      <c r="E164" s="4"/>
      <c r="F164" s="7">
        <f>SUM(F165)</f>
        <v>1493.9</v>
      </c>
      <c r="G164" s="7">
        <f t="shared" ref="G164:H164" si="25">SUM(G165)</f>
        <v>0</v>
      </c>
      <c r="H164" s="7">
        <f t="shared" si="25"/>
        <v>0</v>
      </c>
    </row>
    <row r="165" spans="1:8" ht="31.5">
      <c r="A165" s="34" t="s">
        <v>207</v>
      </c>
      <c r="B165" s="5" t="s">
        <v>1042</v>
      </c>
      <c r="C165" s="4" t="s">
        <v>111</v>
      </c>
      <c r="D165" s="4" t="s">
        <v>152</v>
      </c>
      <c r="E165" s="4" t="s">
        <v>45</v>
      </c>
      <c r="F165" s="7">
        <f>SUM(Ведомственная!G357)</f>
        <v>1493.9</v>
      </c>
      <c r="G165" s="7">
        <f>SUM(Ведомственная!H357)</f>
        <v>0</v>
      </c>
      <c r="H165" s="7">
        <f>SUM(Ведомственная!I357)</f>
        <v>0</v>
      </c>
    </row>
    <row r="166" spans="1:8" ht="31.5">
      <c r="A166" s="100" t="s">
        <v>236</v>
      </c>
      <c r="B166" s="5" t="s">
        <v>1043</v>
      </c>
      <c r="C166" s="4"/>
      <c r="D166" s="4"/>
      <c r="E166" s="4"/>
      <c r="F166" s="7">
        <f>SUM(F167)</f>
        <v>1504.3</v>
      </c>
      <c r="G166" s="7">
        <f t="shared" ref="G166:H166" si="26">SUM(G167)</f>
        <v>0</v>
      </c>
      <c r="H166" s="7">
        <f t="shared" si="26"/>
        <v>0</v>
      </c>
    </row>
    <row r="167" spans="1:8" ht="31.5">
      <c r="A167" s="34" t="s">
        <v>207</v>
      </c>
      <c r="B167" s="5" t="s">
        <v>1043</v>
      </c>
      <c r="C167" s="4" t="s">
        <v>111</v>
      </c>
      <c r="D167" s="4" t="s">
        <v>152</v>
      </c>
      <c r="E167" s="4" t="s">
        <v>45</v>
      </c>
      <c r="F167" s="7">
        <f>SUM(Ведомственная!G359)</f>
        <v>1504.3</v>
      </c>
      <c r="G167" s="7">
        <f>SUM(Ведомственная!H359)</f>
        <v>0</v>
      </c>
      <c r="H167" s="7">
        <f>SUM(Ведомственная!I359)</f>
        <v>0</v>
      </c>
    </row>
    <row r="168" spans="1:8" s="27" customFormat="1" ht="47.25">
      <c r="A168" s="65" t="s">
        <v>514</v>
      </c>
      <c r="B168" s="24" t="s">
        <v>266</v>
      </c>
      <c r="C168" s="24"/>
      <c r="D168" s="24"/>
      <c r="E168" s="24"/>
      <c r="F168" s="26">
        <f t="shared" ref="F168:H169" si="27">SUM(F169)</f>
        <v>558.6</v>
      </c>
      <c r="G168" s="26">
        <f t="shared" si="27"/>
        <v>2027.2</v>
      </c>
      <c r="H168" s="26">
        <f t="shared" si="27"/>
        <v>2074.3000000000002</v>
      </c>
    </row>
    <row r="169" spans="1:8">
      <c r="A169" s="2" t="s">
        <v>29</v>
      </c>
      <c r="B169" s="4" t="s">
        <v>267</v>
      </c>
      <c r="C169" s="4"/>
      <c r="D169" s="4"/>
      <c r="E169" s="4"/>
      <c r="F169" s="7">
        <f>SUM(F170:F171)</f>
        <v>558.6</v>
      </c>
      <c r="G169" s="7">
        <f t="shared" si="27"/>
        <v>2027.2</v>
      </c>
      <c r="H169" s="7">
        <f t="shared" si="27"/>
        <v>2074.3000000000002</v>
      </c>
    </row>
    <row r="170" spans="1:8" ht="31.5">
      <c r="A170" s="2" t="s">
        <v>43</v>
      </c>
      <c r="B170" s="4" t="s">
        <v>267</v>
      </c>
      <c r="C170" s="4" t="s">
        <v>80</v>
      </c>
      <c r="D170" s="4" t="s">
        <v>152</v>
      </c>
      <c r="E170" s="4" t="s">
        <v>35</v>
      </c>
      <c r="F170" s="7">
        <f>SUM(Ведомственная!G306)</f>
        <v>558.6</v>
      </c>
      <c r="G170" s="7">
        <f>SUM(Ведомственная!H306)</f>
        <v>2027.2</v>
      </c>
      <c r="H170" s="7">
        <f>SUM(Ведомственная!I306)</f>
        <v>2074.3000000000002</v>
      </c>
    </row>
    <row r="171" spans="1:8">
      <c r="A171" s="2" t="s">
        <v>20</v>
      </c>
      <c r="B171" s="4" t="s">
        <v>267</v>
      </c>
      <c r="C171" s="4" t="s">
        <v>85</v>
      </c>
      <c r="D171" s="4" t="s">
        <v>152</v>
      </c>
      <c r="E171" s="4" t="s">
        <v>35</v>
      </c>
      <c r="F171" s="7">
        <f>SUM(Ведомственная!G307)</f>
        <v>0</v>
      </c>
      <c r="G171" s="7"/>
      <c r="H171" s="7"/>
    </row>
    <row r="172" spans="1:8" ht="31.5">
      <c r="A172" s="2" t="s">
        <v>767</v>
      </c>
      <c r="B172" s="24" t="s">
        <v>768</v>
      </c>
      <c r="C172" s="4"/>
      <c r="D172" s="4"/>
      <c r="E172" s="4"/>
      <c r="F172" s="26">
        <f>SUM(F173)</f>
        <v>1320</v>
      </c>
      <c r="G172" s="26">
        <f t="shared" ref="G172:H172" si="28">SUM(G173)</f>
        <v>4900</v>
      </c>
      <c r="H172" s="26">
        <f t="shared" si="28"/>
        <v>0</v>
      </c>
    </row>
    <row r="173" spans="1:8">
      <c r="A173" s="2" t="s">
        <v>29</v>
      </c>
      <c r="B173" s="4" t="s">
        <v>769</v>
      </c>
      <c r="C173" s="4"/>
      <c r="D173" s="4"/>
      <c r="E173" s="4"/>
      <c r="F173" s="7">
        <f>SUM(F174:F174)</f>
        <v>1320</v>
      </c>
      <c r="G173" s="7">
        <f>SUM(G174:G174)</f>
        <v>4900</v>
      </c>
      <c r="H173" s="7">
        <f>SUM(H174:H174)</f>
        <v>0</v>
      </c>
    </row>
    <row r="174" spans="1:8" ht="31.5">
      <c r="A174" s="2" t="s">
        <v>243</v>
      </c>
      <c r="B174" s="4" t="s">
        <v>769</v>
      </c>
      <c r="C174" s="4" t="s">
        <v>224</v>
      </c>
      <c r="D174" s="4" t="s">
        <v>152</v>
      </c>
      <c r="E174" s="4" t="s">
        <v>35</v>
      </c>
      <c r="F174" s="7">
        <f>SUM(Ведомственная!G428)</f>
        <v>1320</v>
      </c>
      <c r="G174" s="7">
        <f>SUM(Ведомственная!H428)</f>
        <v>4900</v>
      </c>
      <c r="H174" s="7">
        <f>SUM(Ведомственная!I428)</f>
        <v>0</v>
      </c>
    </row>
    <row r="175" spans="1:8" s="27" customFormat="1" ht="47.25">
      <c r="A175" s="65" t="s">
        <v>515</v>
      </c>
      <c r="B175" s="24" t="s">
        <v>268</v>
      </c>
      <c r="C175" s="24"/>
      <c r="D175" s="24"/>
      <c r="E175" s="24"/>
      <c r="F175" s="26">
        <f>SUM(F176)</f>
        <v>8750</v>
      </c>
      <c r="G175" s="26">
        <f>SUM(G176)</f>
        <v>8750</v>
      </c>
      <c r="H175" s="26">
        <f>SUM(H176)</f>
        <v>8750</v>
      </c>
    </row>
    <row r="176" spans="1:8">
      <c r="A176" s="2" t="s">
        <v>29</v>
      </c>
      <c r="B176" s="4" t="s">
        <v>269</v>
      </c>
      <c r="C176" s="4"/>
      <c r="D176" s="4"/>
      <c r="E176" s="4"/>
      <c r="F176" s="7">
        <f>SUM(F177:F178)</f>
        <v>8750</v>
      </c>
      <c r="G176" s="7">
        <f>SUM(G177:G178)</f>
        <v>8750</v>
      </c>
      <c r="H176" s="7">
        <f>SUM(H177:H178)</f>
        <v>8750</v>
      </c>
    </row>
    <row r="177" spans="1:8" ht="31.5">
      <c r="A177" s="2" t="s">
        <v>43</v>
      </c>
      <c r="B177" s="4" t="s">
        <v>269</v>
      </c>
      <c r="C177" s="4" t="s">
        <v>80</v>
      </c>
      <c r="D177" s="4" t="s">
        <v>152</v>
      </c>
      <c r="E177" s="4" t="s">
        <v>35</v>
      </c>
      <c r="F177" s="7">
        <f>SUM(Ведомственная!G310)</f>
        <v>1800</v>
      </c>
      <c r="G177" s="7">
        <f>SUM(Ведомственная!H310)</f>
        <v>1800</v>
      </c>
      <c r="H177" s="7">
        <f>SUM(Ведомственная!I310)</f>
        <v>1800</v>
      </c>
    </row>
    <row r="178" spans="1:8" ht="31.5">
      <c r="A178" s="2" t="s">
        <v>43</v>
      </c>
      <c r="B178" s="4" t="s">
        <v>269</v>
      </c>
      <c r="C178" s="4" t="s">
        <v>80</v>
      </c>
      <c r="D178" s="4" t="s">
        <v>152</v>
      </c>
      <c r="E178" s="4" t="s">
        <v>45</v>
      </c>
      <c r="F178" s="7">
        <f>SUM(Ведомственная!G362)</f>
        <v>6950</v>
      </c>
      <c r="G178" s="7">
        <f>SUM(Ведомственная!H362)</f>
        <v>6950</v>
      </c>
      <c r="H178" s="7">
        <f>SUM(Ведомственная!I362)</f>
        <v>6950</v>
      </c>
    </row>
    <row r="179" spans="1:8" s="27" customFormat="1" ht="31.5">
      <c r="A179" s="66" t="s">
        <v>531</v>
      </c>
      <c r="B179" s="24" t="s">
        <v>260</v>
      </c>
      <c r="C179" s="24"/>
      <c r="D179" s="24"/>
      <c r="E179" s="24"/>
      <c r="F179" s="26">
        <f>SUM(F180+F188)</f>
        <v>324850.69999999995</v>
      </c>
      <c r="G179" s="26">
        <f t="shared" ref="G179:H179" si="29">SUM(G180+G188)</f>
        <v>260368.3</v>
      </c>
      <c r="H179" s="26">
        <f t="shared" si="29"/>
        <v>260368.3</v>
      </c>
    </row>
    <row r="180" spans="1:8" s="27" customFormat="1">
      <c r="A180" s="2" t="s">
        <v>29</v>
      </c>
      <c r="B180" s="4" t="s">
        <v>552</v>
      </c>
      <c r="C180" s="24"/>
      <c r="D180" s="24"/>
      <c r="E180" s="24"/>
      <c r="F180" s="7">
        <f>SUM(F181+F182+F184+F186)</f>
        <v>310789.09999999998</v>
      </c>
      <c r="G180" s="7">
        <f t="shared" ref="G180:H180" si="30">SUM(G181+G182+G184+G186)</f>
        <v>260368.3</v>
      </c>
      <c r="H180" s="7">
        <f t="shared" si="30"/>
        <v>260368.3</v>
      </c>
    </row>
    <row r="181" spans="1:8" s="27" customFormat="1" ht="31.5">
      <c r="A181" s="2" t="s">
        <v>43</v>
      </c>
      <c r="B181" s="4" t="s">
        <v>552</v>
      </c>
      <c r="C181" s="4" t="s">
        <v>80</v>
      </c>
      <c r="D181" s="4" t="s">
        <v>11</v>
      </c>
      <c r="E181" s="4" t="s">
        <v>13</v>
      </c>
      <c r="F181" s="7">
        <f>SUM(Ведомственная!G187)</f>
        <v>7600</v>
      </c>
      <c r="G181" s="7">
        <f>SUM(Ведомственная!H187)</f>
        <v>0</v>
      </c>
      <c r="H181" s="7">
        <f>SUM(Ведомственная!I187)</f>
        <v>0</v>
      </c>
    </row>
    <row r="182" spans="1:8" s="27" customFormat="1">
      <c r="A182" s="2" t="s">
        <v>18</v>
      </c>
      <c r="B182" s="4" t="s">
        <v>859</v>
      </c>
      <c r="C182" s="4"/>
      <c r="D182" s="4"/>
      <c r="E182" s="4"/>
      <c r="F182" s="7">
        <f>SUM(F183)</f>
        <v>117373.5</v>
      </c>
      <c r="G182" s="7">
        <f t="shared" ref="G182:H182" si="31">SUM(G183)</f>
        <v>67468.3</v>
      </c>
      <c r="H182" s="7">
        <f t="shared" si="31"/>
        <v>67468.3</v>
      </c>
    </row>
    <row r="183" spans="1:8" s="27" customFormat="1" ht="31.5">
      <c r="A183" s="34" t="s">
        <v>43</v>
      </c>
      <c r="B183" s="4" t="s">
        <v>859</v>
      </c>
      <c r="C183" s="4" t="s">
        <v>80</v>
      </c>
      <c r="D183" s="4" t="s">
        <v>11</v>
      </c>
      <c r="E183" s="4" t="s">
        <v>13</v>
      </c>
      <c r="F183" s="7">
        <f>SUM(Ведомственная!G189)</f>
        <v>117373.5</v>
      </c>
      <c r="G183" s="7">
        <f>SUM(Ведомственная!H189)</f>
        <v>67468.3</v>
      </c>
      <c r="H183" s="7">
        <f>SUM(Ведомственная!I189)</f>
        <v>67468.3</v>
      </c>
    </row>
    <row r="184" spans="1:8" s="27" customFormat="1" ht="47.25">
      <c r="A184" s="2" t="s">
        <v>862</v>
      </c>
      <c r="B184" s="4" t="s">
        <v>861</v>
      </c>
      <c r="C184" s="4"/>
      <c r="D184" s="4"/>
      <c r="E184" s="4"/>
      <c r="F184" s="7">
        <f>SUM(F185)</f>
        <v>7700</v>
      </c>
      <c r="G184" s="7">
        <f t="shared" ref="G184:H184" si="32">SUM(G185)</f>
        <v>7700</v>
      </c>
      <c r="H184" s="7">
        <f t="shared" si="32"/>
        <v>7700</v>
      </c>
    </row>
    <row r="185" spans="1:8" s="27" customFormat="1" ht="31.5">
      <c r="A185" s="34" t="s">
        <v>43</v>
      </c>
      <c r="B185" s="4" t="s">
        <v>861</v>
      </c>
      <c r="C185" s="4" t="s">
        <v>80</v>
      </c>
      <c r="D185" s="4" t="s">
        <v>11</v>
      </c>
      <c r="E185" s="4" t="s">
        <v>13</v>
      </c>
      <c r="F185" s="7">
        <f>SUM(Ведомственная!G191)</f>
        <v>7700</v>
      </c>
      <c r="G185" s="7">
        <f>SUM(Ведомственная!H191)</f>
        <v>7700</v>
      </c>
      <c r="H185" s="7">
        <f>SUM(Ведомственная!I191)</f>
        <v>7700</v>
      </c>
    </row>
    <row r="186" spans="1:8" s="27" customFormat="1" ht="47.25">
      <c r="A186" s="2" t="s">
        <v>781</v>
      </c>
      <c r="B186" s="4" t="s">
        <v>860</v>
      </c>
      <c r="C186" s="4"/>
      <c r="D186" s="4"/>
      <c r="E186" s="4"/>
      <c r="F186" s="7">
        <f>SUM(F187)</f>
        <v>178115.6</v>
      </c>
      <c r="G186" s="7">
        <f t="shared" ref="G186:H186" si="33">SUM(G187)</f>
        <v>185200</v>
      </c>
      <c r="H186" s="7">
        <f t="shared" si="33"/>
        <v>185200</v>
      </c>
    </row>
    <row r="187" spans="1:8" s="27" customFormat="1" ht="31.5">
      <c r="A187" s="34" t="s">
        <v>43</v>
      </c>
      <c r="B187" s="4" t="s">
        <v>860</v>
      </c>
      <c r="C187" s="4" t="s">
        <v>80</v>
      </c>
      <c r="D187" s="4" t="s">
        <v>11</v>
      </c>
      <c r="E187" s="4" t="s">
        <v>13</v>
      </c>
      <c r="F187" s="7">
        <f>SUM(Ведомственная!G193)</f>
        <v>178115.6</v>
      </c>
      <c r="G187" s="7">
        <f>SUM(Ведомственная!H193)</f>
        <v>185200</v>
      </c>
      <c r="H187" s="7">
        <f>SUM(Ведомственная!I193)</f>
        <v>185200</v>
      </c>
    </row>
    <row r="188" spans="1:8" s="27" customFormat="1" ht="47.25">
      <c r="A188" s="2" t="s">
        <v>16</v>
      </c>
      <c r="B188" s="4" t="s">
        <v>532</v>
      </c>
      <c r="C188" s="4"/>
      <c r="D188" s="4"/>
      <c r="E188" s="4"/>
      <c r="F188" s="7">
        <f>SUM(F189)+F191</f>
        <v>14061.599999999999</v>
      </c>
      <c r="G188" s="7">
        <f t="shared" ref="G188:H188" si="34">SUM(G189)+G191</f>
        <v>0</v>
      </c>
      <c r="H188" s="7">
        <f t="shared" si="34"/>
        <v>0</v>
      </c>
    </row>
    <row r="189" spans="1:8">
      <c r="A189" s="2" t="s">
        <v>18</v>
      </c>
      <c r="B189" s="4" t="s">
        <v>533</v>
      </c>
      <c r="C189" s="4"/>
      <c r="D189" s="4"/>
      <c r="E189" s="4"/>
      <c r="F189" s="7">
        <f>SUM(F190)</f>
        <v>6977.2</v>
      </c>
      <c r="G189" s="7">
        <f t="shared" ref="G189:H189" si="35">SUM(G190)</f>
        <v>0</v>
      </c>
      <c r="H189" s="7">
        <f t="shared" si="35"/>
        <v>0</v>
      </c>
    </row>
    <row r="190" spans="1:8">
      <c r="A190" s="2" t="s">
        <v>20</v>
      </c>
      <c r="B190" s="4" t="s">
        <v>533</v>
      </c>
      <c r="C190" s="4" t="s">
        <v>85</v>
      </c>
      <c r="D190" s="4" t="s">
        <v>11</v>
      </c>
      <c r="E190" s="4" t="s">
        <v>13</v>
      </c>
      <c r="F190" s="7">
        <f>SUM(Ведомственная!G196)</f>
        <v>6977.2</v>
      </c>
      <c r="G190" s="7">
        <f>SUM(Ведомственная!H196)</f>
        <v>0</v>
      </c>
      <c r="H190" s="7">
        <f>SUM(Ведомственная!I196)</f>
        <v>0</v>
      </c>
    </row>
    <row r="191" spans="1:8" ht="47.25">
      <c r="A191" s="2" t="s">
        <v>781</v>
      </c>
      <c r="B191" s="4" t="s">
        <v>780</v>
      </c>
      <c r="C191" s="4"/>
      <c r="D191" s="4"/>
      <c r="E191" s="4"/>
      <c r="F191" s="7">
        <f>SUM(F192)</f>
        <v>7084.4</v>
      </c>
      <c r="G191" s="7">
        <f t="shared" ref="G191:H191" si="36">SUM(G192)</f>
        <v>0</v>
      </c>
      <c r="H191" s="7">
        <f t="shared" si="36"/>
        <v>0</v>
      </c>
    </row>
    <row r="192" spans="1:8">
      <c r="A192" s="2" t="s">
        <v>20</v>
      </c>
      <c r="B192" s="4" t="s">
        <v>780</v>
      </c>
      <c r="C192" s="4" t="s">
        <v>85</v>
      </c>
      <c r="D192" s="4" t="s">
        <v>11</v>
      </c>
      <c r="E192" s="4" t="s">
        <v>13</v>
      </c>
      <c r="F192" s="7">
        <f>SUM(Ведомственная!G198)</f>
        <v>7084.4</v>
      </c>
      <c r="G192" s="7">
        <f>SUM(Ведомственная!H198)</f>
        <v>0</v>
      </c>
      <c r="H192" s="7">
        <f>SUM(Ведомственная!I198)</f>
        <v>0</v>
      </c>
    </row>
    <row r="193" spans="1:8" s="27" customFormat="1" ht="47.25">
      <c r="A193" s="65" t="s">
        <v>500</v>
      </c>
      <c r="B193" s="24" t="s">
        <v>261</v>
      </c>
      <c r="C193" s="24"/>
      <c r="D193" s="24"/>
      <c r="E193" s="24"/>
      <c r="F193" s="26">
        <f>SUM(F194)+F196</f>
        <v>48590.400000000001</v>
      </c>
      <c r="G193" s="26">
        <f t="shared" ref="G193:H193" si="37">SUM(G194)+G196</f>
        <v>21994</v>
      </c>
      <c r="H193" s="26">
        <f t="shared" si="37"/>
        <v>21994</v>
      </c>
    </row>
    <row r="194" spans="1:8">
      <c r="A194" s="2" t="s">
        <v>29</v>
      </c>
      <c r="B194" s="4" t="s">
        <v>262</v>
      </c>
      <c r="C194" s="4"/>
      <c r="D194" s="4"/>
      <c r="E194" s="4"/>
      <c r="F194" s="7">
        <f>SUM(F195)</f>
        <v>42840.4</v>
      </c>
      <c r="G194" s="7">
        <f>SUM(G195)</f>
        <v>21244</v>
      </c>
      <c r="H194" s="7">
        <f>SUM(H195)</f>
        <v>21244</v>
      </c>
    </row>
    <row r="195" spans="1:8" ht="31.5">
      <c r="A195" s="2" t="s">
        <v>43</v>
      </c>
      <c r="B195" s="4" t="s">
        <v>262</v>
      </c>
      <c r="C195" s="4" t="s">
        <v>80</v>
      </c>
      <c r="D195" s="4" t="s">
        <v>11</v>
      </c>
      <c r="E195" s="4" t="s">
        <v>155</v>
      </c>
      <c r="F195" s="7">
        <f>SUM(Ведомственная!G217)</f>
        <v>42840.4</v>
      </c>
      <c r="G195" s="7">
        <f>SUM(Ведомственная!H217)</f>
        <v>21244</v>
      </c>
      <c r="H195" s="7">
        <f>SUM(Ведомственная!I217)</f>
        <v>21244</v>
      </c>
    </row>
    <row r="196" spans="1:8" ht="31.5">
      <c r="A196" s="34" t="s">
        <v>801</v>
      </c>
      <c r="B196" s="5" t="s">
        <v>678</v>
      </c>
      <c r="C196" s="4"/>
      <c r="D196" s="4"/>
      <c r="E196" s="4"/>
      <c r="F196" s="7">
        <f>SUM(F197)</f>
        <v>5750</v>
      </c>
      <c r="G196" s="7">
        <f>SUM(G197)</f>
        <v>750</v>
      </c>
      <c r="H196" s="7">
        <f>SUM(H197)</f>
        <v>750</v>
      </c>
    </row>
    <row r="197" spans="1:8" ht="31.5">
      <c r="A197" s="34" t="s">
        <v>43</v>
      </c>
      <c r="B197" s="5" t="s">
        <v>678</v>
      </c>
      <c r="C197" s="4" t="s">
        <v>80</v>
      </c>
      <c r="D197" s="4" t="s">
        <v>11</v>
      </c>
      <c r="E197" s="4" t="s">
        <v>155</v>
      </c>
      <c r="F197" s="7">
        <f>SUM(Ведомственная!G219)</f>
        <v>5750</v>
      </c>
      <c r="G197" s="7">
        <f>SUM(Ведомственная!H219)</f>
        <v>750</v>
      </c>
      <c r="H197" s="7">
        <f>SUM(Ведомственная!I219)</f>
        <v>750</v>
      </c>
    </row>
    <row r="198" spans="1:8" s="27" customFormat="1" ht="31.5">
      <c r="A198" s="65" t="s">
        <v>497</v>
      </c>
      <c r="B198" s="24" t="s">
        <v>249</v>
      </c>
      <c r="C198" s="24"/>
      <c r="D198" s="24"/>
      <c r="E198" s="24"/>
      <c r="F198" s="26">
        <f>SUM(F199,F210,F214)</f>
        <v>27001.299999999996</v>
      </c>
      <c r="G198" s="26">
        <f>SUM(G199,G210,G214)</f>
        <v>22490.1</v>
      </c>
      <c r="H198" s="26">
        <f>SUM(H199,H210,H214)</f>
        <v>22490.1</v>
      </c>
    </row>
    <row r="199" spans="1:8" ht="47.25">
      <c r="A199" s="2" t="s">
        <v>498</v>
      </c>
      <c r="B199" s="4" t="s">
        <v>250</v>
      </c>
      <c r="C199" s="4"/>
      <c r="D199" s="4"/>
      <c r="E199" s="4"/>
      <c r="F199" s="7">
        <f>SUM(F200,F205)</f>
        <v>23855.299999999996</v>
      </c>
      <c r="G199" s="7">
        <f>SUM(G200,G205)</f>
        <v>22269.799999999996</v>
      </c>
      <c r="H199" s="7">
        <f>SUM(H200,H205)</f>
        <v>22269.799999999996</v>
      </c>
    </row>
    <row r="200" spans="1:8">
      <c r="A200" s="2" t="s">
        <v>29</v>
      </c>
      <c r="B200" s="4" t="s">
        <v>251</v>
      </c>
      <c r="C200" s="4"/>
      <c r="D200" s="4"/>
      <c r="E200" s="4"/>
      <c r="F200" s="7">
        <f>SUM(F201)+F203</f>
        <v>988.1</v>
      </c>
      <c r="G200" s="7">
        <f>SUM(G201)+G203</f>
        <v>988.1</v>
      </c>
      <c r="H200" s="7">
        <f>SUM(H201)+H203</f>
        <v>988.1</v>
      </c>
    </row>
    <row r="201" spans="1:8" ht="31.5">
      <c r="A201" s="2" t="s">
        <v>246</v>
      </c>
      <c r="B201" s="4" t="s">
        <v>252</v>
      </c>
      <c r="C201" s="4"/>
      <c r="D201" s="4"/>
      <c r="E201" s="4"/>
      <c r="F201" s="7">
        <f>SUM(F202)</f>
        <v>988.1</v>
      </c>
      <c r="G201" s="7">
        <f>SUM(G202)</f>
        <v>988.1</v>
      </c>
      <c r="H201" s="7">
        <f>SUM(H202)</f>
        <v>988.1</v>
      </c>
    </row>
    <row r="202" spans="1:8" ht="31.5">
      <c r="A202" s="2" t="s">
        <v>43</v>
      </c>
      <c r="B202" s="4" t="s">
        <v>252</v>
      </c>
      <c r="C202" s="4" t="s">
        <v>80</v>
      </c>
      <c r="D202" s="4" t="s">
        <v>45</v>
      </c>
      <c r="E202" s="4" t="s">
        <v>25</v>
      </c>
      <c r="F202" s="7">
        <f>SUM(Ведомственная!G166)</f>
        <v>988.1</v>
      </c>
      <c r="G202" s="7">
        <f>SUM(Ведомственная!H166)</f>
        <v>988.1</v>
      </c>
      <c r="H202" s="7">
        <f>SUM(Ведомственная!I166)</f>
        <v>988.1</v>
      </c>
    </row>
    <row r="203" spans="1:8" ht="31.5" hidden="1">
      <c r="A203" s="2" t="s">
        <v>247</v>
      </c>
      <c r="B203" s="4" t="s">
        <v>253</v>
      </c>
      <c r="C203" s="4"/>
      <c r="D203" s="4"/>
      <c r="E203" s="4"/>
      <c r="F203" s="7">
        <f>SUM(F204)</f>
        <v>0</v>
      </c>
      <c r="G203" s="7">
        <f>SUM(G204)</f>
        <v>0</v>
      </c>
      <c r="H203" s="7">
        <f>SUM(H204)</f>
        <v>0</v>
      </c>
    </row>
    <row r="204" spans="1:8" ht="31.5" hidden="1">
      <c r="A204" s="2" t="s">
        <v>43</v>
      </c>
      <c r="B204" s="4" t="s">
        <v>253</v>
      </c>
      <c r="C204" s="4" t="s">
        <v>80</v>
      </c>
      <c r="D204" s="4" t="s">
        <v>45</v>
      </c>
      <c r="E204" s="4" t="s">
        <v>155</v>
      </c>
      <c r="F204" s="7">
        <f>SUM(Ведомственная!G156)</f>
        <v>0</v>
      </c>
      <c r="G204" s="7">
        <f>SUM(Ведомственная!H156)</f>
        <v>0</v>
      </c>
      <c r="H204" s="7">
        <f>SUM(Ведомственная!I156)</f>
        <v>0</v>
      </c>
    </row>
    <row r="205" spans="1:8" ht="31.5">
      <c r="A205" s="2" t="s">
        <v>36</v>
      </c>
      <c r="B205" s="4" t="s">
        <v>254</v>
      </c>
      <c r="C205" s="4"/>
      <c r="D205" s="4"/>
      <c r="E205" s="4"/>
      <c r="F205" s="7">
        <f>SUM(F206:F209)</f>
        <v>22867.199999999997</v>
      </c>
      <c r="G205" s="7">
        <f>SUM(G206:G209)</f>
        <v>21281.699999999997</v>
      </c>
      <c r="H205" s="7">
        <f>SUM(H206:H209)</f>
        <v>21281.699999999997</v>
      </c>
    </row>
    <row r="206" spans="1:8" ht="63">
      <c r="A206" s="2" t="s">
        <v>42</v>
      </c>
      <c r="B206" s="4" t="s">
        <v>254</v>
      </c>
      <c r="C206" s="4" t="s">
        <v>78</v>
      </c>
      <c r="D206" s="4" t="s">
        <v>45</v>
      </c>
      <c r="E206" s="4" t="s">
        <v>155</v>
      </c>
      <c r="F206" s="7">
        <f>SUM(Ведомственная!G158)</f>
        <v>19017.5</v>
      </c>
      <c r="G206" s="7">
        <f>SUM(Ведомственная!H158)</f>
        <v>18889.3</v>
      </c>
      <c r="H206" s="7">
        <f>SUM(Ведомственная!I158)</f>
        <v>18889.3</v>
      </c>
    </row>
    <row r="207" spans="1:8" ht="31.5">
      <c r="A207" s="2" t="s">
        <v>43</v>
      </c>
      <c r="B207" s="4" t="s">
        <v>254</v>
      </c>
      <c r="C207" s="4" t="s">
        <v>80</v>
      </c>
      <c r="D207" s="4" t="s">
        <v>45</v>
      </c>
      <c r="E207" s="4" t="s">
        <v>155</v>
      </c>
      <c r="F207" s="7">
        <f>SUM(Ведомственная!G159)</f>
        <v>3788.6</v>
      </c>
      <c r="G207" s="7">
        <f>SUM(Ведомственная!H159)</f>
        <v>2331.6</v>
      </c>
      <c r="H207" s="7">
        <f>SUM(Ведомственная!I159)</f>
        <v>2331.6</v>
      </c>
    </row>
    <row r="208" spans="1:8" ht="31.5">
      <c r="A208" s="2" t="s">
        <v>43</v>
      </c>
      <c r="B208" s="4" t="s">
        <v>254</v>
      </c>
      <c r="C208" s="4" t="s">
        <v>80</v>
      </c>
      <c r="D208" s="4" t="s">
        <v>102</v>
      </c>
      <c r="E208" s="4" t="s">
        <v>152</v>
      </c>
      <c r="F208" s="7">
        <f>SUM(Ведомственная!G482)</f>
        <v>0</v>
      </c>
      <c r="G208" s="7">
        <f>SUM(Ведомственная!H482)</f>
        <v>0</v>
      </c>
      <c r="H208" s="7">
        <f>SUM(Ведомственная!I482)</f>
        <v>0</v>
      </c>
    </row>
    <row r="209" spans="1:8">
      <c r="A209" s="2" t="s">
        <v>20</v>
      </c>
      <c r="B209" s="4" t="s">
        <v>254</v>
      </c>
      <c r="C209" s="4" t="s">
        <v>85</v>
      </c>
      <c r="D209" s="4" t="s">
        <v>45</v>
      </c>
      <c r="E209" s="4" t="s">
        <v>155</v>
      </c>
      <c r="F209" s="7">
        <f>SUM(Ведомственная!G160)</f>
        <v>61.1</v>
      </c>
      <c r="G209" s="7">
        <f>SUM(Ведомственная!H160)</f>
        <v>60.8</v>
      </c>
      <c r="H209" s="7">
        <f>SUM(Ведомственная!I160)</f>
        <v>60.8</v>
      </c>
    </row>
    <row r="210" spans="1:8" ht="47.25">
      <c r="A210" s="2" t="s">
        <v>248</v>
      </c>
      <c r="B210" s="4" t="s">
        <v>255</v>
      </c>
      <c r="C210" s="4"/>
      <c r="D210" s="4"/>
      <c r="E210" s="4"/>
      <c r="F210" s="7">
        <f t="shared" ref="F210:H212" si="38">SUM(F211)</f>
        <v>2919.4</v>
      </c>
      <c r="G210" s="7">
        <f t="shared" si="38"/>
        <v>55.9</v>
      </c>
      <c r="H210" s="7">
        <f t="shared" si="38"/>
        <v>55.9</v>
      </c>
    </row>
    <row r="211" spans="1:8">
      <c r="A211" s="2" t="s">
        <v>29</v>
      </c>
      <c r="B211" s="4" t="s">
        <v>256</v>
      </c>
      <c r="C211" s="4"/>
      <c r="D211" s="4"/>
      <c r="E211" s="4"/>
      <c r="F211" s="7">
        <f t="shared" si="38"/>
        <v>2919.4</v>
      </c>
      <c r="G211" s="7">
        <f t="shared" si="38"/>
        <v>55.9</v>
      </c>
      <c r="H211" s="7">
        <f t="shared" si="38"/>
        <v>55.9</v>
      </c>
    </row>
    <row r="212" spans="1:8" ht="31.5">
      <c r="A212" s="2" t="s">
        <v>247</v>
      </c>
      <c r="B212" s="4" t="s">
        <v>257</v>
      </c>
      <c r="C212" s="4"/>
      <c r="D212" s="4"/>
      <c r="E212" s="4"/>
      <c r="F212" s="7">
        <f t="shared" si="38"/>
        <v>2919.4</v>
      </c>
      <c r="G212" s="7">
        <f t="shared" si="38"/>
        <v>55.9</v>
      </c>
      <c r="H212" s="7">
        <f t="shared" si="38"/>
        <v>55.9</v>
      </c>
    </row>
    <row r="213" spans="1:8" ht="31.5">
      <c r="A213" s="2" t="s">
        <v>43</v>
      </c>
      <c r="B213" s="4" t="s">
        <v>257</v>
      </c>
      <c r="C213" s="4" t="s">
        <v>80</v>
      </c>
      <c r="D213" s="4" t="s">
        <v>45</v>
      </c>
      <c r="E213" s="4" t="s">
        <v>25</v>
      </c>
      <c r="F213" s="7">
        <f>SUM(Ведомственная!G170)</f>
        <v>2919.4</v>
      </c>
      <c r="G213" s="7">
        <f>SUM(Ведомственная!H170)</f>
        <v>55.9</v>
      </c>
      <c r="H213" s="7">
        <f>SUM(Ведомственная!I170)</f>
        <v>55.9</v>
      </c>
    </row>
    <row r="214" spans="1:8" ht="31.5">
      <c r="A214" s="2" t="s">
        <v>499</v>
      </c>
      <c r="B214" s="4" t="s">
        <v>258</v>
      </c>
      <c r="C214" s="4"/>
      <c r="D214" s="4"/>
      <c r="E214" s="4"/>
      <c r="F214" s="7">
        <f t="shared" ref="F214:H215" si="39">SUM(F215)</f>
        <v>226.6</v>
      </c>
      <c r="G214" s="7">
        <f t="shared" si="39"/>
        <v>164.4</v>
      </c>
      <c r="H214" s="7">
        <f t="shared" si="39"/>
        <v>164.4</v>
      </c>
    </row>
    <row r="215" spans="1:8">
      <c r="A215" s="2" t="s">
        <v>29</v>
      </c>
      <c r="B215" s="4" t="s">
        <v>259</v>
      </c>
      <c r="C215" s="4"/>
      <c r="D215" s="4"/>
      <c r="E215" s="4"/>
      <c r="F215" s="7">
        <f>SUM(F216)</f>
        <v>226.6</v>
      </c>
      <c r="G215" s="7">
        <f t="shared" si="39"/>
        <v>164.4</v>
      </c>
      <c r="H215" s="7">
        <f t="shared" si="39"/>
        <v>164.4</v>
      </c>
    </row>
    <row r="216" spans="1:8" ht="31.5">
      <c r="A216" s="2" t="s">
        <v>43</v>
      </c>
      <c r="B216" s="4" t="s">
        <v>400</v>
      </c>
      <c r="C216" s="4" t="s">
        <v>80</v>
      </c>
      <c r="D216" s="4" t="s">
        <v>45</v>
      </c>
      <c r="E216" s="4" t="s">
        <v>25</v>
      </c>
      <c r="F216" s="7">
        <f>SUM(Ведомственная!G173)</f>
        <v>226.6</v>
      </c>
      <c r="G216" s="7">
        <f>SUM(Ведомственная!H173)</f>
        <v>164.4</v>
      </c>
      <c r="H216" s="7">
        <f>SUM(Ведомственная!I173)</f>
        <v>164.4</v>
      </c>
    </row>
    <row r="217" spans="1:8" ht="47.25">
      <c r="A217" s="65" t="s">
        <v>908</v>
      </c>
      <c r="B217" s="24" t="s">
        <v>399</v>
      </c>
      <c r="C217" s="24"/>
      <c r="D217" s="24"/>
      <c r="E217" s="24"/>
      <c r="F217" s="26">
        <f>SUM(F243)+F218</f>
        <v>297587.80000000005</v>
      </c>
      <c r="G217" s="26">
        <f>SUM(G243)+G218</f>
        <v>138402.79999999999</v>
      </c>
      <c r="H217" s="26">
        <f>SUM(H243)+H218</f>
        <v>66503.7</v>
      </c>
    </row>
    <row r="218" spans="1:8">
      <c r="A218" s="2" t="s">
        <v>29</v>
      </c>
      <c r="B218" s="4" t="s">
        <v>575</v>
      </c>
      <c r="C218" s="24"/>
      <c r="D218" s="24"/>
      <c r="E218" s="24"/>
      <c r="F218" s="7">
        <f>SUM(F221)+F220+F219</f>
        <v>235521.90000000002</v>
      </c>
      <c r="G218" s="7">
        <f t="shared" ref="G218:H218" si="40">SUM(G221)+G220+G219</f>
        <v>69823.7</v>
      </c>
      <c r="H218" s="7">
        <f t="shared" si="40"/>
        <v>66503.7</v>
      </c>
    </row>
    <row r="219" spans="1:8" ht="31.5">
      <c r="A219" s="2" t="s">
        <v>43</v>
      </c>
      <c r="B219" s="4" t="s">
        <v>575</v>
      </c>
      <c r="C219" s="4" t="s">
        <v>80</v>
      </c>
      <c r="D219" s="4" t="s">
        <v>11</v>
      </c>
      <c r="E219" s="4" t="s">
        <v>155</v>
      </c>
      <c r="F219" s="7">
        <f>SUM(Ведомственная!G222)</f>
        <v>59860</v>
      </c>
      <c r="G219" s="7">
        <f>SUM(Ведомственная!H222)</f>
        <v>0</v>
      </c>
      <c r="H219" s="7">
        <f>SUM(Ведомственная!I222)</f>
        <v>0</v>
      </c>
    </row>
    <row r="220" spans="1:8" ht="31.5">
      <c r="A220" s="2" t="s">
        <v>43</v>
      </c>
      <c r="B220" s="4" t="s">
        <v>575</v>
      </c>
      <c r="C220" s="4" t="s">
        <v>80</v>
      </c>
      <c r="D220" s="4" t="s">
        <v>152</v>
      </c>
      <c r="E220" s="4" t="s">
        <v>45</v>
      </c>
      <c r="F220" s="7">
        <f>SUM(Ведомственная!G365)</f>
        <v>119727.8</v>
      </c>
      <c r="G220" s="7">
        <f>SUM(Ведомственная!H365)</f>
        <v>1026.9000000000001</v>
      </c>
      <c r="H220" s="7">
        <f>SUM(Ведомственная!I365)</f>
        <v>1327.8</v>
      </c>
    </row>
    <row r="221" spans="1:8">
      <c r="A221" s="2" t="s">
        <v>805</v>
      </c>
      <c r="B221" s="4" t="s">
        <v>708</v>
      </c>
      <c r="C221" s="24"/>
      <c r="D221" s="24"/>
      <c r="E221" s="24"/>
      <c r="F221" s="7">
        <f>SUM(F223+F225+F228+F231+F234+F237+F240)+F222</f>
        <v>55934.100000000006</v>
      </c>
      <c r="G221" s="7">
        <f t="shared" ref="G221:H221" si="41">SUM(G223+G225+G228+G231+G234+G237+G240)+G222</f>
        <v>68796.800000000003</v>
      </c>
      <c r="H221" s="7">
        <f t="shared" si="41"/>
        <v>65175.899999999994</v>
      </c>
    </row>
    <row r="222" spans="1:8" ht="31.5">
      <c r="A222" s="2" t="s">
        <v>43</v>
      </c>
      <c r="B222" s="4" t="s">
        <v>708</v>
      </c>
      <c r="C222" s="4" t="s">
        <v>80</v>
      </c>
      <c r="D222" s="4" t="s">
        <v>152</v>
      </c>
      <c r="E222" s="4" t="s">
        <v>45</v>
      </c>
      <c r="F222" s="7">
        <f>SUM(Ведомственная!G367)</f>
        <v>0</v>
      </c>
      <c r="G222" s="7">
        <f>SUM(Ведомственная!H367)</f>
        <v>68796.800000000003</v>
      </c>
      <c r="H222" s="7">
        <f>SUM(Ведомственная!I367)</f>
        <v>65175.899999999994</v>
      </c>
    </row>
    <row r="223" spans="1:8" ht="47.25">
      <c r="A223" s="2" t="s">
        <v>1022</v>
      </c>
      <c r="B223" s="4" t="s">
        <v>1017</v>
      </c>
      <c r="C223" s="4"/>
      <c r="D223" s="4"/>
      <c r="E223" s="4"/>
      <c r="F223" s="7">
        <f>SUM(Ведомственная!G368)</f>
        <v>35954</v>
      </c>
      <c r="G223" s="7">
        <f>SUM(Ведомственная!H368)</f>
        <v>0</v>
      </c>
      <c r="H223" s="7">
        <f>SUM(Ведомственная!I368)</f>
        <v>0</v>
      </c>
    </row>
    <row r="224" spans="1:8" ht="31.5">
      <c r="A224" s="2" t="s">
        <v>43</v>
      </c>
      <c r="B224" s="4" t="s">
        <v>1017</v>
      </c>
      <c r="C224" s="4" t="s">
        <v>80</v>
      </c>
      <c r="D224" s="4" t="s">
        <v>152</v>
      </c>
      <c r="E224" s="4" t="s">
        <v>45</v>
      </c>
      <c r="F224" s="7">
        <f>SUM(Ведомственная!G369)</f>
        <v>35954</v>
      </c>
      <c r="G224" s="7">
        <f>SUM(Ведомственная!H369)</f>
        <v>0</v>
      </c>
      <c r="H224" s="7">
        <f>SUM(Ведомственная!I369)</f>
        <v>0</v>
      </c>
    </row>
    <row r="225" spans="1:8" ht="47.25">
      <c r="A225" s="2" t="s">
        <v>1021</v>
      </c>
      <c r="B225" s="4" t="s">
        <v>1020</v>
      </c>
      <c r="C225" s="4"/>
      <c r="D225" s="4"/>
      <c r="E225" s="4"/>
      <c r="F225" s="7">
        <f>SUM(F226:F227)</f>
        <v>2119.3000000000002</v>
      </c>
      <c r="G225" s="7">
        <f t="shared" ref="G225:H225" si="42">SUM(G226:G227)</f>
        <v>0</v>
      </c>
      <c r="H225" s="7">
        <f t="shared" si="42"/>
        <v>0</v>
      </c>
    </row>
    <row r="226" spans="1:8" ht="31.5" hidden="1">
      <c r="A226" s="2" t="s">
        <v>43</v>
      </c>
      <c r="B226" s="4" t="s">
        <v>1020</v>
      </c>
      <c r="C226" s="4" t="s">
        <v>80</v>
      </c>
      <c r="D226" s="4" t="s">
        <v>11</v>
      </c>
      <c r="E226" s="4" t="s">
        <v>155</v>
      </c>
      <c r="F226" s="7"/>
      <c r="G226" s="7"/>
      <c r="H226" s="7"/>
    </row>
    <row r="227" spans="1:8" ht="31.5">
      <c r="A227" s="2" t="s">
        <v>43</v>
      </c>
      <c r="B227" s="4" t="s">
        <v>1020</v>
      </c>
      <c r="C227" s="4" t="s">
        <v>80</v>
      </c>
      <c r="D227" s="4" t="s">
        <v>152</v>
      </c>
      <c r="E227" s="4" t="s">
        <v>45</v>
      </c>
      <c r="F227" s="7">
        <f>SUM(Ведомственная!G371)</f>
        <v>2119.3000000000002</v>
      </c>
      <c r="G227" s="7">
        <f>SUM(Ведомственная!H371)</f>
        <v>0</v>
      </c>
      <c r="H227" s="7">
        <f>SUM(Ведомственная!I371)</f>
        <v>0</v>
      </c>
    </row>
    <row r="228" spans="1:8" ht="31.5">
      <c r="A228" s="2" t="s">
        <v>1028</v>
      </c>
      <c r="B228" s="4" t="s">
        <v>1027</v>
      </c>
      <c r="C228" s="4"/>
      <c r="D228" s="4"/>
      <c r="E228" s="4"/>
      <c r="F228" s="7">
        <f>SUM(F229:F230)</f>
        <v>4811.8</v>
      </c>
      <c r="G228" s="7">
        <f t="shared" ref="G228:H228" si="43">SUM(G229:G230)</f>
        <v>0</v>
      </c>
      <c r="H228" s="7">
        <f t="shared" si="43"/>
        <v>0</v>
      </c>
    </row>
    <row r="229" spans="1:8" ht="31.5">
      <c r="A229" s="2" t="s">
        <v>43</v>
      </c>
      <c r="B229" s="4" t="s">
        <v>1027</v>
      </c>
      <c r="C229" s="4" t="s">
        <v>80</v>
      </c>
      <c r="D229" s="4" t="s">
        <v>11</v>
      </c>
      <c r="E229" s="4" t="s">
        <v>155</v>
      </c>
      <c r="F229" s="7">
        <f>SUM(Ведомственная!G225)</f>
        <v>212.8</v>
      </c>
      <c r="G229" s="7">
        <f>SUM(Ведомственная!H225)</f>
        <v>0</v>
      </c>
      <c r="H229" s="7">
        <f>SUM(Ведомственная!I225)</f>
        <v>0</v>
      </c>
    </row>
    <row r="230" spans="1:8" ht="31.5">
      <c r="A230" s="2" t="s">
        <v>43</v>
      </c>
      <c r="B230" s="4" t="s">
        <v>1027</v>
      </c>
      <c r="C230" s="4" t="s">
        <v>80</v>
      </c>
      <c r="D230" s="4" t="s">
        <v>152</v>
      </c>
      <c r="E230" s="4" t="s">
        <v>45</v>
      </c>
      <c r="F230" s="7">
        <f>SUM(Ведомственная!G373)</f>
        <v>4599</v>
      </c>
      <c r="G230" s="7">
        <f>SUM(Ведомственная!H373)</f>
        <v>0</v>
      </c>
      <c r="H230" s="7">
        <f>SUM(Ведомственная!I373)</f>
        <v>0</v>
      </c>
    </row>
    <row r="231" spans="1:8" ht="31.5">
      <c r="A231" s="2" t="s">
        <v>1023</v>
      </c>
      <c r="B231" s="4" t="s">
        <v>1011</v>
      </c>
      <c r="C231" s="4"/>
      <c r="D231" s="4"/>
      <c r="E231" s="4"/>
      <c r="F231" s="7">
        <f>SUM(F232:F233)</f>
        <v>4299.2000000000007</v>
      </c>
      <c r="G231" s="7">
        <f t="shared" ref="G231:H231" si="44">SUM(G232:G233)</f>
        <v>0</v>
      </c>
      <c r="H231" s="7">
        <f t="shared" si="44"/>
        <v>0</v>
      </c>
    </row>
    <row r="232" spans="1:8" ht="31.5">
      <c r="A232" s="2" t="s">
        <v>43</v>
      </c>
      <c r="B232" s="4" t="s">
        <v>1011</v>
      </c>
      <c r="C232" s="4" t="s">
        <v>80</v>
      </c>
      <c r="D232" s="4" t="s">
        <v>11</v>
      </c>
      <c r="E232" s="4" t="s">
        <v>155</v>
      </c>
      <c r="F232" s="7">
        <f>SUM(Ведомственная!G227)</f>
        <v>3236.3</v>
      </c>
      <c r="G232" s="7">
        <f>SUM(Ведомственная!H227)</f>
        <v>0</v>
      </c>
      <c r="H232" s="7">
        <f>SUM(Ведомственная!I227)</f>
        <v>0</v>
      </c>
    </row>
    <row r="233" spans="1:8" ht="31.5">
      <c r="A233" s="2" t="s">
        <v>43</v>
      </c>
      <c r="B233" s="4" t="s">
        <v>1011</v>
      </c>
      <c r="C233" s="4" t="s">
        <v>80</v>
      </c>
      <c r="D233" s="4" t="s">
        <v>152</v>
      </c>
      <c r="E233" s="4" t="s">
        <v>45</v>
      </c>
      <c r="F233" s="7">
        <f>SUM(Ведомственная!G375)</f>
        <v>1062.9000000000001</v>
      </c>
      <c r="G233" s="7">
        <f>SUM(Ведомственная!H375)</f>
        <v>0</v>
      </c>
      <c r="H233" s="7">
        <f>SUM(Ведомственная!I375)</f>
        <v>0</v>
      </c>
    </row>
    <row r="234" spans="1:8" ht="31.5">
      <c r="A234" s="2" t="s">
        <v>1024</v>
      </c>
      <c r="B234" s="4" t="s">
        <v>1012</v>
      </c>
      <c r="C234" s="4"/>
      <c r="D234" s="4"/>
      <c r="E234" s="4"/>
      <c r="F234" s="7">
        <f>SUM(F235:F236)</f>
        <v>4491.8999999999996</v>
      </c>
      <c r="G234" s="7">
        <f t="shared" ref="G234:H234" si="45">SUM(G235:G236)</f>
        <v>0</v>
      </c>
      <c r="H234" s="7">
        <f t="shared" si="45"/>
        <v>0</v>
      </c>
    </row>
    <row r="235" spans="1:8" ht="31.5">
      <c r="A235" s="2" t="s">
        <v>43</v>
      </c>
      <c r="B235" s="4" t="s">
        <v>1012</v>
      </c>
      <c r="C235" s="4" t="s">
        <v>80</v>
      </c>
      <c r="D235" s="4" t="s">
        <v>11</v>
      </c>
      <c r="E235" s="4" t="s">
        <v>155</v>
      </c>
      <c r="F235" s="7">
        <f>SUM(Ведомственная!G229)</f>
        <v>3701.5</v>
      </c>
      <c r="G235" s="7">
        <f>SUM(Ведомственная!H229)</f>
        <v>0</v>
      </c>
      <c r="H235" s="7">
        <f>SUM(Ведомственная!I229)</f>
        <v>0</v>
      </c>
    </row>
    <row r="236" spans="1:8" ht="31.5">
      <c r="A236" s="2" t="s">
        <v>43</v>
      </c>
      <c r="B236" s="4" t="s">
        <v>1012</v>
      </c>
      <c r="C236" s="4" t="s">
        <v>80</v>
      </c>
      <c r="D236" s="4" t="s">
        <v>152</v>
      </c>
      <c r="E236" s="4" t="s">
        <v>45</v>
      </c>
      <c r="F236" s="7">
        <f>SUM(Ведомственная!G377)</f>
        <v>790.4</v>
      </c>
      <c r="G236" s="7">
        <f>SUM(Ведомственная!H377)</f>
        <v>0</v>
      </c>
      <c r="H236" s="7">
        <f>SUM(Ведомственная!I377)</f>
        <v>0</v>
      </c>
    </row>
    <row r="237" spans="1:8" ht="31.5">
      <c r="A237" s="2" t="s">
        <v>1025</v>
      </c>
      <c r="B237" s="4" t="s">
        <v>1013</v>
      </c>
      <c r="C237" s="4"/>
      <c r="D237" s="4"/>
      <c r="E237" s="4"/>
      <c r="F237" s="7">
        <f>SUM(F238:F239)</f>
        <v>3566.3</v>
      </c>
      <c r="G237" s="7">
        <f t="shared" ref="G237:H237" si="46">SUM(G238:G239)</f>
        <v>0</v>
      </c>
      <c r="H237" s="7">
        <f t="shared" si="46"/>
        <v>0</v>
      </c>
    </row>
    <row r="238" spans="1:8" ht="31.5">
      <c r="A238" s="2" t="s">
        <v>43</v>
      </c>
      <c r="B238" s="4" t="s">
        <v>1013</v>
      </c>
      <c r="C238" s="4" t="s">
        <v>80</v>
      </c>
      <c r="D238" s="4" t="s">
        <v>11</v>
      </c>
      <c r="E238" s="4" t="s">
        <v>155</v>
      </c>
      <c r="F238" s="7">
        <f>SUM(Ведомственная!G231)</f>
        <v>2365.5</v>
      </c>
      <c r="G238" s="7">
        <f>SUM(Ведомственная!H231)</f>
        <v>0</v>
      </c>
      <c r="H238" s="7">
        <f>SUM(Ведомственная!I231)</f>
        <v>0</v>
      </c>
    </row>
    <row r="239" spans="1:8" ht="31.5">
      <c r="A239" s="2" t="s">
        <v>43</v>
      </c>
      <c r="B239" s="4" t="s">
        <v>1013</v>
      </c>
      <c r="C239" s="4" t="s">
        <v>80</v>
      </c>
      <c r="D239" s="4" t="s">
        <v>152</v>
      </c>
      <c r="E239" s="4" t="s">
        <v>45</v>
      </c>
      <c r="F239" s="7">
        <f>SUM(Ведомственная!G379)</f>
        <v>1200.8</v>
      </c>
      <c r="G239" s="7">
        <f>SUM(Ведомственная!H379)</f>
        <v>0</v>
      </c>
      <c r="H239" s="7">
        <f>SUM(Ведомственная!I379)</f>
        <v>0</v>
      </c>
    </row>
    <row r="240" spans="1:8" ht="31.5">
      <c r="A240" s="2" t="s">
        <v>1026</v>
      </c>
      <c r="B240" s="4" t="s">
        <v>1018</v>
      </c>
      <c r="C240" s="4"/>
      <c r="D240" s="4"/>
      <c r="E240" s="4"/>
      <c r="F240" s="7">
        <f>SUM(F241:F242)</f>
        <v>691.59999999999991</v>
      </c>
      <c r="G240" s="7">
        <f t="shared" ref="G240:H240" si="47">SUM(G241:G242)</f>
        <v>0</v>
      </c>
      <c r="H240" s="7">
        <f t="shared" si="47"/>
        <v>0</v>
      </c>
    </row>
    <row r="241" spans="1:8" ht="31.5">
      <c r="A241" s="2" t="s">
        <v>43</v>
      </c>
      <c r="B241" s="4" t="s">
        <v>1018</v>
      </c>
      <c r="C241" s="4" t="s">
        <v>80</v>
      </c>
      <c r="D241" s="4" t="s">
        <v>11</v>
      </c>
      <c r="E241" s="4" t="s">
        <v>155</v>
      </c>
      <c r="F241" s="7">
        <f>SUM(Ведомственная!G233)</f>
        <v>395.4</v>
      </c>
      <c r="G241" s="7">
        <f>SUM(Ведомственная!H381)</f>
        <v>0</v>
      </c>
      <c r="H241" s="7">
        <f>SUM(Ведомственная!I381)</f>
        <v>0</v>
      </c>
    </row>
    <row r="242" spans="1:8" ht="31.5">
      <c r="A242" s="2" t="s">
        <v>43</v>
      </c>
      <c r="B242" s="4" t="s">
        <v>1018</v>
      </c>
      <c r="C242" s="4" t="s">
        <v>80</v>
      </c>
      <c r="D242" s="4" t="s">
        <v>152</v>
      </c>
      <c r="E242" s="4" t="s">
        <v>45</v>
      </c>
      <c r="F242" s="7">
        <f>SUM(Ведомственная!G381)</f>
        <v>296.2</v>
      </c>
      <c r="G242" s="7">
        <f>SUM(Ведомственная!H381)</f>
        <v>0</v>
      </c>
      <c r="H242" s="7">
        <f>SUM(Ведомственная!I381)</f>
        <v>0</v>
      </c>
    </row>
    <row r="243" spans="1:8">
      <c r="A243" s="34" t="s">
        <v>736</v>
      </c>
      <c r="B243" s="4" t="s">
        <v>564</v>
      </c>
      <c r="C243" s="4"/>
      <c r="D243" s="4"/>
      <c r="E243" s="4"/>
      <c r="F243" s="7">
        <f>SUM(F244+F246)</f>
        <v>62065.9</v>
      </c>
      <c r="G243" s="7">
        <f>SUM(G244+G246)</f>
        <v>68579.100000000006</v>
      </c>
      <c r="H243" s="7">
        <f>SUM(H244+H246)</f>
        <v>0</v>
      </c>
    </row>
    <row r="244" spans="1:8">
      <c r="A244" s="2" t="s">
        <v>444</v>
      </c>
      <c r="B244" s="4" t="s">
        <v>565</v>
      </c>
      <c r="C244" s="4"/>
      <c r="D244" s="4"/>
      <c r="E244" s="4"/>
      <c r="F244" s="7">
        <f>SUM(F245)</f>
        <v>62065.9</v>
      </c>
      <c r="G244" s="7">
        <f>SUM(G245)</f>
        <v>68579.100000000006</v>
      </c>
      <c r="H244" s="7">
        <f>SUM(H245)</f>
        <v>0</v>
      </c>
    </row>
    <row r="245" spans="1:8" ht="31.5">
      <c r="A245" s="2" t="s">
        <v>43</v>
      </c>
      <c r="B245" s="4" t="s">
        <v>565</v>
      </c>
      <c r="C245" s="4" t="s">
        <v>80</v>
      </c>
      <c r="D245" s="4" t="s">
        <v>152</v>
      </c>
      <c r="E245" s="4" t="s">
        <v>45</v>
      </c>
      <c r="F245" s="7">
        <f>SUM(Ведомственная!G384)</f>
        <v>62065.9</v>
      </c>
      <c r="G245" s="7">
        <f>SUM(Ведомственная!H384)</f>
        <v>68579.100000000006</v>
      </c>
      <c r="H245" s="7">
        <f>SUM(Ведомственная!I384)</f>
        <v>0</v>
      </c>
    </row>
    <row r="246" spans="1:8" hidden="1">
      <c r="A246" s="2" t="s">
        <v>803</v>
      </c>
      <c r="B246" s="4" t="s">
        <v>566</v>
      </c>
      <c r="C246" s="4"/>
      <c r="D246" s="4"/>
      <c r="E246" s="4"/>
      <c r="F246" s="7">
        <f>SUM(F247)</f>
        <v>0</v>
      </c>
      <c r="G246" s="7">
        <f>SUM(G247)</f>
        <v>0</v>
      </c>
      <c r="H246" s="7">
        <f>SUM(H247)</f>
        <v>0</v>
      </c>
    </row>
    <row r="247" spans="1:8" ht="31.5" hidden="1">
      <c r="A247" s="2" t="s">
        <v>43</v>
      </c>
      <c r="B247" s="4" t="s">
        <v>566</v>
      </c>
      <c r="C247" s="4" t="s">
        <v>80</v>
      </c>
      <c r="D247" s="4" t="s">
        <v>152</v>
      </c>
      <c r="E247" s="4" t="s">
        <v>45</v>
      </c>
      <c r="F247" s="7">
        <f>SUM(Ведомственная!G386)</f>
        <v>0</v>
      </c>
      <c r="G247" s="7">
        <f>SUM(Ведомственная!H386)</f>
        <v>0</v>
      </c>
      <c r="H247" s="7">
        <f>SUM(Ведомственная!I386)</f>
        <v>0</v>
      </c>
    </row>
    <row r="248" spans="1:8" ht="31.5">
      <c r="A248" s="66" t="s">
        <v>657</v>
      </c>
      <c r="B248" s="24" t="s">
        <v>534</v>
      </c>
      <c r="C248" s="4"/>
      <c r="D248" s="4"/>
      <c r="E248" s="4"/>
      <c r="F248" s="26">
        <f>SUM(F249)+F253</f>
        <v>527770.30000000005</v>
      </c>
      <c r="G248" s="26">
        <f>SUM(G249)+G253</f>
        <v>405234.6</v>
      </c>
      <c r="H248" s="26">
        <f>SUM(H249)+H253</f>
        <v>191651.5</v>
      </c>
    </row>
    <row r="249" spans="1:8">
      <c r="A249" s="2" t="s">
        <v>29</v>
      </c>
      <c r="B249" s="4" t="s">
        <v>535</v>
      </c>
      <c r="C249" s="4"/>
      <c r="D249" s="4"/>
      <c r="E249" s="4"/>
      <c r="F249" s="7">
        <f>SUM(F250)+F251</f>
        <v>427856.2</v>
      </c>
      <c r="G249" s="7">
        <f t="shared" ref="G249:H249" si="48">SUM(G250)+G251</f>
        <v>191602.59999999998</v>
      </c>
      <c r="H249" s="7">
        <f t="shared" si="48"/>
        <v>191651.5</v>
      </c>
    </row>
    <row r="250" spans="1:8" ht="31.5">
      <c r="A250" s="2" t="s">
        <v>43</v>
      </c>
      <c r="B250" s="4" t="s">
        <v>535</v>
      </c>
      <c r="C250" s="4" t="s">
        <v>80</v>
      </c>
      <c r="D250" s="4" t="s">
        <v>11</v>
      </c>
      <c r="E250" s="4" t="s">
        <v>155</v>
      </c>
      <c r="F250" s="7">
        <f>SUM(Ведомственная!G236)</f>
        <v>165181.20000000001</v>
      </c>
      <c r="G250" s="7">
        <f>SUM(Ведомственная!H236)</f>
        <v>99249.4</v>
      </c>
      <c r="H250" s="7">
        <f>SUM(Ведомственная!I236)</f>
        <v>99249.4</v>
      </c>
    </row>
    <row r="251" spans="1:8" ht="31.5">
      <c r="A251" s="34" t="s">
        <v>801</v>
      </c>
      <c r="B251" s="4" t="s">
        <v>679</v>
      </c>
      <c r="C251" s="4"/>
      <c r="D251" s="4"/>
      <c r="E251" s="4"/>
      <c r="F251" s="7">
        <f>SUM(F252)</f>
        <v>262675</v>
      </c>
      <c r="G251" s="7">
        <f>SUM(G252)</f>
        <v>92353.2</v>
      </c>
      <c r="H251" s="7">
        <f>SUM(H252)</f>
        <v>92402.1</v>
      </c>
    </row>
    <row r="252" spans="1:8" ht="31.5">
      <c r="A252" s="34" t="s">
        <v>43</v>
      </c>
      <c r="B252" s="4" t="s">
        <v>679</v>
      </c>
      <c r="C252" s="4" t="s">
        <v>80</v>
      </c>
      <c r="D252" s="4" t="s">
        <v>11</v>
      </c>
      <c r="E252" s="4" t="s">
        <v>155</v>
      </c>
      <c r="F252" s="7">
        <f>SUM(Ведомственная!G238)</f>
        <v>262675</v>
      </c>
      <c r="G252" s="7">
        <f>SUM(Ведомственная!H238)</f>
        <v>92353.2</v>
      </c>
      <c r="H252" s="7">
        <f>SUM(Ведомственная!I238)</f>
        <v>92402.1</v>
      </c>
    </row>
    <row r="253" spans="1:8" ht="31.5">
      <c r="A253" s="2" t="s">
        <v>242</v>
      </c>
      <c r="B253" s="4" t="s">
        <v>553</v>
      </c>
      <c r="C253" s="4"/>
      <c r="D253" s="4"/>
      <c r="E253" s="4"/>
      <c r="F253" s="7">
        <f>SUM(F254)+F255</f>
        <v>99914.1</v>
      </c>
      <c r="G253" s="7">
        <f t="shared" ref="G253:H253" si="49">SUM(G254)+G255</f>
        <v>213632</v>
      </c>
      <c r="H253" s="7">
        <f t="shared" si="49"/>
        <v>0</v>
      </c>
    </row>
    <row r="254" spans="1:8" ht="31.5">
      <c r="A254" s="2" t="s">
        <v>243</v>
      </c>
      <c r="B254" s="4" t="s">
        <v>553</v>
      </c>
      <c r="C254" s="4" t="s">
        <v>224</v>
      </c>
      <c r="D254" s="4" t="s">
        <v>11</v>
      </c>
      <c r="E254" s="4" t="s">
        <v>155</v>
      </c>
      <c r="F254" s="7">
        <f>SUM(Ведомственная!G240)</f>
        <v>11425.6</v>
      </c>
      <c r="G254" s="7">
        <f>SUM(Ведомственная!H240)</f>
        <v>3302.5</v>
      </c>
      <c r="H254" s="7">
        <f>SUM(Ведомственная!I240)</f>
        <v>0</v>
      </c>
    </row>
    <row r="255" spans="1:8" ht="31.5">
      <c r="A255" s="2" t="s">
        <v>802</v>
      </c>
      <c r="B255" s="4" t="s">
        <v>788</v>
      </c>
      <c r="C255" s="4"/>
      <c r="D255" s="4"/>
      <c r="E255" s="4"/>
      <c r="F255" s="7">
        <f>SUM(F256)</f>
        <v>88488.5</v>
      </c>
      <c r="G255" s="7">
        <f t="shared" ref="G255:H255" si="50">SUM(G256)</f>
        <v>210329.5</v>
      </c>
      <c r="H255" s="7">
        <f t="shared" si="50"/>
        <v>0</v>
      </c>
    </row>
    <row r="256" spans="1:8" ht="31.5">
      <c r="A256" s="2" t="s">
        <v>243</v>
      </c>
      <c r="B256" s="4" t="s">
        <v>788</v>
      </c>
      <c r="C256" s="4" t="s">
        <v>224</v>
      </c>
      <c r="D256" s="4" t="s">
        <v>11</v>
      </c>
      <c r="E256" s="4" t="s">
        <v>155</v>
      </c>
      <c r="F256" s="7">
        <f>SUM(Ведомственная!G242)</f>
        <v>88488.5</v>
      </c>
      <c r="G256" s="7">
        <f>SUM(Ведомственная!H242)</f>
        <v>210329.5</v>
      </c>
      <c r="H256" s="7">
        <f>SUM(Ведомственная!I242)</f>
        <v>0</v>
      </c>
    </row>
    <row r="257" spans="1:8" s="27" customFormat="1" ht="47.25">
      <c r="A257" s="23" t="s">
        <v>637</v>
      </c>
      <c r="B257" s="29" t="s">
        <v>221</v>
      </c>
      <c r="C257" s="29"/>
      <c r="D257" s="38"/>
      <c r="E257" s="38"/>
      <c r="F257" s="10">
        <f>SUM(F286)+F258+F262</f>
        <v>211801.90000000002</v>
      </c>
      <c r="G257" s="10">
        <f>SUM(G286)+G258+G262</f>
        <v>290731</v>
      </c>
      <c r="H257" s="10">
        <f>SUM(H286)+H258+H262</f>
        <v>60467.199999999997</v>
      </c>
    </row>
    <row r="258" spans="1:8" ht="31.5" hidden="1">
      <c r="A258" s="2" t="s">
        <v>241</v>
      </c>
      <c r="B258" s="4" t="s">
        <v>270</v>
      </c>
      <c r="C258" s="4"/>
      <c r="D258" s="4"/>
      <c r="E258" s="4"/>
      <c r="F258" s="7">
        <f>SUM(F259)</f>
        <v>0</v>
      </c>
      <c r="G258" s="7">
        <f>SUM(G259)</f>
        <v>0</v>
      </c>
      <c r="H258" s="7">
        <f>SUM(H259)</f>
        <v>0</v>
      </c>
    </row>
    <row r="259" spans="1:8" ht="31.5" hidden="1">
      <c r="A259" s="2" t="s">
        <v>242</v>
      </c>
      <c r="B259" s="4" t="s">
        <v>271</v>
      </c>
      <c r="C259" s="4"/>
      <c r="D259" s="4"/>
      <c r="E259" s="4"/>
      <c r="F259" s="7">
        <f>SUM(F260:F261)</f>
        <v>0</v>
      </c>
      <c r="G259" s="7">
        <f>SUM(G260:G261)</f>
        <v>0</v>
      </c>
      <c r="H259" s="7">
        <f>SUM(H260:H261)</f>
        <v>0</v>
      </c>
    </row>
    <row r="260" spans="1:8" ht="31.5" hidden="1">
      <c r="A260" s="2" t="s">
        <v>243</v>
      </c>
      <c r="B260" s="4" t="s">
        <v>271</v>
      </c>
      <c r="C260" s="4" t="s">
        <v>224</v>
      </c>
      <c r="D260" s="4" t="s">
        <v>11</v>
      </c>
      <c r="E260" s="4" t="s">
        <v>155</v>
      </c>
      <c r="F260" s="7"/>
      <c r="G260" s="7"/>
      <c r="H260" s="7"/>
    </row>
    <row r="261" spans="1:8" ht="31.5" hidden="1">
      <c r="A261" s="2" t="s">
        <v>243</v>
      </c>
      <c r="B261" s="4" t="s">
        <v>271</v>
      </c>
      <c r="C261" s="4" t="s">
        <v>224</v>
      </c>
      <c r="D261" s="4" t="s">
        <v>152</v>
      </c>
      <c r="E261" s="4" t="s">
        <v>152</v>
      </c>
      <c r="F261" s="7">
        <f>SUM(Ведомственная!G432)</f>
        <v>0</v>
      </c>
      <c r="G261" s="7">
        <f>SUM(Ведомственная!H432)</f>
        <v>0</v>
      </c>
      <c r="H261" s="7">
        <f>SUM(Ведомственная!I432)</f>
        <v>0</v>
      </c>
    </row>
    <row r="262" spans="1:8" ht="31.5">
      <c r="A262" s="2" t="s">
        <v>244</v>
      </c>
      <c r="B262" s="4" t="s">
        <v>272</v>
      </c>
      <c r="C262" s="4"/>
      <c r="D262" s="4"/>
      <c r="E262" s="4"/>
      <c r="F262" s="7">
        <f>SUM(F263+F273)</f>
        <v>202558.2</v>
      </c>
      <c r="G262" s="7">
        <f>SUM(G263+G273)</f>
        <v>279146.09999999998</v>
      </c>
      <c r="H262" s="7">
        <f>SUM(H263+H273)</f>
        <v>48874.5</v>
      </c>
    </row>
    <row r="263" spans="1:8">
      <c r="A263" s="2" t="s">
        <v>29</v>
      </c>
      <c r="B263" s="4" t="s">
        <v>398</v>
      </c>
      <c r="C263" s="4"/>
      <c r="D263" s="4"/>
      <c r="E263" s="4"/>
      <c r="F263" s="7">
        <f>SUM(F271+F264)+F265+F267+F269</f>
        <v>198543.6</v>
      </c>
      <c r="G263" s="7">
        <f>SUM(G271+G264)+G265+G267+G269</f>
        <v>67950</v>
      </c>
      <c r="H263" s="7">
        <f>SUM(H271+H264)+H265+H267+H269</f>
        <v>25722.7</v>
      </c>
    </row>
    <row r="264" spans="1:8" ht="31.5">
      <c r="A264" s="2" t="s">
        <v>43</v>
      </c>
      <c r="B264" s="4" t="s">
        <v>398</v>
      </c>
      <c r="C264" s="4" t="s">
        <v>80</v>
      </c>
      <c r="D264" s="4" t="s">
        <v>152</v>
      </c>
      <c r="E264" s="4" t="s">
        <v>35</v>
      </c>
      <c r="F264" s="7">
        <f>SUM(Ведомственная!G314)</f>
        <v>4173.3999999999996</v>
      </c>
      <c r="G264" s="7">
        <f>SUM(Ведомственная!H314)</f>
        <v>0</v>
      </c>
      <c r="H264" s="7">
        <f>SUM(Ведомственная!I314)</f>
        <v>0</v>
      </c>
    </row>
    <row r="265" spans="1:8" ht="31.5">
      <c r="A265" s="2" t="s">
        <v>1034</v>
      </c>
      <c r="B265" s="4" t="s">
        <v>1031</v>
      </c>
      <c r="C265" s="4"/>
      <c r="D265" s="4"/>
      <c r="E265" s="4"/>
      <c r="F265" s="7">
        <f>SUM(F266)</f>
        <v>15928</v>
      </c>
      <c r="G265" s="7">
        <f t="shared" ref="G265:H265" si="51">SUM(G266)</f>
        <v>44731</v>
      </c>
      <c r="H265" s="7">
        <f t="shared" si="51"/>
        <v>0</v>
      </c>
    </row>
    <row r="266" spans="1:8" ht="31.5">
      <c r="A266" s="2" t="s">
        <v>43</v>
      </c>
      <c r="B266" s="4" t="s">
        <v>1031</v>
      </c>
      <c r="C266" s="4" t="s">
        <v>80</v>
      </c>
      <c r="D266" s="4" t="s">
        <v>152</v>
      </c>
      <c r="E266" s="4" t="s">
        <v>35</v>
      </c>
      <c r="F266" s="7">
        <f>SUM(Ведомственная!G316)</f>
        <v>15928</v>
      </c>
      <c r="G266" s="7">
        <f>SUM(Ведомственная!H316)</f>
        <v>44731</v>
      </c>
      <c r="H266" s="7">
        <f>SUM(Ведомственная!I316)</f>
        <v>0</v>
      </c>
    </row>
    <row r="267" spans="1:8" ht="31.5">
      <c r="A267" s="2" t="s">
        <v>1035</v>
      </c>
      <c r="B267" s="4" t="s">
        <v>1032</v>
      </c>
      <c r="C267" s="4"/>
      <c r="D267" s="4"/>
      <c r="E267" s="4"/>
      <c r="F267" s="7">
        <f>SUM(F268)</f>
        <v>8243.5</v>
      </c>
      <c r="G267" s="7">
        <f t="shared" ref="G267:H267" si="52">SUM(G268)</f>
        <v>23146.2</v>
      </c>
      <c r="H267" s="7">
        <f t="shared" si="52"/>
        <v>0</v>
      </c>
    </row>
    <row r="268" spans="1:8" ht="31.5">
      <c r="A268" s="2" t="s">
        <v>43</v>
      </c>
      <c r="B268" s="4" t="s">
        <v>1032</v>
      </c>
      <c r="C268" s="4" t="s">
        <v>80</v>
      </c>
      <c r="D268" s="4" t="s">
        <v>152</v>
      </c>
      <c r="E268" s="4" t="s">
        <v>35</v>
      </c>
      <c r="F268" s="7">
        <f>SUM(Ведомственная!G318)</f>
        <v>8243.5</v>
      </c>
      <c r="G268" s="7">
        <f>SUM(Ведомственная!H318)</f>
        <v>23146.2</v>
      </c>
      <c r="H268" s="7">
        <f>SUM(Ведомственная!I318)</f>
        <v>0</v>
      </c>
    </row>
    <row r="269" spans="1:8" ht="47.25">
      <c r="A269" s="2" t="s">
        <v>1036</v>
      </c>
      <c r="B269" s="4" t="s">
        <v>1033</v>
      </c>
      <c r="C269" s="4"/>
      <c r="D269" s="4"/>
      <c r="E269" s="4"/>
      <c r="F269" s="7">
        <f>SUM(F270)</f>
        <v>28.5</v>
      </c>
      <c r="G269" s="7">
        <f t="shared" ref="G269:H269" si="53">SUM(G270)</f>
        <v>72.8</v>
      </c>
      <c r="H269" s="7">
        <f t="shared" si="53"/>
        <v>0</v>
      </c>
    </row>
    <row r="270" spans="1:8" ht="31.5">
      <c r="A270" s="2" t="s">
        <v>43</v>
      </c>
      <c r="B270" s="4" t="s">
        <v>1033</v>
      </c>
      <c r="C270" s="4" t="s">
        <v>80</v>
      </c>
      <c r="D270" s="4" t="s">
        <v>152</v>
      </c>
      <c r="E270" s="4" t="s">
        <v>35</v>
      </c>
      <c r="F270" s="7">
        <f>SUM(Ведомственная!G320)</f>
        <v>28.5</v>
      </c>
      <c r="G270" s="7">
        <f>SUM(Ведомственная!H320)</f>
        <v>72.8</v>
      </c>
      <c r="H270" s="7">
        <f>SUM(Ведомственная!I320)</f>
        <v>0</v>
      </c>
    </row>
    <row r="271" spans="1:8">
      <c r="A271" s="2" t="s">
        <v>804</v>
      </c>
      <c r="B271" s="4" t="s">
        <v>732</v>
      </c>
      <c r="C271" s="4"/>
      <c r="D271" s="4"/>
      <c r="E271" s="4"/>
      <c r="F271" s="7">
        <f>SUM(F272)</f>
        <v>170170.2</v>
      </c>
      <c r="G271" s="7">
        <f>SUM(G272)</f>
        <v>0</v>
      </c>
      <c r="H271" s="7">
        <f>SUM(H272)</f>
        <v>25722.7</v>
      </c>
    </row>
    <row r="272" spans="1:8" ht="31.5">
      <c r="A272" s="2" t="s">
        <v>43</v>
      </c>
      <c r="B272" s="4" t="s">
        <v>732</v>
      </c>
      <c r="C272" s="4" t="s">
        <v>80</v>
      </c>
      <c r="D272" s="4" t="s">
        <v>152</v>
      </c>
      <c r="E272" s="4" t="s">
        <v>35</v>
      </c>
      <c r="F272" s="7">
        <f>SUM(Ведомственная!G322)</f>
        <v>170170.2</v>
      </c>
      <c r="G272" s="7">
        <f>SUM(Ведомственная!H322)</f>
        <v>0</v>
      </c>
      <c r="H272" s="7">
        <f>SUM(Ведомственная!I322)</f>
        <v>25722.7</v>
      </c>
    </row>
    <row r="273" spans="1:8" ht="31.5">
      <c r="A273" s="2" t="s">
        <v>640</v>
      </c>
      <c r="B273" s="4" t="s">
        <v>273</v>
      </c>
      <c r="C273" s="4"/>
      <c r="D273" s="4"/>
      <c r="E273" s="4"/>
      <c r="F273" s="7">
        <f>SUM(F274:F275)+F282+F284+F280+F278+F276</f>
        <v>4014.6</v>
      </c>
      <c r="G273" s="7">
        <f t="shared" ref="G273:H273" si="54">SUM(G274:G275)+G282+G284+G280+G278+G276</f>
        <v>211196.09999999998</v>
      </c>
      <c r="H273" s="7">
        <f t="shared" si="54"/>
        <v>23151.8</v>
      </c>
    </row>
    <row r="274" spans="1:8" ht="31.5">
      <c r="A274" s="2" t="s">
        <v>243</v>
      </c>
      <c r="B274" s="4" t="s">
        <v>273</v>
      </c>
      <c r="C274" s="4" t="s">
        <v>224</v>
      </c>
      <c r="D274" s="4" t="s">
        <v>152</v>
      </c>
      <c r="E274" s="4" t="s">
        <v>35</v>
      </c>
      <c r="F274" s="7">
        <f>SUM(Ведомственная!G324)</f>
        <v>2539.6</v>
      </c>
      <c r="G274" s="7">
        <f>SUM(Ведомственная!H324)</f>
        <v>0</v>
      </c>
      <c r="H274" s="7">
        <f>SUM(Ведомственная!I324)</f>
        <v>0</v>
      </c>
    </row>
    <row r="275" spans="1:8" ht="31.5">
      <c r="A275" s="2" t="s">
        <v>243</v>
      </c>
      <c r="B275" s="4" t="s">
        <v>273</v>
      </c>
      <c r="C275" s="4" t="s">
        <v>224</v>
      </c>
      <c r="D275" s="4" t="s">
        <v>152</v>
      </c>
      <c r="E275" s="4" t="s">
        <v>152</v>
      </c>
      <c r="F275" s="7">
        <f>SUM(Ведомственная!G435)</f>
        <v>1450</v>
      </c>
      <c r="G275" s="7">
        <f>SUM(Ведомственная!H435)</f>
        <v>3544.3</v>
      </c>
      <c r="H275" s="7">
        <f>SUM(Ведомственная!I435)</f>
        <v>0</v>
      </c>
    </row>
    <row r="276" spans="1:8" ht="31.5">
      <c r="A276" s="2" t="s">
        <v>1034</v>
      </c>
      <c r="B276" s="4" t="s">
        <v>1037</v>
      </c>
      <c r="C276" s="4"/>
      <c r="D276" s="4"/>
      <c r="E276" s="4"/>
      <c r="F276" s="7">
        <f>SUM(F277)</f>
        <v>0</v>
      </c>
      <c r="G276" s="7">
        <f t="shared" ref="G276:H276" si="55">SUM(G277)</f>
        <v>121462</v>
      </c>
      <c r="H276" s="7">
        <f t="shared" si="55"/>
        <v>0</v>
      </c>
    </row>
    <row r="277" spans="1:8" ht="31.5">
      <c r="A277" s="2" t="s">
        <v>243</v>
      </c>
      <c r="B277" s="4" t="s">
        <v>1037</v>
      </c>
      <c r="C277" s="4" t="s">
        <v>224</v>
      </c>
      <c r="D277" s="4" t="s">
        <v>152</v>
      </c>
      <c r="E277" s="4" t="s">
        <v>35</v>
      </c>
      <c r="F277" s="7">
        <f>SUM(Ведомственная!G326)</f>
        <v>0</v>
      </c>
      <c r="G277" s="7">
        <f>SUM(Ведомственная!H326)</f>
        <v>121462</v>
      </c>
      <c r="H277" s="7">
        <f>SUM(Ведомственная!I326)</f>
        <v>0</v>
      </c>
    </row>
    <row r="278" spans="1:8" ht="31.5">
      <c r="A278" s="2" t="s">
        <v>1035</v>
      </c>
      <c r="B278" s="4" t="s">
        <v>1038</v>
      </c>
      <c r="C278" s="4"/>
      <c r="D278" s="4"/>
      <c r="E278" s="4"/>
      <c r="F278" s="7">
        <f>SUM(F279)</f>
        <v>0</v>
      </c>
      <c r="G278" s="7">
        <f t="shared" ref="G278:H278" si="56">SUM(G279)</f>
        <v>62852.7</v>
      </c>
      <c r="H278" s="7">
        <f t="shared" si="56"/>
        <v>0</v>
      </c>
    </row>
    <row r="279" spans="1:8" ht="31.5">
      <c r="A279" s="2" t="s">
        <v>243</v>
      </c>
      <c r="B279" s="4" t="s">
        <v>1038</v>
      </c>
      <c r="C279" s="4" t="s">
        <v>224</v>
      </c>
      <c r="D279" s="4" t="s">
        <v>152</v>
      </c>
      <c r="E279" s="4" t="s">
        <v>35</v>
      </c>
      <c r="F279" s="7">
        <f>SUM(Ведомственная!G328)</f>
        <v>0</v>
      </c>
      <c r="G279" s="7">
        <f>SUM(Ведомственная!H328)</f>
        <v>62852.7</v>
      </c>
      <c r="H279" s="7">
        <f>SUM(Ведомственная!I328)</f>
        <v>0</v>
      </c>
    </row>
    <row r="280" spans="1:8" ht="47.25">
      <c r="A280" s="2" t="s">
        <v>1036</v>
      </c>
      <c r="B280" s="4" t="s">
        <v>1039</v>
      </c>
      <c r="C280" s="4"/>
      <c r="D280" s="4"/>
      <c r="E280" s="4"/>
      <c r="F280" s="7">
        <f>SUM(F281)</f>
        <v>0</v>
      </c>
      <c r="G280" s="7">
        <f>SUM(G281)</f>
        <v>185.3</v>
      </c>
      <c r="H280" s="7">
        <f>SUM(H281)</f>
        <v>0</v>
      </c>
    </row>
    <row r="281" spans="1:8" ht="31.5">
      <c r="A281" s="2" t="s">
        <v>243</v>
      </c>
      <c r="B281" s="4" t="s">
        <v>1039</v>
      </c>
      <c r="C281" s="4" t="s">
        <v>224</v>
      </c>
      <c r="D281" s="4" t="s">
        <v>152</v>
      </c>
      <c r="E281" s="4" t="s">
        <v>35</v>
      </c>
      <c r="F281" s="7">
        <f>SUM(Ведомственная!G330)</f>
        <v>0</v>
      </c>
      <c r="G281" s="7">
        <f>SUM(Ведомственная!H330)</f>
        <v>185.3</v>
      </c>
      <c r="H281" s="7">
        <f>SUM(Ведомственная!I330)</f>
        <v>0</v>
      </c>
    </row>
    <row r="282" spans="1:8" ht="31.5">
      <c r="A282" s="2" t="s">
        <v>971</v>
      </c>
      <c r="B282" s="4" t="s">
        <v>705</v>
      </c>
      <c r="C282" s="4"/>
      <c r="D282" s="4"/>
      <c r="E282" s="4"/>
      <c r="F282" s="7">
        <f>SUM(F283)</f>
        <v>0</v>
      </c>
      <c r="G282" s="7">
        <f>SUM(G283)</f>
        <v>23151.8</v>
      </c>
      <c r="H282" s="7">
        <f>SUM(H283)</f>
        <v>23151.8</v>
      </c>
    </row>
    <row r="283" spans="1:8" ht="31.5">
      <c r="A283" s="2" t="s">
        <v>243</v>
      </c>
      <c r="B283" s="4" t="s">
        <v>705</v>
      </c>
      <c r="C283" s="4" t="s">
        <v>224</v>
      </c>
      <c r="D283" s="4" t="s">
        <v>152</v>
      </c>
      <c r="E283" s="4" t="s">
        <v>152</v>
      </c>
      <c r="F283" s="7">
        <f>SUM(Ведомственная!G437)</f>
        <v>0</v>
      </c>
      <c r="G283" s="7">
        <f>SUM(Ведомственная!H437)</f>
        <v>23151.8</v>
      </c>
      <c r="H283" s="7">
        <f>SUM(Ведомственная!I437)</f>
        <v>23151.8</v>
      </c>
    </row>
    <row r="284" spans="1:8">
      <c r="A284" s="2" t="s">
        <v>804</v>
      </c>
      <c r="B284" s="4" t="s">
        <v>783</v>
      </c>
      <c r="C284" s="4"/>
      <c r="D284" s="4"/>
      <c r="E284" s="4"/>
      <c r="F284" s="7">
        <f>SUM(F285)</f>
        <v>25</v>
      </c>
      <c r="G284" s="7">
        <f t="shared" ref="G284:H284" si="57">SUM(G285)</f>
        <v>0</v>
      </c>
      <c r="H284" s="7">
        <f t="shared" si="57"/>
        <v>0</v>
      </c>
    </row>
    <row r="285" spans="1:8" ht="31.5">
      <c r="A285" s="2" t="s">
        <v>243</v>
      </c>
      <c r="B285" s="4" t="s">
        <v>783</v>
      </c>
      <c r="C285" s="4" t="s">
        <v>224</v>
      </c>
      <c r="D285" s="4" t="s">
        <v>152</v>
      </c>
      <c r="E285" s="4" t="s">
        <v>35</v>
      </c>
      <c r="F285" s="7">
        <f>SUM(Ведомственная!G332)</f>
        <v>25</v>
      </c>
      <c r="G285" s="7">
        <f>SUM(Ведомственная!H332)</f>
        <v>0</v>
      </c>
      <c r="H285" s="7">
        <f>SUM(Ведомственная!I332)</f>
        <v>0</v>
      </c>
    </row>
    <row r="286" spans="1:8" ht="31.5">
      <c r="A286" s="100" t="s">
        <v>228</v>
      </c>
      <c r="B286" s="31" t="s">
        <v>222</v>
      </c>
      <c r="C286" s="31"/>
      <c r="D286" s="101"/>
      <c r="E286" s="101"/>
      <c r="F286" s="9">
        <f>SUM(F287)</f>
        <v>9243.7000000000007</v>
      </c>
      <c r="G286" s="9">
        <f t="shared" ref="G286:H287" si="58">SUM(G287)</f>
        <v>11584.9</v>
      </c>
      <c r="H286" s="9">
        <f t="shared" si="58"/>
        <v>11592.7</v>
      </c>
    </row>
    <row r="287" spans="1:8" ht="31.5">
      <c r="A287" s="100" t="s">
        <v>726</v>
      </c>
      <c r="B287" s="31" t="s">
        <v>725</v>
      </c>
      <c r="C287" s="101"/>
      <c r="D287" s="101"/>
      <c r="E287" s="101"/>
      <c r="F287" s="9">
        <f>SUM(F288)</f>
        <v>9243.7000000000007</v>
      </c>
      <c r="G287" s="9">
        <f t="shared" si="58"/>
        <v>11584.9</v>
      </c>
      <c r="H287" s="9">
        <f t="shared" si="58"/>
        <v>11592.7</v>
      </c>
    </row>
    <row r="288" spans="1:8">
      <c r="A288" s="100" t="s">
        <v>34</v>
      </c>
      <c r="B288" s="31" t="s">
        <v>725</v>
      </c>
      <c r="C288" s="101" t="s">
        <v>88</v>
      </c>
      <c r="D288" s="101" t="s">
        <v>25</v>
      </c>
      <c r="E288" s="101" t="s">
        <v>11</v>
      </c>
      <c r="F288" s="9">
        <f>SUM(Ведомственная!G518)</f>
        <v>9243.7000000000007</v>
      </c>
      <c r="G288" s="9">
        <f>SUM(Ведомственная!H518)</f>
        <v>11584.9</v>
      </c>
      <c r="H288" s="9">
        <f>SUM(Ведомственная!I518)</f>
        <v>11592.7</v>
      </c>
    </row>
    <row r="289" spans="1:8" s="27" customFormat="1" ht="31.5">
      <c r="A289" s="65" t="s">
        <v>509</v>
      </c>
      <c r="B289" s="24" t="s">
        <v>263</v>
      </c>
      <c r="C289" s="24"/>
      <c r="D289" s="24"/>
      <c r="E289" s="24"/>
      <c r="F289" s="26">
        <f>SUM(F296)+F290</f>
        <v>14257.1</v>
      </c>
      <c r="G289" s="26">
        <f>SUM(G296)+G290</f>
        <v>10740.099999999999</v>
      </c>
      <c r="H289" s="26">
        <f>SUM(H296)+H290</f>
        <v>8865.5</v>
      </c>
    </row>
    <row r="290" spans="1:8" ht="31.5">
      <c r="A290" s="2" t="s">
        <v>242</v>
      </c>
      <c r="B290" s="101" t="s">
        <v>276</v>
      </c>
      <c r="C290" s="101"/>
      <c r="D290" s="101"/>
      <c r="E290" s="101"/>
      <c r="F290" s="9">
        <f>SUM(F291:F295)</f>
        <v>4920</v>
      </c>
      <c r="G290" s="9">
        <f>SUM(G291:G295)</f>
        <v>5600</v>
      </c>
      <c r="H290" s="9">
        <f>SUM(H291:H295)</f>
        <v>0</v>
      </c>
    </row>
    <row r="291" spans="1:8" ht="31.5">
      <c r="A291" s="2" t="s">
        <v>243</v>
      </c>
      <c r="B291" s="101" t="s">
        <v>276</v>
      </c>
      <c r="C291" s="101" t="s">
        <v>224</v>
      </c>
      <c r="D291" s="101" t="s">
        <v>152</v>
      </c>
      <c r="E291" s="101" t="s">
        <v>45</v>
      </c>
      <c r="F291" s="9">
        <f>SUM(Ведомственная!G389)</f>
        <v>0</v>
      </c>
      <c r="G291" s="9">
        <f>SUM(Ведомственная!H389)</f>
        <v>0</v>
      </c>
      <c r="H291" s="9">
        <f>SUM(Ведомственная!I389)</f>
        <v>0</v>
      </c>
    </row>
    <row r="292" spans="1:8" ht="31.5">
      <c r="A292" s="2" t="s">
        <v>243</v>
      </c>
      <c r="B292" s="101" t="s">
        <v>276</v>
      </c>
      <c r="C292" s="101" t="s">
        <v>224</v>
      </c>
      <c r="D292" s="101" t="s">
        <v>152</v>
      </c>
      <c r="E292" s="101" t="s">
        <v>152</v>
      </c>
      <c r="F292" s="9">
        <f>SUM(Ведомственная!G440)</f>
        <v>4920</v>
      </c>
      <c r="G292" s="9">
        <f>SUM(Ведомственная!H440)</f>
        <v>5600</v>
      </c>
      <c r="H292" s="9">
        <f>SUM(Ведомственная!I440)</f>
        <v>0</v>
      </c>
    </row>
    <row r="293" spans="1:8" ht="31.5" hidden="1">
      <c r="A293" s="2" t="s">
        <v>243</v>
      </c>
      <c r="B293" s="101" t="s">
        <v>276</v>
      </c>
      <c r="C293" s="101" t="s">
        <v>224</v>
      </c>
      <c r="D293" s="101" t="s">
        <v>13</v>
      </c>
      <c r="E293" s="101" t="s">
        <v>11</v>
      </c>
      <c r="F293" s="9">
        <f>SUM(Ведомственная!G512)</f>
        <v>0</v>
      </c>
      <c r="G293" s="9">
        <f>SUM(Ведомственная!H512)</f>
        <v>0</v>
      </c>
      <c r="H293" s="9">
        <f>SUM(Ведомственная!I512)</f>
        <v>0</v>
      </c>
    </row>
    <row r="294" spans="1:8" ht="31.5" hidden="1">
      <c r="A294" s="2" t="s">
        <v>243</v>
      </c>
      <c r="B294" s="101" t="s">
        <v>276</v>
      </c>
      <c r="C294" s="101" t="s">
        <v>224</v>
      </c>
      <c r="D294" s="101" t="s">
        <v>13</v>
      </c>
      <c r="E294" s="101" t="s">
        <v>28</v>
      </c>
      <c r="F294" s="9"/>
      <c r="G294" s="9"/>
      <c r="H294" s="9"/>
    </row>
    <row r="295" spans="1:8" ht="31.5" hidden="1">
      <c r="A295" s="2" t="s">
        <v>243</v>
      </c>
      <c r="B295" s="101" t="s">
        <v>276</v>
      </c>
      <c r="C295" s="101" t="s">
        <v>224</v>
      </c>
      <c r="D295" s="101" t="s">
        <v>153</v>
      </c>
      <c r="E295" s="101" t="s">
        <v>28</v>
      </c>
      <c r="F295" s="9">
        <f>SUM(Ведомственная!G538)</f>
        <v>0</v>
      </c>
      <c r="G295" s="9">
        <f>SUM(Ведомственная!H538)</f>
        <v>0</v>
      </c>
      <c r="H295" s="9">
        <f>SUM(Ведомственная!I538)</f>
        <v>0</v>
      </c>
    </row>
    <row r="296" spans="1:8" ht="31.5">
      <c r="A296" s="2" t="s">
        <v>508</v>
      </c>
      <c r="B296" s="4" t="s">
        <v>264</v>
      </c>
      <c r="C296" s="4"/>
      <c r="D296" s="4"/>
      <c r="E296" s="4"/>
      <c r="F296" s="7">
        <f>SUM(F297)</f>
        <v>9337.1</v>
      </c>
      <c r="G296" s="7">
        <f>SUM(G297)</f>
        <v>5140.0999999999995</v>
      </c>
      <c r="H296" s="7">
        <f>SUM(H297)</f>
        <v>8865.5</v>
      </c>
    </row>
    <row r="297" spans="1:8" ht="31.5">
      <c r="A297" s="2" t="s">
        <v>36</v>
      </c>
      <c r="B297" s="4" t="s">
        <v>265</v>
      </c>
      <c r="C297" s="4"/>
      <c r="D297" s="4"/>
      <c r="E297" s="4"/>
      <c r="F297" s="7">
        <f>SUM(F298:F301)</f>
        <v>9337.1</v>
      </c>
      <c r="G297" s="7">
        <f>SUM(G298:G301)</f>
        <v>5140.0999999999995</v>
      </c>
      <c r="H297" s="7">
        <f>SUM(H298:H301)</f>
        <v>8865.5</v>
      </c>
    </row>
    <row r="298" spans="1:8" ht="63">
      <c r="A298" s="2" t="s">
        <v>42</v>
      </c>
      <c r="B298" s="4" t="s">
        <v>265</v>
      </c>
      <c r="C298" s="4" t="s">
        <v>78</v>
      </c>
      <c r="D298" s="4" t="s">
        <v>11</v>
      </c>
      <c r="E298" s="4" t="s">
        <v>22</v>
      </c>
      <c r="F298" s="7">
        <f>SUM(Ведомственная!G265)</f>
        <v>8264.9</v>
      </c>
      <c r="G298" s="7">
        <f>SUM(Ведомственная!H265)</f>
        <v>4962.3999999999996</v>
      </c>
      <c r="H298" s="7">
        <f>SUM(Ведомственная!I265)</f>
        <v>8264.9</v>
      </c>
    </row>
    <row r="299" spans="1:8" ht="31.5">
      <c r="A299" s="2" t="s">
        <v>43</v>
      </c>
      <c r="B299" s="4" t="s">
        <v>265</v>
      </c>
      <c r="C299" s="4" t="s">
        <v>80</v>
      </c>
      <c r="D299" s="4" t="s">
        <v>11</v>
      </c>
      <c r="E299" s="4" t="s">
        <v>22</v>
      </c>
      <c r="F299" s="7">
        <f>SUM(Ведомственная!G266)</f>
        <v>1051.7</v>
      </c>
      <c r="G299" s="7">
        <f>SUM(Ведомственная!H266)</f>
        <v>157.19999999999999</v>
      </c>
      <c r="H299" s="7">
        <f>SUM(Ведомственная!I266)</f>
        <v>580.1</v>
      </c>
    </row>
    <row r="300" spans="1:8" ht="31.5" hidden="1">
      <c r="A300" s="2" t="s">
        <v>43</v>
      </c>
      <c r="B300" s="4" t="s">
        <v>265</v>
      </c>
      <c r="C300" s="4" t="s">
        <v>80</v>
      </c>
      <c r="D300" s="4" t="s">
        <v>102</v>
      </c>
      <c r="E300" s="4" t="s">
        <v>152</v>
      </c>
      <c r="F300" s="7">
        <f>SUM(Ведомственная!G486)</f>
        <v>0</v>
      </c>
      <c r="G300" s="7">
        <f>SUM(Ведомственная!H486)</f>
        <v>0</v>
      </c>
      <c r="H300" s="7">
        <f>SUM(Ведомственная!I486)</f>
        <v>0</v>
      </c>
    </row>
    <row r="301" spans="1:8">
      <c r="A301" s="2" t="s">
        <v>20</v>
      </c>
      <c r="B301" s="4" t="s">
        <v>265</v>
      </c>
      <c r="C301" s="4" t="s">
        <v>85</v>
      </c>
      <c r="D301" s="4" t="s">
        <v>11</v>
      </c>
      <c r="E301" s="4" t="s">
        <v>22</v>
      </c>
      <c r="F301" s="7">
        <f>SUM(Ведомственная!G267)</f>
        <v>20.5</v>
      </c>
      <c r="G301" s="7">
        <f>SUM(Ведомственная!H267)</f>
        <v>20.5</v>
      </c>
      <c r="H301" s="7">
        <f>SUM(Ведомственная!I267)</f>
        <v>20.5</v>
      </c>
    </row>
    <row r="302" spans="1:8" s="67" customFormat="1" ht="63">
      <c r="A302" s="23" t="s">
        <v>834</v>
      </c>
      <c r="B302" s="29" t="s">
        <v>511</v>
      </c>
      <c r="C302" s="24"/>
      <c r="D302" s="24"/>
      <c r="E302" s="24"/>
      <c r="F302" s="26">
        <f>SUM(F307+F309)</f>
        <v>3968.6000000000004</v>
      </c>
      <c r="G302" s="26">
        <f>SUM(G307+G309)</f>
        <v>14311.8</v>
      </c>
      <c r="H302" s="26">
        <f>SUM(H307+H309)</f>
        <v>1811.8</v>
      </c>
    </row>
    <row r="303" spans="1:8" ht="31.5">
      <c r="A303" s="100" t="s">
        <v>748</v>
      </c>
      <c r="B303" s="31" t="s">
        <v>915</v>
      </c>
      <c r="C303" s="4"/>
      <c r="D303" s="4"/>
      <c r="E303" s="4"/>
      <c r="F303" s="7">
        <f>SUM(F304)</f>
        <v>2023.2</v>
      </c>
      <c r="G303" s="7">
        <f>SUM(G304)</f>
        <v>0</v>
      </c>
      <c r="H303" s="7">
        <f>SUM(H304)</f>
        <v>0</v>
      </c>
    </row>
    <row r="304" spans="1:8" ht="31.5">
      <c r="A304" s="100" t="s">
        <v>43</v>
      </c>
      <c r="B304" s="31" t="s">
        <v>915</v>
      </c>
      <c r="C304" s="4" t="s">
        <v>80</v>
      </c>
      <c r="D304" s="4" t="s">
        <v>11</v>
      </c>
      <c r="E304" s="4" t="s">
        <v>22</v>
      </c>
      <c r="F304" s="7">
        <f>SUM(Ведомственная!G272)</f>
        <v>2023.2</v>
      </c>
      <c r="G304" s="7">
        <f>SUM(Ведомственная!H272)</f>
        <v>0</v>
      </c>
      <c r="H304" s="7">
        <f>SUM(Ведомственная!I272)</f>
        <v>0</v>
      </c>
    </row>
    <row r="305" spans="1:8" ht="31.5" hidden="1">
      <c r="A305" s="100" t="s">
        <v>799</v>
      </c>
      <c r="B305" s="31" t="s">
        <v>701</v>
      </c>
      <c r="C305" s="4"/>
      <c r="D305" s="4"/>
      <c r="E305" s="4"/>
      <c r="F305" s="7">
        <f>SUM(F306)</f>
        <v>0</v>
      </c>
      <c r="G305" s="7">
        <f>SUM(G306)</f>
        <v>0</v>
      </c>
      <c r="H305" s="7">
        <f>SUM(H306)</f>
        <v>0</v>
      </c>
    </row>
    <row r="306" spans="1:8" ht="31.5" hidden="1">
      <c r="A306" s="100" t="s">
        <v>43</v>
      </c>
      <c r="B306" s="31" t="s">
        <v>701</v>
      </c>
      <c r="C306" s="4" t="s">
        <v>80</v>
      </c>
      <c r="D306" s="4" t="s">
        <v>11</v>
      </c>
      <c r="E306" s="4" t="s">
        <v>22</v>
      </c>
      <c r="F306" s="7">
        <f>SUM(Ведомственная!G274)</f>
        <v>0</v>
      </c>
      <c r="G306" s="7">
        <f>SUM(Ведомственная!H274)</f>
        <v>0</v>
      </c>
      <c r="H306" s="7">
        <f>SUM(Ведомственная!I274)</f>
        <v>0</v>
      </c>
    </row>
    <row r="307" spans="1:8" s="21" customFormat="1" ht="31.5" hidden="1">
      <c r="A307" s="100" t="s">
        <v>800</v>
      </c>
      <c r="B307" s="31" t="s">
        <v>673</v>
      </c>
      <c r="C307" s="4"/>
      <c r="D307" s="4"/>
      <c r="E307" s="4"/>
      <c r="F307" s="7">
        <f>SUM(F308)</f>
        <v>0</v>
      </c>
      <c r="G307" s="7">
        <f t="shared" ref="G307:H307" si="59">SUM(G308)</f>
        <v>0</v>
      </c>
      <c r="H307" s="7">
        <f t="shared" si="59"/>
        <v>0</v>
      </c>
    </row>
    <row r="308" spans="1:8" s="21" customFormat="1" ht="31.5" hidden="1">
      <c r="A308" s="100" t="s">
        <v>43</v>
      </c>
      <c r="B308" s="31" t="s">
        <v>673</v>
      </c>
      <c r="C308" s="4" t="s">
        <v>80</v>
      </c>
      <c r="D308" s="4" t="s">
        <v>11</v>
      </c>
      <c r="E308" s="4" t="s">
        <v>22</v>
      </c>
      <c r="F308" s="7">
        <f>SUM(Ведомственная!G276)</f>
        <v>0</v>
      </c>
      <c r="G308" s="7">
        <f>SUM(Ведомственная!H276)</f>
        <v>0</v>
      </c>
      <c r="H308" s="7">
        <f>SUM(Ведомственная!I276)</f>
        <v>0</v>
      </c>
    </row>
    <row r="309" spans="1:8">
      <c r="A309" s="2" t="s">
        <v>29</v>
      </c>
      <c r="B309" s="4" t="s">
        <v>512</v>
      </c>
      <c r="C309" s="4"/>
      <c r="D309" s="4"/>
      <c r="E309" s="4"/>
      <c r="F309" s="7">
        <f>SUM(F310)+F303+F305</f>
        <v>3968.6000000000004</v>
      </c>
      <c r="G309" s="7">
        <f>SUM(G310)+G303+G305</f>
        <v>14311.8</v>
      </c>
      <c r="H309" s="7">
        <f>SUM(H310)+H303+H305</f>
        <v>1811.8</v>
      </c>
    </row>
    <row r="310" spans="1:8" ht="31.5">
      <c r="A310" s="2" t="s">
        <v>43</v>
      </c>
      <c r="B310" s="4" t="s">
        <v>512</v>
      </c>
      <c r="C310" s="4" t="s">
        <v>80</v>
      </c>
      <c r="D310" s="4" t="s">
        <v>11</v>
      </c>
      <c r="E310" s="4" t="s">
        <v>22</v>
      </c>
      <c r="F310" s="7">
        <f>SUM(Ведомственная!G270)</f>
        <v>1945.4</v>
      </c>
      <c r="G310" s="7">
        <f>SUM(Ведомственная!H270)</f>
        <v>14311.8</v>
      </c>
      <c r="H310" s="7">
        <f>SUM(Ведомственная!I270)</f>
        <v>1811.8</v>
      </c>
    </row>
    <row r="311" spans="1:8" s="27" customFormat="1" ht="31.5">
      <c r="A311" s="23" t="s">
        <v>757</v>
      </c>
      <c r="B311" s="29" t="s">
        <v>219</v>
      </c>
      <c r="C311" s="29"/>
      <c r="D311" s="38"/>
      <c r="E311" s="38"/>
      <c r="F311" s="10">
        <f>SUM(F312+F320)</f>
        <v>26702.7</v>
      </c>
      <c r="G311" s="10">
        <f t="shared" ref="G311:H311" si="60">SUM(G312+G320)</f>
        <v>12664.1</v>
      </c>
      <c r="H311" s="10">
        <f t="shared" si="60"/>
        <v>13100</v>
      </c>
    </row>
    <row r="312" spans="1:8">
      <c r="A312" s="100" t="s">
        <v>29</v>
      </c>
      <c r="B312" s="31" t="s">
        <v>226</v>
      </c>
      <c r="C312" s="31"/>
      <c r="D312" s="101"/>
      <c r="E312" s="101"/>
      <c r="F312" s="9">
        <f>SUM(F313:F314)+F315+F318</f>
        <v>17101.400000000001</v>
      </c>
      <c r="G312" s="9">
        <f t="shared" ref="G312:H312" si="61">SUM(G313:G314)+G315+G318</f>
        <v>3741.7000000000003</v>
      </c>
      <c r="H312" s="9">
        <f t="shared" si="61"/>
        <v>4177.6000000000004</v>
      </c>
    </row>
    <row r="313" spans="1:8" ht="63" hidden="1">
      <c r="A313" s="100" t="s">
        <v>42</v>
      </c>
      <c r="B313" s="31" t="s">
        <v>245</v>
      </c>
      <c r="C313" s="31">
        <v>100</v>
      </c>
      <c r="D313" s="101" t="s">
        <v>67</v>
      </c>
      <c r="E313" s="101" t="s">
        <v>152</v>
      </c>
      <c r="F313" s="9">
        <f>SUM(Ведомственная!G461)</f>
        <v>0</v>
      </c>
      <c r="G313" s="9">
        <f>SUM(Ведомственная!H461)</f>
        <v>0</v>
      </c>
      <c r="H313" s="9">
        <f>SUM(Ведомственная!I461)</f>
        <v>0</v>
      </c>
    </row>
    <row r="314" spans="1:8" ht="31.5">
      <c r="A314" s="100" t="s">
        <v>43</v>
      </c>
      <c r="B314" s="31" t="s">
        <v>226</v>
      </c>
      <c r="C314" s="101" t="s">
        <v>80</v>
      </c>
      <c r="D314" s="101" t="s">
        <v>67</v>
      </c>
      <c r="E314" s="101" t="s">
        <v>152</v>
      </c>
      <c r="F314" s="9">
        <f>SUM(Ведомственная!G462)</f>
        <v>17029</v>
      </c>
      <c r="G314" s="9">
        <f>SUM(Ведомственная!H462)</f>
        <v>3671.4</v>
      </c>
      <c r="H314" s="9">
        <f>SUM(Ведомственная!I462)</f>
        <v>3703.1</v>
      </c>
    </row>
    <row r="315" spans="1:8" ht="173.25">
      <c r="A315" s="100" t="s">
        <v>833</v>
      </c>
      <c r="B315" s="31" t="s">
        <v>832</v>
      </c>
      <c r="C315" s="101"/>
      <c r="D315" s="101"/>
      <c r="E315" s="101"/>
      <c r="F315" s="9">
        <f>SUM(F316:F317)</f>
        <v>72.400000000000006</v>
      </c>
      <c r="G315" s="9">
        <f t="shared" ref="G315:H315" si="62">SUM(G316:G317)</f>
        <v>70.3</v>
      </c>
      <c r="H315" s="9">
        <f t="shared" si="62"/>
        <v>70.3</v>
      </c>
    </row>
    <row r="316" spans="1:8" ht="63">
      <c r="A316" s="100" t="s">
        <v>42</v>
      </c>
      <c r="B316" s="31" t="s">
        <v>832</v>
      </c>
      <c r="C316" s="101" t="s">
        <v>78</v>
      </c>
      <c r="D316" s="101" t="s">
        <v>45</v>
      </c>
      <c r="E316" s="101" t="s">
        <v>25</v>
      </c>
      <c r="F316" s="9">
        <f>SUM(Ведомственная!G175)</f>
        <v>12</v>
      </c>
      <c r="G316" s="9">
        <f>SUM(Ведомственная!H175)</f>
        <v>12</v>
      </c>
      <c r="H316" s="9">
        <f>SUM(Ведомственная!I175)</f>
        <v>12</v>
      </c>
    </row>
    <row r="317" spans="1:8" ht="31.5">
      <c r="A317" s="100" t="s">
        <v>43</v>
      </c>
      <c r="B317" s="31" t="s">
        <v>832</v>
      </c>
      <c r="C317" s="101" t="s">
        <v>80</v>
      </c>
      <c r="D317" s="101" t="s">
        <v>67</v>
      </c>
      <c r="E317" s="101" t="s">
        <v>152</v>
      </c>
      <c r="F317" s="9">
        <f>SUM(Ведомственная!G464)</f>
        <v>60.4</v>
      </c>
      <c r="G317" s="9">
        <f>SUM(Ведомственная!H464)</f>
        <v>58.3</v>
      </c>
      <c r="H317" s="9">
        <f>SUM(Ведомственная!I464)</f>
        <v>58.3</v>
      </c>
    </row>
    <row r="318" spans="1:8" ht="31.5">
      <c r="A318" s="100" t="s">
        <v>910</v>
      </c>
      <c r="B318" s="31" t="s">
        <v>909</v>
      </c>
      <c r="C318" s="101"/>
      <c r="D318" s="101"/>
      <c r="E318" s="101"/>
      <c r="F318" s="9">
        <f>SUM(F319)</f>
        <v>0</v>
      </c>
      <c r="G318" s="9">
        <f t="shared" ref="G318:H318" si="63">SUM(G319)</f>
        <v>0</v>
      </c>
      <c r="H318" s="9">
        <f t="shared" si="63"/>
        <v>404.2</v>
      </c>
    </row>
    <row r="319" spans="1:8" ht="31.5">
      <c r="A319" s="100" t="s">
        <v>43</v>
      </c>
      <c r="B319" s="31" t="s">
        <v>909</v>
      </c>
      <c r="C319" s="101" t="s">
        <v>80</v>
      </c>
      <c r="D319" s="101" t="s">
        <v>67</v>
      </c>
      <c r="E319" s="101" t="s">
        <v>152</v>
      </c>
      <c r="F319" s="9">
        <f>SUM(Ведомственная!G466)</f>
        <v>0</v>
      </c>
      <c r="G319" s="9">
        <f>SUM(Ведомственная!H466)</f>
        <v>0</v>
      </c>
      <c r="H319" s="9">
        <f>SUM(Ведомственная!I466)</f>
        <v>404.2</v>
      </c>
    </row>
    <row r="320" spans="1:8" ht="31.5">
      <c r="A320" s="100" t="s">
        <v>36</v>
      </c>
      <c r="B320" s="31" t="s">
        <v>220</v>
      </c>
      <c r="C320" s="31"/>
      <c r="D320" s="101"/>
      <c r="E320" s="101"/>
      <c r="F320" s="9">
        <f>SUM(F321:F324)</f>
        <v>9601.2999999999993</v>
      </c>
      <c r="G320" s="9">
        <f>SUM(G321:G324)</f>
        <v>8922.4</v>
      </c>
      <c r="H320" s="9">
        <f>SUM(H321:H324)</f>
        <v>8922.4</v>
      </c>
    </row>
    <row r="321" spans="1:8" ht="63">
      <c r="A321" s="100" t="s">
        <v>42</v>
      </c>
      <c r="B321" s="31" t="s">
        <v>220</v>
      </c>
      <c r="C321" s="101" t="s">
        <v>78</v>
      </c>
      <c r="D321" s="101" t="s">
        <v>67</v>
      </c>
      <c r="E321" s="101" t="s">
        <v>45</v>
      </c>
      <c r="F321" s="9">
        <f>SUM(Ведомственная!G453)</f>
        <v>7620.4</v>
      </c>
      <c r="G321" s="9">
        <f>SUM(Ведомственная!H453)</f>
        <v>7455.5</v>
      </c>
      <c r="H321" s="9">
        <f>SUM(Ведомственная!I453)</f>
        <v>7455.5</v>
      </c>
    </row>
    <row r="322" spans="1:8" ht="31.5">
      <c r="A322" s="100" t="s">
        <v>43</v>
      </c>
      <c r="B322" s="31" t="s">
        <v>220</v>
      </c>
      <c r="C322" s="101" t="s">
        <v>80</v>
      </c>
      <c r="D322" s="101" t="s">
        <v>67</v>
      </c>
      <c r="E322" s="101" t="s">
        <v>45</v>
      </c>
      <c r="F322" s="9">
        <f>SUM(Ведомственная!G454)</f>
        <v>1382.1</v>
      </c>
      <c r="G322" s="9">
        <f>SUM(Ведомственная!H454)</f>
        <v>1177.8</v>
      </c>
      <c r="H322" s="9">
        <f>SUM(Ведомственная!I454)</f>
        <v>1177.8</v>
      </c>
    </row>
    <row r="323" spans="1:8" ht="31.5">
      <c r="A323" s="100" t="s">
        <v>43</v>
      </c>
      <c r="B323" s="31" t="s">
        <v>220</v>
      </c>
      <c r="C323" s="101" t="s">
        <v>80</v>
      </c>
      <c r="D323" s="101" t="s">
        <v>102</v>
      </c>
      <c r="E323" s="101" t="s">
        <v>152</v>
      </c>
      <c r="F323" s="9">
        <f>SUM(Ведомственная!G489)</f>
        <v>18</v>
      </c>
      <c r="G323" s="9">
        <f>SUM(Ведомственная!H489)</f>
        <v>0</v>
      </c>
      <c r="H323" s="9">
        <f>SUM(Ведомственная!I489)</f>
        <v>0</v>
      </c>
    </row>
    <row r="324" spans="1:8">
      <c r="A324" s="100" t="s">
        <v>20</v>
      </c>
      <c r="B324" s="31" t="s">
        <v>220</v>
      </c>
      <c r="C324" s="101" t="s">
        <v>85</v>
      </c>
      <c r="D324" s="101" t="s">
        <v>67</v>
      </c>
      <c r="E324" s="101" t="s">
        <v>45</v>
      </c>
      <c r="F324" s="9">
        <f>SUM(Ведомственная!G455)</f>
        <v>580.79999999999995</v>
      </c>
      <c r="G324" s="9">
        <f>SUM(Ведомственная!H455)</f>
        <v>289.10000000000002</v>
      </c>
      <c r="H324" s="9">
        <f>SUM(Ведомственная!I455)</f>
        <v>289.10000000000002</v>
      </c>
    </row>
    <row r="325" spans="1:8" s="27" customFormat="1" ht="47.25">
      <c r="A325" s="23" t="s">
        <v>510</v>
      </c>
      <c r="B325" s="29" t="s">
        <v>199</v>
      </c>
      <c r="C325" s="29"/>
      <c r="D325" s="38"/>
      <c r="E325" s="38"/>
      <c r="F325" s="10">
        <f>SUM(F326)+F340</f>
        <v>83898.4</v>
      </c>
      <c r="G325" s="10">
        <f>SUM(G326)+G340</f>
        <v>10406.800000000001</v>
      </c>
      <c r="H325" s="10">
        <f>SUM(H326)+H340</f>
        <v>31247.899999999998</v>
      </c>
    </row>
    <row r="326" spans="1:8" ht="47.25">
      <c r="A326" s="100" t="s">
        <v>494</v>
      </c>
      <c r="B326" s="31" t="s">
        <v>200</v>
      </c>
      <c r="C326" s="31"/>
      <c r="D326" s="101"/>
      <c r="E326" s="101"/>
      <c r="F326" s="9">
        <f>SUM(F329)+F337+F327</f>
        <v>83898.4</v>
      </c>
      <c r="G326" s="9">
        <f t="shared" ref="G326:H326" si="64">SUM(G329)+G337+G327</f>
        <v>10406.800000000001</v>
      </c>
      <c r="H326" s="9">
        <f t="shared" si="64"/>
        <v>31247.899999999998</v>
      </c>
    </row>
    <row r="327" spans="1:8" ht="31.5">
      <c r="A327" s="2" t="s">
        <v>1030</v>
      </c>
      <c r="B327" s="31" t="s">
        <v>1029</v>
      </c>
      <c r="C327" s="101"/>
      <c r="D327" s="9"/>
      <c r="E327" s="37"/>
      <c r="F327" s="9">
        <f>F328</f>
        <v>19570.2</v>
      </c>
      <c r="G327" s="9">
        <f>G328</f>
        <v>0</v>
      </c>
      <c r="H327" s="9">
        <f>H328</f>
        <v>7188.3</v>
      </c>
    </row>
    <row r="328" spans="1:8">
      <c r="A328" s="2" t="s">
        <v>20</v>
      </c>
      <c r="B328" s="31" t="s">
        <v>1029</v>
      </c>
      <c r="C328" s="101" t="s">
        <v>85</v>
      </c>
      <c r="D328" s="101" t="s">
        <v>11</v>
      </c>
      <c r="E328" s="101" t="s">
        <v>13</v>
      </c>
      <c r="F328" s="9">
        <f>SUM(Ведомственная!G202)</f>
        <v>19570.2</v>
      </c>
      <c r="G328" s="9">
        <f>SUM(Ведомственная!H202)</f>
        <v>0</v>
      </c>
      <c r="H328" s="9">
        <f>SUM(Ведомственная!I202)</f>
        <v>7188.3</v>
      </c>
    </row>
    <row r="329" spans="1:8" ht="47.25">
      <c r="A329" s="100" t="s">
        <v>402</v>
      </c>
      <c r="B329" s="31" t="s">
        <v>201</v>
      </c>
      <c r="C329" s="31"/>
      <c r="D329" s="101"/>
      <c r="E329" s="101"/>
      <c r="F329" s="9">
        <f>SUM(F330:F336)</f>
        <v>64328.2</v>
      </c>
      <c r="G329" s="9">
        <f>SUM(G330:G336)</f>
        <v>10406.800000000001</v>
      </c>
      <c r="H329" s="9">
        <f>SUM(H330:H336)</f>
        <v>24059.599999999999</v>
      </c>
    </row>
    <row r="330" spans="1:8" ht="31.5">
      <c r="A330" s="100" t="s">
        <v>43</v>
      </c>
      <c r="B330" s="31" t="s">
        <v>201</v>
      </c>
      <c r="C330" s="31">
        <v>200</v>
      </c>
      <c r="D330" s="101" t="s">
        <v>28</v>
      </c>
      <c r="E330" s="101">
        <v>13</v>
      </c>
      <c r="F330" s="9">
        <f>SUM(Ведомственная!G110)</f>
        <v>7876.8</v>
      </c>
      <c r="G330" s="9">
        <f>SUM(Ведомственная!H110)</f>
        <v>4688.8999999999996</v>
      </c>
      <c r="H330" s="9">
        <f>SUM(Ведомственная!I110)</f>
        <v>7791.9</v>
      </c>
    </row>
    <row r="331" spans="1:8" ht="31.5">
      <c r="A331" s="100" t="s">
        <v>43</v>
      </c>
      <c r="B331" s="31" t="s">
        <v>201</v>
      </c>
      <c r="C331" s="31">
        <v>200</v>
      </c>
      <c r="D331" s="101" t="s">
        <v>11</v>
      </c>
      <c r="E331" s="101" t="s">
        <v>13</v>
      </c>
      <c r="F331" s="9">
        <f>SUM(Ведомственная!G204)</f>
        <v>400</v>
      </c>
      <c r="G331" s="9">
        <f>SUM(Ведомственная!H204)</f>
        <v>0</v>
      </c>
      <c r="H331" s="9">
        <f>SUM(Ведомственная!I204)</f>
        <v>0</v>
      </c>
    </row>
    <row r="332" spans="1:8" ht="31.5">
      <c r="A332" s="100" t="s">
        <v>43</v>
      </c>
      <c r="B332" s="31" t="s">
        <v>201</v>
      </c>
      <c r="C332" s="31">
        <v>200</v>
      </c>
      <c r="D332" s="101" t="s">
        <v>152</v>
      </c>
      <c r="E332" s="101" t="s">
        <v>35</v>
      </c>
      <c r="F332" s="9">
        <f>SUM(Ведомственная!G336)</f>
        <v>14196.8</v>
      </c>
      <c r="G332" s="9">
        <f>SUM(Ведомственная!H336)</f>
        <v>3500</v>
      </c>
      <c r="H332" s="9">
        <f>SUM(Ведомственная!I336)</f>
        <v>3500</v>
      </c>
    </row>
    <row r="333" spans="1:8" ht="31.5">
      <c r="A333" s="100" t="s">
        <v>43</v>
      </c>
      <c r="B333" s="31" t="s">
        <v>201</v>
      </c>
      <c r="C333" s="31">
        <v>200</v>
      </c>
      <c r="D333" s="101" t="s">
        <v>152</v>
      </c>
      <c r="E333" s="101" t="s">
        <v>45</v>
      </c>
      <c r="F333" s="9">
        <f>SUM(Ведомственная!G393)</f>
        <v>35900.6</v>
      </c>
      <c r="G333" s="9">
        <f>SUM(Ведомственная!H393)</f>
        <v>747.7</v>
      </c>
      <c r="H333" s="9">
        <f>SUM(Ведомственная!I393)</f>
        <v>747.7</v>
      </c>
    </row>
    <row r="334" spans="1:8" ht="31.5">
      <c r="A334" s="2" t="s">
        <v>243</v>
      </c>
      <c r="B334" s="31" t="s">
        <v>201</v>
      </c>
      <c r="C334" s="31">
        <v>400</v>
      </c>
      <c r="D334" s="101" t="s">
        <v>152</v>
      </c>
      <c r="E334" s="101" t="s">
        <v>45</v>
      </c>
      <c r="F334" s="9">
        <f>SUM(Ведомственная!G394)</f>
        <v>5934</v>
      </c>
      <c r="G334" s="9">
        <f>SUM(Ведомственная!H394)</f>
        <v>1450.2</v>
      </c>
      <c r="H334" s="9">
        <f>SUM(Ведомственная!I394)</f>
        <v>12000</v>
      </c>
    </row>
    <row r="335" spans="1:8" ht="31.5" hidden="1">
      <c r="A335" s="2" t="s">
        <v>243</v>
      </c>
      <c r="B335" s="31" t="s">
        <v>201</v>
      </c>
      <c r="C335" s="31">
        <v>400</v>
      </c>
      <c r="D335" s="101" t="s">
        <v>153</v>
      </c>
      <c r="E335" s="101" t="s">
        <v>28</v>
      </c>
      <c r="F335" s="9">
        <f>SUM(Ведомственная!G542)</f>
        <v>0</v>
      </c>
      <c r="G335" s="9"/>
      <c r="H335" s="9"/>
    </row>
    <row r="336" spans="1:8">
      <c r="A336" s="100" t="s">
        <v>20</v>
      </c>
      <c r="B336" s="31" t="s">
        <v>201</v>
      </c>
      <c r="C336" s="31">
        <v>800</v>
      </c>
      <c r="D336" s="101" t="s">
        <v>28</v>
      </c>
      <c r="E336" s="101">
        <v>13</v>
      </c>
      <c r="F336" s="9">
        <f>SUM(Ведомственная!G111)</f>
        <v>20</v>
      </c>
      <c r="G336" s="9">
        <f>SUM(Ведомственная!H111)</f>
        <v>20</v>
      </c>
      <c r="H336" s="9">
        <f>SUM(Ведомственная!I111)</f>
        <v>20</v>
      </c>
    </row>
    <row r="337" spans="1:8" hidden="1">
      <c r="A337" s="2" t="s">
        <v>805</v>
      </c>
      <c r="B337" s="31" t="s">
        <v>831</v>
      </c>
      <c r="C337" s="4"/>
      <c r="D337" s="101"/>
      <c r="E337" s="101"/>
      <c r="F337" s="9">
        <f>SUM(F338)</f>
        <v>0</v>
      </c>
      <c r="G337" s="9">
        <f t="shared" ref="G337:H337" si="65">SUM(G338)</f>
        <v>0</v>
      </c>
      <c r="H337" s="9">
        <f t="shared" si="65"/>
        <v>0</v>
      </c>
    </row>
    <row r="338" spans="1:8" hidden="1">
      <c r="A338" s="2"/>
      <c r="B338" s="31" t="s">
        <v>830</v>
      </c>
      <c r="C338" s="4"/>
      <c r="D338" s="101"/>
      <c r="E338" s="101"/>
      <c r="F338" s="9">
        <f>SUM(F339)</f>
        <v>0</v>
      </c>
      <c r="G338" s="9">
        <f t="shared" ref="G338:H338" si="66">SUM(G339)</f>
        <v>0</v>
      </c>
      <c r="H338" s="9">
        <f t="shared" si="66"/>
        <v>0</v>
      </c>
    </row>
    <row r="339" spans="1:8" ht="31.5" hidden="1">
      <c r="A339" s="2" t="s">
        <v>43</v>
      </c>
      <c r="B339" s="31" t="s">
        <v>830</v>
      </c>
      <c r="C339" s="4" t="s">
        <v>80</v>
      </c>
      <c r="D339" s="101" t="s">
        <v>152</v>
      </c>
      <c r="E339" s="101" t="s">
        <v>45</v>
      </c>
      <c r="F339" s="9">
        <f>SUM(Ведомственная!G397)</f>
        <v>0</v>
      </c>
      <c r="G339" s="9">
        <f>SUM(Ведомственная!H397)</f>
        <v>0</v>
      </c>
      <c r="H339" s="9">
        <f>SUM(Ведомственная!I397)</f>
        <v>0</v>
      </c>
    </row>
    <row r="340" spans="1:8" ht="31.5" hidden="1">
      <c r="A340" s="100" t="s">
        <v>495</v>
      </c>
      <c r="B340" s="31" t="s">
        <v>213</v>
      </c>
      <c r="C340" s="31"/>
      <c r="D340" s="101"/>
      <c r="E340" s="101"/>
      <c r="F340" s="9">
        <f>SUM(F341)</f>
        <v>0</v>
      </c>
      <c r="G340" s="9">
        <f>SUM(G341)</f>
        <v>0</v>
      </c>
      <c r="H340" s="9">
        <f>SUM(H341)</f>
        <v>0</v>
      </c>
    </row>
    <row r="341" spans="1:8" ht="47.25" hidden="1">
      <c r="A341" s="100" t="s">
        <v>402</v>
      </c>
      <c r="B341" s="31" t="s">
        <v>513</v>
      </c>
      <c r="C341" s="31"/>
      <c r="D341" s="101"/>
      <c r="E341" s="101"/>
      <c r="F341" s="9">
        <f>SUM(F342:F345)</f>
        <v>0</v>
      </c>
      <c r="G341" s="9">
        <f t="shared" ref="G341:H341" si="67">SUM(G342:G345)</f>
        <v>0</v>
      </c>
      <c r="H341" s="9">
        <f t="shared" si="67"/>
        <v>0</v>
      </c>
    </row>
    <row r="342" spans="1:8" ht="31.5" hidden="1">
      <c r="A342" s="100" t="s">
        <v>43</v>
      </c>
      <c r="B342" s="31" t="s">
        <v>513</v>
      </c>
      <c r="C342" s="31">
        <v>200</v>
      </c>
      <c r="D342" s="101" t="s">
        <v>28</v>
      </c>
      <c r="E342" s="101">
        <v>13</v>
      </c>
      <c r="F342" s="9">
        <f>SUM(Ведомственная!G114)</f>
        <v>0</v>
      </c>
      <c r="G342" s="9">
        <f>SUM(Ведомственная!H114)</f>
        <v>0</v>
      </c>
      <c r="H342" s="9">
        <f>SUM(Ведомственная!I114)</f>
        <v>0</v>
      </c>
    </row>
    <row r="343" spans="1:8" hidden="1">
      <c r="A343" s="100" t="s">
        <v>20</v>
      </c>
      <c r="B343" s="31" t="s">
        <v>513</v>
      </c>
      <c r="C343" s="31">
        <v>800</v>
      </c>
      <c r="D343" s="101" t="s">
        <v>28</v>
      </c>
      <c r="E343" s="101">
        <v>13</v>
      </c>
      <c r="F343" s="9">
        <f>SUM(Ведомственная!G115)</f>
        <v>0</v>
      </c>
      <c r="G343" s="9">
        <f>SUM(Ведомственная!H115)</f>
        <v>0</v>
      </c>
      <c r="H343" s="9">
        <f>SUM(Ведомственная!I115)</f>
        <v>0</v>
      </c>
    </row>
    <row r="344" spans="1:8" hidden="1">
      <c r="A344" s="100" t="s">
        <v>20</v>
      </c>
      <c r="B344" s="31" t="s">
        <v>513</v>
      </c>
      <c r="C344" s="31">
        <v>800</v>
      </c>
      <c r="D344" s="101" t="s">
        <v>11</v>
      </c>
      <c r="E344" s="101" t="s">
        <v>13</v>
      </c>
      <c r="F344" s="9">
        <f>SUM(Ведомственная!G207)</f>
        <v>0</v>
      </c>
      <c r="G344" s="9">
        <f>SUM(Ведомственная!H207)</f>
        <v>0</v>
      </c>
      <c r="H344" s="9">
        <f>SUM(Ведомственная!I207)</f>
        <v>0</v>
      </c>
    </row>
    <row r="345" spans="1:8" hidden="1">
      <c r="A345" s="100" t="s">
        <v>20</v>
      </c>
      <c r="B345" s="31" t="s">
        <v>513</v>
      </c>
      <c r="C345" s="31">
        <v>800</v>
      </c>
      <c r="D345" s="101" t="s">
        <v>152</v>
      </c>
      <c r="E345" s="101" t="s">
        <v>35</v>
      </c>
      <c r="F345" s="9">
        <f>SUM(Ведомственная!G341)</f>
        <v>0</v>
      </c>
      <c r="G345" s="9">
        <f>SUM(Ведомственная!H341)</f>
        <v>0</v>
      </c>
      <c r="H345" s="9">
        <f>SUM(Ведомственная!I341)</f>
        <v>0</v>
      </c>
    </row>
    <row r="346" spans="1:8" s="27" customFormat="1" ht="47.25">
      <c r="A346" s="23" t="s">
        <v>756</v>
      </c>
      <c r="B346" s="29" t="s">
        <v>215</v>
      </c>
      <c r="C346" s="38"/>
      <c r="D346" s="38"/>
      <c r="E346" s="38"/>
      <c r="F346" s="10">
        <f>SUM(F347+F367)+F364</f>
        <v>77986</v>
      </c>
      <c r="G346" s="10">
        <f t="shared" ref="G346:H346" si="68">SUM(G347+G367)+G364</f>
        <v>56090.400000000001</v>
      </c>
      <c r="H346" s="10">
        <f t="shared" si="68"/>
        <v>68363.600000000006</v>
      </c>
    </row>
    <row r="347" spans="1:8" ht="31.5">
      <c r="A347" s="100" t="s">
        <v>324</v>
      </c>
      <c r="B347" s="31" t="s">
        <v>217</v>
      </c>
      <c r="C347" s="101"/>
      <c r="D347" s="101"/>
      <c r="E347" s="101"/>
      <c r="F347" s="9">
        <f>SUM(F350)+F362+F348</f>
        <v>61536.400000000009</v>
      </c>
      <c r="G347" s="9">
        <f t="shared" ref="G347:H347" si="69">SUM(G350)+G362+G348</f>
        <v>16500</v>
      </c>
      <c r="H347" s="9">
        <f t="shared" si="69"/>
        <v>16500</v>
      </c>
    </row>
    <row r="348" spans="1:8">
      <c r="A348" s="2" t="s">
        <v>29</v>
      </c>
      <c r="B348" s="31" t="s">
        <v>561</v>
      </c>
      <c r="C348" s="101"/>
      <c r="D348" s="101"/>
      <c r="E348" s="101"/>
      <c r="F348" s="9">
        <f>SUM(F349)</f>
        <v>2708.3</v>
      </c>
      <c r="G348" s="9">
        <f t="shared" ref="G348:H348" si="70">SUM(G349)</f>
        <v>0</v>
      </c>
      <c r="H348" s="9">
        <f t="shared" si="70"/>
        <v>0</v>
      </c>
    </row>
    <row r="349" spans="1:8">
      <c r="A349" s="2" t="s">
        <v>20</v>
      </c>
      <c r="B349" s="31" t="s">
        <v>561</v>
      </c>
      <c r="C349" s="101" t="s">
        <v>85</v>
      </c>
      <c r="D349" s="101" t="s">
        <v>152</v>
      </c>
      <c r="E349" s="101" t="s">
        <v>28</v>
      </c>
      <c r="F349" s="9">
        <f>SUM(Ведомственная!G293)</f>
        <v>2708.3</v>
      </c>
      <c r="G349" s="9">
        <f>SUM(Ведомственная!H293)</f>
        <v>0</v>
      </c>
      <c r="H349" s="9">
        <f>SUM(Ведомственная!I293)</f>
        <v>0</v>
      </c>
    </row>
    <row r="350" spans="1:8" ht="31.5">
      <c r="A350" s="100" t="s">
        <v>835</v>
      </c>
      <c r="B350" s="31" t="s">
        <v>652</v>
      </c>
      <c r="C350" s="101"/>
      <c r="D350" s="101"/>
      <c r="E350" s="101"/>
      <c r="F350" s="9">
        <f>SUM(F354)+F357+F351</f>
        <v>53900.800000000003</v>
      </c>
      <c r="G350" s="9">
        <f t="shared" ref="G350:H350" si="71">SUM(G354)+G357+G351</f>
        <v>0</v>
      </c>
      <c r="H350" s="9">
        <f t="shared" si="71"/>
        <v>0</v>
      </c>
    </row>
    <row r="351" spans="1:8" ht="47.25">
      <c r="A351" s="100" t="s">
        <v>656</v>
      </c>
      <c r="B351" s="31" t="s">
        <v>655</v>
      </c>
      <c r="C351" s="101"/>
      <c r="D351" s="101"/>
      <c r="E351" s="101"/>
      <c r="F351" s="9">
        <f>SUM(F352:F353)</f>
        <v>11289.8</v>
      </c>
      <c r="G351" s="9">
        <f t="shared" ref="G351:H351" si="72">SUM(G352:G353)</f>
        <v>0</v>
      </c>
      <c r="H351" s="9">
        <f t="shared" si="72"/>
        <v>0</v>
      </c>
    </row>
    <row r="352" spans="1:8" ht="31.5">
      <c r="A352" s="2" t="s">
        <v>243</v>
      </c>
      <c r="B352" s="31" t="s">
        <v>655</v>
      </c>
      <c r="C352" s="101" t="s">
        <v>224</v>
      </c>
      <c r="D352" s="101"/>
      <c r="E352" s="101"/>
      <c r="F352" s="9">
        <f>SUM(Ведомственная!G296)</f>
        <v>11250.8</v>
      </c>
      <c r="G352" s="9">
        <f>SUM(Ведомственная!H296)</f>
        <v>0</v>
      </c>
      <c r="H352" s="9">
        <f>SUM(Ведомственная!I296)</f>
        <v>0</v>
      </c>
    </row>
    <row r="353" spans="1:8">
      <c r="A353" s="2" t="s">
        <v>20</v>
      </c>
      <c r="B353" s="31" t="s">
        <v>655</v>
      </c>
      <c r="C353" s="110" t="s">
        <v>85</v>
      </c>
      <c r="D353" s="110"/>
      <c r="E353" s="110"/>
      <c r="F353" s="9">
        <f>SUM(Ведомственная!G297)</f>
        <v>39</v>
      </c>
      <c r="G353" s="9">
        <f>SUM(Ведомственная!H297)</f>
        <v>0</v>
      </c>
      <c r="H353" s="9">
        <f>SUM(Ведомственная!I297)</f>
        <v>0</v>
      </c>
    </row>
    <row r="354" spans="1:8" ht="31.5">
      <c r="A354" s="100" t="s">
        <v>650</v>
      </c>
      <c r="B354" s="31" t="s">
        <v>651</v>
      </c>
      <c r="C354" s="101"/>
      <c r="D354" s="101"/>
      <c r="E354" s="101"/>
      <c r="F354" s="9">
        <f>SUM(F355:F356)</f>
        <v>42555.8</v>
      </c>
      <c r="G354" s="9">
        <f t="shared" ref="G354:H354" si="73">SUM(G355:G356)</f>
        <v>0</v>
      </c>
      <c r="H354" s="9">
        <f t="shared" si="73"/>
        <v>0</v>
      </c>
    </row>
    <row r="355" spans="1:8" ht="31.5">
      <c r="A355" s="2" t="s">
        <v>243</v>
      </c>
      <c r="B355" s="31" t="s">
        <v>651</v>
      </c>
      <c r="C355" s="101" t="s">
        <v>224</v>
      </c>
      <c r="D355" s="101" t="s">
        <v>152</v>
      </c>
      <c r="E355" s="101" t="s">
        <v>28</v>
      </c>
      <c r="F355" s="9">
        <f>SUM(Ведомственная!G299)</f>
        <v>42424.9</v>
      </c>
      <c r="G355" s="9">
        <f>SUM(Ведомственная!H299)</f>
        <v>0</v>
      </c>
      <c r="H355" s="9">
        <f>SUM(Ведомственная!I299)</f>
        <v>0</v>
      </c>
    </row>
    <row r="356" spans="1:8">
      <c r="A356" s="2" t="s">
        <v>20</v>
      </c>
      <c r="B356" s="31" t="s">
        <v>651</v>
      </c>
      <c r="C356" s="110" t="s">
        <v>85</v>
      </c>
      <c r="D356" s="110" t="s">
        <v>152</v>
      </c>
      <c r="E356" s="110" t="s">
        <v>28</v>
      </c>
      <c r="F356" s="9">
        <f>SUM(Ведомственная!G300)</f>
        <v>130.9</v>
      </c>
      <c r="G356" s="9">
        <f>SUM(Ведомственная!H300)</f>
        <v>0</v>
      </c>
      <c r="H356" s="9">
        <f>SUM(Ведомственная!I300)</f>
        <v>0</v>
      </c>
    </row>
    <row r="357" spans="1:8" ht="31.5">
      <c r="A357" s="100" t="s">
        <v>916</v>
      </c>
      <c r="B357" s="31" t="s">
        <v>671</v>
      </c>
      <c r="C357" s="101"/>
      <c r="D357" s="101"/>
      <c r="E357" s="101"/>
      <c r="F357" s="9">
        <f>SUM(F358)</f>
        <v>55.2</v>
      </c>
      <c r="G357" s="9">
        <f>SUM(G358)</f>
        <v>0</v>
      </c>
      <c r="H357" s="9">
        <f>SUM(H358)</f>
        <v>0</v>
      </c>
    </row>
    <row r="358" spans="1:8" ht="31.5">
      <c r="A358" s="2" t="s">
        <v>243</v>
      </c>
      <c r="B358" s="31" t="s">
        <v>671</v>
      </c>
      <c r="C358" s="101" t="s">
        <v>224</v>
      </c>
      <c r="D358" s="101" t="s">
        <v>152</v>
      </c>
      <c r="E358" s="101" t="s">
        <v>28</v>
      </c>
      <c r="F358" s="9">
        <f>SUM(Ведомственная!G302)</f>
        <v>55.2</v>
      </c>
      <c r="G358" s="9">
        <f>SUM(Ведомственная!H302)</f>
        <v>0</v>
      </c>
      <c r="H358" s="9">
        <f>SUM(Ведомственная!I302)</f>
        <v>0</v>
      </c>
    </row>
    <row r="359" spans="1:8" ht="31.5" hidden="1">
      <c r="A359" s="2" t="s">
        <v>325</v>
      </c>
      <c r="B359" s="101" t="s">
        <v>326</v>
      </c>
      <c r="C359" s="101"/>
      <c r="D359" s="101"/>
      <c r="E359" s="101"/>
      <c r="F359" s="9">
        <f>SUM(F360)</f>
        <v>0</v>
      </c>
      <c r="G359" s="9">
        <f>SUM(G360)</f>
        <v>0</v>
      </c>
      <c r="H359" s="9">
        <f>SUM(H360)</f>
        <v>0</v>
      </c>
    </row>
    <row r="360" spans="1:8" ht="31.5" hidden="1">
      <c r="A360" s="2" t="s">
        <v>243</v>
      </c>
      <c r="B360" s="101" t="s">
        <v>326</v>
      </c>
      <c r="C360" s="101" t="s">
        <v>224</v>
      </c>
      <c r="D360" s="101" t="s">
        <v>152</v>
      </c>
      <c r="E360" s="101" t="s">
        <v>152</v>
      </c>
      <c r="F360" s="9"/>
      <c r="G360" s="9"/>
      <c r="H360" s="9"/>
    </row>
    <row r="361" spans="1:8" ht="31.5" hidden="1">
      <c r="A361" s="2" t="s">
        <v>243</v>
      </c>
      <c r="B361" s="31" t="s">
        <v>223</v>
      </c>
      <c r="C361" s="31">
        <v>400</v>
      </c>
      <c r="D361" s="101" t="s">
        <v>25</v>
      </c>
      <c r="E361" s="101" t="s">
        <v>67</v>
      </c>
      <c r="F361" s="9"/>
      <c r="G361" s="9"/>
      <c r="H361" s="9"/>
    </row>
    <row r="362" spans="1:8">
      <c r="A362" s="34" t="s">
        <v>29</v>
      </c>
      <c r="B362" s="101" t="s">
        <v>561</v>
      </c>
      <c r="C362" s="31"/>
      <c r="D362" s="101"/>
      <c r="E362" s="101"/>
      <c r="F362" s="9">
        <f>SUM(F363)</f>
        <v>4927.3</v>
      </c>
      <c r="G362" s="9">
        <f>SUM(G363)</f>
        <v>16500</v>
      </c>
      <c r="H362" s="9">
        <f>SUM(H363)</f>
        <v>16500</v>
      </c>
    </row>
    <row r="363" spans="1:8" ht="31.5">
      <c r="A363" s="2" t="s">
        <v>43</v>
      </c>
      <c r="B363" s="101" t="s">
        <v>561</v>
      </c>
      <c r="C363" s="31">
        <v>200</v>
      </c>
      <c r="D363" s="101" t="s">
        <v>152</v>
      </c>
      <c r="E363" s="101" t="s">
        <v>28</v>
      </c>
      <c r="F363" s="9">
        <f>SUM(Ведомственная!G444)</f>
        <v>4927.3</v>
      </c>
      <c r="G363" s="9">
        <f>SUM(Ведомственная!H444)</f>
        <v>16500</v>
      </c>
      <c r="H363" s="9">
        <f>SUM(Ведомственная!I444)</f>
        <v>16500</v>
      </c>
    </row>
    <row r="364" spans="1:8" ht="141.75" hidden="1">
      <c r="A364" s="100" t="s">
        <v>837</v>
      </c>
      <c r="B364" s="31" t="s">
        <v>223</v>
      </c>
      <c r="C364" s="37"/>
      <c r="D364" s="101"/>
      <c r="E364" s="101"/>
      <c r="F364" s="9">
        <f>SUM(F366)</f>
        <v>0</v>
      </c>
      <c r="G364" s="9">
        <f t="shared" ref="G364:H364" si="74">SUM(G366)</f>
        <v>0</v>
      </c>
      <c r="H364" s="9">
        <f t="shared" si="74"/>
        <v>0</v>
      </c>
    </row>
    <row r="365" spans="1:8" hidden="1">
      <c r="A365" s="34" t="s">
        <v>29</v>
      </c>
      <c r="B365" s="31" t="s">
        <v>747</v>
      </c>
      <c r="C365" s="37"/>
      <c r="D365" s="101"/>
      <c r="E365" s="101"/>
      <c r="F365" s="9">
        <f>SUM(F366)</f>
        <v>0</v>
      </c>
      <c r="G365" s="9">
        <f t="shared" ref="G365:H365" si="75">SUM(G366)</f>
        <v>0</v>
      </c>
      <c r="H365" s="9">
        <f t="shared" si="75"/>
        <v>0</v>
      </c>
    </row>
    <row r="366" spans="1:8" ht="31.5" hidden="1">
      <c r="A366" s="2" t="s">
        <v>243</v>
      </c>
      <c r="B366" s="31" t="s">
        <v>747</v>
      </c>
      <c r="C366" s="31">
        <v>400</v>
      </c>
      <c r="D366" s="101" t="s">
        <v>25</v>
      </c>
      <c r="E366" s="101" t="s">
        <v>67</v>
      </c>
      <c r="F366" s="9">
        <f>SUM(Ведомственная!G529)</f>
        <v>0</v>
      </c>
      <c r="G366" s="9">
        <f>SUM(Ведомственная!H529)</f>
        <v>0</v>
      </c>
      <c r="H366" s="9">
        <f>SUM(Ведомственная!I529)</f>
        <v>0</v>
      </c>
    </row>
    <row r="367" spans="1:8" ht="63">
      <c r="A367" s="100" t="s">
        <v>320</v>
      </c>
      <c r="B367" s="31" t="s">
        <v>323</v>
      </c>
      <c r="C367" s="31"/>
      <c r="D367" s="101"/>
      <c r="E367" s="101"/>
      <c r="F367" s="9">
        <f>SUM(F368+F370)</f>
        <v>16449.599999999999</v>
      </c>
      <c r="G367" s="9">
        <f>SUM(G368+G370)</f>
        <v>39590.400000000001</v>
      </c>
      <c r="H367" s="9">
        <f>SUM(H368+H370)</f>
        <v>51863.6</v>
      </c>
    </row>
    <row r="368" spans="1:8" ht="126">
      <c r="A368" s="35" t="s">
        <v>471</v>
      </c>
      <c r="B368" s="31" t="s">
        <v>441</v>
      </c>
      <c r="C368" s="31"/>
      <c r="D368" s="101"/>
      <c r="E368" s="101"/>
      <c r="F368" s="9">
        <f>SUM(F369)</f>
        <v>16449.599999999999</v>
      </c>
      <c r="G368" s="9">
        <f>SUM(G369)</f>
        <v>39590.400000000001</v>
      </c>
      <c r="H368" s="9">
        <f>SUM(H369)</f>
        <v>51863.6</v>
      </c>
    </row>
    <row r="369" spans="1:8" ht="31.5">
      <c r="A369" s="2" t="s">
        <v>243</v>
      </c>
      <c r="B369" s="31" t="s">
        <v>441</v>
      </c>
      <c r="C369" s="31">
        <v>400</v>
      </c>
      <c r="D369" s="101" t="s">
        <v>25</v>
      </c>
      <c r="E369" s="101" t="s">
        <v>11</v>
      </c>
      <c r="F369" s="9">
        <f>SUM(Ведомственная!G522)</f>
        <v>16449.599999999999</v>
      </c>
      <c r="G369" s="9">
        <f>SUM(Ведомственная!H522)</f>
        <v>39590.400000000001</v>
      </c>
      <c r="H369" s="9">
        <f>SUM(Ведомственная!I522)</f>
        <v>51863.6</v>
      </c>
    </row>
    <row r="370" spans="1:8" ht="47.25" hidden="1">
      <c r="A370" s="100" t="s">
        <v>225</v>
      </c>
      <c r="B370" s="101" t="s">
        <v>442</v>
      </c>
      <c r="C370" s="31"/>
      <c r="D370" s="101"/>
      <c r="E370" s="101"/>
      <c r="F370" s="9">
        <f>SUM(F371)</f>
        <v>0</v>
      </c>
      <c r="G370" s="9">
        <f>SUM(G371)</f>
        <v>0</v>
      </c>
      <c r="H370" s="9">
        <f>SUM(H371)</f>
        <v>0</v>
      </c>
    </row>
    <row r="371" spans="1:8" ht="31.5" hidden="1">
      <c r="A371" s="2" t="s">
        <v>243</v>
      </c>
      <c r="B371" s="101" t="s">
        <v>442</v>
      </c>
      <c r="C371" s="101" t="s">
        <v>224</v>
      </c>
      <c r="D371" s="101" t="s">
        <v>25</v>
      </c>
      <c r="E371" s="101" t="s">
        <v>11</v>
      </c>
      <c r="F371" s="9">
        <f>SUM(Ведомственная!G524)</f>
        <v>0</v>
      </c>
      <c r="G371" s="9">
        <f>SUM(Ведомственная!H524)</f>
        <v>0</v>
      </c>
      <c r="H371" s="9">
        <f>SUM(Ведомственная!I524)</f>
        <v>0</v>
      </c>
    </row>
    <row r="372" spans="1:8" s="27" customFormat="1" ht="31.5">
      <c r="A372" s="23" t="s">
        <v>517</v>
      </c>
      <c r="B372" s="38" t="s">
        <v>202</v>
      </c>
      <c r="C372" s="38"/>
      <c r="D372" s="38"/>
      <c r="E372" s="38"/>
      <c r="F372" s="10">
        <f>SUM(F373+F376)</f>
        <v>178</v>
      </c>
      <c r="G372" s="10">
        <f t="shared" ref="G372:H372" si="76">SUM(G373+G376)</f>
        <v>178</v>
      </c>
      <c r="H372" s="10">
        <f t="shared" si="76"/>
        <v>178</v>
      </c>
    </row>
    <row r="373" spans="1:8" ht="31.5">
      <c r="A373" s="100" t="s">
        <v>742</v>
      </c>
      <c r="B373" s="101" t="s">
        <v>740</v>
      </c>
      <c r="C373" s="101"/>
      <c r="D373" s="101"/>
      <c r="E373" s="101"/>
      <c r="F373" s="9">
        <f>SUM(Ведомственная!G1121)</f>
        <v>67</v>
      </c>
      <c r="G373" s="9">
        <f>SUM(Ведомственная!H1121)</f>
        <v>67</v>
      </c>
      <c r="H373" s="9">
        <f>SUM(Ведомственная!I1121)</f>
        <v>67</v>
      </c>
    </row>
    <row r="374" spans="1:8">
      <c r="A374" s="100" t="s">
        <v>29</v>
      </c>
      <c r="B374" s="101" t="s">
        <v>741</v>
      </c>
      <c r="C374" s="101"/>
      <c r="D374" s="101"/>
      <c r="E374" s="101"/>
      <c r="F374" s="9">
        <f>SUM(Ведомственная!G1122)</f>
        <v>67</v>
      </c>
      <c r="G374" s="9">
        <f>SUM(Ведомственная!H1122)</f>
        <v>67</v>
      </c>
      <c r="H374" s="9">
        <f>SUM(Ведомственная!I1122)</f>
        <v>67</v>
      </c>
    </row>
    <row r="375" spans="1:8" ht="31.5">
      <c r="A375" s="100" t="s">
        <v>43</v>
      </c>
      <c r="B375" s="101" t="s">
        <v>741</v>
      </c>
      <c r="C375" s="101" t="s">
        <v>80</v>
      </c>
      <c r="D375" s="101" t="s">
        <v>102</v>
      </c>
      <c r="E375" s="101" t="s">
        <v>102</v>
      </c>
      <c r="F375" s="9">
        <f>SUM(Ведомственная!G1123)</f>
        <v>67</v>
      </c>
      <c r="G375" s="9">
        <f>SUM(Ведомственная!H1123)</f>
        <v>67</v>
      </c>
      <c r="H375" s="9">
        <f>SUM(Ведомственная!I1123)</f>
        <v>67</v>
      </c>
    </row>
    <row r="376" spans="1:8" ht="47.25">
      <c r="A376" s="100" t="s">
        <v>745</v>
      </c>
      <c r="B376" s="101" t="s">
        <v>743</v>
      </c>
      <c r="C376" s="101"/>
      <c r="D376" s="101"/>
      <c r="E376" s="101"/>
      <c r="F376" s="9">
        <f>SUM(Ведомственная!G1124)</f>
        <v>111</v>
      </c>
      <c r="G376" s="9">
        <f>SUM(Ведомственная!H1124)</f>
        <v>111</v>
      </c>
      <c r="H376" s="9">
        <f>SUM(Ведомственная!I1124)</f>
        <v>111</v>
      </c>
    </row>
    <row r="377" spans="1:8">
      <c r="A377" s="100" t="s">
        <v>29</v>
      </c>
      <c r="B377" s="101" t="s">
        <v>744</v>
      </c>
      <c r="C377" s="101"/>
      <c r="D377" s="101"/>
      <c r="E377" s="101"/>
      <c r="F377" s="9">
        <f>SUM(Ведомственная!G1125)</f>
        <v>111</v>
      </c>
      <c r="G377" s="9">
        <f>SUM(Ведомственная!H1125)</f>
        <v>111</v>
      </c>
      <c r="H377" s="9">
        <f>SUM(Ведомственная!I1125)</f>
        <v>111</v>
      </c>
    </row>
    <row r="378" spans="1:8" ht="31.5">
      <c r="A378" s="33" t="s">
        <v>43</v>
      </c>
      <c r="B378" s="101" t="s">
        <v>744</v>
      </c>
      <c r="C378" s="101" t="s">
        <v>80</v>
      </c>
      <c r="D378" s="101" t="s">
        <v>102</v>
      </c>
      <c r="E378" s="101" t="s">
        <v>102</v>
      </c>
      <c r="F378" s="9">
        <f>SUM(Ведомственная!G1126)</f>
        <v>111</v>
      </c>
      <c r="G378" s="9">
        <f>SUM(Ведомственная!H1126)</f>
        <v>111</v>
      </c>
      <c r="H378" s="9">
        <f>SUM(Ведомственная!I1126)</f>
        <v>111</v>
      </c>
    </row>
    <row r="379" spans="1:8" ht="63">
      <c r="A379" s="23" t="s">
        <v>568</v>
      </c>
      <c r="B379" s="38" t="s">
        <v>567</v>
      </c>
      <c r="C379" s="101"/>
      <c r="D379" s="101"/>
      <c r="E379" s="101"/>
      <c r="F379" s="10">
        <f>SUM(F380+F389)+F388+F393</f>
        <v>12250.8</v>
      </c>
      <c r="G379" s="10">
        <f>SUM(G380+G389)+G388+G393</f>
        <v>0</v>
      </c>
      <c r="H379" s="10">
        <f>SUM(H380+H389)+H388+H393</f>
        <v>8224.7999999999993</v>
      </c>
    </row>
    <row r="380" spans="1:8">
      <c r="A380" s="100" t="s">
        <v>29</v>
      </c>
      <c r="B380" s="4" t="s">
        <v>569</v>
      </c>
      <c r="C380" s="101"/>
      <c r="D380" s="101"/>
      <c r="E380" s="101"/>
      <c r="F380" s="9">
        <f>SUM(F382+F384)+F381</f>
        <v>12250.8</v>
      </c>
      <c r="G380" s="9">
        <f t="shared" ref="G380:H380" si="77">SUM(G382+G384)+G381</f>
        <v>0</v>
      </c>
      <c r="H380" s="9">
        <f t="shared" si="77"/>
        <v>8224.7999999999993</v>
      </c>
    </row>
    <row r="381" spans="1:8" ht="31.5">
      <c r="A381" s="33" t="s">
        <v>43</v>
      </c>
      <c r="B381" s="4" t="s">
        <v>569</v>
      </c>
      <c r="C381" s="101" t="s">
        <v>80</v>
      </c>
      <c r="D381" s="101"/>
      <c r="E381" s="101"/>
      <c r="F381" s="9">
        <f>SUM(Ведомственная!G506)</f>
        <v>2480</v>
      </c>
      <c r="G381" s="9">
        <f>SUM(Ведомственная!H506)</f>
        <v>0</v>
      </c>
      <c r="H381" s="9">
        <f>SUM(Ведомственная!I506)</f>
        <v>0</v>
      </c>
    </row>
    <row r="382" spans="1:8">
      <c r="A382" s="100" t="s">
        <v>115</v>
      </c>
      <c r="B382" s="4" t="s">
        <v>570</v>
      </c>
      <c r="C382" s="101"/>
      <c r="D382" s="101"/>
      <c r="E382" s="101"/>
      <c r="F382" s="9">
        <f t="shared" ref="F382:H382" si="78">SUM(F383)</f>
        <v>7640.9</v>
      </c>
      <c r="G382" s="9">
        <f t="shared" si="78"/>
        <v>0</v>
      </c>
      <c r="H382" s="9">
        <f t="shared" si="78"/>
        <v>0</v>
      </c>
    </row>
    <row r="383" spans="1:8" ht="31.5">
      <c r="A383" s="100" t="s">
        <v>43</v>
      </c>
      <c r="B383" s="4" t="s">
        <v>570</v>
      </c>
      <c r="C383" s="101" t="s">
        <v>80</v>
      </c>
      <c r="D383" s="101" t="s">
        <v>13</v>
      </c>
      <c r="E383" s="101" t="s">
        <v>28</v>
      </c>
      <c r="F383" s="9">
        <f>SUM(Ведомственная!G1310)</f>
        <v>7640.9</v>
      </c>
      <c r="G383" s="9">
        <f>SUM(Ведомственная!H1310)</f>
        <v>0</v>
      </c>
      <c r="H383" s="9">
        <f>SUM(Ведомственная!I1310)</f>
        <v>0</v>
      </c>
    </row>
    <row r="384" spans="1:8" ht="63">
      <c r="A384" s="100" t="s">
        <v>727</v>
      </c>
      <c r="B384" s="4" t="s">
        <v>791</v>
      </c>
      <c r="C384" s="4"/>
      <c r="D384" s="101"/>
      <c r="E384" s="101"/>
      <c r="F384" s="9">
        <f>SUM(F385:F386)</f>
        <v>2129.9</v>
      </c>
      <c r="G384" s="9">
        <f t="shared" ref="G384:H384" si="79">SUM(G385:G386)</f>
        <v>0</v>
      </c>
      <c r="H384" s="9">
        <f t="shared" si="79"/>
        <v>8224.7999999999993</v>
      </c>
    </row>
    <row r="385" spans="1:8" ht="31.5" hidden="1">
      <c r="A385" s="33" t="s">
        <v>43</v>
      </c>
      <c r="B385" s="4" t="s">
        <v>791</v>
      </c>
      <c r="C385" s="4" t="s">
        <v>111</v>
      </c>
      <c r="D385" s="101" t="s">
        <v>13</v>
      </c>
      <c r="E385" s="101" t="s">
        <v>28</v>
      </c>
      <c r="F385" s="9">
        <f>SUM(Ведомственная!G1312)</f>
        <v>0</v>
      </c>
      <c r="G385" s="9">
        <f>SUM(Ведомственная!H1312)</f>
        <v>0</v>
      </c>
      <c r="H385" s="9">
        <f>SUM(Ведомственная!I1312)</f>
        <v>0</v>
      </c>
    </row>
    <row r="386" spans="1:8" ht="31.5">
      <c r="A386" s="100" t="s">
        <v>110</v>
      </c>
      <c r="B386" s="4" t="s">
        <v>791</v>
      </c>
      <c r="C386" s="4" t="s">
        <v>111</v>
      </c>
      <c r="D386" s="101" t="s">
        <v>13</v>
      </c>
      <c r="E386" s="101" t="s">
        <v>28</v>
      </c>
      <c r="F386" s="9">
        <f>SUM(Ведомственная!G1313)</f>
        <v>2129.9</v>
      </c>
      <c r="G386" s="9">
        <f>SUM(Ведомственная!H1313)</f>
        <v>0</v>
      </c>
      <c r="H386" s="9">
        <f>SUM(Ведомственная!I1313)</f>
        <v>8224.7999999999993</v>
      </c>
    </row>
    <row r="387" spans="1:8" ht="31.5" hidden="1">
      <c r="A387" s="100" t="s">
        <v>242</v>
      </c>
      <c r="B387" s="101" t="s">
        <v>785</v>
      </c>
      <c r="C387" s="4"/>
      <c r="D387" s="101"/>
      <c r="E387" s="101"/>
      <c r="F387" s="9">
        <f>SUM(F388)</f>
        <v>0</v>
      </c>
      <c r="G387" s="9">
        <f>SUM(G388)</f>
        <v>0</v>
      </c>
      <c r="H387" s="9">
        <f>SUM(H388)</f>
        <v>0</v>
      </c>
    </row>
    <row r="388" spans="1:8" ht="31.5" hidden="1">
      <c r="A388" s="100" t="s">
        <v>243</v>
      </c>
      <c r="B388" s="101" t="s">
        <v>785</v>
      </c>
      <c r="C388" s="4" t="s">
        <v>224</v>
      </c>
      <c r="D388" s="101" t="s">
        <v>13</v>
      </c>
      <c r="E388" s="101" t="s">
        <v>28</v>
      </c>
      <c r="F388" s="9">
        <f>SUM(Ведомственная!G508)</f>
        <v>0</v>
      </c>
      <c r="G388" s="9">
        <f>SUM(Ведомственная!H508)</f>
        <v>0</v>
      </c>
      <c r="H388" s="9">
        <f>SUM(Ведомственная!I508)</f>
        <v>0</v>
      </c>
    </row>
    <row r="389" spans="1:8" hidden="1">
      <c r="A389" s="100" t="s">
        <v>135</v>
      </c>
      <c r="B389" s="4" t="s">
        <v>571</v>
      </c>
      <c r="C389" s="101"/>
      <c r="D389" s="101"/>
      <c r="E389" s="101"/>
      <c r="F389" s="9">
        <f t="shared" ref="F389:H391" si="80">SUM(F390)</f>
        <v>0</v>
      </c>
      <c r="G389" s="9">
        <f t="shared" si="80"/>
        <v>0</v>
      </c>
      <c r="H389" s="9">
        <f t="shared" si="80"/>
        <v>0</v>
      </c>
    </row>
    <row r="390" spans="1:8" ht="31.5" hidden="1">
      <c r="A390" s="100" t="s">
        <v>235</v>
      </c>
      <c r="B390" s="4" t="s">
        <v>572</v>
      </c>
      <c r="C390" s="101"/>
      <c r="D390" s="101"/>
      <c r="E390" s="101"/>
      <c r="F390" s="9">
        <f t="shared" si="80"/>
        <v>0</v>
      </c>
      <c r="G390" s="9">
        <f t="shared" si="80"/>
        <v>0</v>
      </c>
      <c r="H390" s="9">
        <f t="shared" si="80"/>
        <v>0</v>
      </c>
    </row>
    <row r="391" spans="1:8" hidden="1">
      <c r="A391" s="100" t="s">
        <v>128</v>
      </c>
      <c r="B391" s="4" t="s">
        <v>573</v>
      </c>
      <c r="C391" s="101"/>
      <c r="D391" s="101"/>
      <c r="E391" s="101"/>
      <c r="F391" s="9">
        <f t="shared" si="80"/>
        <v>0</v>
      </c>
      <c r="G391" s="9">
        <f t="shared" si="80"/>
        <v>0</v>
      </c>
      <c r="H391" s="9">
        <f t="shared" si="80"/>
        <v>0</v>
      </c>
    </row>
    <row r="392" spans="1:8" ht="31.5" hidden="1">
      <c r="A392" s="100" t="s">
        <v>110</v>
      </c>
      <c r="B392" s="4" t="s">
        <v>573</v>
      </c>
      <c r="C392" s="101" t="s">
        <v>111</v>
      </c>
      <c r="D392" s="101" t="s">
        <v>13</v>
      </c>
      <c r="E392" s="101" t="s">
        <v>28</v>
      </c>
      <c r="F392" s="9">
        <f>SUM(Ведомственная!G1317)</f>
        <v>0</v>
      </c>
      <c r="G392" s="9">
        <f>SUM(Ведомственная!H1317)</f>
        <v>0</v>
      </c>
      <c r="H392" s="9">
        <f>SUM(Ведомственная!I1317)</f>
        <v>0</v>
      </c>
    </row>
    <row r="393" spans="1:8" hidden="1">
      <c r="A393" s="100" t="s">
        <v>664</v>
      </c>
      <c r="B393" s="4" t="s">
        <v>793</v>
      </c>
      <c r="C393" s="101"/>
      <c r="D393" s="101"/>
      <c r="E393" s="101"/>
      <c r="F393" s="9">
        <f>SUM(F394)</f>
        <v>0</v>
      </c>
      <c r="G393" s="9">
        <f t="shared" ref="G393:H393" si="81">SUM(G394)</f>
        <v>0</v>
      </c>
      <c r="H393" s="9">
        <f t="shared" si="81"/>
        <v>0</v>
      </c>
    </row>
    <row r="394" spans="1:8" hidden="1">
      <c r="A394" s="100" t="s">
        <v>792</v>
      </c>
      <c r="B394" s="4" t="s">
        <v>794</v>
      </c>
      <c r="C394" s="101"/>
      <c r="D394" s="101"/>
      <c r="E394" s="101"/>
      <c r="F394" s="9">
        <f>SUM(F395)</f>
        <v>0</v>
      </c>
      <c r="G394" s="9">
        <f t="shared" ref="G394:H394" si="82">SUM(G395)</f>
        <v>0</v>
      </c>
      <c r="H394" s="9">
        <f t="shared" si="82"/>
        <v>0</v>
      </c>
    </row>
    <row r="395" spans="1:8" ht="31.5" hidden="1">
      <c r="A395" s="100" t="s">
        <v>110</v>
      </c>
      <c r="B395" s="4" t="s">
        <v>794</v>
      </c>
      <c r="C395" s="101" t="s">
        <v>111</v>
      </c>
      <c r="D395" s="101" t="s">
        <v>13</v>
      </c>
      <c r="E395" s="101" t="s">
        <v>28</v>
      </c>
      <c r="F395" s="9">
        <f>SUM(Ведомственная!G1320)</f>
        <v>0</v>
      </c>
      <c r="G395" s="9">
        <f>SUM(Ведомственная!H1320)</f>
        <v>0</v>
      </c>
      <c r="H395" s="9">
        <f>SUM(Ведомственная!I1320)</f>
        <v>0</v>
      </c>
    </row>
    <row r="396" spans="1:8" ht="47.25">
      <c r="A396" s="23" t="s">
        <v>518</v>
      </c>
      <c r="B396" s="38" t="s">
        <v>302</v>
      </c>
      <c r="C396" s="38"/>
      <c r="D396" s="38"/>
      <c r="E396" s="38"/>
      <c r="F396" s="10">
        <f t="shared" ref="F396:H398" si="83">F397</f>
        <v>178.5</v>
      </c>
      <c r="G396" s="10">
        <f t="shared" si="83"/>
        <v>178.5</v>
      </c>
      <c r="H396" s="10">
        <f t="shared" si="83"/>
        <v>178.5</v>
      </c>
    </row>
    <row r="397" spans="1:8">
      <c r="A397" s="100" t="s">
        <v>29</v>
      </c>
      <c r="B397" s="101" t="s">
        <v>303</v>
      </c>
      <c r="C397" s="101"/>
      <c r="D397" s="101"/>
      <c r="E397" s="101"/>
      <c r="F397" s="9">
        <f t="shared" si="83"/>
        <v>178.5</v>
      </c>
      <c r="G397" s="9">
        <f t="shared" si="83"/>
        <v>178.5</v>
      </c>
      <c r="H397" s="9">
        <f t="shared" si="83"/>
        <v>178.5</v>
      </c>
    </row>
    <row r="398" spans="1:8">
      <c r="A398" s="33" t="s">
        <v>137</v>
      </c>
      <c r="B398" s="101" t="s">
        <v>304</v>
      </c>
      <c r="C398" s="101"/>
      <c r="D398" s="101"/>
      <c r="E398" s="101"/>
      <c r="F398" s="9">
        <f t="shared" si="83"/>
        <v>178.5</v>
      </c>
      <c r="G398" s="9">
        <f t="shared" si="83"/>
        <v>178.5</v>
      </c>
      <c r="H398" s="9">
        <f t="shared" si="83"/>
        <v>178.5</v>
      </c>
    </row>
    <row r="399" spans="1:8" ht="31.5">
      <c r="A399" s="100" t="s">
        <v>43</v>
      </c>
      <c r="B399" s="101" t="s">
        <v>304</v>
      </c>
      <c r="C399" s="101" t="s">
        <v>80</v>
      </c>
      <c r="D399" s="101" t="s">
        <v>102</v>
      </c>
      <c r="E399" s="101" t="s">
        <v>102</v>
      </c>
      <c r="F399" s="9">
        <f>SUM(Ведомственная!G1129)</f>
        <v>178.5</v>
      </c>
      <c r="G399" s="9">
        <f>SUM(Ведомственная!H1129)</f>
        <v>178.5</v>
      </c>
      <c r="H399" s="9">
        <f>SUM(Ведомственная!I1129)</f>
        <v>178.5</v>
      </c>
    </row>
    <row r="400" spans="1:8" ht="31.5">
      <c r="A400" s="23" t="s">
        <v>526</v>
      </c>
      <c r="B400" s="24" t="s">
        <v>104</v>
      </c>
      <c r="C400" s="24"/>
      <c r="D400" s="24"/>
      <c r="E400" s="24"/>
      <c r="F400" s="26">
        <f>F401+F413+F417+F423+F428+F457+F519</f>
        <v>393559.6</v>
      </c>
      <c r="G400" s="26">
        <f>G401+G413+G417+G423+G428+G457+G519</f>
        <v>319258.3</v>
      </c>
      <c r="H400" s="26">
        <f>H401+H413+H417+H423+H428+H457+H519</f>
        <v>323471.59999999998</v>
      </c>
    </row>
    <row r="401" spans="1:8">
      <c r="A401" s="100" t="s">
        <v>112</v>
      </c>
      <c r="B401" s="4" t="s">
        <v>113</v>
      </c>
      <c r="C401" s="4"/>
      <c r="D401" s="4"/>
      <c r="E401" s="4"/>
      <c r="F401" s="7">
        <f>F402+F408+F405</f>
        <v>80446.5</v>
      </c>
      <c r="G401" s="7">
        <f>G402+G408+G405</f>
        <v>81881.399999999994</v>
      </c>
      <c r="H401" s="7">
        <f>H402+H408+H405</f>
        <v>83256.5</v>
      </c>
    </row>
    <row r="402" spans="1:8" ht="47.25">
      <c r="A402" s="100" t="s">
        <v>23</v>
      </c>
      <c r="B402" s="4" t="s">
        <v>114</v>
      </c>
      <c r="C402" s="4"/>
      <c r="D402" s="4"/>
      <c r="E402" s="4"/>
      <c r="F402" s="7">
        <f t="shared" ref="F402:H403" si="84">F403</f>
        <v>55304.6</v>
      </c>
      <c r="G402" s="7">
        <f t="shared" si="84"/>
        <v>56979.4</v>
      </c>
      <c r="H402" s="7">
        <f t="shared" si="84"/>
        <v>57209.5</v>
      </c>
    </row>
    <row r="403" spans="1:8">
      <c r="A403" s="100" t="s">
        <v>115</v>
      </c>
      <c r="B403" s="4" t="s">
        <v>116</v>
      </c>
      <c r="C403" s="4"/>
      <c r="D403" s="4"/>
      <c r="E403" s="4"/>
      <c r="F403" s="7">
        <f t="shared" si="84"/>
        <v>55304.6</v>
      </c>
      <c r="G403" s="7">
        <f t="shared" si="84"/>
        <v>56979.4</v>
      </c>
      <c r="H403" s="7">
        <f t="shared" si="84"/>
        <v>57209.5</v>
      </c>
    </row>
    <row r="404" spans="1:8" ht="31.5">
      <c r="A404" s="100" t="s">
        <v>110</v>
      </c>
      <c r="B404" s="4" t="s">
        <v>116</v>
      </c>
      <c r="C404" s="4" t="s">
        <v>111</v>
      </c>
      <c r="D404" s="4" t="s">
        <v>13</v>
      </c>
      <c r="E404" s="4" t="s">
        <v>28</v>
      </c>
      <c r="F404" s="7">
        <f>SUM(Ведомственная!G1325)</f>
        <v>55304.6</v>
      </c>
      <c r="G404" s="7">
        <f>SUM(Ведомственная!H1325)</f>
        <v>56979.4</v>
      </c>
      <c r="H404" s="7">
        <f>SUM(Ведомственная!I1325)</f>
        <v>57209.5</v>
      </c>
    </row>
    <row r="405" spans="1:8" hidden="1">
      <c r="A405" s="100" t="s">
        <v>135</v>
      </c>
      <c r="B405" s="4" t="s">
        <v>476</v>
      </c>
      <c r="C405" s="4"/>
      <c r="D405" s="4"/>
      <c r="E405" s="4"/>
      <c r="F405" s="7">
        <f t="shared" ref="F405:H406" si="85">SUM(F406)</f>
        <v>0</v>
      </c>
      <c r="G405" s="7">
        <f t="shared" si="85"/>
        <v>0</v>
      </c>
      <c r="H405" s="7">
        <f t="shared" si="85"/>
        <v>0</v>
      </c>
    </row>
    <row r="406" spans="1:8" ht="31.5" hidden="1">
      <c r="A406" s="100" t="s">
        <v>296</v>
      </c>
      <c r="B406" s="4" t="s">
        <v>478</v>
      </c>
      <c r="C406" s="4"/>
      <c r="D406" s="4"/>
      <c r="E406" s="4"/>
      <c r="F406" s="7">
        <f t="shared" si="85"/>
        <v>0</v>
      </c>
      <c r="G406" s="7">
        <f t="shared" si="85"/>
        <v>0</v>
      </c>
      <c r="H406" s="7">
        <f t="shared" si="85"/>
        <v>0</v>
      </c>
    </row>
    <row r="407" spans="1:8" ht="31.5" hidden="1">
      <c r="A407" s="100" t="s">
        <v>110</v>
      </c>
      <c r="B407" s="4" t="s">
        <v>478</v>
      </c>
      <c r="C407" s="4" t="s">
        <v>111</v>
      </c>
      <c r="D407" s="4" t="s">
        <v>13</v>
      </c>
      <c r="E407" s="4" t="s">
        <v>28</v>
      </c>
      <c r="F407" s="7">
        <f>SUM(Ведомственная!G1329)</f>
        <v>0</v>
      </c>
      <c r="G407" s="7">
        <f>SUM(Ведомственная!H1329)</f>
        <v>0</v>
      </c>
      <c r="H407" s="7">
        <f>SUM(Ведомственная!I1329)</f>
        <v>0</v>
      </c>
    </row>
    <row r="408" spans="1:8" ht="31.5">
      <c r="A408" s="100" t="s">
        <v>36</v>
      </c>
      <c r="B408" s="4" t="s">
        <v>117</v>
      </c>
      <c r="C408" s="4"/>
      <c r="D408" s="4"/>
      <c r="E408" s="4"/>
      <c r="F408" s="7">
        <f>F409</f>
        <v>25141.899999999998</v>
      </c>
      <c r="G408" s="7">
        <f>G409</f>
        <v>24902</v>
      </c>
      <c r="H408" s="7">
        <f>H409</f>
        <v>26047</v>
      </c>
    </row>
    <row r="409" spans="1:8">
      <c r="A409" s="100" t="s">
        <v>115</v>
      </c>
      <c r="B409" s="4" t="s">
        <v>118</v>
      </c>
      <c r="C409" s="4"/>
      <c r="D409" s="4"/>
      <c r="E409" s="4"/>
      <c r="F409" s="7">
        <f>F410+F411+F412</f>
        <v>25141.899999999998</v>
      </c>
      <c r="G409" s="7">
        <f>G410+G411+G412</f>
        <v>24902</v>
      </c>
      <c r="H409" s="7">
        <f>H410+H411+H412</f>
        <v>26047</v>
      </c>
    </row>
    <row r="410" spans="1:8" ht="63">
      <c r="A410" s="100" t="s">
        <v>42</v>
      </c>
      <c r="B410" s="4" t="s">
        <v>118</v>
      </c>
      <c r="C410" s="4" t="s">
        <v>78</v>
      </c>
      <c r="D410" s="4" t="s">
        <v>13</v>
      </c>
      <c r="E410" s="4" t="s">
        <v>28</v>
      </c>
      <c r="F410" s="7">
        <f>SUM(Ведомственная!G1332)</f>
        <v>21502.799999999999</v>
      </c>
      <c r="G410" s="7">
        <f>SUM(Ведомственная!H1332)</f>
        <v>21400.7</v>
      </c>
      <c r="H410" s="7">
        <f>SUM(Ведомственная!I1332)</f>
        <v>21400.7</v>
      </c>
    </row>
    <row r="411" spans="1:8" ht="31.5">
      <c r="A411" s="100" t="s">
        <v>43</v>
      </c>
      <c r="B411" s="4" t="s">
        <v>118</v>
      </c>
      <c r="C411" s="4" t="s">
        <v>80</v>
      </c>
      <c r="D411" s="4" t="s">
        <v>13</v>
      </c>
      <c r="E411" s="4" t="s">
        <v>28</v>
      </c>
      <c r="F411" s="7">
        <f>SUM(Ведомственная!G1333)</f>
        <v>3367.1</v>
      </c>
      <c r="G411" s="7">
        <f>SUM(Ведомственная!H1333)</f>
        <v>3330</v>
      </c>
      <c r="H411" s="7">
        <f>SUM(Ведомственная!I1333)</f>
        <v>4475</v>
      </c>
    </row>
    <row r="412" spans="1:8">
      <c r="A412" s="100" t="s">
        <v>20</v>
      </c>
      <c r="B412" s="4" t="s">
        <v>118</v>
      </c>
      <c r="C412" s="4" t="s">
        <v>85</v>
      </c>
      <c r="D412" s="4" t="s">
        <v>13</v>
      </c>
      <c r="E412" s="4" t="s">
        <v>28</v>
      </c>
      <c r="F412" s="7">
        <f>SUM(Ведомственная!G1334)</f>
        <v>272</v>
      </c>
      <c r="G412" s="7">
        <f>SUM(Ведомственная!H1334)</f>
        <v>171.3</v>
      </c>
      <c r="H412" s="7">
        <f>SUM(Ведомственная!I1334)</f>
        <v>171.3</v>
      </c>
    </row>
    <row r="413" spans="1:8">
      <c r="A413" s="100" t="s">
        <v>105</v>
      </c>
      <c r="B413" s="4" t="s">
        <v>106</v>
      </c>
      <c r="C413" s="4"/>
      <c r="D413" s="4"/>
      <c r="E413" s="4"/>
      <c r="F413" s="7">
        <f t="shared" ref="F413:H415" si="86">F414</f>
        <v>109342.3</v>
      </c>
      <c r="G413" s="7">
        <f t="shared" si="86"/>
        <v>109352.5</v>
      </c>
      <c r="H413" s="7">
        <f t="shared" si="86"/>
        <v>109352.5</v>
      </c>
    </row>
    <row r="414" spans="1:8" ht="47.25">
      <c r="A414" s="100" t="s">
        <v>23</v>
      </c>
      <c r="B414" s="4" t="s">
        <v>107</v>
      </c>
      <c r="C414" s="4"/>
      <c r="D414" s="4"/>
      <c r="E414" s="4"/>
      <c r="F414" s="7">
        <f t="shared" si="86"/>
        <v>109342.3</v>
      </c>
      <c r="G414" s="7">
        <f t="shared" si="86"/>
        <v>109352.5</v>
      </c>
      <c r="H414" s="7">
        <f t="shared" si="86"/>
        <v>109352.5</v>
      </c>
    </row>
    <row r="415" spans="1:8">
      <c r="A415" s="100" t="s">
        <v>108</v>
      </c>
      <c r="B415" s="4" t="s">
        <v>109</v>
      </c>
      <c r="C415" s="4"/>
      <c r="D415" s="4"/>
      <c r="E415" s="4"/>
      <c r="F415" s="7">
        <f t="shared" si="86"/>
        <v>109342.3</v>
      </c>
      <c r="G415" s="7">
        <f t="shared" si="86"/>
        <v>109352.5</v>
      </c>
      <c r="H415" s="7">
        <f t="shared" si="86"/>
        <v>109352.5</v>
      </c>
    </row>
    <row r="416" spans="1:8" ht="31.5">
      <c r="A416" s="100" t="s">
        <v>110</v>
      </c>
      <c r="B416" s="4" t="s">
        <v>109</v>
      </c>
      <c r="C416" s="4" t="s">
        <v>111</v>
      </c>
      <c r="D416" s="4" t="s">
        <v>102</v>
      </c>
      <c r="E416" s="4" t="s">
        <v>45</v>
      </c>
      <c r="F416" s="7">
        <f>SUM(Ведомственная!G1250)</f>
        <v>109342.3</v>
      </c>
      <c r="G416" s="7">
        <f>SUM(Ведомственная!H1250)</f>
        <v>109352.5</v>
      </c>
      <c r="H416" s="7">
        <f>SUM(Ведомственная!I1250)</f>
        <v>109352.5</v>
      </c>
    </row>
    <row r="417" spans="1:8" ht="31.5">
      <c r="A417" s="100" t="s">
        <v>120</v>
      </c>
      <c r="B417" s="4" t="s">
        <v>121</v>
      </c>
      <c r="C417" s="4"/>
      <c r="D417" s="4"/>
      <c r="E417" s="4"/>
      <c r="F417" s="7">
        <f t="shared" ref="F417:H418" si="87">F418</f>
        <v>61437.399999999994</v>
      </c>
      <c r="G417" s="7">
        <f t="shared" si="87"/>
        <v>61150.8</v>
      </c>
      <c r="H417" s="7">
        <f t="shared" si="87"/>
        <v>61150.8</v>
      </c>
    </row>
    <row r="418" spans="1:8" ht="31.5">
      <c r="A418" s="100" t="s">
        <v>36</v>
      </c>
      <c r="B418" s="4" t="s">
        <v>122</v>
      </c>
      <c r="C418" s="4"/>
      <c r="D418" s="4"/>
      <c r="E418" s="4"/>
      <c r="F418" s="7">
        <f t="shared" si="87"/>
        <v>61437.399999999994</v>
      </c>
      <c r="G418" s="7">
        <f t="shared" si="87"/>
        <v>61150.8</v>
      </c>
      <c r="H418" s="7">
        <f t="shared" si="87"/>
        <v>61150.8</v>
      </c>
    </row>
    <row r="419" spans="1:8">
      <c r="A419" s="100" t="s">
        <v>123</v>
      </c>
      <c r="B419" s="4" t="s">
        <v>124</v>
      </c>
      <c r="C419" s="4"/>
      <c r="D419" s="4"/>
      <c r="E419" s="4"/>
      <c r="F419" s="7">
        <f>F420+F421+F422</f>
        <v>61437.399999999994</v>
      </c>
      <c r="G419" s="7">
        <f>G420+G421+G422</f>
        <v>61150.8</v>
      </c>
      <c r="H419" s="7">
        <f>H420+H421+H422</f>
        <v>61150.8</v>
      </c>
    </row>
    <row r="420" spans="1:8" ht="63">
      <c r="A420" s="100" t="s">
        <v>42</v>
      </c>
      <c r="B420" s="4" t="s">
        <v>124</v>
      </c>
      <c r="C420" s="4" t="s">
        <v>78</v>
      </c>
      <c r="D420" s="4" t="s">
        <v>13</v>
      </c>
      <c r="E420" s="4" t="s">
        <v>28</v>
      </c>
      <c r="F420" s="7">
        <f>SUM(Ведомственная!G1338)</f>
        <v>53999.6</v>
      </c>
      <c r="G420" s="7">
        <f>SUM(Ведомственная!H1338)</f>
        <v>53999.6</v>
      </c>
      <c r="H420" s="7">
        <f>SUM(Ведомственная!I1338)</f>
        <v>53999.6</v>
      </c>
    </row>
    <row r="421" spans="1:8" ht="31.5">
      <c r="A421" s="100" t="s">
        <v>43</v>
      </c>
      <c r="B421" s="4" t="s">
        <v>124</v>
      </c>
      <c r="C421" s="4" t="s">
        <v>80</v>
      </c>
      <c r="D421" s="4" t="s">
        <v>13</v>
      </c>
      <c r="E421" s="4" t="s">
        <v>28</v>
      </c>
      <c r="F421" s="7">
        <f>SUM(Ведомственная!G1339)</f>
        <v>6914.1</v>
      </c>
      <c r="G421" s="7">
        <f>SUM(Ведомственная!H1339)</f>
        <v>6827.4</v>
      </c>
      <c r="H421" s="7">
        <f>SUM(Ведомственная!I1339)</f>
        <v>6827.4</v>
      </c>
    </row>
    <row r="422" spans="1:8">
      <c r="A422" s="100" t="s">
        <v>20</v>
      </c>
      <c r="B422" s="4" t="s">
        <v>124</v>
      </c>
      <c r="C422" s="4" t="s">
        <v>85</v>
      </c>
      <c r="D422" s="4" t="s">
        <v>13</v>
      </c>
      <c r="E422" s="4" t="s">
        <v>28</v>
      </c>
      <c r="F422" s="7">
        <f>SUM(Ведомственная!G1340)</f>
        <v>523.70000000000005</v>
      </c>
      <c r="G422" s="7">
        <f>SUM(Ведомственная!H1340)</f>
        <v>323.8</v>
      </c>
      <c r="H422" s="7">
        <f>SUM(Ведомственная!I1340)</f>
        <v>323.8</v>
      </c>
    </row>
    <row r="423" spans="1:8" ht="31.5">
      <c r="A423" s="100" t="s">
        <v>125</v>
      </c>
      <c r="B423" s="4" t="s">
        <v>126</v>
      </c>
      <c r="C423" s="4"/>
      <c r="D423" s="4"/>
      <c r="E423" s="4"/>
      <c r="F423" s="7">
        <f t="shared" ref="F423:H425" si="88">F424</f>
        <v>13477.4</v>
      </c>
      <c r="G423" s="7">
        <f t="shared" si="88"/>
        <v>13297.8</v>
      </c>
      <c r="H423" s="7">
        <f t="shared" si="88"/>
        <v>13297.8</v>
      </c>
    </row>
    <row r="424" spans="1:8" ht="47.25">
      <c r="A424" s="100" t="s">
        <v>23</v>
      </c>
      <c r="B424" s="4" t="s">
        <v>127</v>
      </c>
      <c r="C424" s="4"/>
      <c r="D424" s="4"/>
      <c r="E424" s="4"/>
      <c r="F424" s="7">
        <f t="shared" si="88"/>
        <v>13477.4</v>
      </c>
      <c r="G424" s="7">
        <f t="shared" si="88"/>
        <v>13297.8</v>
      </c>
      <c r="H424" s="7">
        <f t="shared" si="88"/>
        <v>13297.8</v>
      </c>
    </row>
    <row r="425" spans="1:8">
      <c r="A425" s="100" t="s">
        <v>128</v>
      </c>
      <c r="B425" s="4" t="s">
        <v>129</v>
      </c>
      <c r="C425" s="4"/>
      <c r="D425" s="4"/>
      <c r="E425" s="4"/>
      <c r="F425" s="7">
        <f t="shared" si="88"/>
        <v>13477.4</v>
      </c>
      <c r="G425" s="7">
        <f t="shared" si="88"/>
        <v>13297.8</v>
      </c>
      <c r="H425" s="7">
        <f t="shared" si="88"/>
        <v>13297.8</v>
      </c>
    </row>
    <row r="426" spans="1:8" ht="31.5">
      <c r="A426" s="100" t="s">
        <v>110</v>
      </c>
      <c r="B426" s="4" t="s">
        <v>129</v>
      </c>
      <c r="C426" s="4" t="s">
        <v>111</v>
      </c>
      <c r="D426" s="4" t="s">
        <v>13</v>
      </c>
      <c r="E426" s="4" t="s">
        <v>28</v>
      </c>
      <c r="F426" s="7">
        <f>SUM(Ведомственная!G1344)</f>
        <v>13477.4</v>
      </c>
      <c r="G426" s="7">
        <f>SUM(Ведомственная!H1344)</f>
        <v>13297.8</v>
      </c>
      <c r="H426" s="7">
        <f>SUM(Ведомственная!I1344)</f>
        <v>13297.8</v>
      </c>
    </row>
    <row r="427" spans="1:8" ht="31.5" hidden="1">
      <c r="A427" s="100" t="s">
        <v>61</v>
      </c>
      <c r="B427" s="4" t="s">
        <v>357</v>
      </c>
      <c r="C427" s="4" t="s">
        <v>111</v>
      </c>
      <c r="D427" s="4" t="s">
        <v>13</v>
      </c>
      <c r="E427" s="4" t="s">
        <v>11</v>
      </c>
      <c r="F427" s="7"/>
      <c r="G427" s="7"/>
      <c r="H427" s="7"/>
    </row>
    <row r="428" spans="1:8">
      <c r="A428" s="100" t="s">
        <v>138</v>
      </c>
      <c r="B428" s="4" t="s">
        <v>139</v>
      </c>
      <c r="C428" s="4"/>
      <c r="D428" s="4"/>
      <c r="E428" s="4"/>
      <c r="F428" s="7">
        <f>F429+F443+F454</f>
        <v>14740.9</v>
      </c>
      <c r="G428" s="7">
        <f t="shared" ref="G428:H428" si="89">G429+G443+G454</f>
        <v>500</v>
      </c>
      <c r="H428" s="7">
        <f t="shared" si="89"/>
        <v>1985</v>
      </c>
    </row>
    <row r="429" spans="1:8">
      <c r="A429" s="100" t="s">
        <v>29</v>
      </c>
      <c r="B429" s="4" t="s">
        <v>360</v>
      </c>
      <c r="C429" s="4"/>
      <c r="D429" s="4"/>
      <c r="E429" s="4"/>
      <c r="F429" s="7">
        <f>SUM(F430+F432+F435+F439)+F437</f>
        <v>14667.6</v>
      </c>
      <c r="G429" s="7">
        <f t="shared" ref="G429:H429" si="90">SUM(G430+G432+G435+G439)+G437+G454</f>
        <v>500</v>
      </c>
      <c r="H429" s="7">
        <f t="shared" si="90"/>
        <v>1985</v>
      </c>
    </row>
    <row r="430" spans="1:8">
      <c r="A430" s="100" t="s">
        <v>108</v>
      </c>
      <c r="B430" s="4" t="s">
        <v>668</v>
      </c>
      <c r="C430" s="4"/>
      <c r="D430" s="4"/>
      <c r="E430" s="4"/>
      <c r="F430" s="7">
        <f>SUM(F431)</f>
        <v>361</v>
      </c>
      <c r="G430" s="7">
        <f t="shared" ref="G430:H430" si="91">SUM(G431)</f>
        <v>0</v>
      </c>
      <c r="H430" s="7">
        <f t="shared" si="91"/>
        <v>0</v>
      </c>
    </row>
    <row r="431" spans="1:8" ht="31.5">
      <c r="A431" s="100" t="s">
        <v>110</v>
      </c>
      <c r="B431" s="4" t="s">
        <v>668</v>
      </c>
      <c r="C431" s="4" t="s">
        <v>111</v>
      </c>
      <c r="D431" s="4" t="s">
        <v>102</v>
      </c>
      <c r="E431" s="4" t="s">
        <v>45</v>
      </c>
      <c r="F431" s="7">
        <f>SUM(Ведомственная!G1254)</f>
        <v>361</v>
      </c>
      <c r="G431" s="7">
        <f>SUM(Ведомственная!H1254)</f>
        <v>0</v>
      </c>
      <c r="H431" s="7">
        <f>SUM(Ведомственная!I1254)</f>
        <v>0</v>
      </c>
    </row>
    <row r="432" spans="1:8">
      <c r="A432" s="100" t="s">
        <v>115</v>
      </c>
      <c r="B432" s="4" t="s">
        <v>712</v>
      </c>
      <c r="C432" s="4"/>
      <c r="D432" s="4"/>
      <c r="E432" s="4"/>
      <c r="F432" s="7">
        <f>F433+F434</f>
        <v>12390.1</v>
      </c>
      <c r="G432" s="7">
        <f>G433+G434</f>
        <v>500</v>
      </c>
      <c r="H432" s="7">
        <f>H433+H434</f>
        <v>1985</v>
      </c>
    </row>
    <row r="433" spans="1:8" ht="31.5">
      <c r="A433" s="100" t="s">
        <v>43</v>
      </c>
      <c r="B433" s="4" t="s">
        <v>712</v>
      </c>
      <c r="C433" s="4" t="s">
        <v>80</v>
      </c>
      <c r="D433" s="4" t="s">
        <v>13</v>
      </c>
      <c r="E433" s="4" t="s">
        <v>11</v>
      </c>
      <c r="F433" s="7">
        <f>SUM(Ведомственная!G1408)</f>
        <v>1702.1</v>
      </c>
      <c r="G433" s="7">
        <f>SUM(Ведомственная!H1408)</f>
        <v>0</v>
      </c>
      <c r="H433" s="7">
        <f>SUM(Ведомственная!I1408)</f>
        <v>0</v>
      </c>
    </row>
    <row r="434" spans="1:8" ht="31.5">
      <c r="A434" s="100" t="s">
        <v>110</v>
      </c>
      <c r="B434" s="4" t="s">
        <v>712</v>
      </c>
      <c r="C434" s="4" t="s">
        <v>111</v>
      </c>
      <c r="D434" s="4" t="s">
        <v>13</v>
      </c>
      <c r="E434" s="4" t="s">
        <v>11</v>
      </c>
      <c r="F434" s="7">
        <f>SUM(Ведомственная!G1409)</f>
        <v>10688</v>
      </c>
      <c r="G434" s="7">
        <f>SUM(Ведомственная!H1409)</f>
        <v>500</v>
      </c>
      <c r="H434" s="7">
        <f>SUM(Ведомственная!I1409)</f>
        <v>1985</v>
      </c>
    </row>
    <row r="435" spans="1:8">
      <c r="A435" s="100" t="s">
        <v>482</v>
      </c>
      <c r="B435" s="4" t="s">
        <v>713</v>
      </c>
      <c r="C435" s="4"/>
      <c r="D435" s="4"/>
      <c r="E435" s="4"/>
      <c r="F435" s="7">
        <f>SUM(F436)</f>
        <v>110</v>
      </c>
      <c r="G435" s="7">
        <f t="shared" ref="G435:H435" si="92">SUM(G436)</f>
        <v>0</v>
      </c>
      <c r="H435" s="7">
        <f t="shared" si="92"/>
        <v>0</v>
      </c>
    </row>
    <row r="436" spans="1:8" ht="31.5">
      <c r="A436" s="100" t="s">
        <v>110</v>
      </c>
      <c r="B436" s="4" t="s">
        <v>713</v>
      </c>
      <c r="C436" s="4" t="s">
        <v>111</v>
      </c>
      <c r="D436" s="4" t="s">
        <v>13</v>
      </c>
      <c r="E436" s="4" t="s">
        <v>11</v>
      </c>
      <c r="F436" s="7">
        <f>SUM(Ведомственная!G1411)</f>
        <v>110</v>
      </c>
      <c r="G436" s="7">
        <f>SUM(Ведомственная!H1411)</f>
        <v>0</v>
      </c>
      <c r="H436" s="7">
        <f>SUM(Ведомственная!I1411)</f>
        <v>0</v>
      </c>
    </row>
    <row r="437" spans="1:8">
      <c r="A437" s="100" t="s">
        <v>123</v>
      </c>
      <c r="B437" s="4" t="s">
        <v>798</v>
      </c>
      <c r="C437" s="4"/>
      <c r="D437" s="4"/>
      <c r="E437" s="4"/>
      <c r="F437" s="7">
        <f>SUM(F438)</f>
        <v>130</v>
      </c>
      <c r="G437" s="7">
        <f t="shared" ref="G437:H437" si="93">SUM(G438)</f>
        <v>0</v>
      </c>
      <c r="H437" s="7">
        <f t="shared" si="93"/>
        <v>0</v>
      </c>
    </row>
    <row r="438" spans="1:8" ht="31.5">
      <c r="A438" s="100" t="s">
        <v>43</v>
      </c>
      <c r="B438" s="4" t="s">
        <v>798</v>
      </c>
      <c r="C438" s="4" t="s">
        <v>80</v>
      </c>
      <c r="D438" s="4" t="s">
        <v>13</v>
      </c>
      <c r="E438" s="4" t="s">
        <v>11</v>
      </c>
      <c r="F438" s="7">
        <f>SUM(Ведомственная!G1413)</f>
        <v>130</v>
      </c>
      <c r="G438" s="7">
        <f>SUM(Ведомственная!H1413)</f>
        <v>0</v>
      </c>
      <c r="H438" s="7">
        <f>SUM(Ведомственная!I1413)</f>
        <v>0</v>
      </c>
    </row>
    <row r="439" spans="1:8">
      <c r="A439" s="100" t="s">
        <v>432</v>
      </c>
      <c r="B439" s="4" t="s">
        <v>714</v>
      </c>
      <c r="C439" s="57"/>
      <c r="D439" s="4"/>
      <c r="E439" s="4"/>
      <c r="F439" s="7">
        <f>SUM(F440:F442)</f>
        <v>1676.5</v>
      </c>
      <c r="G439" s="7">
        <f t="shared" ref="G439:H439" si="94">SUM(G440:G442)</f>
        <v>0</v>
      </c>
      <c r="H439" s="7">
        <f t="shared" si="94"/>
        <v>0</v>
      </c>
    </row>
    <row r="440" spans="1:8" ht="63" hidden="1">
      <c r="A440" s="100" t="s">
        <v>42</v>
      </c>
      <c r="B440" s="4" t="s">
        <v>714</v>
      </c>
      <c r="C440" s="4" t="s">
        <v>78</v>
      </c>
      <c r="D440" s="4" t="s">
        <v>13</v>
      </c>
      <c r="E440" s="4" t="s">
        <v>11</v>
      </c>
      <c r="F440" s="7">
        <f>SUM(Ведомственная!G1415)</f>
        <v>0</v>
      </c>
      <c r="G440" s="7"/>
      <c r="H440" s="7"/>
    </row>
    <row r="441" spans="1:8" ht="31.5">
      <c r="A441" s="100" t="s">
        <v>43</v>
      </c>
      <c r="B441" s="4" t="s">
        <v>714</v>
      </c>
      <c r="C441" s="4" t="s">
        <v>80</v>
      </c>
      <c r="D441" s="4" t="s">
        <v>13</v>
      </c>
      <c r="E441" s="4" t="s">
        <v>11</v>
      </c>
      <c r="F441" s="7">
        <f>SUM(Ведомственная!G1416)</f>
        <v>1276.5</v>
      </c>
      <c r="G441" s="7">
        <f>SUM(Ведомственная!H1416)</f>
        <v>0</v>
      </c>
      <c r="H441" s="7">
        <f>SUM(Ведомственная!I1416)</f>
        <v>0</v>
      </c>
    </row>
    <row r="442" spans="1:8">
      <c r="A442" s="100" t="s">
        <v>34</v>
      </c>
      <c r="B442" s="4" t="s">
        <v>714</v>
      </c>
      <c r="C442" s="4" t="s">
        <v>88</v>
      </c>
      <c r="D442" s="4" t="s">
        <v>13</v>
      </c>
      <c r="E442" s="4" t="s">
        <v>11</v>
      </c>
      <c r="F442" s="7">
        <f>SUM(Ведомственная!G1417)</f>
        <v>400</v>
      </c>
      <c r="G442" s="7">
        <f>SUM(Ведомственная!H1417)</f>
        <v>0</v>
      </c>
      <c r="H442" s="7">
        <f>SUM(Ведомственная!I1417)</f>
        <v>0</v>
      </c>
    </row>
    <row r="443" spans="1:8" hidden="1">
      <c r="A443" s="100" t="s">
        <v>135</v>
      </c>
      <c r="B443" s="4" t="s">
        <v>430</v>
      </c>
      <c r="C443" s="4"/>
      <c r="D443" s="4"/>
      <c r="E443" s="4"/>
      <c r="F443" s="7">
        <f>SUM(F449)+F444</f>
        <v>0</v>
      </c>
      <c r="G443" s="7">
        <f t="shared" ref="G443:H443" si="95">SUM(G449)+G444</f>
        <v>0</v>
      </c>
      <c r="H443" s="7">
        <f t="shared" si="95"/>
        <v>0</v>
      </c>
    </row>
    <row r="444" spans="1:8" ht="31.5" hidden="1">
      <c r="A444" s="100" t="s">
        <v>236</v>
      </c>
      <c r="B444" s="4" t="s">
        <v>686</v>
      </c>
      <c r="C444" s="57"/>
      <c r="D444" s="4"/>
      <c r="E444" s="4"/>
      <c r="F444" s="7">
        <f>SUM(F445+F447)</f>
        <v>0</v>
      </c>
      <c r="G444" s="7">
        <f t="shared" ref="G444:H444" si="96">SUM(G445+G447)</f>
        <v>0</v>
      </c>
      <c r="H444" s="7">
        <f t="shared" si="96"/>
        <v>0</v>
      </c>
    </row>
    <row r="445" spans="1:8" hidden="1">
      <c r="A445" s="100" t="s">
        <v>115</v>
      </c>
      <c r="B445" s="4" t="s">
        <v>687</v>
      </c>
      <c r="C445" s="57"/>
      <c r="D445" s="4"/>
      <c r="E445" s="4"/>
      <c r="F445" s="7">
        <f>SUM(F446)</f>
        <v>0</v>
      </c>
      <c r="G445" s="7">
        <f t="shared" ref="G445:H445" si="97">SUM(G446)</f>
        <v>0</v>
      </c>
      <c r="H445" s="7">
        <f t="shared" si="97"/>
        <v>0</v>
      </c>
    </row>
    <row r="446" spans="1:8" ht="31.5" hidden="1">
      <c r="A446" s="100" t="s">
        <v>110</v>
      </c>
      <c r="B446" s="4" t="s">
        <v>687</v>
      </c>
      <c r="C446" s="4" t="s">
        <v>111</v>
      </c>
      <c r="D446" s="4" t="s">
        <v>13</v>
      </c>
      <c r="E446" s="4" t="s">
        <v>11</v>
      </c>
      <c r="F446" s="7">
        <f>SUM(Ведомственная!G1423)</f>
        <v>0</v>
      </c>
      <c r="G446" s="7">
        <f>SUM(Ведомственная!H1423)</f>
        <v>0</v>
      </c>
      <c r="H446" s="7">
        <f>SUM(Ведомственная!I1423)</f>
        <v>0</v>
      </c>
    </row>
    <row r="447" spans="1:8" hidden="1">
      <c r="A447" s="100" t="s">
        <v>482</v>
      </c>
      <c r="B447" s="4" t="s">
        <v>689</v>
      </c>
      <c r="C447" s="4"/>
      <c r="D447" s="4"/>
      <c r="E447" s="4"/>
      <c r="F447" s="7">
        <f>SUM(F448)</f>
        <v>0</v>
      </c>
      <c r="G447" s="7">
        <f t="shared" ref="G447:H447" si="98">SUM(G448)</f>
        <v>0</v>
      </c>
      <c r="H447" s="7">
        <f t="shared" si="98"/>
        <v>0</v>
      </c>
    </row>
    <row r="448" spans="1:8" ht="31.5" hidden="1">
      <c r="A448" s="100" t="s">
        <v>110</v>
      </c>
      <c r="B448" s="4" t="s">
        <v>689</v>
      </c>
      <c r="C448" s="4" t="s">
        <v>111</v>
      </c>
      <c r="D448" s="4" t="s">
        <v>13</v>
      </c>
      <c r="E448" s="4" t="s">
        <v>11</v>
      </c>
      <c r="F448" s="7">
        <f>SUM(Ведомственная!G1425)</f>
        <v>0</v>
      </c>
      <c r="G448" s="7">
        <f>SUM(Ведомственная!H1425)</f>
        <v>0</v>
      </c>
      <c r="H448" s="7">
        <f>SUM(Ведомственная!I1425)</f>
        <v>0</v>
      </c>
    </row>
    <row r="449" spans="1:8" ht="31.5" hidden="1">
      <c r="A449" s="100" t="s">
        <v>296</v>
      </c>
      <c r="B449" s="4" t="s">
        <v>688</v>
      </c>
      <c r="C449" s="4"/>
      <c r="D449" s="4"/>
      <c r="E449" s="4"/>
      <c r="F449" s="7">
        <f>SUM(F450)+F452</f>
        <v>0</v>
      </c>
      <c r="G449" s="7">
        <f t="shared" ref="G449:H449" si="99">SUM(G450)+G452</f>
        <v>0</v>
      </c>
      <c r="H449" s="7">
        <f t="shared" si="99"/>
        <v>0</v>
      </c>
    </row>
    <row r="450" spans="1:8" hidden="1">
      <c r="A450" s="100" t="s">
        <v>115</v>
      </c>
      <c r="B450" s="4" t="s">
        <v>431</v>
      </c>
      <c r="C450" s="4"/>
      <c r="D450" s="4"/>
      <c r="E450" s="4"/>
      <c r="F450" s="7">
        <f t="shared" ref="F450:H450" si="100">SUM(F451)</f>
        <v>0</v>
      </c>
      <c r="G450" s="7">
        <f t="shared" si="100"/>
        <v>0</v>
      </c>
      <c r="H450" s="7">
        <f t="shared" si="100"/>
        <v>0</v>
      </c>
    </row>
    <row r="451" spans="1:8" ht="31.5" hidden="1">
      <c r="A451" s="100" t="s">
        <v>110</v>
      </c>
      <c r="B451" s="4" t="s">
        <v>431</v>
      </c>
      <c r="C451" s="4" t="s">
        <v>111</v>
      </c>
      <c r="D451" s="4" t="s">
        <v>13</v>
      </c>
      <c r="E451" s="4" t="s">
        <v>11</v>
      </c>
      <c r="F451" s="7">
        <f>SUM(Ведомственная!G1428)</f>
        <v>0</v>
      </c>
      <c r="G451" s="7">
        <f>SUM(Ведомственная!H1428)</f>
        <v>0</v>
      </c>
      <c r="H451" s="7">
        <f>SUM(Ведомственная!I1428)</f>
        <v>0</v>
      </c>
    </row>
    <row r="452" spans="1:8" hidden="1">
      <c r="A452" s="100" t="s">
        <v>128</v>
      </c>
      <c r="B452" s="4" t="s">
        <v>483</v>
      </c>
      <c r="C452" s="4"/>
      <c r="D452" s="4"/>
      <c r="E452" s="4"/>
      <c r="F452" s="7">
        <f t="shared" ref="F452:H452" si="101">SUM(F453)</f>
        <v>0</v>
      </c>
      <c r="G452" s="7">
        <f t="shared" si="101"/>
        <v>0</v>
      </c>
      <c r="H452" s="7">
        <f t="shared" si="101"/>
        <v>0</v>
      </c>
    </row>
    <row r="453" spans="1:8" ht="31.5" hidden="1">
      <c r="A453" s="100" t="s">
        <v>110</v>
      </c>
      <c r="B453" s="4" t="s">
        <v>483</v>
      </c>
      <c r="C453" s="4" t="s">
        <v>111</v>
      </c>
      <c r="D453" s="4" t="s">
        <v>13</v>
      </c>
      <c r="E453" s="4" t="s">
        <v>11</v>
      </c>
      <c r="F453" s="7">
        <f>SUM(Ведомственная!G1430)</f>
        <v>0</v>
      </c>
      <c r="G453" s="7">
        <f>SUM(Ведомственная!H1430)</f>
        <v>0</v>
      </c>
      <c r="H453" s="7">
        <f>SUM(Ведомственная!I1430)</f>
        <v>0</v>
      </c>
    </row>
    <row r="454" spans="1:8">
      <c r="A454" s="100" t="s">
        <v>817</v>
      </c>
      <c r="B454" s="4" t="s">
        <v>920</v>
      </c>
      <c r="C454" s="4"/>
      <c r="D454" s="4"/>
      <c r="E454" s="4"/>
      <c r="F454" s="7">
        <f>SUM(F455)</f>
        <v>73.3</v>
      </c>
      <c r="G454" s="7">
        <f t="shared" ref="G454:H454" si="102">SUM(G455)</f>
        <v>0</v>
      </c>
      <c r="H454" s="7">
        <f t="shared" si="102"/>
        <v>0</v>
      </c>
    </row>
    <row r="455" spans="1:8" ht="31.5">
      <c r="A455" s="100" t="s">
        <v>922</v>
      </c>
      <c r="B455" s="4" t="s">
        <v>921</v>
      </c>
      <c r="C455" s="4"/>
      <c r="D455" s="4"/>
      <c r="E455" s="4"/>
      <c r="F455" s="7">
        <f>SUM(F456)</f>
        <v>73.3</v>
      </c>
      <c r="G455" s="7">
        <f t="shared" ref="G455:H455" si="103">SUM(G456)</f>
        <v>0</v>
      </c>
      <c r="H455" s="7">
        <f t="shared" si="103"/>
        <v>0</v>
      </c>
    </row>
    <row r="456" spans="1:8">
      <c r="A456" s="100" t="s">
        <v>34</v>
      </c>
      <c r="B456" s="4" t="s">
        <v>921</v>
      </c>
      <c r="C456" s="4" t="s">
        <v>88</v>
      </c>
      <c r="D456" s="4" t="s">
        <v>13</v>
      </c>
      <c r="E456" s="4" t="s">
        <v>11</v>
      </c>
      <c r="F456" s="7">
        <f>SUM(Ведомственная!G1420)</f>
        <v>73.3</v>
      </c>
      <c r="G456" s="7">
        <f>SUM(Ведомственная!H1420)</f>
        <v>0</v>
      </c>
      <c r="H456" s="7">
        <f>SUM(Ведомственная!I1420)</f>
        <v>0</v>
      </c>
    </row>
    <row r="457" spans="1:8" ht="31.5">
      <c r="A457" s="100" t="s">
        <v>140</v>
      </c>
      <c r="B457" s="4" t="s">
        <v>141</v>
      </c>
      <c r="C457" s="4"/>
      <c r="D457" s="4"/>
      <c r="E457" s="4"/>
      <c r="F457" s="7">
        <f>SUM(F458+F508)+F463+F472+F475+F513+F501+F494+F470+F516+F481+F486+F482</f>
        <v>64172.7</v>
      </c>
      <c r="G457" s="7">
        <f t="shared" ref="G457:H457" si="104">SUM(G458+G508)+G463+G472+G475+G513+G501+G494+G470+G516+G481+G486+G482</f>
        <v>4763.3</v>
      </c>
      <c r="H457" s="7">
        <f t="shared" si="104"/>
        <v>5231.5</v>
      </c>
    </row>
    <row r="458" spans="1:8">
      <c r="A458" s="100" t="s">
        <v>29</v>
      </c>
      <c r="B458" s="4" t="s">
        <v>361</v>
      </c>
      <c r="C458" s="4"/>
      <c r="D458" s="4"/>
      <c r="E458" s="4"/>
      <c r="F458" s="7">
        <f>SUM(F459+F461+F465+F467)+F477</f>
        <v>14194.800000000001</v>
      </c>
      <c r="G458" s="7">
        <f t="shared" ref="G458:H458" si="105">SUM(G459+G461+G465+G467)+G477</f>
        <v>360</v>
      </c>
      <c r="H458" s="7">
        <f t="shared" si="105"/>
        <v>4407.2</v>
      </c>
    </row>
    <row r="459" spans="1:8">
      <c r="A459" s="100" t="s">
        <v>115</v>
      </c>
      <c r="B459" s="4" t="s">
        <v>362</v>
      </c>
      <c r="C459" s="4"/>
      <c r="D459" s="4"/>
      <c r="E459" s="4"/>
      <c r="F459" s="7">
        <f>F460</f>
        <v>5401.6</v>
      </c>
      <c r="G459" s="7">
        <f>G460</f>
        <v>0</v>
      </c>
      <c r="H459" s="7">
        <f>H460</f>
        <v>0</v>
      </c>
    </row>
    <row r="460" spans="1:8" ht="31.5">
      <c r="A460" s="100" t="s">
        <v>43</v>
      </c>
      <c r="B460" s="4" t="s">
        <v>362</v>
      </c>
      <c r="C460" s="4" t="s">
        <v>80</v>
      </c>
      <c r="D460" s="4" t="s">
        <v>13</v>
      </c>
      <c r="E460" s="4" t="s">
        <v>28</v>
      </c>
      <c r="F460" s="7">
        <f>SUM(Ведомственная!G1348)</f>
        <v>5401.6</v>
      </c>
      <c r="G460" s="7">
        <f>SUM(Ведомственная!H1348)</f>
        <v>0</v>
      </c>
      <c r="H460" s="7">
        <f>SUM(Ведомственная!I1348)</f>
        <v>0</v>
      </c>
    </row>
    <row r="461" spans="1:8">
      <c r="A461" s="100" t="s">
        <v>123</v>
      </c>
      <c r="B461" s="4" t="s">
        <v>363</v>
      </c>
      <c r="C461" s="4"/>
      <c r="D461" s="4"/>
      <c r="E461" s="4"/>
      <c r="F461" s="7">
        <f>SUM(F462)</f>
        <v>8604.5</v>
      </c>
      <c r="G461" s="7">
        <f>SUM(G462)</f>
        <v>360</v>
      </c>
      <c r="H461" s="7">
        <f>SUM(H462)</f>
        <v>0</v>
      </c>
    </row>
    <row r="462" spans="1:8" ht="31.5">
      <c r="A462" s="100" t="s">
        <v>43</v>
      </c>
      <c r="B462" s="4" t="s">
        <v>363</v>
      </c>
      <c r="C462" s="4" t="s">
        <v>80</v>
      </c>
      <c r="D462" s="4" t="s">
        <v>13</v>
      </c>
      <c r="E462" s="4" t="s">
        <v>28</v>
      </c>
      <c r="F462" s="7">
        <f>SUM(Ведомственная!G1350)</f>
        <v>8604.5</v>
      </c>
      <c r="G462" s="7">
        <f>SUM(Ведомственная!H1350)</f>
        <v>360</v>
      </c>
      <c r="H462" s="7">
        <f>SUM(Ведомственная!I1350)</f>
        <v>0</v>
      </c>
    </row>
    <row r="463" spans="1:8">
      <c r="A463" s="100" t="s">
        <v>432</v>
      </c>
      <c r="B463" s="4" t="s">
        <v>737</v>
      </c>
      <c r="C463" s="4"/>
      <c r="D463" s="4"/>
      <c r="E463" s="4"/>
      <c r="F463" s="7">
        <f>SUM(F464)</f>
        <v>361.8</v>
      </c>
      <c r="G463" s="7">
        <f t="shared" ref="G463:H463" si="106">SUM(G464)</f>
        <v>0</v>
      </c>
      <c r="H463" s="7">
        <f t="shared" si="106"/>
        <v>0</v>
      </c>
    </row>
    <row r="464" spans="1:8" ht="31.5">
      <c r="A464" s="100" t="s">
        <v>43</v>
      </c>
      <c r="B464" s="4" t="s">
        <v>737</v>
      </c>
      <c r="C464" s="4" t="s">
        <v>80</v>
      </c>
      <c r="D464" s="4" t="s">
        <v>13</v>
      </c>
      <c r="E464" s="4" t="s">
        <v>11</v>
      </c>
      <c r="F464" s="7">
        <f>SUM(Ведомственная!G1434)</f>
        <v>361.8</v>
      </c>
      <c r="G464" s="7">
        <f>SUM(Ведомственная!H1434)</f>
        <v>0</v>
      </c>
      <c r="H464" s="7">
        <f>SUM(Ведомственная!I1434)</f>
        <v>0</v>
      </c>
    </row>
    <row r="465" spans="1:8" ht="31.5">
      <c r="A465" s="100" t="s">
        <v>918</v>
      </c>
      <c r="B465" s="4" t="s">
        <v>919</v>
      </c>
      <c r="C465" s="4"/>
      <c r="D465" s="4"/>
      <c r="E465" s="4"/>
      <c r="F465" s="7">
        <f>SUM(F466)</f>
        <v>0</v>
      </c>
      <c r="G465" s="7">
        <f>SUM(G466)</f>
        <v>0</v>
      </c>
      <c r="H465" s="7">
        <f>SUM(H466)</f>
        <v>4407.2</v>
      </c>
    </row>
    <row r="466" spans="1:8" ht="31.5">
      <c r="A466" s="100" t="s">
        <v>110</v>
      </c>
      <c r="B466" s="4" t="s">
        <v>919</v>
      </c>
      <c r="C466" s="4" t="s">
        <v>111</v>
      </c>
      <c r="D466" s="4" t="s">
        <v>102</v>
      </c>
      <c r="E466" s="4" t="s">
        <v>45</v>
      </c>
      <c r="F466" s="7">
        <f>SUM(Ведомственная!G1258)</f>
        <v>0</v>
      </c>
      <c r="G466" s="7">
        <f>SUM(Ведомственная!H1258)</f>
        <v>0</v>
      </c>
      <c r="H466" s="7">
        <f>SUM(Ведомственная!I1258)</f>
        <v>4407.2</v>
      </c>
    </row>
    <row r="467" spans="1:8" ht="63">
      <c r="A467" s="100" t="s">
        <v>727</v>
      </c>
      <c r="B467" s="4" t="s">
        <v>728</v>
      </c>
      <c r="C467" s="4"/>
      <c r="D467" s="4"/>
      <c r="E467" s="4"/>
      <c r="F467" s="7">
        <f>SUM(F468:F469)</f>
        <v>188.7</v>
      </c>
      <c r="G467" s="7">
        <f t="shared" ref="G467:H467" si="107">SUM(G468:G469)</f>
        <v>0</v>
      </c>
      <c r="H467" s="7">
        <f t="shared" si="107"/>
        <v>0</v>
      </c>
    </row>
    <row r="468" spans="1:8" ht="31.5" hidden="1">
      <c r="A468" s="100" t="s">
        <v>43</v>
      </c>
      <c r="B468" s="4" t="s">
        <v>728</v>
      </c>
      <c r="C468" s="4" t="s">
        <v>80</v>
      </c>
      <c r="D468" s="4" t="s">
        <v>13</v>
      </c>
      <c r="E468" s="4" t="s">
        <v>28</v>
      </c>
      <c r="F468" s="7">
        <f>SUM(Ведомственная!G1354)</f>
        <v>0</v>
      </c>
      <c r="G468" s="7">
        <f>SUM(Ведомственная!H1354)</f>
        <v>0</v>
      </c>
      <c r="H468" s="7">
        <f>SUM(Ведомственная!I1354)</f>
        <v>0</v>
      </c>
    </row>
    <row r="469" spans="1:8" ht="31.5">
      <c r="A469" s="100" t="s">
        <v>110</v>
      </c>
      <c r="B469" s="4" t="s">
        <v>728</v>
      </c>
      <c r="C469" s="4" t="s">
        <v>111</v>
      </c>
      <c r="D469" s="4" t="s">
        <v>13</v>
      </c>
      <c r="E469" s="4" t="s">
        <v>28</v>
      </c>
      <c r="F469" s="7">
        <f>SUM(Ведомственная!G1355)</f>
        <v>188.7</v>
      </c>
      <c r="G469" s="7">
        <f>SUM(Ведомственная!H1355)</f>
        <v>0</v>
      </c>
      <c r="H469" s="7">
        <f>SUM(Ведомственная!I1355)</f>
        <v>0</v>
      </c>
    </row>
    <row r="470" spans="1:8" ht="63" hidden="1">
      <c r="A470" s="100" t="s">
        <v>789</v>
      </c>
      <c r="B470" s="4" t="s">
        <v>790</v>
      </c>
      <c r="C470" s="4"/>
      <c r="D470" s="4"/>
      <c r="E470" s="4"/>
      <c r="F470" s="7">
        <f>SUM(F471)</f>
        <v>0</v>
      </c>
      <c r="G470" s="7">
        <f t="shared" ref="G470:H470" si="108">SUM(G471)</f>
        <v>0</v>
      </c>
      <c r="H470" s="7">
        <f t="shared" si="108"/>
        <v>0</v>
      </c>
    </row>
    <row r="471" spans="1:8" ht="31.5" hidden="1">
      <c r="A471" s="100" t="s">
        <v>110</v>
      </c>
      <c r="B471" s="4" t="s">
        <v>790</v>
      </c>
      <c r="C471" s="4" t="s">
        <v>111</v>
      </c>
      <c r="D471" s="4" t="s">
        <v>102</v>
      </c>
      <c r="E471" s="4" t="s">
        <v>45</v>
      </c>
      <c r="F471" s="7">
        <f>SUM(Ведомственная!G1260)</f>
        <v>0</v>
      </c>
      <c r="G471" s="7">
        <f>SUM(Ведомственная!H1260)</f>
        <v>0</v>
      </c>
      <c r="H471" s="7">
        <f>SUM(Ведомственная!I1260)</f>
        <v>0</v>
      </c>
    </row>
    <row r="472" spans="1:8" ht="47.25">
      <c r="A472" s="100" t="s">
        <v>795</v>
      </c>
      <c r="B472" s="4" t="s">
        <v>711</v>
      </c>
      <c r="C472" s="4"/>
      <c r="D472" s="4"/>
      <c r="E472" s="4"/>
      <c r="F472" s="7">
        <f>SUM(F473:F474)</f>
        <v>874.4</v>
      </c>
      <c r="G472" s="7">
        <f t="shared" ref="G472:H472" si="109">SUM(G473:G474)</f>
        <v>1166.2</v>
      </c>
      <c r="H472" s="7">
        <f t="shared" si="109"/>
        <v>0</v>
      </c>
    </row>
    <row r="473" spans="1:8" ht="31.5">
      <c r="A473" s="100" t="s">
        <v>43</v>
      </c>
      <c r="B473" s="4" t="s">
        <v>711</v>
      </c>
      <c r="C473" s="4" t="s">
        <v>80</v>
      </c>
      <c r="D473" s="4" t="s">
        <v>13</v>
      </c>
      <c r="E473" s="4" t="s">
        <v>28</v>
      </c>
      <c r="F473" s="7">
        <f>SUM(Ведомственная!G1357)</f>
        <v>0</v>
      </c>
      <c r="G473" s="7">
        <f>SUM(Ведомственная!H1357)</f>
        <v>0</v>
      </c>
      <c r="H473" s="7">
        <f>SUM(Ведомственная!I1357)</f>
        <v>0</v>
      </c>
    </row>
    <row r="474" spans="1:8" ht="31.5">
      <c r="A474" s="100" t="s">
        <v>110</v>
      </c>
      <c r="B474" s="4" t="s">
        <v>711</v>
      </c>
      <c r="C474" s="4" t="s">
        <v>111</v>
      </c>
      <c r="D474" s="4" t="s">
        <v>13</v>
      </c>
      <c r="E474" s="4" t="s">
        <v>28</v>
      </c>
      <c r="F474" s="7">
        <f>SUM(Ведомственная!G1358)</f>
        <v>874.4</v>
      </c>
      <c r="G474" s="7">
        <f>SUM(Ведомственная!H1358)</f>
        <v>1166.2</v>
      </c>
      <c r="H474" s="7">
        <f>SUM(Ведомственная!I1358)</f>
        <v>0</v>
      </c>
    </row>
    <row r="475" spans="1:8" ht="47.25">
      <c r="A475" s="100" t="s">
        <v>829</v>
      </c>
      <c r="B475" s="4" t="s">
        <v>796</v>
      </c>
      <c r="C475" s="4"/>
      <c r="D475" s="4"/>
      <c r="E475" s="4"/>
      <c r="F475" s="7">
        <f>SUM(F476)</f>
        <v>823.3</v>
      </c>
      <c r="G475" s="7">
        <f t="shared" ref="G475:H475" si="110">SUM(G476)</f>
        <v>823.3</v>
      </c>
      <c r="H475" s="7">
        <f t="shared" si="110"/>
        <v>824.3</v>
      </c>
    </row>
    <row r="476" spans="1:8" ht="31.5">
      <c r="A476" s="100" t="s">
        <v>43</v>
      </c>
      <c r="B476" s="4" t="s">
        <v>796</v>
      </c>
      <c r="C476" s="4" t="s">
        <v>80</v>
      </c>
      <c r="D476" s="4" t="s">
        <v>13</v>
      </c>
      <c r="E476" s="4" t="s">
        <v>28</v>
      </c>
      <c r="F476" s="7">
        <f>SUM(Ведомственная!G1360)</f>
        <v>823.3</v>
      </c>
      <c r="G476" s="7">
        <f>SUM(Ведомственная!H1360)</f>
        <v>823.3</v>
      </c>
      <c r="H476" s="7">
        <f>SUM(Ведомственная!I1360)</f>
        <v>824.3</v>
      </c>
    </row>
    <row r="477" spans="1:8" hidden="1">
      <c r="A477" s="100" t="s">
        <v>805</v>
      </c>
      <c r="B477" s="4" t="s">
        <v>848</v>
      </c>
      <c r="C477" s="4"/>
      <c r="D477" s="4"/>
      <c r="E477" s="4"/>
      <c r="F477" s="7">
        <f>SUM(F478)</f>
        <v>0</v>
      </c>
      <c r="G477" s="7"/>
      <c r="H477" s="7"/>
    </row>
    <row r="478" spans="1:8" hidden="1">
      <c r="A478" s="100"/>
      <c r="B478" s="4" t="s">
        <v>847</v>
      </c>
      <c r="C478" s="4"/>
      <c r="D478" s="4"/>
      <c r="E478" s="4"/>
      <c r="F478" s="7">
        <f>SUM(F479:F480)</f>
        <v>0</v>
      </c>
      <c r="G478" s="7"/>
      <c r="H478" s="7"/>
    </row>
    <row r="479" spans="1:8" ht="31.5" hidden="1">
      <c r="A479" s="100" t="s">
        <v>43</v>
      </c>
      <c r="B479" s="4" t="s">
        <v>847</v>
      </c>
      <c r="C479" s="4" t="s">
        <v>80</v>
      </c>
      <c r="D479" s="4" t="s">
        <v>13</v>
      </c>
      <c r="E479" s="4" t="s">
        <v>28</v>
      </c>
      <c r="F479" s="7">
        <f>SUM(Ведомственная!G1363)</f>
        <v>0</v>
      </c>
      <c r="G479" s="7"/>
      <c r="H479" s="7"/>
    </row>
    <row r="480" spans="1:8" ht="31.5" hidden="1">
      <c r="A480" s="100" t="s">
        <v>110</v>
      </c>
      <c r="B480" s="4" t="s">
        <v>847</v>
      </c>
      <c r="C480" s="4" t="s">
        <v>111</v>
      </c>
      <c r="D480" s="4" t="s">
        <v>13</v>
      </c>
      <c r="E480" s="4" t="s">
        <v>28</v>
      </c>
      <c r="F480" s="7">
        <f>SUM(Ведомственная!G1364)</f>
        <v>0</v>
      </c>
      <c r="G480" s="7"/>
      <c r="H480" s="7"/>
    </row>
    <row r="481" spans="1:8" ht="31.5">
      <c r="A481" s="100" t="s">
        <v>894</v>
      </c>
      <c r="B481" s="4" t="s">
        <v>954</v>
      </c>
      <c r="C481" s="4"/>
      <c r="D481" s="4"/>
      <c r="E481" s="4"/>
      <c r="F481" s="7">
        <f>SUM(Ведомственная!G1365)</f>
        <v>28132.5</v>
      </c>
      <c r="G481" s="7">
        <f>SUM(Ведомственная!H1365)</f>
        <v>0</v>
      </c>
      <c r="H481" s="7">
        <f>SUM(Ведомственная!I1365)</f>
        <v>0</v>
      </c>
    </row>
    <row r="482" spans="1:8">
      <c r="A482" s="105" t="s">
        <v>108</v>
      </c>
      <c r="B482" s="4" t="s">
        <v>1051</v>
      </c>
      <c r="C482" s="4"/>
      <c r="D482" s="4"/>
      <c r="E482" s="4"/>
      <c r="F482" s="7">
        <f>SUM(F483)</f>
        <v>11300</v>
      </c>
      <c r="G482" s="7">
        <f t="shared" ref="G482:H482" si="111">SUM(G483)</f>
        <v>0</v>
      </c>
      <c r="H482" s="7">
        <f t="shared" si="111"/>
        <v>0</v>
      </c>
    </row>
    <row r="483" spans="1:8" ht="31.5">
      <c r="A483" s="105" t="s">
        <v>110</v>
      </c>
      <c r="B483" s="4" t="s">
        <v>1051</v>
      </c>
      <c r="C483" s="4" t="s">
        <v>111</v>
      </c>
      <c r="D483" s="4" t="s">
        <v>102</v>
      </c>
      <c r="E483" s="4" t="s">
        <v>45</v>
      </c>
      <c r="F483" s="7">
        <f>SUM(Ведомственная!G1263)</f>
        <v>11300</v>
      </c>
      <c r="G483" s="7">
        <f>SUM(Ведомственная!H1263)</f>
        <v>0</v>
      </c>
      <c r="H483" s="7">
        <f>SUM(Ведомственная!I1263)</f>
        <v>0</v>
      </c>
    </row>
    <row r="484" spans="1:8">
      <c r="A484" s="105" t="s">
        <v>115</v>
      </c>
      <c r="B484" s="4" t="s">
        <v>955</v>
      </c>
      <c r="C484" s="4"/>
      <c r="D484" s="4"/>
      <c r="E484" s="4"/>
      <c r="F484" s="7">
        <f>SUM(Ведомственная!G1366)</f>
        <v>28132.5</v>
      </c>
      <c r="G484" s="7">
        <f>SUM(Ведомственная!H1366)</f>
        <v>0</v>
      </c>
      <c r="H484" s="7">
        <f>SUM(Ведомственная!I1366)</f>
        <v>0</v>
      </c>
    </row>
    <row r="485" spans="1:8" ht="31.5">
      <c r="A485" s="100" t="s">
        <v>110</v>
      </c>
      <c r="B485" s="4" t="s">
        <v>955</v>
      </c>
      <c r="C485" s="4" t="s">
        <v>111</v>
      </c>
      <c r="D485" s="4" t="s">
        <v>13</v>
      </c>
      <c r="E485" s="4" t="s">
        <v>28</v>
      </c>
      <c r="F485" s="7">
        <f>SUM(Ведомственная!G1367)</f>
        <v>28132.5</v>
      </c>
      <c r="G485" s="7">
        <f>SUM(Ведомственная!H1367)</f>
        <v>0</v>
      </c>
      <c r="H485" s="7">
        <f>SUM(Ведомственная!I1367)</f>
        <v>0</v>
      </c>
    </row>
    <row r="486" spans="1:8" ht="31.5">
      <c r="A486" s="100" t="s">
        <v>364</v>
      </c>
      <c r="B486" s="4" t="s">
        <v>365</v>
      </c>
      <c r="C486" s="4"/>
      <c r="D486" s="4"/>
      <c r="E486" s="4"/>
      <c r="F486" s="7">
        <f>F487+F489+F492</f>
        <v>1821.7</v>
      </c>
      <c r="G486" s="7">
        <f t="shared" ref="G486:H486" si="112">G487+G489+G492</f>
        <v>0</v>
      </c>
      <c r="H486" s="7">
        <f t="shared" si="112"/>
        <v>0</v>
      </c>
    </row>
    <row r="487" spans="1:8">
      <c r="A487" s="100" t="s">
        <v>108</v>
      </c>
      <c r="B487" s="4" t="s">
        <v>366</v>
      </c>
      <c r="C487" s="4"/>
      <c r="D487" s="4"/>
      <c r="E487" s="4"/>
      <c r="F487" s="7">
        <f>F488</f>
        <v>668.1</v>
      </c>
      <c r="G487" s="7">
        <f>G488</f>
        <v>0</v>
      </c>
      <c r="H487" s="7">
        <f>H488</f>
        <v>0</v>
      </c>
    </row>
    <row r="488" spans="1:8" ht="31.5">
      <c r="A488" s="100" t="s">
        <v>110</v>
      </c>
      <c r="B488" s="4" t="s">
        <v>366</v>
      </c>
      <c r="C488" s="4" t="s">
        <v>111</v>
      </c>
      <c r="D488" s="4" t="s">
        <v>102</v>
      </c>
      <c r="E488" s="4" t="s">
        <v>45</v>
      </c>
      <c r="F488" s="7">
        <f>SUM(Ведомственная!G1266)</f>
        <v>668.1</v>
      </c>
      <c r="G488" s="7">
        <f>SUM(Ведомственная!H1266)</f>
        <v>0</v>
      </c>
      <c r="H488" s="7">
        <f>SUM(Ведомственная!I1266)</f>
        <v>0</v>
      </c>
    </row>
    <row r="489" spans="1:8">
      <c r="A489" s="100" t="s">
        <v>115</v>
      </c>
      <c r="B489" s="4" t="s">
        <v>371</v>
      </c>
      <c r="C489" s="4"/>
      <c r="D489" s="4"/>
      <c r="E489" s="4"/>
      <c r="F489" s="7">
        <f>F491+F490</f>
        <v>1127.4000000000001</v>
      </c>
      <c r="G489" s="7">
        <f>G491+G490</f>
        <v>0</v>
      </c>
      <c r="H489" s="7">
        <f>H491+H490</f>
        <v>0</v>
      </c>
    </row>
    <row r="490" spans="1:8" ht="31.5">
      <c r="A490" s="100" t="s">
        <v>110</v>
      </c>
      <c r="B490" s="4" t="s">
        <v>371</v>
      </c>
      <c r="C490" s="4" t="s">
        <v>111</v>
      </c>
      <c r="D490" s="4" t="s">
        <v>13</v>
      </c>
      <c r="E490" s="4" t="s">
        <v>28</v>
      </c>
      <c r="F490" s="7">
        <f>SUM(Ведомственная!G1370)</f>
        <v>1127.4000000000001</v>
      </c>
      <c r="G490" s="7">
        <f>SUM(Ведомственная!H1370)</f>
        <v>0</v>
      </c>
      <c r="H490" s="7">
        <f>SUM(Ведомственная!I1370)</f>
        <v>0</v>
      </c>
    </row>
    <row r="491" spans="1:8" ht="31.5" hidden="1">
      <c r="A491" s="100" t="s">
        <v>110</v>
      </c>
      <c r="B491" s="4" t="s">
        <v>371</v>
      </c>
      <c r="C491" s="4" t="s">
        <v>111</v>
      </c>
      <c r="D491" s="4" t="s">
        <v>13</v>
      </c>
      <c r="E491" s="4" t="s">
        <v>11</v>
      </c>
      <c r="F491" s="7">
        <v>0</v>
      </c>
      <c r="G491" s="7">
        <v>0</v>
      </c>
      <c r="H491" s="7">
        <v>0</v>
      </c>
    </row>
    <row r="492" spans="1:8">
      <c r="A492" s="100" t="s">
        <v>128</v>
      </c>
      <c r="B492" s="4" t="s">
        <v>1044</v>
      </c>
      <c r="C492" s="4"/>
      <c r="D492" s="4"/>
      <c r="E492" s="4"/>
      <c r="F492" s="7">
        <f>SUM(Ведомственная!G1371)</f>
        <v>26.2</v>
      </c>
      <c r="G492" s="7">
        <f>SUM(Ведомственная!H1371)</f>
        <v>0</v>
      </c>
      <c r="H492" s="7">
        <f>SUM(Ведомственная!I1371)</f>
        <v>0</v>
      </c>
    </row>
    <row r="493" spans="1:8" ht="31.5">
      <c r="A493" s="100" t="s">
        <v>110</v>
      </c>
      <c r="B493" s="4" t="s">
        <v>1044</v>
      </c>
      <c r="C493" s="4" t="s">
        <v>111</v>
      </c>
      <c r="D493" s="4" t="s">
        <v>13</v>
      </c>
      <c r="E493" s="4" t="s">
        <v>28</v>
      </c>
      <c r="F493" s="7">
        <f>SUM(Ведомственная!G1372)</f>
        <v>26.2</v>
      </c>
      <c r="G493" s="7">
        <f>SUM(Ведомственная!H1372)</f>
        <v>0</v>
      </c>
      <c r="H493" s="7">
        <f>SUM(Ведомственная!I1372)</f>
        <v>0</v>
      </c>
    </row>
    <row r="494" spans="1:8" ht="31.5">
      <c r="A494" s="100" t="s">
        <v>236</v>
      </c>
      <c r="B494" s="4" t="s">
        <v>372</v>
      </c>
      <c r="C494" s="4"/>
      <c r="D494" s="4"/>
      <c r="E494" s="4"/>
      <c r="F494" s="7">
        <f>F495+F497+F499</f>
        <v>1639.8</v>
      </c>
      <c r="G494" s="7">
        <f t="shared" ref="G494:H494" si="113">G495+G497+G499</f>
        <v>0</v>
      </c>
      <c r="H494" s="7">
        <f t="shared" si="113"/>
        <v>0</v>
      </c>
    </row>
    <row r="495" spans="1:8">
      <c r="A495" s="100" t="s">
        <v>108</v>
      </c>
      <c r="B495" s="4" t="s">
        <v>373</v>
      </c>
      <c r="C495" s="4"/>
      <c r="D495" s="4"/>
      <c r="E495" s="4"/>
      <c r="F495" s="7">
        <f>F496</f>
        <v>491.5</v>
      </c>
      <c r="G495" s="7">
        <f>G496</f>
        <v>0</v>
      </c>
      <c r="H495" s="7">
        <f>H496</f>
        <v>0</v>
      </c>
    </row>
    <row r="496" spans="1:8" ht="31.5">
      <c r="A496" s="100" t="s">
        <v>110</v>
      </c>
      <c r="B496" s="4" t="s">
        <v>373</v>
      </c>
      <c r="C496" s="4" t="s">
        <v>111</v>
      </c>
      <c r="D496" s="4" t="s">
        <v>102</v>
      </c>
      <c r="E496" s="4" t="s">
        <v>45</v>
      </c>
      <c r="F496" s="7">
        <f>SUM(Ведомственная!G1269)</f>
        <v>491.5</v>
      </c>
      <c r="G496" s="7">
        <f>SUM(Ведомственная!H1269)</f>
        <v>0</v>
      </c>
      <c r="H496" s="7">
        <f>SUM(Ведомственная!I1269)</f>
        <v>0</v>
      </c>
    </row>
    <row r="497" spans="1:8">
      <c r="A497" s="100" t="s">
        <v>115</v>
      </c>
      <c r="B497" s="4" t="s">
        <v>374</v>
      </c>
      <c r="C497" s="4"/>
      <c r="D497" s="4"/>
      <c r="E497" s="4"/>
      <c r="F497" s="7">
        <f>F498</f>
        <v>1148.3</v>
      </c>
      <c r="G497" s="7">
        <f>G498</f>
        <v>0</v>
      </c>
      <c r="H497" s="7">
        <f>H498</f>
        <v>0</v>
      </c>
    </row>
    <row r="498" spans="1:8" ht="31.5">
      <c r="A498" s="100" t="s">
        <v>110</v>
      </c>
      <c r="B498" s="4" t="s">
        <v>374</v>
      </c>
      <c r="C498" s="4" t="s">
        <v>111</v>
      </c>
      <c r="D498" s="4" t="s">
        <v>13</v>
      </c>
      <c r="E498" s="4" t="s">
        <v>28</v>
      </c>
      <c r="F498" s="7">
        <f>SUM(Ведомственная!G1375)</f>
        <v>1148.3</v>
      </c>
      <c r="G498" s="7">
        <f>SUM(Ведомственная!H1375)</f>
        <v>0</v>
      </c>
      <c r="H498" s="7">
        <f>SUM(Ведомственная!I1375)</f>
        <v>0</v>
      </c>
    </row>
    <row r="499" spans="1:8" hidden="1">
      <c r="A499" s="100" t="s">
        <v>482</v>
      </c>
      <c r="B499" s="4" t="s">
        <v>735</v>
      </c>
      <c r="C499" s="4"/>
      <c r="D499" s="4"/>
      <c r="E499" s="4"/>
      <c r="F499" s="7">
        <f>SUM(F500)</f>
        <v>0</v>
      </c>
      <c r="G499" s="7">
        <f t="shared" ref="G499:H499" si="114">SUM(G500)</f>
        <v>0</v>
      </c>
      <c r="H499" s="7">
        <f t="shared" si="114"/>
        <v>0</v>
      </c>
    </row>
    <row r="500" spans="1:8" ht="31.5" hidden="1">
      <c r="A500" s="100" t="s">
        <v>110</v>
      </c>
      <c r="B500" s="4" t="s">
        <v>735</v>
      </c>
      <c r="C500" s="4" t="s">
        <v>111</v>
      </c>
      <c r="D500" s="4" t="s">
        <v>13</v>
      </c>
      <c r="E500" s="4" t="s">
        <v>28</v>
      </c>
      <c r="F500" s="7">
        <f>SUM(Ведомственная!G1377)</f>
        <v>0</v>
      </c>
      <c r="G500" s="7">
        <f>SUM(Ведомственная!H1377)</f>
        <v>0</v>
      </c>
      <c r="H500" s="7">
        <f>SUM(Ведомственная!I1377)</f>
        <v>0</v>
      </c>
    </row>
    <row r="501" spans="1:8" ht="31.5">
      <c r="A501" s="100" t="s">
        <v>296</v>
      </c>
      <c r="B501" s="4" t="s">
        <v>367</v>
      </c>
      <c r="C501" s="4"/>
      <c r="D501" s="4"/>
      <c r="E501" s="4"/>
      <c r="F501" s="7">
        <f>SUM(F502+F504+F506)</f>
        <v>2524.4</v>
      </c>
      <c r="G501" s="7">
        <f>SUM(G502+G504+G506)</f>
        <v>0</v>
      </c>
      <c r="H501" s="7">
        <f>SUM(H502+H504+H506)</f>
        <v>0</v>
      </c>
    </row>
    <row r="502" spans="1:8">
      <c r="A502" s="100" t="s">
        <v>108</v>
      </c>
      <c r="B502" s="4" t="s">
        <v>368</v>
      </c>
      <c r="C502" s="4"/>
      <c r="D502" s="4"/>
      <c r="E502" s="4"/>
      <c r="F502" s="7">
        <f>F503</f>
        <v>235</v>
      </c>
      <c r="G502" s="7">
        <f>G503</f>
        <v>0</v>
      </c>
      <c r="H502" s="7">
        <f>H503</f>
        <v>0</v>
      </c>
    </row>
    <row r="503" spans="1:8" ht="31.5">
      <c r="A503" s="100" t="s">
        <v>110</v>
      </c>
      <c r="B503" s="4" t="s">
        <v>368</v>
      </c>
      <c r="C503" s="4" t="s">
        <v>111</v>
      </c>
      <c r="D503" s="4" t="s">
        <v>102</v>
      </c>
      <c r="E503" s="4" t="s">
        <v>45</v>
      </c>
      <c r="F503" s="7">
        <f>SUM(Ведомственная!G1272)</f>
        <v>235</v>
      </c>
      <c r="G503" s="7">
        <f>SUM(Ведомственная!H1272)</f>
        <v>0</v>
      </c>
      <c r="H503" s="7">
        <f>SUM(Ведомственная!I1272)</f>
        <v>0</v>
      </c>
    </row>
    <row r="504" spans="1:8">
      <c r="A504" s="100" t="s">
        <v>115</v>
      </c>
      <c r="B504" s="4" t="s">
        <v>394</v>
      </c>
      <c r="C504" s="4"/>
      <c r="D504" s="4"/>
      <c r="E504" s="4"/>
      <c r="F504" s="7">
        <f>F505</f>
        <v>1873.8</v>
      </c>
      <c r="G504" s="7">
        <f>G505</f>
        <v>0</v>
      </c>
      <c r="H504" s="7">
        <f>H505</f>
        <v>0</v>
      </c>
    </row>
    <row r="505" spans="1:8" ht="31.5">
      <c r="A505" s="100" t="s">
        <v>110</v>
      </c>
      <c r="B505" s="4" t="s">
        <v>394</v>
      </c>
      <c r="C505" s="4" t="s">
        <v>111</v>
      </c>
      <c r="D505" s="4" t="s">
        <v>13</v>
      </c>
      <c r="E505" s="4" t="s">
        <v>28</v>
      </c>
      <c r="F505" s="7">
        <f>SUM(Ведомственная!G1380)</f>
        <v>1873.8</v>
      </c>
      <c r="G505" s="7">
        <f>SUM(Ведомственная!H1380)</f>
        <v>0</v>
      </c>
      <c r="H505" s="7">
        <f>SUM(Ведомственная!I1380)</f>
        <v>0</v>
      </c>
    </row>
    <row r="506" spans="1:8">
      <c r="A506" s="100" t="s">
        <v>128</v>
      </c>
      <c r="B506" s="4" t="s">
        <v>489</v>
      </c>
      <c r="C506" s="4"/>
      <c r="D506" s="4"/>
      <c r="E506" s="4"/>
      <c r="F506" s="7">
        <f>SUM(F507)</f>
        <v>415.6</v>
      </c>
      <c r="G506" s="7">
        <f>SUM(G507)</f>
        <v>0</v>
      </c>
      <c r="H506" s="7">
        <f>SUM(H507)</f>
        <v>0</v>
      </c>
    </row>
    <row r="507" spans="1:8" ht="31.5">
      <c r="A507" s="100" t="s">
        <v>110</v>
      </c>
      <c r="B507" s="4" t="s">
        <v>489</v>
      </c>
      <c r="C507" s="4" t="s">
        <v>111</v>
      </c>
      <c r="D507" s="4" t="s">
        <v>13</v>
      </c>
      <c r="E507" s="4" t="s">
        <v>28</v>
      </c>
      <c r="F507" s="7">
        <f>SUM(Ведомственная!G1382)</f>
        <v>415.6</v>
      </c>
      <c r="G507" s="7">
        <f>SUM(Ведомственная!H1382)</f>
        <v>0</v>
      </c>
      <c r="H507" s="7">
        <f>SUM(Ведомственная!I1382)</f>
        <v>0</v>
      </c>
    </row>
    <row r="508" spans="1:8">
      <c r="A508" s="100" t="s">
        <v>664</v>
      </c>
      <c r="B508" s="4" t="s">
        <v>470</v>
      </c>
      <c r="C508" s="4"/>
      <c r="D508" s="4"/>
      <c r="E508" s="4"/>
      <c r="F508" s="7">
        <f>SUM(F509+F511)</f>
        <v>0</v>
      </c>
      <c r="G508" s="7">
        <f t="shared" ref="G508:H508" si="115">SUM(G509+G511)</f>
        <v>2413.8000000000002</v>
      </c>
      <c r="H508" s="7">
        <f t="shared" si="115"/>
        <v>0</v>
      </c>
    </row>
    <row r="509" spans="1:8">
      <c r="A509" s="100" t="s">
        <v>739</v>
      </c>
      <c r="B509" s="4" t="s">
        <v>738</v>
      </c>
      <c r="C509" s="4"/>
      <c r="D509" s="4"/>
      <c r="E509" s="4"/>
      <c r="F509" s="7">
        <f>SUM(Ведомственная!G1384)</f>
        <v>0</v>
      </c>
      <c r="G509" s="7">
        <f>SUM(Ведомственная!H1384)</f>
        <v>2413.8000000000002</v>
      </c>
      <c r="H509" s="7">
        <f>SUM(Ведомственная!I1384)</f>
        <v>0</v>
      </c>
    </row>
    <row r="510" spans="1:8" ht="31.5">
      <c r="A510" s="100" t="s">
        <v>110</v>
      </c>
      <c r="B510" s="4" t="s">
        <v>738</v>
      </c>
      <c r="C510" s="4" t="s">
        <v>111</v>
      </c>
      <c r="D510" s="4" t="s">
        <v>13</v>
      </c>
      <c r="E510" s="4" t="s">
        <v>28</v>
      </c>
      <c r="F510" s="7">
        <f>SUM(Ведомственная!G1386)</f>
        <v>0</v>
      </c>
      <c r="G510" s="7">
        <f>SUM(Ведомственная!H1386)</f>
        <v>2413.8000000000002</v>
      </c>
      <c r="H510" s="7">
        <f>SUM(Ведомственная!I1386)</f>
        <v>0</v>
      </c>
    </row>
    <row r="511" spans="1:8" ht="47.25" hidden="1">
      <c r="A511" s="100" t="s">
        <v>808</v>
      </c>
      <c r="B511" s="4" t="s">
        <v>574</v>
      </c>
      <c r="C511" s="4"/>
      <c r="D511" s="4"/>
      <c r="E511" s="4"/>
      <c r="F511" s="7">
        <f>SUM(F512)</f>
        <v>0</v>
      </c>
      <c r="G511" s="7">
        <f>SUM(G512)</f>
        <v>0</v>
      </c>
      <c r="H511" s="7">
        <f>SUM(H512)</f>
        <v>0</v>
      </c>
    </row>
    <row r="512" spans="1:8" ht="31.5" hidden="1">
      <c r="A512" s="100" t="s">
        <v>110</v>
      </c>
      <c r="B512" s="4" t="s">
        <v>574</v>
      </c>
      <c r="C512" s="4" t="s">
        <v>111</v>
      </c>
      <c r="D512" s="4" t="s">
        <v>102</v>
      </c>
      <c r="E512" s="4" t="s">
        <v>45</v>
      </c>
      <c r="F512" s="7">
        <f>SUM(Ведомственная!G1275)</f>
        <v>0</v>
      </c>
      <c r="G512" s="7">
        <f>SUM(Ведомственная!H1275)</f>
        <v>0</v>
      </c>
      <c r="H512" s="7">
        <f>SUM(Ведомственная!I1275)</f>
        <v>0</v>
      </c>
    </row>
    <row r="513" spans="1:8" hidden="1">
      <c r="A513" s="100" t="s">
        <v>817</v>
      </c>
      <c r="B513" s="4" t="s">
        <v>816</v>
      </c>
      <c r="C513" s="4"/>
      <c r="D513" s="4"/>
      <c r="E513" s="4"/>
      <c r="F513" s="7">
        <f>SUM(F514)</f>
        <v>0</v>
      </c>
      <c r="G513" s="7">
        <f t="shared" ref="G513:H513" si="116">SUM(G514)</f>
        <v>0</v>
      </c>
      <c r="H513" s="7">
        <f t="shared" si="116"/>
        <v>0</v>
      </c>
    </row>
    <row r="514" spans="1:8" hidden="1">
      <c r="A514" s="100" t="s">
        <v>819</v>
      </c>
      <c r="B514" s="4" t="s">
        <v>818</v>
      </c>
      <c r="C514" s="4"/>
      <c r="D514" s="4"/>
      <c r="E514" s="4"/>
      <c r="F514" s="7">
        <f>SUM(F515)</f>
        <v>0</v>
      </c>
      <c r="G514" s="7">
        <f t="shared" ref="G514:H514" si="117">SUM(G515)</f>
        <v>0</v>
      </c>
      <c r="H514" s="7">
        <f t="shared" si="117"/>
        <v>0</v>
      </c>
    </row>
    <row r="515" spans="1:8" ht="31.5" hidden="1">
      <c r="A515" s="100" t="s">
        <v>110</v>
      </c>
      <c r="B515" s="4" t="s">
        <v>818</v>
      </c>
      <c r="C515" s="4" t="s">
        <v>111</v>
      </c>
      <c r="D515" s="4" t="s">
        <v>13</v>
      </c>
      <c r="E515" s="4" t="s">
        <v>28</v>
      </c>
      <c r="F515" s="7">
        <f>SUM(Ведомственная!G1389)</f>
        <v>0</v>
      </c>
      <c r="G515" s="7">
        <f>SUM(Ведомственная!H1389)</f>
        <v>0</v>
      </c>
      <c r="H515" s="7">
        <f>SUM(Ведомственная!I1389)</f>
        <v>0</v>
      </c>
    </row>
    <row r="516" spans="1:8">
      <c r="A516" s="100" t="s">
        <v>950</v>
      </c>
      <c r="B516" s="4" t="s">
        <v>951</v>
      </c>
      <c r="C516" s="4"/>
      <c r="D516" s="4"/>
      <c r="E516" s="4"/>
      <c r="F516" s="7">
        <f>SUM(F517)</f>
        <v>2500</v>
      </c>
      <c r="G516" s="7">
        <f t="shared" ref="G516:H516" si="118">SUM(G517)</f>
        <v>0</v>
      </c>
      <c r="H516" s="7">
        <f t="shared" si="118"/>
        <v>0</v>
      </c>
    </row>
    <row r="517" spans="1:8">
      <c r="A517" s="100" t="s">
        <v>952</v>
      </c>
      <c r="B517" s="4" t="s">
        <v>953</v>
      </c>
      <c r="C517" s="4"/>
      <c r="D517" s="4"/>
      <c r="E517" s="4"/>
      <c r="F517" s="7">
        <f>SUM(F518)</f>
        <v>2500</v>
      </c>
      <c r="G517" s="7">
        <f t="shared" ref="G517:H517" si="119">SUM(G518)</f>
        <v>0</v>
      </c>
      <c r="H517" s="7">
        <f t="shared" si="119"/>
        <v>0</v>
      </c>
    </row>
    <row r="518" spans="1:8" ht="31.5">
      <c r="A518" s="100" t="s">
        <v>110</v>
      </c>
      <c r="B518" s="4" t="s">
        <v>953</v>
      </c>
      <c r="C518" s="4" t="s">
        <v>111</v>
      </c>
      <c r="D518" s="4" t="s">
        <v>102</v>
      </c>
      <c r="E518" s="4" t="s">
        <v>45</v>
      </c>
      <c r="F518" s="7">
        <f>SUM(Ведомственная!G1278)</f>
        <v>2500</v>
      </c>
      <c r="G518" s="7">
        <f>SUM(Ведомственная!H1278)</f>
        <v>0</v>
      </c>
      <c r="H518" s="7">
        <f>SUM(Ведомственная!I1278)</f>
        <v>0</v>
      </c>
    </row>
    <row r="519" spans="1:8" ht="31.5">
      <c r="A519" s="100" t="s">
        <v>475</v>
      </c>
      <c r="B519" s="4" t="s">
        <v>131</v>
      </c>
      <c r="C519" s="4"/>
      <c r="D519" s="4"/>
      <c r="E519" s="4"/>
      <c r="F519" s="7">
        <f>SUM(F520+F526+F529)+F523</f>
        <v>49942.399999999987</v>
      </c>
      <c r="G519" s="7">
        <f t="shared" ref="G519:H519" si="120">SUM(G520+G526+G529)+G523</f>
        <v>48312.5</v>
      </c>
      <c r="H519" s="7">
        <f t="shared" si="120"/>
        <v>49197.5</v>
      </c>
    </row>
    <row r="520" spans="1:8">
      <c r="A520" s="32" t="s">
        <v>69</v>
      </c>
      <c r="B520" s="55" t="s">
        <v>422</v>
      </c>
      <c r="C520" s="49"/>
      <c r="D520" s="4"/>
      <c r="E520" s="4"/>
      <c r="F520" s="51">
        <f>+F521+F522</f>
        <v>5320.8</v>
      </c>
      <c r="G520" s="51">
        <f>+G521+G522</f>
        <v>4238.3</v>
      </c>
      <c r="H520" s="51">
        <f>+H521+H522</f>
        <v>4238.3</v>
      </c>
    </row>
    <row r="521" spans="1:8" ht="63">
      <c r="A521" s="32" t="s">
        <v>42</v>
      </c>
      <c r="B521" s="55" t="s">
        <v>422</v>
      </c>
      <c r="C521" s="49" t="s">
        <v>78</v>
      </c>
      <c r="D521" s="4" t="s">
        <v>13</v>
      </c>
      <c r="E521" s="4" t="s">
        <v>11</v>
      </c>
      <c r="F521" s="51">
        <f>SUM(Ведомственная!G1446)</f>
        <v>5320.3</v>
      </c>
      <c r="G521" s="51">
        <f>SUM(Ведомственная!H1446)</f>
        <v>4237.8</v>
      </c>
      <c r="H521" s="51">
        <f>SUM(Ведомственная!I1446)</f>
        <v>4237.8</v>
      </c>
    </row>
    <row r="522" spans="1:8" ht="31.5">
      <c r="A522" s="32" t="s">
        <v>43</v>
      </c>
      <c r="B522" s="55" t="s">
        <v>422</v>
      </c>
      <c r="C522" s="49" t="s">
        <v>80</v>
      </c>
      <c r="D522" s="4" t="s">
        <v>13</v>
      </c>
      <c r="E522" s="4" t="s">
        <v>11</v>
      </c>
      <c r="F522" s="51">
        <f>SUM(Ведомственная!G1447)</f>
        <v>0.5</v>
      </c>
      <c r="G522" s="51">
        <f>SUM(Ведомственная!H1447)</f>
        <v>0.5</v>
      </c>
      <c r="H522" s="51">
        <f>SUM(Ведомственная!I1447)</f>
        <v>0.5</v>
      </c>
    </row>
    <row r="523" spans="1:8">
      <c r="A523" s="32" t="s">
        <v>84</v>
      </c>
      <c r="B523" s="55" t="s">
        <v>820</v>
      </c>
      <c r="C523" s="49"/>
      <c r="D523" s="4"/>
      <c r="E523" s="4"/>
      <c r="F523" s="51">
        <f>SUM(F524:F525)</f>
        <v>191.1</v>
      </c>
      <c r="G523" s="51">
        <f t="shared" ref="G523:H523" si="121">SUM(G524:G525)</f>
        <v>175.8</v>
      </c>
      <c r="H523" s="51">
        <f t="shared" si="121"/>
        <v>175.8</v>
      </c>
    </row>
    <row r="524" spans="1:8" ht="31.5">
      <c r="A524" s="32" t="s">
        <v>43</v>
      </c>
      <c r="B524" s="55" t="s">
        <v>820</v>
      </c>
      <c r="C524" s="49" t="s">
        <v>80</v>
      </c>
      <c r="D524" s="4" t="s">
        <v>13</v>
      </c>
      <c r="E524" s="4" t="s">
        <v>11</v>
      </c>
      <c r="F524" s="51">
        <f>SUM(Ведомственная!G1449)</f>
        <v>190.1</v>
      </c>
      <c r="G524" s="51">
        <f>SUM(Ведомственная!H1449)</f>
        <v>174.8</v>
      </c>
      <c r="H524" s="51">
        <f>SUM(Ведомственная!I1449)</f>
        <v>174.8</v>
      </c>
    </row>
    <row r="525" spans="1:8">
      <c r="A525" s="100" t="s">
        <v>20</v>
      </c>
      <c r="B525" s="55" t="s">
        <v>820</v>
      </c>
      <c r="C525" s="49" t="s">
        <v>85</v>
      </c>
      <c r="D525" s="4" t="s">
        <v>13</v>
      </c>
      <c r="E525" s="4" t="s">
        <v>11</v>
      </c>
      <c r="F525" s="51">
        <f>SUM(Ведомственная!G1450)</f>
        <v>1</v>
      </c>
      <c r="G525" s="51">
        <f>SUM(Ведомственная!H1450)</f>
        <v>1</v>
      </c>
      <c r="H525" s="51">
        <f>SUM(Ведомственная!I1450)</f>
        <v>1</v>
      </c>
    </row>
    <row r="526" spans="1:8" ht="31.5">
      <c r="A526" s="100" t="s">
        <v>87</v>
      </c>
      <c r="B526" s="55" t="s">
        <v>479</v>
      </c>
      <c r="C526" s="49"/>
      <c r="D526" s="4"/>
      <c r="E526" s="4"/>
      <c r="F526" s="51">
        <f>SUM(F527:F528)</f>
        <v>430.4</v>
      </c>
      <c r="G526" s="51">
        <f t="shared" ref="G526:H526" si="122">SUM(G527:G528)</f>
        <v>54.2</v>
      </c>
      <c r="H526" s="51">
        <f t="shared" si="122"/>
        <v>304.2</v>
      </c>
    </row>
    <row r="527" spans="1:8" ht="31.5" hidden="1">
      <c r="A527" s="32" t="s">
        <v>43</v>
      </c>
      <c r="B527" s="55" t="s">
        <v>479</v>
      </c>
      <c r="C527" s="49" t="s">
        <v>80</v>
      </c>
      <c r="D527" s="4" t="s">
        <v>102</v>
      </c>
      <c r="E527" s="4" t="s">
        <v>152</v>
      </c>
      <c r="F527" s="51">
        <f>SUM(Ведомственная!G1288)</f>
        <v>0</v>
      </c>
      <c r="G527" s="51">
        <f>SUM(Ведомственная!H1288)</f>
        <v>0</v>
      </c>
      <c r="H527" s="51">
        <f>SUM(Ведомственная!I1288)</f>
        <v>0</v>
      </c>
    </row>
    <row r="528" spans="1:8" ht="31.5">
      <c r="A528" s="32" t="s">
        <v>43</v>
      </c>
      <c r="B528" s="55" t="s">
        <v>479</v>
      </c>
      <c r="C528" s="49" t="s">
        <v>80</v>
      </c>
      <c r="D528" s="4" t="s">
        <v>13</v>
      </c>
      <c r="E528" s="4" t="s">
        <v>11</v>
      </c>
      <c r="F528" s="51">
        <f>SUM(Ведомственная!G1452)</f>
        <v>430.4</v>
      </c>
      <c r="G528" s="51">
        <f>SUM(Ведомственная!H1452)</f>
        <v>54.2</v>
      </c>
      <c r="H528" s="51">
        <f>SUM(Ведомственная!I1452)</f>
        <v>304.2</v>
      </c>
    </row>
    <row r="529" spans="1:8" ht="31.5">
      <c r="A529" s="100" t="s">
        <v>36</v>
      </c>
      <c r="B529" s="4" t="s">
        <v>132</v>
      </c>
      <c r="C529" s="4"/>
      <c r="D529" s="4"/>
      <c r="E529" s="4"/>
      <c r="F529" s="7">
        <f>F530</f>
        <v>44000.099999999991</v>
      </c>
      <c r="G529" s="7">
        <f>G530</f>
        <v>43844.2</v>
      </c>
      <c r="H529" s="7">
        <f>H530</f>
        <v>44479.199999999997</v>
      </c>
    </row>
    <row r="530" spans="1:8">
      <c r="A530" s="100" t="s">
        <v>432</v>
      </c>
      <c r="B530" s="4" t="s">
        <v>133</v>
      </c>
      <c r="C530" s="4"/>
      <c r="D530" s="4"/>
      <c r="E530" s="4"/>
      <c r="F530" s="7">
        <f>F531+F532+F533</f>
        <v>44000.099999999991</v>
      </c>
      <c r="G530" s="7">
        <f>G531+G532+G533</f>
        <v>43844.2</v>
      </c>
      <c r="H530" s="7">
        <f>H531+H532+H533</f>
        <v>44479.199999999997</v>
      </c>
    </row>
    <row r="531" spans="1:8" ht="63">
      <c r="A531" s="100" t="s">
        <v>119</v>
      </c>
      <c r="B531" s="4" t="s">
        <v>133</v>
      </c>
      <c r="C531" s="4" t="s">
        <v>78</v>
      </c>
      <c r="D531" s="4" t="s">
        <v>13</v>
      </c>
      <c r="E531" s="4" t="s">
        <v>11</v>
      </c>
      <c r="F531" s="7">
        <f>SUM(Ведомственная!G1455)</f>
        <v>42024.2</v>
      </c>
      <c r="G531" s="7">
        <f>SUM(Ведомственная!H1455)</f>
        <v>42504.6</v>
      </c>
      <c r="H531" s="7">
        <f>SUM(Ведомственная!I1455)</f>
        <v>42504.6</v>
      </c>
    </row>
    <row r="532" spans="1:8" ht="31.5">
      <c r="A532" s="100" t="s">
        <v>43</v>
      </c>
      <c r="B532" s="4" t="s">
        <v>133</v>
      </c>
      <c r="C532" s="4" t="s">
        <v>80</v>
      </c>
      <c r="D532" s="4" t="s">
        <v>13</v>
      </c>
      <c r="E532" s="4" t="s">
        <v>11</v>
      </c>
      <c r="F532" s="7">
        <f>SUM(Ведомственная!G1456)</f>
        <v>1973.2</v>
      </c>
      <c r="G532" s="7">
        <f>SUM(Ведомственная!H1456)</f>
        <v>1337</v>
      </c>
      <c r="H532" s="7">
        <f>SUM(Ведомственная!I1456)</f>
        <v>1972</v>
      </c>
    </row>
    <row r="533" spans="1:8">
      <c r="A533" s="100" t="s">
        <v>20</v>
      </c>
      <c r="B533" s="4" t="s">
        <v>133</v>
      </c>
      <c r="C533" s="4" t="s">
        <v>85</v>
      </c>
      <c r="D533" s="4" t="s">
        <v>13</v>
      </c>
      <c r="E533" s="4" t="s">
        <v>11</v>
      </c>
      <c r="F533" s="7">
        <f>SUM(Ведомственная!G1457)</f>
        <v>2.7</v>
      </c>
      <c r="G533" s="7">
        <f>SUM(Ведомственная!H1457)</f>
        <v>2.6</v>
      </c>
      <c r="H533" s="7">
        <f>SUM(Ведомственная!I1457)</f>
        <v>2.6</v>
      </c>
    </row>
    <row r="534" spans="1:8" ht="31.5">
      <c r="A534" s="23" t="s">
        <v>764</v>
      </c>
      <c r="B534" s="24" t="s">
        <v>765</v>
      </c>
      <c r="C534" s="4"/>
      <c r="D534" s="4"/>
      <c r="E534" s="4"/>
      <c r="F534" s="7">
        <f>SUM(F535)</f>
        <v>300</v>
      </c>
      <c r="G534" s="7">
        <f t="shared" ref="G534:H535" si="123">SUM(G535)</f>
        <v>500</v>
      </c>
      <c r="H534" s="7">
        <f t="shared" si="123"/>
        <v>500</v>
      </c>
    </row>
    <row r="535" spans="1:8">
      <c r="A535" s="2" t="s">
        <v>29</v>
      </c>
      <c r="B535" s="31" t="s">
        <v>766</v>
      </c>
      <c r="C535" s="101"/>
      <c r="D535" s="4"/>
      <c r="E535" s="4"/>
      <c r="F535" s="7">
        <f>SUM(F536)</f>
        <v>300</v>
      </c>
      <c r="G535" s="7">
        <f t="shared" si="123"/>
        <v>500</v>
      </c>
      <c r="H535" s="7">
        <f t="shared" si="123"/>
        <v>500</v>
      </c>
    </row>
    <row r="536" spans="1:8" ht="31.5">
      <c r="A536" s="2" t="s">
        <v>43</v>
      </c>
      <c r="B536" s="31" t="s">
        <v>766</v>
      </c>
      <c r="C536" s="101" t="s">
        <v>80</v>
      </c>
      <c r="D536" s="4" t="s">
        <v>11</v>
      </c>
      <c r="E536" s="4" t="s">
        <v>22</v>
      </c>
      <c r="F536" s="7">
        <f>SUM(Ведомственная!G279)</f>
        <v>300</v>
      </c>
      <c r="G536" s="7">
        <f>SUM(Ведомственная!H279)</f>
        <v>500</v>
      </c>
      <c r="H536" s="7">
        <f>SUM(Ведомственная!I279)</f>
        <v>500</v>
      </c>
    </row>
    <row r="537" spans="1:8">
      <c r="A537" s="66" t="s">
        <v>544</v>
      </c>
      <c r="B537" s="68" t="s">
        <v>542</v>
      </c>
      <c r="C537" s="4"/>
      <c r="D537" s="4"/>
      <c r="E537" s="4"/>
      <c r="F537" s="26">
        <f>SUM(F538+F540)+F542+F544</f>
        <v>9144.6999999999989</v>
      </c>
      <c r="G537" s="26">
        <f t="shared" ref="G537:H537" si="124">SUM(G538+G540)+G542+G544</f>
        <v>3769.2</v>
      </c>
      <c r="H537" s="26">
        <f t="shared" si="124"/>
        <v>3769.2</v>
      </c>
    </row>
    <row r="538" spans="1:8">
      <c r="A538" s="34" t="s">
        <v>29</v>
      </c>
      <c r="B538" s="5" t="s">
        <v>543</v>
      </c>
      <c r="C538" s="4"/>
      <c r="D538" s="4"/>
      <c r="E538" s="4"/>
      <c r="F538" s="7">
        <f>SUM(F539)</f>
        <v>7044.4</v>
      </c>
      <c r="G538" s="7">
        <f>SUM(G539)</f>
        <v>0</v>
      </c>
      <c r="H538" s="7">
        <f>SUM(H539)</f>
        <v>0</v>
      </c>
    </row>
    <row r="539" spans="1:8" ht="31.5">
      <c r="A539" s="34" t="s">
        <v>43</v>
      </c>
      <c r="B539" s="5" t="s">
        <v>543</v>
      </c>
      <c r="C539" s="4" t="s">
        <v>80</v>
      </c>
      <c r="D539" s="4" t="s">
        <v>152</v>
      </c>
      <c r="E539" s="4" t="s">
        <v>45</v>
      </c>
      <c r="F539" s="7">
        <f>SUM(Ведомственная!G400)</f>
        <v>7044.4</v>
      </c>
      <c r="G539" s="7">
        <f>SUM(Ведомственная!H400)</f>
        <v>0</v>
      </c>
      <c r="H539" s="7">
        <f>SUM(Ведомственная!I400)</f>
        <v>0</v>
      </c>
    </row>
    <row r="540" spans="1:8" ht="47.25">
      <c r="A540" s="34" t="s">
        <v>23</v>
      </c>
      <c r="B540" s="5" t="s">
        <v>551</v>
      </c>
      <c r="C540" s="4"/>
      <c r="D540" s="4"/>
      <c r="E540" s="4"/>
      <c r="F540" s="7">
        <f>SUM(F541)</f>
        <v>855.6</v>
      </c>
      <c r="G540" s="7">
        <f>SUM(G541)</f>
        <v>3769.2</v>
      </c>
      <c r="H540" s="7">
        <f>SUM(H541)</f>
        <v>3769.2</v>
      </c>
    </row>
    <row r="541" spans="1:8" ht="31.5">
      <c r="A541" s="34" t="s">
        <v>207</v>
      </c>
      <c r="B541" s="5" t="s">
        <v>551</v>
      </c>
      <c r="C541" s="4" t="s">
        <v>111</v>
      </c>
      <c r="D541" s="4" t="s">
        <v>152</v>
      </c>
      <c r="E541" s="4" t="s">
        <v>45</v>
      </c>
      <c r="F541" s="7">
        <f>SUM(Ведомственная!G402)</f>
        <v>855.6</v>
      </c>
      <c r="G541" s="7">
        <f>SUM(Ведомственная!H402)</f>
        <v>3769.2</v>
      </c>
      <c r="H541" s="7">
        <f>SUM(Ведомственная!I402)</f>
        <v>3769.2</v>
      </c>
    </row>
    <row r="542" spans="1:8" ht="31.5">
      <c r="A542" s="34" t="s">
        <v>236</v>
      </c>
      <c r="B542" s="5" t="s">
        <v>559</v>
      </c>
      <c r="C542" s="4"/>
      <c r="D542" s="4"/>
      <c r="E542" s="4"/>
      <c r="F542" s="7">
        <f>SUM(F543)</f>
        <v>971.8</v>
      </c>
      <c r="G542" s="7">
        <f>SUM(G543)</f>
        <v>0</v>
      </c>
      <c r="H542" s="7">
        <f>SUM(H543)</f>
        <v>0</v>
      </c>
    </row>
    <row r="543" spans="1:8" ht="31.5">
      <c r="A543" s="34" t="s">
        <v>207</v>
      </c>
      <c r="B543" s="5" t="s">
        <v>559</v>
      </c>
      <c r="C543" s="4" t="s">
        <v>111</v>
      </c>
      <c r="D543" s="4" t="s">
        <v>152</v>
      </c>
      <c r="E543" s="4" t="s">
        <v>45</v>
      </c>
      <c r="F543" s="7">
        <f>SUM(Ведомственная!G404)</f>
        <v>971.8</v>
      </c>
      <c r="G543" s="7">
        <f>SUM(Ведомственная!H404)</f>
        <v>0</v>
      </c>
      <c r="H543" s="7">
        <f>SUM(Ведомственная!I404)</f>
        <v>0</v>
      </c>
    </row>
    <row r="544" spans="1:8" ht="31.5">
      <c r="A544" s="100" t="s">
        <v>237</v>
      </c>
      <c r="B544" s="5" t="s">
        <v>680</v>
      </c>
      <c r="C544" s="4"/>
      <c r="D544" s="4"/>
      <c r="E544" s="4"/>
      <c r="F544" s="7">
        <f>SUM(F545)</f>
        <v>272.89999999999998</v>
      </c>
      <c r="G544" s="7">
        <f t="shared" ref="G544:H544" si="125">SUM(G545)</f>
        <v>0</v>
      </c>
      <c r="H544" s="7">
        <f t="shared" si="125"/>
        <v>0</v>
      </c>
    </row>
    <row r="545" spans="1:8" ht="31.5">
      <c r="A545" s="34" t="s">
        <v>207</v>
      </c>
      <c r="B545" s="5" t="s">
        <v>680</v>
      </c>
      <c r="C545" s="4" t="s">
        <v>111</v>
      </c>
      <c r="D545" s="4" t="s">
        <v>152</v>
      </c>
      <c r="E545" s="4" t="s">
        <v>45</v>
      </c>
      <c r="F545" s="7">
        <f>SUM(Ведомственная!G406)</f>
        <v>272.89999999999998</v>
      </c>
      <c r="G545" s="7">
        <f>SUM(Ведомственная!H406)</f>
        <v>0</v>
      </c>
      <c r="H545" s="7">
        <f>SUM(Ведомственная!I406)</f>
        <v>0</v>
      </c>
    </row>
    <row r="546" spans="1:8">
      <c r="A546" s="66" t="s">
        <v>545</v>
      </c>
      <c r="B546" s="68" t="s">
        <v>549</v>
      </c>
      <c r="C546" s="4"/>
      <c r="D546" s="4"/>
      <c r="E546" s="4"/>
      <c r="F546" s="26">
        <f>SUM(F547)+F549+F551+F556+F553</f>
        <v>96021.700000000012</v>
      </c>
      <c r="G546" s="26">
        <f t="shared" ref="G546:H546" si="126">SUM(G547)+G549+G551+G556+G553</f>
        <v>37460</v>
      </c>
      <c r="H546" s="26">
        <f t="shared" si="126"/>
        <v>37428.300000000003</v>
      </c>
    </row>
    <row r="547" spans="1:8">
      <c r="A547" s="34" t="s">
        <v>29</v>
      </c>
      <c r="B547" s="5" t="s">
        <v>550</v>
      </c>
      <c r="C547" s="4"/>
      <c r="D547" s="4"/>
      <c r="E547" s="4"/>
      <c r="F547" s="7">
        <f>SUM(F548)</f>
        <v>27542.6</v>
      </c>
      <c r="G547" s="7">
        <f>SUM(G548)</f>
        <v>14600.7</v>
      </c>
      <c r="H547" s="7">
        <f>SUM(H548)</f>
        <v>14569</v>
      </c>
    </row>
    <row r="548" spans="1:8" ht="31.5">
      <c r="A548" s="34" t="s">
        <v>43</v>
      </c>
      <c r="B548" s="5" t="s">
        <v>550</v>
      </c>
      <c r="C548" s="4" t="s">
        <v>80</v>
      </c>
      <c r="D548" s="4" t="s">
        <v>152</v>
      </c>
      <c r="E548" s="4" t="s">
        <v>45</v>
      </c>
      <c r="F548" s="7">
        <f>SUM(Ведомственная!G409)</f>
        <v>27542.6</v>
      </c>
      <c r="G548" s="7">
        <f>SUM(Ведомственная!H409)</f>
        <v>14600.7</v>
      </c>
      <c r="H548" s="7">
        <f>SUM(Ведомственная!I409)</f>
        <v>14569</v>
      </c>
    </row>
    <row r="549" spans="1:8" ht="47.25">
      <c r="A549" s="34" t="s">
        <v>23</v>
      </c>
      <c r="B549" s="5" t="s">
        <v>558</v>
      </c>
      <c r="C549" s="4"/>
      <c r="D549" s="4"/>
      <c r="E549" s="4"/>
      <c r="F549" s="7">
        <f>SUM(F550)</f>
        <v>15025.7</v>
      </c>
      <c r="G549" s="7">
        <f>SUM(G550)</f>
        <v>22559.3</v>
      </c>
      <c r="H549" s="7">
        <f>SUM(H550)</f>
        <v>22559.3</v>
      </c>
    </row>
    <row r="550" spans="1:8" ht="31.5">
      <c r="A550" s="34" t="s">
        <v>207</v>
      </c>
      <c r="B550" s="5" t="s">
        <v>558</v>
      </c>
      <c r="C550" s="4" t="s">
        <v>111</v>
      </c>
      <c r="D550" s="4" t="s">
        <v>152</v>
      </c>
      <c r="E550" s="4" t="s">
        <v>45</v>
      </c>
      <c r="F550" s="7">
        <f>SUM(Ведомственная!G411)</f>
        <v>15025.7</v>
      </c>
      <c r="G550" s="7">
        <f>SUM(Ведомственная!H411)</f>
        <v>22559.3</v>
      </c>
      <c r="H550" s="7">
        <f>SUM(Ведомственная!I411)</f>
        <v>22559.3</v>
      </c>
    </row>
    <row r="551" spans="1:8" ht="31.5">
      <c r="A551" s="34" t="s">
        <v>236</v>
      </c>
      <c r="B551" s="5" t="s">
        <v>1054</v>
      </c>
      <c r="C551" s="4"/>
      <c r="D551" s="4"/>
      <c r="E551" s="4"/>
      <c r="F551" s="7">
        <f>SUM(F552)</f>
        <v>251</v>
      </c>
      <c r="G551" s="7">
        <f t="shared" ref="G551:H551" si="127">SUM(G552)</f>
        <v>0</v>
      </c>
      <c r="H551" s="7">
        <f t="shared" si="127"/>
        <v>0</v>
      </c>
    </row>
    <row r="552" spans="1:8" ht="31.5">
      <c r="A552" s="34" t="s">
        <v>235</v>
      </c>
      <c r="B552" s="5" t="s">
        <v>1054</v>
      </c>
      <c r="C552" s="4" t="s">
        <v>111</v>
      </c>
      <c r="D552" s="4" t="s">
        <v>152</v>
      </c>
      <c r="E552" s="4" t="s">
        <v>45</v>
      </c>
      <c r="F552" s="7">
        <f>SUM(Ведомственная!G413)</f>
        <v>251</v>
      </c>
      <c r="G552" s="7">
        <f>SUM(Ведомственная!H413)</f>
        <v>0</v>
      </c>
      <c r="H552" s="7">
        <f>SUM(Ведомственная!I413)</f>
        <v>0</v>
      </c>
    </row>
    <row r="553" spans="1:8">
      <c r="A553" s="34" t="s">
        <v>823</v>
      </c>
      <c r="B553" s="5" t="s">
        <v>824</v>
      </c>
      <c r="C553" s="4"/>
      <c r="D553" s="4"/>
      <c r="E553" s="4"/>
      <c r="F553" s="7">
        <f>SUM(F554)</f>
        <v>49739.1</v>
      </c>
      <c r="G553" s="7">
        <f t="shared" ref="G553:H553" si="128">SUM(G554)</f>
        <v>0</v>
      </c>
      <c r="H553" s="7">
        <f t="shared" si="128"/>
        <v>0</v>
      </c>
    </row>
    <row r="554" spans="1:8">
      <c r="A554" s="34" t="s">
        <v>826</v>
      </c>
      <c r="B554" s="5" t="s">
        <v>825</v>
      </c>
      <c r="C554" s="4"/>
      <c r="D554" s="4"/>
      <c r="E554" s="4"/>
      <c r="F554" s="7">
        <f>SUM(F555)</f>
        <v>49739.1</v>
      </c>
      <c r="G554" s="7">
        <f t="shared" ref="G554:H554" si="129">SUM(G555)</f>
        <v>0</v>
      </c>
      <c r="H554" s="7">
        <f t="shared" si="129"/>
        <v>0</v>
      </c>
    </row>
    <row r="555" spans="1:8" ht="31.5">
      <c r="A555" s="34" t="s">
        <v>43</v>
      </c>
      <c r="B555" s="5" t="s">
        <v>825</v>
      </c>
      <c r="C555" s="4" t="s">
        <v>80</v>
      </c>
      <c r="D555" s="4" t="s">
        <v>152</v>
      </c>
      <c r="E555" s="4" t="s">
        <v>45</v>
      </c>
      <c r="F555" s="7">
        <f>SUM(Ведомственная!G416)</f>
        <v>49739.1</v>
      </c>
      <c r="G555" s="7">
        <f>SUM(Ведомственная!H416)</f>
        <v>0</v>
      </c>
      <c r="H555" s="7">
        <f>SUM(Ведомственная!I416)</f>
        <v>0</v>
      </c>
    </row>
    <row r="556" spans="1:8" ht="31.5">
      <c r="A556" s="34" t="s">
        <v>836</v>
      </c>
      <c r="B556" s="5" t="s">
        <v>681</v>
      </c>
      <c r="C556" s="4"/>
      <c r="D556" s="4"/>
      <c r="E556" s="4"/>
      <c r="F556" s="7">
        <f>SUM(F557)</f>
        <v>3463.3</v>
      </c>
      <c r="G556" s="7">
        <f t="shared" ref="G556:H556" si="130">SUM(G557)</f>
        <v>300</v>
      </c>
      <c r="H556" s="7">
        <f t="shared" si="130"/>
        <v>300</v>
      </c>
    </row>
    <row r="557" spans="1:8" ht="31.5">
      <c r="A557" s="34" t="s">
        <v>821</v>
      </c>
      <c r="B557" s="5" t="s">
        <v>822</v>
      </c>
      <c r="C557" s="4"/>
      <c r="D557" s="4"/>
      <c r="E557" s="4"/>
      <c r="F557" s="7">
        <f>SUM(F558)</f>
        <v>3463.3</v>
      </c>
      <c r="G557" s="7">
        <f t="shared" ref="G557:H557" si="131">SUM(G558)</f>
        <v>300</v>
      </c>
      <c r="H557" s="7">
        <f t="shared" si="131"/>
        <v>300</v>
      </c>
    </row>
    <row r="558" spans="1:8" ht="31.5">
      <c r="A558" s="34" t="s">
        <v>43</v>
      </c>
      <c r="B558" s="5" t="s">
        <v>822</v>
      </c>
      <c r="C558" s="4" t="s">
        <v>80</v>
      </c>
      <c r="D558" s="4" t="s">
        <v>152</v>
      </c>
      <c r="E558" s="4" t="s">
        <v>45</v>
      </c>
      <c r="F558" s="7">
        <f>SUM(Ведомственная!G419)</f>
        <v>3463.3</v>
      </c>
      <c r="G558" s="7">
        <f>SUM(Ведомственная!H419)</f>
        <v>300</v>
      </c>
      <c r="H558" s="7">
        <f>SUM(Ведомственная!I419)</f>
        <v>300</v>
      </c>
    </row>
    <row r="559" spans="1:8">
      <c r="A559" s="66" t="s">
        <v>546</v>
      </c>
      <c r="B559" s="68" t="s">
        <v>547</v>
      </c>
      <c r="C559" s="5"/>
      <c r="D559" s="4"/>
      <c r="E559" s="4"/>
      <c r="F559" s="26">
        <f>SUM(F560)+F562</f>
        <v>69708.800000000003</v>
      </c>
      <c r="G559" s="26">
        <f t="shared" ref="G559:H559" si="132">SUM(G560)+G562</f>
        <v>69352.600000000006</v>
      </c>
      <c r="H559" s="26">
        <f t="shared" si="132"/>
        <v>69352.600000000006</v>
      </c>
    </row>
    <row r="560" spans="1:8">
      <c r="A560" s="34" t="s">
        <v>29</v>
      </c>
      <c r="B560" s="5" t="s">
        <v>548</v>
      </c>
      <c r="C560" s="5"/>
      <c r="D560" s="4"/>
      <c r="E560" s="4"/>
      <c r="F560" s="7">
        <f t="shared" ref="F560:H560" si="133">SUM(F561)</f>
        <v>61077.3</v>
      </c>
      <c r="G560" s="7">
        <f t="shared" si="133"/>
        <v>69352.600000000006</v>
      </c>
      <c r="H560" s="7">
        <f t="shared" si="133"/>
        <v>69352.600000000006</v>
      </c>
    </row>
    <row r="561" spans="1:8" ht="31.5">
      <c r="A561" s="34" t="s">
        <v>43</v>
      </c>
      <c r="B561" s="5" t="s">
        <v>548</v>
      </c>
      <c r="C561" s="5" t="s">
        <v>80</v>
      </c>
      <c r="D561" s="4" t="s">
        <v>152</v>
      </c>
      <c r="E561" s="4" t="s">
        <v>45</v>
      </c>
      <c r="F561" s="7">
        <f>SUM(Ведомственная!G422)</f>
        <v>61077.3</v>
      </c>
      <c r="G561" s="7">
        <f>SUM(Ведомственная!H422)</f>
        <v>69352.600000000006</v>
      </c>
      <c r="H561" s="7">
        <f>SUM(Ведомственная!I422)</f>
        <v>69352.600000000006</v>
      </c>
    </row>
    <row r="562" spans="1:8" ht="31.5">
      <c r="A562" s="2" t="s">
        <v>325</v>
      </c>
      <c r="B562" s="5" t="s">
        <v>985</v>
      </c>
      <c r="C562" s="5"/>
      <c r="D562" s="4"/>
      <c r="E562" s="4"/>
      <c r="F562" s="7">
        <f>SUM(F563)</f>
        <v>8631.5</v>
      </c>
      <c r="G562" s="7">
        <f t="shared" ref="G562:H562" si="134">SUM(G563)</f>
        <v>0</v>
      </c>
      <c r="H562" s="7">
        <f t="shared" si="134"/>
        <v>0</v>
      </c>
    </row>
    <row r="563" spans="1:8" ht="31.5">
      <c r="A563" s="2" t="s">
        <v>243</v>
      </c>
      <c r="B563" s="5" t="s">
        <v>985</v>
      </c>
      <c r="C563" s="5" t="s">
        <v>224</v>
      </c>
      <c r="D563" s="4" t="s">
        <v>152</v>
      </c>
      <c r="E563" s="4" t="s">
        <v>45</v>
      </c>
      <c r="F563" s="7">
        <f>SUM(Ведомственная!G424)</f>
        <v>8631.5</v>
      </c>
      <c r="G563" s="7">
        <f>SUM(Ведомственная!H424)</f>
        <v>0</v>
      </c>
      <c r="H563" s="7">
        <f>SUM(Ведомственная!I424)</f>
        <v>0</v>
      </c>
    </row>
    <row r="564" spans="1:8" ht="47.25">
      <c r="A564" s="66" t="s">
        <v>540</v>
      </c>
      <c r="B564" s="68" t="s">
        <v>536</v>
      </c>
      <c r="C564" s="4"/>
      <c r="D564" s="4"/>
      <c r="E564" s="4"/>
      <c r="F564" s="26">
        <f>SUM(F565)+F567</f>
        <v>4793.3999999999996</v>
      </c>
      <c r="G564" s="26">
        <f t="shared" ref="G564:H564" si="135">SUM(G565)+G567</f>
        <v>4192.8999999999996</v>
      </c>
      <c r="H564" s="26">
        <f t="shared" si="135"/>
        <v>4192.8999999999996</v>
      </c>
    </row>
    <row r="565" spans="1:8">
      <c r="A565" s="100" t="s">
        <v>29</v>
      </c>
      <c r="B565" s="5" t="s">
        <v>537</v>
      </c>
      <c r="C565" s="4"/>
      <c r="D565" s="4"/>
      <c r="E565" s="4"/>
      <c r="F565" s="7">
        <f t="shared" ref="F565:H565" si="136">SUM(F566)</f>
        <v>4793.3999999999996</v>
      </c>
      <c r="G565" s="7">
        <f t="shared" si="136"/>
        <v>4192.8999999999996</v>
      </c>
      <c r="H565" s="7">
        <f t="shared" si="136"/>
        <v>4192.8999999999996</v>
      </c>
    </row>
    <row r="566" spans="1:8" ht="31.5">
      <c r="A566" s="100" t="s">
        <v>43</v>
      </c>
      <c r="B566" s="5" t="s">
        <v>537</v>
      </c>
      <c r="C566" s="4" t="s">
        <v>80</v>
      </c>
      <c r="D566" s="4" t="s">
        <v>152</v>
      </c>
      <c r="E566" s="4" t="s">
        <v>45</v>
      </c>
      <c r="F566" s="7">
        <f>SUM(Ведомственная!G344)</f>
        <v>4793.3999999999996</v>
      </c>
      <c r="G566" s="7">
        <f>SUM(Ведомственная!H344)</f>
        <v>4192.8999999999996</v>
      </c>
      <c r="H566" s="7">
        <f>SUM(Ведомственная!I344)</f>
        <v>4192.8999999999996</v>
      </c>
    </row>
    <row r="567" spans="1:8" ht="47.25" hidden="1">
      <c r="A567" s="34" t="s">
        <v>706</v>
      </c>
      <c r="B567" s="5" t="s">
        <v>707</v>
      </c>
      <c r="C567" s="5"/>
      <c r="D567" s="4"/>
      <c r="E567" s="4"/>
      <c r="F567" s="7">
        <f>SUM(F568)</f>
        <v>0</v>
      </c>
      <c r="G567" s="7">
        <f t="shared" ref="G567" si="137">SUM(G568)</f>
        <v>0</v>
      </c>
      <c r="H567" s="7">
        <f t="shared" ref="H567" si="138">SUM(H568)</f>
        <v>0</v>
      </c>
    </row>
    <row r="568" spans="1:8" ht="31.5" hidden="1">
      <c r="A568" s="34" t="s">
        <v>43</v>
      </c>
      <c r="B568" s="5" t="s">
        <v>707</v>
      </c>
      <c r="C568" s="5" t="s">
        <v>80</v>
      </c>
      <c r="D568" s="4"/>
      <c r="E568" s="4"/>
      <c r="F568" s="7">
        <f>SUM(Ведомственная!G346)</f>
        <v>0</v>
      </c>
      <c r="G568" s="7">
        <f>SUM(Ведомственная!H346)</f>
        <v>0</v>
      </c>
      <c r="H568" s="7">
        <f>SUM(Ведомственная!I346)</f>
        <v>0</v>
      </c>
    </row>
    <row r="569" spans="1:8" ht="47.25">
      <c r="A569" s="66" t="s">
        <v>541</v>
      </c>
      <c r="B569" s="68" t="s">
        <v>538</v>
      </c>
      <c r="C569" s="4"/>
      <c r="D569" s="4"/>
      <c r="E569" s="4"/>
      <c r="F569" s="26">
        <f t="shared" ref="F569:H570" si="139">SUM(F570)</f>
        <v>3739.7</v>
      </c>
      <c r="G569" s="26">
        <f t="shared" si="139"/>
        <v>3739.7</v>
      </c>
      <c r="H569" s="26">
        <f t="shared" si="139"/>
        <v>3739.7</v>
      </c>
    </row>
    <row r="570" spans="1:8">
      <c r="A570" s="100" t="s">
        <v>29</v>
      </c>
      <c r="B570" s="5" t="s">
        <v>539</v>
      </c>
      <c r="C570" s="4"/>
      <c r="D570" s="4"/>
      <c r="E570" s="4"/>
      <c r="F570" s="7">
        <f t="shared" si="139"/>
        <v>3739.7</v>
      </c>
      <c r="G570" s="7">
        <f t="shared" si="139"/>
        <v>3739.7</v>
      </c>
      <c r="H570" s="7">
        <f t="shared" si="139"/>
        <v>3739.7</v>
      </c>
    </row>
    <row r="571" spans="1:8" ht="31.5">
      <c r="A571" s="100" t="s">
        <v>43</v>
      </c>
      <c r="B571" s="5" t="s">
        <v>539</v>
      </c>
      <c r="C571" s="4" t="s">
        <v>80</v>
      </c>
      <c r="D571" s="4"/>
      <c r="E571" s="4"/>
      <c r="F571" s="7">
        <f>SUM(Ведомственная!G349)</f>
        <v>3739.7</v>
      </c>
      <c r="G571" s="7">
        <f>SUM(Ведомственная!H349)</f>
        <v>3739.7</v>
      </c>
      <c r="H571" s="7">
        <f>SUM(Ведомственная!I349)</f>
        <v>3739.7</v>
      </c>
    </row>
    <row r="572" spans="1:8" s="27" customFormat="1" ht="47.25">
      <c r="A572" s="65" t="s">
        <v>525</v>
      </c>
      <c r="B572" s="24" t="s">
        <v>401</v>
      </c>
      <c r="C572" s="24"/>
      <c r="D572" s="24"/>
      <c r="E572" s="24"/>
      <c r="F572" s="26">
        <f>SUM(F573+F575+F580)</f>
        <v>2882.5</v>
      </c>
      <c r="G572" s="26">
        <f t="shared" ref="G572:H572" si="140">SUM(G573+G575+G580)</f>
        <v>0</v>
      </c>
      <c r="H572" s="26">
        <f t="shared" si="140"/>
        <v>0</v>
      </c>
    </row>
    <row r="573" spans="1:8" s="27" customFormat="1" hidden="1">
      <c r="A573" s="2" t="s">
        <v>660</v>
      </c>
      <c r="B573" s="31" t="s">
        <v>658</v>
      </c>
      <c r="C573" s="101"/>
      <c r="D573" s="24"/>
      <c r="E573" s="24"/>
      <c r="F573" s="7">
        <f>SUM(F574)</f>
        <v>0</v>
      </c>
      <c r="G573" s="7">
        <f t="shared" ref="G573:H573" si="141">SUM(G574)</f>
        <v>0</v>
      </c>
      <c r="H573" s="7">
        <f t="shared" si="141"/>
        <v>0</v>
      </c>
    </row>
    <row r="574" spans="1:8" s="27" customFormat="1" ht="31.5" hidden="1">
      <c r="A574" s="2" t="s">
        <v>243</v>
      </c>
      <c r="B574" s="31" t="s">
        <v>658</v>
      </c>
      <c r="C574" s="101" t="s">
        <v>224</v>
      </c>
      <c r="D574" s="4" t="s">
        <v>102</v>
      </c>
      <c r="E574" s="4" t="s">
        <v>35</v>
      </c>
      <c r="F574" s="7">
        <f>SUM(Ведомственная!G471)</f>
        <v>0</v>
      </c>
      <c r="G574" s="7">
        <f>SUM(Ведомственная!H471)</f>
        <v>0</v>
      </c>
      <c r="H574" s="7">
        <f>SUM(Ведомственная!I471)</f>
        <v>0</v>
      </c>
    </row>
    <row r="575" spans="1:8" s="27" customFormat="1" hidden="1">
      <c r="A575" s="100" t="s">
        <v>29</v>
      </c>
      <c r="B575" s="50" t="s">
        <v>472</v>
      </c>
      <c r="C575" s="4"/>
      <c r="D575" s="4"/>
      <c r="E575" s="4"/>
      <c r="F575" s="7">
        <f>SUM(F578)+F576</f>
        <v>0</v>
      </c>
      <c r="G575" s="7">
        <f t="shared" ref="G575:H575" si="142">SUM(G578)+G576</f>
        <v>0</v>
      </c>
      <c r="H575" s="7">
        <f t="shared" si="142"/>
        <v>0</v>
      </c>
    </row>
    <row r="576" spans="1:8" s="27" customFormat="1" ht="31.5" hidden="1">
      <c r="A576" s="100" t="s">
        <v>43</v>
      </c>
      <c r="B576" s="50" t="s">
        <v>683</v>
      </c>
      <c r="C576" s="4"/>
      <c r="D576" s="4"/>
      <c r="E576" s="4"/>
      <c r="F576" s="7">
        <f>SUM(F577)</f>
        <v>0</v>
      </c>
      <c r="G576" s="7">
        <f t="shared" ref="G576:H576" si="143">SUM(G577)</f>
        <v>0</v>
      </c>
      <c r="H576" s="7">
        <f t="shared" si="143"/>
        <v>0</v>
      </c>
    </row>
    <row r="577" spans="1:8" s="27" customFormat="1" ht="31.5" hidden="1">
      <c r="A577" s="32" t="s">
        <v>599</v>
      </c>
      <c r="B577" s="50" t="s">
        <v>598</v>
      </c>
      <c r="C577" s="4" t="s">
        <v>80</v>
      </c>
      <c r="D577" s="4" t="s">
        <v>102</v>
      </c>
      <c r="E577" s="4" t="s">
        <v>35</v>
      </c>
      <c r="F577" s="7">
        <f>SUM(Ведомственная!G980)</f>
        <v>0</v>
      </c>
      <c r="G577" s="7">
        <f>SUM(Ведомственная!H980)</f>
        <v>0</v>
      </c>
      <c r="H577" s="7">
        <f>SUM(Ведомственная!I980)</f>
        <v>0</v>
      </c>
    </row>
    <row r="578" spans="1:8" s="27" customFormat="1" hidden="1">
      <c r="A578" s="32" t="s">
        <v>300</v>
      </c>
      <c r="B578" s="50" t="s">
        <v>683</v>
      </c>
      <c r="C578" s="4"/>
      <c r="D578" s="4"/>
      <c r="E578" s="4"/>
      <c r="F578" s="7">
        <f t="shared" ref="F578:H578" si="144">SUM(F579)</f>
        <v>0</v>
      </c>
      <c r="G578" s="7">
        <f t="shared" si="144"/>
        <v>0</v>
      </c>
      <c r="H578" s="7">
        <f t="shared" si="144"/>
        <v>0</v>
      </c>
    </row>
    <row r="579" spans="1:8" s="27" customFormat="1" ht="31.5" hidden="1">
      <c r="A579" s="100" t="s">
        <v>43</v>
      </c>
      <c r="B579" s="50" t="s">
        <v>683</v>
      </c>
      <c r="C579" s="4" t="s">
        <v>80</v>
      </c>
      <c r="D579" s="4" t="s">
        <v>102</v>
      </c>
      <c r="E579" s="4" t="s">
        <v>35</v>
      </c>
      <c r="F579" s="7">
        <f>SUM(Ведомственная!G982)</f>
        <v>0</v>
      </c>
      <c r="G579" s="7">
        <f>SUM(Ведомственная!H982)</f>
        <v>0</v>
      </c>
      <c r="H579" s="7">
        <f>SUM(Ведомственная!I982)</f>
        <v>0</v>
      </c>
    </row>
    <row r="580" spans="1:8" s="27" customFormat="1" ht="31.5">
      <c r="A580" s="2" t="s">
        <v>325</v>
      </c>
      <c r="B580" s="31" t="s">
        <v>560</v>
      </c>
      <c r="C580" s="4"/>
      <c r="D580" s="4"/>
      <c r="E580" s="4"/>
      <c r="F580" s="7">
        <f>SUM(F581)</f>
        <v>2882.5</v>
      </c>
      <c r="G580" s="7">
        <f>SUM(G581)</f>
        <v>0</v>
      </c>
      <c r="H580" s="7">
        <f>SUM(H581)</f>
        <v>0</v>
      </c>
    </row>
    <row r="581" spans="1:8" s="27" customFormat="1" ht="31.5">
      <c r="A581" s="2" t="s">
        <v>243</v>
      </c>
      <c r="B581" s="31" t="s">
        <v>560</v>
      </c>
      <c r="C581" s="4" t="s">
        <v>224</v>
      </c>
      <c r="D581" s="4" t="s">
        <v>102</v>
      </c>
      <c r="E581" s="4" t="s">
        <v>155</v>
      </c>
      <c r="F581" s="7">
        <f>SUM(Ведомственная!G501)</f>
        <v>2882.5</v>
      </c>
      <c r="G581" s="7">
        <f>SUM(Ведомственная!H501)</f>
        <v>0</v>
      </c>
      <c r="H581" s="7">
        <f>SUM(Ведомственная!I501)</f>
        <v>0</v>
      </c>
    </row>
    <row r="582" spans="1:8" s="27" customFormat="1" ht="31.5">
      <c r="A582" s="23" t="s">
        <v>522</v>
      </c>
      <c r="B582" s="29" t="s">
        <v>290</v>
      </c>
      <c r="C582" s="24"/>
      <c r="D582" s="24"/>
      <c r="E582" s="24"/>
      <c r="F582" s="26">
        <f>SUM(F583+F716+F735+F768)</f>
        <v>3450145.1000000006</v>
      </c>
      <c r="G582" s="26">
        <f>SUM(G583+G716+G735+G768)</f>
        <v>3084755.6999999997</v>
      </c>
      <c r="H582" s="26">
        <f>SUM(H583+H716+H735+H768)</f>
        <v>3066324.0999999996</v>
      </c>
    </row>
    <row r="583" spans="1:8" s="27" customFormat="1" ht="47.25">
      <c r="A583" s="100" t="s">
        <v>659</v>
      </c>
      <c r="B583" s="31" t="s">
        <v>577</v>
      </c>
      <c r="C583" s="24"/>
      <c r="D583" s="24"/>
      <c r="E583" s="24"/>
      <c r="F583" s="7">
        <f>SUM(F584+F652+F670+F700+F623)+F663+F709+F712</f>
        <v>3077511.3000000003</v>
      </c>
      <c r="G583" s="7">
        <f t="shared" ref="G583:H583" si="145">SUM(G584+G652+G670+G700+G623)+G663+G709+G712</f>
        <v>2994626.3</v>
      </c>
      <c r="H583" s="7">
        <f t="shared" si="145"/>
        <v>2962189.5</v>
      </c>
    </row>
    <row r="584" spans="1:8" s="27" customFormat="1">
      <c r="A584" s="100" t="s">
        <v>29</v>
      </c>
      <c r="B584" s="22" t="s">
        <v>578</v>
      </c>
      <c r="C584" s="22"/>
      <c r="D584" s="4"/>
      <c r="E584" s="4"/>
      <c r="F584" s="7">
        <f>SUM(F597+F611+F588+F591+F627+F632+F603+F641+F615+F635+F620+F630+F617+F613+F608+F645+F643+F647)+F638+F585</f>
        <v>273281.90000000002</v>
      </c>
      <c r="G584" s="7">
        <f t="shared" ref="G584:H584" si="146">SUM(G597+G611+G588+G591+G627+G632+G603+G641+G615+G635+G620+G630+G617+G613+G608+G645+G643+G647)+G638+G585</f>
        <v>245441.80000000002</v>
      </c>
      <c r="H584" s="7">
        <f t="shared" si="146"/>
        <v>234066.6</v>
      </c>
    </row>
    <row r="585" spans="1:8" s="27" customFormat="1" ht="157.5">
      <c r="A585" s="100" t="s">
        <v>1045</v>
      </c>
      <c r="B585" s="22" t="s">
        <v>1008</v>
      </c>
      <c r="C585" s="22"/>
      <c r="D585" s="4"/>
      <c r="E585" s="4"/>
      <c r="F585" s="7">
        <f>SUM(F586:F587)</f>
        <v>2561.8999999999996</v>
      </c>
      <c r="G585" s="7">
        <f t="shared" ref="G585:H585" si="147">SUM(G586:G587)</f>
        <v>0</v>
      </c>
      <c r="H585" s="7">
        <f t="shared" si="147"/>
        <v>0</v>
      </c>
    </row>
    <row r="586" spans="1:8" s="27" customFormat="1" ht="31.5">
      <c r="A586" s="100" t="s">
        <v>43</v>
      </c>
      <c r="B586" s="22" t="s">
        <v>1008</v>
      </c>
      <c r="C586" s="22">
        <v>200</v>
      </c>
      <c r="D586" s="4" t="s">
        <v>102</v>
      </c>
      <c r="E586" s="4" t="s">
        <v>35</v>
      </c>
      <c r="F586" s="7">
        <f>SUM(Ведомственная!G987)</f>
        <v>1394.3</v>
      </c>
      <c r="G586" s="7">
        <f>SUM(Ведомственная!H987)</f>
        <v>0</v>
      </c>
      <c r="H586" s="7">
        <f>SUM(Ведомственная!I987)</f>
        <v>0</v>
      </c>
    </row>
    <row r="587" spans="1:8" s="27" customFormat="1" ht="31.5">
      <c r="A587" s="100" t="s">
        <v>207</v>
      </c>
      <c r="B587" s="22" t="s">
        <v>1008</v>
      </c>
      <c r="C587" s="22">
        <v>600</v>
      </c>
      <c r="D587" s="4" t="s">
        <v>102</v>
      </c>
      <c r="E587" s="4" t="s">
        <v>35</v>
      </c>
      <c r="F587" s="7">
        <f>SUM(Ведомственная!G988)</f>
        <v>1167.5999999999999</v>
      </c>
      <c r="G587" s="7">
        <f>SUM(Ведомственная!H988)</f>
        <v>0</v>
      </c>
      <c r="H587" s="7">
        <f>SUM(Ведомственная!I988)</f>
        <v>0</v>
      </c>
    </row>
    <row r="588" spans="1:8" s="27" customFormat="1" ht="31.5">
      <c r="A588" s="33" t="s">
        <v>810</v>
      </c>
      <c r="B588" s="4" t="s">
        <v>620</v>
      </c>
      <c r="C588" s="101"/>
      <c r="D588" s="9"/>
      <c r="E588" s="4"/>
      <c r="F588" s="9">
        <f>SUM(F589:F590)</f>
        <v>2877.3</v>
      </c>
      <c r="G588" s="9">
        <f>SUM(G589:G590)</f>
        <v>2877.3</v>
      </c>
      <c r="H588" s="9">
        <f>SUM(H589:H590)</f>
        <v>2877.3</v>
      </c>
    </row>
    <row r="589" spans="1:8" s="27" customFormat="1" ht="31.5">
      <c r="A589" s="100" t="s">
        <v>43</v>
      </c>
      <c r="B589" s="22" t="s">
        <v>620</v>
      </c>
      <c r="C589" s="101" t="s">
        <v>80</v>
      </c>
      <c r="D589" s="4" t="s">
        <v>102</v>
      </c>
      <c r="E589" s="4" t="s">
        <v>155</v>
      </c>
      <c r="F589" s="9">
        <f>SUM(Ведомственная!G1155)</f>
        <v>764.5</v>
      </c>
      <c r="G589" s="9">
        <f>SUM(Ведомственная!H1155)</f>
        <v>2877.3</v>
      </c>
      <c r="H589" s="9">
        <f>SUM(Ведомственная!I1155)</f>
        <v>2877.3</v>
      </c>
    </row>
    <row r="590" spans="1:8" s="27" customFormat="1" ht="31.5">
      <c r="A590" s="100" t="s">
        <v>207</v>
      </c>
      <c r="B590" s="22" t="s">
        <v>620</v>
      </c>
      <c r="C590" s="101" t="s">
        <v>111</v>
      </c>
      <c r="D590" s="4" t="s">
        <v>102</v>
      </c>
      <c r="E590" s="4" t="s">
        <v>155</v>
      </c>
      <c r="F590" s="9">
        <f>SUM(Ведомственная!G1156)</f>
        <v>2112.8000000000002</v>
      </c>
      <c r="G590" s="9">
        <f>SUM(Ведомственная!H1156)</f>
        <v>0</v>
      </c>
      <c r="H590" s="9">
        <f>SUM(Ведомственная!I1156)</f>
        <v>0</v>
      </c>
    </row>
    <row r="591" spans="1:8" s="27" customFormat="1">
      <c r="A591" s="100" t="s">
        <v>293</v>
      </c>
      <c r="B591" s="31" t="s">
        <v>579</v>
      </c>
      <c r="C591" s="4"/>
      <c r="D591" s="7"/>
      <c r="E591" s="4"/>
      <c r="F591" s="7">
        <f>SUM(F592:F596)</f>
        <v>1630.3</v>
      </c>
      <c r="G591" s="7">
        <f>SUM(G592:G596)</f>
        <v>0</v>
      </c>
      <c r="H591" s="7">
        <f>SUM(H592:H596)</f>
        <v>0</v>
      </c>
    </row>
    <row r="592" spans="1:8" s="27" customFormat="1" ht="31.5">
      <c r="A592" s="100" t="s">
        <v>43</v>
      </c>
      <c r="B592" s="31" t="s">
        <v>579</v>
      </c>
      <c r="C592" s="4" t="s">
        <v>80</v>
      </c>
      <c r="D592" s="4" t="s">
        <v>102</v>
      </c>
      <c r="E592" s="4" t="s">
        <v>28</v>
      </c>
      <c r="F592" s="7">
        <f>SUM(Ведомственная!G916)</f>
        <v>235.3</v>
      </c>
      <c r="G592" s="7">
        <f>SUM(Ведомственная!H916)</f>
        <v>0</v>
      </c>
      <c r="H592" s="7">
        <f>SUM(Ведомственная!I916)</f>
        <v>0</v>
      </c>
    </row>
    <row r="593" spans="1:8" s="27" customFormat="1">
      <c r="A593" s="100" t="s">
        <v>34</v>
      </c>
      <c r="B593" s="31" t="s">
        <v>579</v>
      </c>
      <c r="C593" s="4" t="s">
        <v>88</v>
      </c>
      <c r="D593" s="4" t="s">
        <v>102</v>
      </c>
      <c r="E593" s="4" t="s">
        <v>28</v>
      </c>
      <c r="F593" s="7">
        <f>SUM(Ведомственная!G917)</f>
        <v>0</v>
      </c>
      <c r="G593" s="7">
        <f>SUM(Ведомственная!H917)</f>
        <v>0</v>
      </c>
      <c r="H593" s="7">
        <f>SUM(Ведомственная!I917)</f>
        <v>0</v>
      </c>
    </row>
    <row r="594" spans="1:8" s="27" customFormat="1" ht="31.5">
      <c r="A594" s="100" t="s">
        <v>43</v>
      </c>
      <c r="B594" s="31" t="s">
        <v>579</v>
      </c>
      <c r="C594" s="4" t="s">
        <v>80</v>
      </c>
      <c r="D594" s="4" t="s">
        <v>102</v>
      </c>
      <c r="E594" s="4" t="s">
        <v>155</v>
      </c>
      <c r="F594" s="7">
        <f>SUM(Ведомственная!G1158)</f>
        <v>90</v>
      </c>
      <c r="G594" s="7">
        <f>SUM(Ведомственная!H1158)</f>
        <v>0</v>
      </c>
      <c r="H594" s="7">
        <f>SUM(Ведомственная!I1158)</f>
        <v>0</v>
      </c>
    </row>
    <row r="595" spans="1:8" s="27" customFormat="1">
      <c r="A595" s="100" t="s">
        <v>34</v>
      </c>
      <c r="B595" s="31" t="s">
        <v>579</v>
      </c>
      <c r="C595" s="4" t="s">
        <v>88</v>
      </c>
      <c r="D595" s="4" t="s">
        <v>102</v>
      </c>
      <c r="E595" s="4" t="s">
        <v>155</v>
      </c>
      <c r="F595" s="7">
        <f>SUM(Ведомственная!G1159)</f>
        <v>0</v>
      </c>
      <c r="G595" s="7">
        <f>SUM(Ведомственная!H1159)</f>
        <v>0</v>
      </c>
      <c r="H595" s="7">
        <f>SUM(Ведомственная!I1159)</f>
        <v>0</v>
      </c>
    </row>
    <row r="596" spans="1:8" s="27" customFormat="1" ht="31.5">
      <c r="A596" s="100" t="s">
        <v>43</v>
      </c>
      <c r="B596" s="31" t="s">
        <v>579</v>
      </c>
      <c r="C596" s="4" t="s">
        <v>111</v>
      </c>
      <c r="D596" s="4" t="s">
        <v>102</v>
      </c>
      <c r="E596" s="4" t="s">
        <v>28</v>
      </c>
      <c r="F596" s="7">
        <f>SUM(Ведомственная!G918)</f>
        <v>1305</v>
      </c>
      <c r="G596" s="7">
        <f>SUM(Ведомственная!H918)</f>
        <v>0</v>
      </c>
      <c r="H596" s="7">
        <f>SUM(Ведомственная!I918)</f>
        <v>0</v>
      </c>
    </row>
    <row r="597" spans="1:8" s="27" customFormat="1">
      <c r="A597" s="32" t="s">
        <v>300</v>
      </c>
      <c r="B597" s="6" t="s">
        <v>591</v>
      </c>
      <c r="C597" s="101"/>
      <c r="D597" s="4"/>
      <c r="E597" s="4"/>
      <c r="F597" s="9">
        <f>SUM(F598:F602)</f>
        <v>2324</v>
      </c>
      <c r="G597" s="9">
        <f t="shared" ref="G597:H597" si="148">SUM(G598:G602)</f>
        <v>7490</v>
      </c>
      <c r="H597" s="9">
        <f t="shared" si="148"/>
        <v>1500</v>
      </c>
    </row>
    <row r="598" spans="1:8" s="27" customFormat="1" ht="31.5">
      <c r="A598" s="100" t="s">
        <v>43</v>
      </c>
      <c r="B598" s="6" t="s">
        <v>591</v>
      </c>
      <c r="C598" s="22">
        <v>200</v>
      </c>
      <c r="D598" s="4" t="s">
        <v>102</v>
      </c>
      <c r="E598" s="4" t="s">
        <v>35</v>
      </c>
      <c r="F598" s="7">
        <f>SUM(Ведомственная!G990)</f>
        <v>1109</v>
      </c>
      <c r="G598" s="7">
        <f>SUM(Ведомственная!H990)</f>
        <v>0</v>
      </c>
      <c r="H598" s="7">
        <f>SUM(Ведомственная!I990)</f>
        <v>0</v>
      </c>
    </row>
    <row r="599" spans="1:8" s="27" customFormat="1" ht="31.5">
      <c r="A599" s="100" t="s">
        <v>43</v>
      </c>
      <c r="B599" s="6" t="s">
        <v>591</v>
      </c>
      <c r="C599" s="22">
        <v>200</v>
      </c>
      <c r="D599" s="4" t="s">
        <v>102</v>
      </c>
      <c r="E599" s="4" t="s">
        <v>155</v>
      </c>
      <c r="F599" s="7">
        <f>SUM(Ведомственная!G1161)</f>
        <v>919.7</v>
      </c>
      <c r="G599" s="7">
        <f>SUM(Ведомственная!H1161)</f>
        <v>1500</v>
      </c>
      <c r="H599" s="7">
        <f>SUM(Ведомственная!I1161)</f>
        <v>1500</v>
      </c>
    </row>
    <row r="600" spans="1:8" s="27" customFormat="1" hidden="1">
      <c r="A600" s="100" t="s">
        <v>34</v>
      </c>
      <c r="B600" s="6" t="s">
        <v>591</v>
      </c>
      <c r="C600" s="22">
        <v>300</v>
      </c>
      <c r="D600" s="4" t="s">
        <v>102</v>
      </c>
      <c r="E600" s="4" t="s">
        <v>35</v>
      </c>
      <c r="F600" s="7">
        <f>SUM(Ведомственная!G991)</f>
        <v>0</v>
      </c>
      <c r="G600" s="7">
        <f>SUM(Ведомственная!H991)</f>
        <v>0</v>
      </c>
      <c r="H600" s="7">
        <f>SUM(Ведомственная!I991)</f>
        <v>0</v>
      </c>
    </row>
    <row r="601" spans="1:8" s="27" customFormat="1">
      <c r="A601" s="100" t="s">
        <v>34</v>
      </c>
      <c r="B601" s="6" t="s">
        <v>591</v>
      </c>
      <c r="C601" s="22">
        <v>300</v>
      </c>
      <c r="D601" s="4" t="s">
        <v>102</v>
      </c>
      <c r="E601" s="4" t="s">
        <v>155</v>
      </c>
      <c r="F601" s="7">
        <f>SUM(Ведомственная!G1162)</f>
        <v>95.3</v>
      </c>
      <c r="G601" s="7">
        <f>SUM(Ведомственная!H1162)</f>
        <v>0</v>
      </c>
      <c r="H601" s="7">
        <f>SUM(Ведомственная!I1162)</f>
        <v>0</v>
      </c>
    </row>
    <row r="602" spans="1:8" s="27" customFormat="1" ht="31.5">
      <c r="A602" s="100" t="s">
        <v>61</v>
      </c>
      <c r="B602" s="6" t="s">
        <v>591</v>
      </c>
      <c r="C602" s="22">
        <v>600</v>
      </c>
      <c r="D602" s="4" t="s">
        <v>102</v>
      </c>
      <c r="E602" s="4" t="s">
        <v>35</v>
      </c>
      <c r="F602" s="7">
        <f>SUM(Ведомственная!G992)</f>
        <v>200</v>
      </c>
      <c r="G602" s="7">
        <f>SUM(Ведомственная!H992)</f>
        <v>5990</v>
      </c>
      <c r="H602" s="7">
        <f>SUM(Ведомственная!I992)</f>
        <v>0</v>
      </c>
    </row>
    <row r="603" spans="1:8" s="27" customFormat="1" ht="47.25">
      <c r="A603" s="100" t="s">
        <v>600</v>
      </c>
      <c r="B603" s="22" t="s">
        <v>601</v>
      </c>
      <c r="C603" s="4"/>
      <c r="D603" s="4"/>
      <c r="E603" s="4"/>
      <c r="F603" s="7">
        <f>SUM(F604:F607)</f>
        <v>8822.9</v>
      </c>
      <c r="G603" s="7">
        <f t="shared" ref="G603:H603" si="149">SUM(G604:G607)</f>
        <v>8822.9</v>
      </c>
      <c r="H603" s="7">
        <f t="shared" si="149"/>
        <v>8823.7000000000007</v>
      </c>
    </row>
    <row r="604" spans="1:8" s="27" customFormat="1" ht="31.5">
      <c r="A604" s="100" t="s">
        <v>43</v>
      </c>
      <c r="B604" s="22" t="s">
        <v>601</v>
      </c>
      <c r="C604" s="4" t="s">
        <v>80</v>
      </c>
      <c r="D604" s="4" t="s">
        <v>102</v>
      </c>
      <c r="E604" s="4" t="s">
        <v>35</v>
      </c>
      <c r="F604" s="7">
        <f>SUM(Ведомственная!G994)</f>
        <v>3176.3</v>
      </c>
      <c r="G604" s="7">
        <f>SUM(Ведомственная!H994)</f>
        <v>3176.3</v>
      </c>
      <c r="H604" s="7">
        <f>SUM(Ведомственная!I994)</f>
        <v>3177.1</v>
      </c>
    </row>
    <row r="605" spans="1:8" s="27" customFormat="1">
      <c r="A605" s="100" t="s">
        <v>34</v>
      </c>
      <c r="B605" s="22" t="s">
        <v>601</v>
      </c>
      <c r="C605" s="4" t="s">
        <v>88</v>
      </c>
      <c r="D605" s="4" t="s">
        <v>25</v>
      </c>
      <c r="E605" s="4" t="s">
        <v>11</v>
      </c>
      <c r="F605" s="7">
        <f>SUM(Ведомственная!G1223)</f>
        <v>463.5</v>
      </c>
      <c r="G605" s="7">
        <f>SUM(Ведомственная!H1223)</f>
        <v>463.5</v>
      </c>
      <c r="H605" s="7">
        <f>SUM(Ведомственная!I1223)</f>
        <v>463.5</v>
      </c>
    </row>
    <row r="606" spans="1:8" s="27" customFormat="1" ht="31.5">
      <c r="A606" s="100" t="s">
        <v>207</v>
      </c>
      <c r="B606" s="22" t="s">
        <v>601</v>
      </c>
      <c r="C606" s="4" t="s">
        <v>111</v>
      </c>
      <c r="D606" s="4" t="s">
        <v>102</v>
      </c>
      <c r="E606" s="4" t="s">
        <v>35</v>
      </c>
      <c r="F606" s="7">
        <f>SUM(Ведомственная!G995)</f>
        <v>4809</v>
      </c>
      <c r="G606" s="7">
        <f>SUM(Ведомственная!H995)</f>
        <v>4809</v>
      </c>
      <c r="H606" s="7">
        <f>SUM(Ведомственная!I995)</f>
        <v>4809</v>
      </c>
    </row>
    <row r="607" spans="1:8" s="27" customFormat="1" ht="31.5">
      <c r="A607" s="100" t="s">
        <v>207</v>
      </c>
      <c r="B607" s="22" t="s">
        <v>601</v>
      </c>
      <c r="C607" s="4" t="s">
        <v>111</v>
      </c>
      <c r="D607" s="4" t="s">
        <v>25</v>
      </c>
      <c r="E607" s="4" t="s">
        <v>11</v>
      </c>
      <c r="F607" s="7">
        <f>SUM(Ведомственная!G1224)</f>
        <v>374.1</v>
      </c>
      <c r="G607" s="7">
        <f>SUM(Ведомственная!H1224)</f>
        <v>374.1</v>
      </c>
      <c r="H607" s="7">
        <f>SUM(Ведомственная!I1224)</f>
        <v>374.1</v>
      </c>
    </row>
    <row r="608" spans="1:8" s="27" customFormat="1">
      <c r="A608" s="100" t="s">
        <v>750</v>
      </c>
      <c r="B608" s="22" t="s">
        <v>749</v>
      </c>
      <c r="C608" s="4"/>
      <c r="D608" s="4"/>
      <c r="E608" s="4"/>
      <c r="F608" s="7">
        <f>SUM(F609:F610)</f>
        <v>1509.8</v>
      </c>
      <c r="G608" s="7">
        <f t="shared" ref="G608:H608" si="150">SUM(G609:G610)</f>
        <v>1509.8</v>
      </c>
      <c r="H608" s="7">
        <f t="shared" si="150"/>
        <v>1509.8</v>
      </c>
    </row>
    <row r="609" spans="1:8" s="27" customFormat="1" ht="31.5">
      <c r="A609" s="100" t="s">
        <v>43</v>
      </c>
      <c r="B609" s="22" t="s">
        <v>749</v>
      </c>
      <c r="C609" s="4" t="s">
        <v>80</v>
      </c>
      <c r="D609" s="4" t="s">
        <v>102</v>
      </c>
      <c r="E609" s="4" t="s">
        <v>35</v>
      </c>
      <c r="F609" s="7">
        <f>SUM(Ведомственная!G997)</f>
        <v>976.4</v>
      </c>
      <c r="G609" s="7">
        <f>SUM(Ведомственная!H997)</f>
        <v>976.4</v>
      </c>
      <c r="H609" s="7">
        <f>SUM(Ведомственная!I997)</f>
        <v>976.4</v>
      </c>
    </row>
    <row r="610" spans="1:8" s="27" customFormat="1" ht="31.5">
      <c r="A610" s="100" t="s">
        <v>207</v>
      </c>
      <c r="B610" s="22" t="s">
        <v>749</v>
      </c>
      <c r="C610" s="4" t="s">
        <v>111</v>
      </c>
      <c r="D610" s="4" t="s">
        <v>102</v>
      </c>
      <c r="E610" s="4" t="s">
        <v>35</v>
      </c>
      <c r="F610" s="7">
        <f>SUM(Ведомственная!G998)</f>
        <v>533.4</v>
      </c>
      <c r="G610" s="7">
        <f>SUM(Ведомственная!H998)</f>
        <v>533.4</v>
      </c>
      <c r="H610" s="7">
        <f>SUM(Ведомственная!I998)</f>
        <v>533.4</v>
      </c>
    </row>
    <row r="611" spans="1:8" s="27" customFormat="1">
      <c r="A611" s="100" t="s">
        <v>301</v>
      </c>
      <c r="B611" s="48" t="s">
        <v>592</v>
      </c>
      <c r="C611" s="4"/>
      <c r="D611" s="7"/>
      <c r="E611" s="4"/>
      <c r="F611" s="7">
        <f>F612</f>
        <v>25512.2</v>
      </c>
      <c r="G611" s="7">
        <f>G612</f>
        <v>0</v>
      </c>
      <c r="H611" s="7">
        <f>H612</f>
        <v>0</v>
      </c>
    </row>
    <row r="612" spans="1:8" s="27" customFormat="1" ht="31.5">
      <c r="A612" s="100" t="s">
        <v>207</v>
      </c>
      <c r="B612" s="48" t="s">
        <v>592</v>
      </c>
      <c r="C612" s="4" t="s">
        <v>111</v>
      </c>
      <c r="D612" s="4" t="s">
        <v>102</v>
      </c>
      <c r="E612" s="4" t="s">
        <v>45</v>
      </c>
      <c r="F612" s="7">
        <f>SUM(Ведомственная!G1094)</f>
        <v>25512.2</v>
      </c>
      <c r="G612" s="7">
        <f>SUM(Ведомственная!H1094)</f>
        <v>0</v>
      </c>
      <c r="H612" s="7">
        <f>SUM(Ведомственная!I1094)</f>
        <v>0</v>
      </c>
    </row>
    <row r="613" spans="1:8" s="27" customFormat="1" ht="31.5">
      <c r="A613" s="100" t="s">
        <v>490</v>
      </c>
      <c r="B613" s="48" t="s">
        <v>692</v>
      </c>
      <c r="C613" s="4"/>
      <c r="D613" s="4"/>
      <c r="E613" s="4"/>
      <c r="F613" s="7">
        <f>SUM(F614)</f>
        <v>350</v>
      </c>
      <c r="G613" s="7">
        <f t="shared" ref="G613:H613" si="151">SUM(G614)</f>
        <v>0</v>
      </c>
      <c r="H613" s="7">
        <f t="shared" si="151"/>
        <v>0</v>
      </c>
    </row>
    <row r="614" spans="1:8" s="27" customFormat="1" ht="31.5">
      <c r="A614" s="100" t="s">
        <v>43</v>
      </c>
      <c r="B614" s="48" t="s">
        <v>692</v>
      </c>
      <c r="C614" s="4" t="s">
        <v>80</v>
      </c>
      <c r="D614" s="4" t="s">
        <v>102</v>
      </c>
      <c r="E614" s="4" t="s">
        <v>35</v>
      </c>
      <c r="F614" s="7">
        <f>SUM(Ведомственная!G1000)</f>
        <v>350</v>
      </c>
      <c r="G614" s="7">
        <f>SUM(Ведомственная!H1000)</f>
        <v>0</v>
      </c>
      <c r="H614" s="7">
        <f>SUM(Ведомственная!I1000)</f>
        <v>0</v>
      </c>
    </row>
    <row r="615" spans="1:8" s="27" customFormat="1" ht="31.5" hidden="1">
      <c r="A615" s="32" t="s">
        <v>474</v>
      </c>
      <c r="B615" s="54" t="s">
        <v>723</v>
      </c>
      <c r="C615" s="22"/>
      <c r="D615" s="4"/>
      <c r="E615" s="4"/>
      <c r="F615" s="7">
        <f>SUM(F616)</f>
        <v>0</v>
      </c>
      <c r="G615" s="7">
        <f t="shared" ref="G615:H615" si="152">SUM(G616)</f>
        <v>0</v>
      </c>
      <c r="H615" s="7">
        <f t="shared" si="152"/>
        <v>0</v>
      </c>
    </row>
    <row r="616" spans="1:8" s="27" customFormat="1" ht="31.5" hidden="1">
      <c r="A616" s="100" t="s">
        <v>43</v>
      </c>
      <c r="B616" s="54" t="s">
        <v>723</v>
      </c>
      <c r="C616" s="22">
        <v>200</v>
      </c>
      <c r="D616" s="4" t="s">
        <v>102</v>
      </c>
      <c r="E616" s="4" t="s">
        <v>155</v>
      </c>
      <c r="F616" s="7">
        <f>SUM(Ведомственная!G1164)</f>
        <v>0</v>
      </c>
      <c r="G616" s="7">
        <f>SUM(Ведомственная!H1164)</f>
        <v>0</v>
      </c>
      <c r="H616" s="7">
        <f>SUM(Ведомственная!I1164)</f>
        <v>0</v>
      </c>
    </row>
    <row r="617" spans="1:8" s="27" customFormat="1" ht="47.25">
      <c r="A617" s="100" t="s">
        <v>925</v>
      </c>
      <c r="B617" s="48" t="s">
        <v>690</v>
      </c>
      <c r="C617" s="4"/>
      <c r="D617" s="4"/>
      <c r="E617" s="4"/>
      <c r="F617" s="7">
        <f>SUM(F618:F619)</f>
        <v>80133.5</v>
      </c>
      <c r="G617" s="7">
        <f t="shared" ref="G617:H617" si="153">SUM(G618:G619)</f>
        <v>80133.5</v>
      </c>
      <c r="H617" s="7">
        <f t="shared" si="153"/>
        <v>80133.5</v>
      </c>
    </row>
    <row r="618" spans="1:8" s="27" customFormat="1" ht="63">
      <c r="A618" s="100" t="s">
        <v>42</v>
      </c>
      <c r="B618" s="48" t="s">
        <v>690</v>
      </c>
      <c r="C618" s="4" t="s">
        <v>78</v>
      </c>
      <c r="D618" s="4" t="s">
        <v>102</v>
      </c>
      <c r="E618" s="4" t="s">
        <v>35</v>
      </c>
      <c r="F618" s="7">
        <f>SUM(Ведомственная!G1002)</f>
        <v>29962.1</v>
      </c>
      <c r="G618" s="7">
        <f>SUM(Ведомственная!H1002)</f>
        <v>29962.1</v>
      </c>
      <c r="H618" s="7">
        <f>SUM(Ведомственная!I1002)</f>
        <v>29962.1</v>
      </c>
    </row>
    <row r="619" spans="1:8" s="27" customFormat="1" ht="31.5">
      <c r="A619" s="100" t="s">
        <v>207</v>
      </c>
      <c r="B619" s="48" t="s">
        <v>690</v>
      </c>
      <c r="C619" s="4" t="s">
        <v>111</v>
      </c>
      <c r="D619" s="4" t="s">
        <v>102</v>
      </c>
      <c r="E619" s="4" t="s">
        <v>35</v>
      </c>
      <c r="F619" s="7">
        <f>SUM(Ведомственная!G1003)</f>
        <v>50171.4</v>
      </c>
      <c r="G619" s="7">
        <f>SUM(Ведомственная!H1003)</f>
        <v>50171.4</v>
      </c>
      <c r="H619" s="7">
        <f>SUM(Ведомственная!I1003)</f>
        <v>50171.4</v>
      </c>
    </row>
    <row r="620" spans="1:8" s="27" customFormat="1" ht="47.25">
      <c r="A620" s="71" t="s">
        <v>961</v>
      </c>
      <c r="B620" s="22" t="s">
        <v>720</v>
      </c>
      <c r="C620" s="4"/>
      <c r="D620" s="4"/>
      <c r="E620" s="4"/>
      <c r="F620" s="7">
        <f>SUM(F621:F622)</f>
        <v>108236.4</v>
      </c>
      <c r="G620" s="7">
        <f t="shared" ref="G620:H620" si="154">SUM(G621:G622)</f>
        <v>108236.4</v>
      </c>
      <c r="H620" s="7">
        <f t="shared" si="154"/>
        <v>103045.40000000001</v>
      </c>
    </row>
    <row r="621" spans="1:8" s="27" customFormat="1" ht="31.5">
      <c r="A621" s="100" t="s">
        <v>43</v>
      </c>
      <c r="B621" s="22" t="s">
        <v>720</v>
      </c>
      <c r="C621" s="4" t="s">
        <v>80</v>
      </c>
      <c r="D621" s="4" t="s">
        <v>102</v>
      </c>
      <c r="E621" s="4" t="s">
        <v>35</v>
      </c>
      <c r="F621" s="7">
        <f>SUM(Ведомственная!G1005)</f>
        <v>33789.800000000003</v>
      </c>
      <c r="G621" s="7">
        <f>SUM(Ведомственная!H1005)</f>
        <v>33789.800000000003</v>
      </c>
      <c r="H621" s="7">
        <f>SUM(Ведомственная!I1005)</f>
        <v>32145.300000000003</v>
      </c>
    </row>
    <row r="622" spans="1:8" s="27" customFormat="1" ht="31.5">
      <c r="A622" s="100" t="s">
        <v>207</v>
      </c>
      <c r="B622" s="22" t="s">
        <v>720</v>
      </c>
      <c r="C622" s="4" t="s">
        <v>111</v>
      </c>
      <c r="D622" s="4" t="s">
        <v>102</v>
      </c>
      <c r="E622" s="4" t="s">
        <v>35</v>
      </c>
      <c r="F622" s="7">
        <f>SUM(Ведомственная!G1006)</f>
        <v>74446.599999999991</v>
      </c>
      <c r="G622" s="7">
        <f>SUM(Ведомственная!H1006)</f>
        <v>74446.599999999991</v>
      </c>
      <c r="H622" s="7">
        <f>SUM(Ведомственная!I1006)</f>
        <v>70900.100000000006</v>
      </c>
    </row>
    <row r="623" spans="1:8" s="27" customFormat="1">
      <c r="A623" s="100" t="s">
        <v>387</v>
      </c>
      <c r="B623" s="4" t="s">
        <v>621</v>
      </c>
      <c r="C623" s="4"/>
      <c r="D623" s="4"/>
      <c r="E623" s="4"/>
      <c r="F623" s="7">
        <f>SUM(F624:F626)</f>
        <v>24767</v>
      </c>
      <c r="G623" s="7">
        <f t="shared" ref="G623:H623" si="155">SUM(G624:G626)</f>
        <v>24767.000000000004</v>
      </c>
      <c r="H623" s="7">
        <f t="shared" si="155"/>
        <v>24767.000000000004</v>
      </c>
    </row>
    <row r="624" spans="1:8" s="27" customFormat="1" ht="31.5">
      <c r="A624" s="100" t="s">
        <v>43</v>
      </c>
      <c r="B624" s="4" t="s">
        <v>621</v>
      </c>
      <c r="C624" s="101" t="s">
        <v>80</v>
      </c>
      <c r="D624" s="4" t="s">
        <v>102</v>
      </c>
      <c r="E624" s="4" t="s">
        <v>155</v>
      </c>
      <c r="F624" s="7">
        <f>SUM(Ведомственная!G1166)</f>
        <v>2217</v>
      </c>
      <c r="G624" s="7">
        <f>SUM(Ведомственная!H1166)</f>
        <v>24767.000000000004</v>
      </c>
      <c r="H624" s="7">
        <f>SUM(Ведомственная!I1166)</f>
        <v>24767.000000000004</v>
      </c>
    </row>
    <row r="625" spans="1:8" s="27" customFormat="1" ht="31.5">
      <c r="A625" s="100" t="s">
        <v>207</v>
      </c>
      <c r="B625" s="4" t="s">
        <v>621</v>
      </c>
      <c r="C625" s="101" t="s">
        <v>111</v>
      </c>
      <c r="D625" s="4" t="s">
        <v>102</v>
      </c>
      <c r="E625" s="4" t="s">
        <v>155</v>
      </c>
      <c r="F625" s="7">
        <f>SUM(Ведомственная!G1167)</f>
        <v>6981.7</v>
      </c>
      <c r="G625" s="7">
        <f>SUM(Ведомственная!H1167)</f>
        <v>0</v>
      </c>
      <c r="H625" s="7">
        <f>SUM(Ведомственная!I1167)</f>
        <v>0</v>
      </c>
    </row>
    <row r="626" spans="1:8" s="27" customFormat="1">
      <c r="A626" s="100" t="s">
        <v>20</v>
      </c>
      <c r="B626" s="4" t="s">
        <v>621</v>
      </c>
      <c r="C626" s="101" t="s">
        <v>85</v>
      </c>
      <c r="D626" s="4" t="s">
        <v>102</v>
      </c>
      <c r="E626" s="4" t="s">
        <v>155</v>
      </c>
      <c r="F626" s="7">
        <f>SUM(Ведомственная!G1168)</f>
        <v>15568.3</v>
      </c>
      <c r="G626" s="7">
        <f>SUM(Ведомственная!H1168)</f>
        <v>0</v>
      </c>
      <c r="H626" s="7">
        <f>SUM(Ведомственная!I1168)</f>
        <v>0</v>
      </c>
    </row>
    <row r="627" spans="1:8" s="27" customFormat="1" ht="47.25">
      <c r="A627" s="100" t="s">
        <v>600</v>
      </c>
      <c r="B627" s="6" t="s">
        <v>602</v>
      </c>
      <c r="C627" s="22"/>
      <c r="D627" s="4"/>
      <c r="E627" s="4"/>
      <c r="F627" s="7">
        <f>SUM(F628:F629)</f>
        <v>11739.2</v>
      </c>
      <c r="G627" s="7">
        <f t="shared" ref="G627:H627" si="156">SUM(G628:G629)</f>
        <v>11739.2</v>
      </c>
      <c r="H627" s="7">
        <f t="shared" si="156"/>
        <v>11739.2</v>
      </c>
    </row>
    <row r="628" spans="1:8" s="27" customFormat="1" ht="31.5">
      <c r="A628" s="100" t="s">
        <v>43</v>
      </c>
      <c r="B628" s="6" t="s">
        <v>602</v>
      </c>
      <c r="C628" s="4" t="s">
        <v>80</v>
      </c>
      <c r="D628" s="4" t="s">
        <v>102</v>
      </c>
      <c r="E628" s="4" t="s">
        <v>35</v>
      </c>
      <c r="F628" s="7">
        <f>SUM(Ведомственная!G1008)</f>
        <v>4760.3999999999996</v>
      </c>
      <c r="G628" s="7">
        <f>SUM(Ведомственная!H1008)</f>
        <v>4760.3999999999996</v>
      </c>
      <c r="H628" s="7">
        <f>SUM(Ведомственная!I1008)</f>
        <v>4760.3999999999996</v>
      </c>
    </row>
    <row r="629" spans="1:8" s="27" customFormat="1" ht="31.5">
      <c r="A629" s="100" t="s">
        <v>207</v>
      </c>
      <c r="B629" s="6" t="s">
        <v>602</v>
      </c>
      <c r="C629" s="4" t="s">
        <v>111</v>
      </c>
      <c r="D629" s="4" t="s">
        <v>102</v>
      </c>
      <c r="E629" s="4" t="s">
        <v>35</v>
      </c>
      <c r="F629" s="7">
        <f>SUM(Ведомственная!G1009)</f>
        <v>6978.8</v>
      </c>
      <c r="G629" s="7">
        <f>SUM(Ведомственная!H1009)</f>
        <v>6978.8</v>
      </c>
      <c r="H629" s="7">
        <f>SUM(Ведомственная!I1009)</f>
        <v>6978.8</v>
      </c>
    </row>
    <row r="630" spans="1:8" s="27" customFormat="1" ht="47.25" hidden="1">
      <c r="A630" s="100" t="s">
        <v>685</v>
      </c>
      <c r="B630" s="6" t="s">
        <v>684</v>
      </c>
      <c r="C630" s="4"/>
      <c r="D630" s="4"/>
      <c r="E630" s="4"/>
      <c r="F630" s="7">
        <f>SUM(F631)</f>
        <v>0</v>
      </c>
      <c r="G630" s="7">
        <f t="shared" ref="G630:H630" si="157">SUM(G631)</f>
        <v>0</v>
      </c>
      <c r="H630" s="7">
        <f t="shared" si="157"/>
        <v>0</v>
      </c>
    </row>
    <row r="631" spans="1:8" s="27" customFormat="1" ht="31.5" hidden="1">
      <c r="A631" s="100" t="s">
        <v>43</v>
      </c>
      <c r="B631" s="6" t="s">
        <v>684</v>
      </c>
      <c r="C631" s="4" t="s">
        <v>80</v>
      </c>
      <c r="D631" s="4" t="s">
        <v>102</v>
      </c>
      <c r="E631" s="4" t="s">
        <v>35</v>
      </c>
      <c r="F631" s="7">
        <f>SUM(Ведомственная!G1011)</f>
        <v>0</v>
      </c>
      <c r="G631" s="7"/>
      <c r="H631" s="7"/>
    </row>
    <row r="632" spans="1:8" s="27" customFormat="1" ht="47.25">
      <c r="A632" s="100" t="s">
        <v>731</v>
      </c>
      <c r="B632" s="22" t="s">
        <v>603</v>
      </c>
      <c r="C632" s="4"/>
      <c r="D632" s="4"/>
      <c r="E632" s="4"/>
      <c r="F632" s="7">
        <f>SUM(F633:F634)</f>
        <v>15630.800000000001</v>
      </c>
      <c r="G632" s="7">
        <f t="shared" ref="G632:H632" si="158">SUM(G633:G634)</f>
        <v>15630.800000000001</v>
      </c>
      <c r="H632" s="7">
        <f t="shared" si="158"/>
        <v>15630.800000000001</v>
      </c>
    </row>
    <row r="633" spans="1:8" s="27" customFormat="1" ht="31.5">
      <c r="A633" s="100" t="s">
        <v>43</v>
      </c>
      <c r="B633" s="22" t="s">
        <v>603</v>
      </c>
      <c r="C633" s="4" t="s">
        <v>80</v>
      </c>
      <c r="D633" s="4" t="s">
        <v>102</v>
      </c>
      <c r="E633" s="4" t="s">
        <v>35</v>
      </c>
      <c r="F633" s="7">
        <f>SUM(Ведомственная!G1013)</f>
        <v>4871.7000000000007</v>
      </c>
      <c r="G633" s="7">
        <f>SUM(Ведомственная!H1013)</f>
        <v>4871.7000000000007</v>
      </c>
      <c r="H633" s="7">
        <f>SUM(Ведомственная!I1013)</f>
        <v>4871.7000000000007</v>
      </c>
    </row>
    <row r="634" spans="1:8" s="27" customFormat="1" ht="31.5">
      <c r="A634" s="100" t="s">
        <v>207</v>
      </c>
      <c r="B634" s="22" t="s">
        <v>603</v>
      </c>
      <c r="C634" s="4" t="s">
        <v>111</v>
      </c>
      <c r="D634" s="4" t="s">
        <v>102</v>
      </c>
      <c r="E634" s="4" t="s">
        <v>35</v>
      </c>
      <c r="F634" s="7">
        <f>SUM(Ведомственная!G1014)</f>
        <v>10759.1</v>
      </c>
      <c r="G634" s="7">
        <f>SUM(Ведомственная!H1014)</f>
        <v>10759.1</v>
      </c>
      <c r="H634" s="7">
        <f>SUM(Ведомственная!I1014)</f>
        <v>10759.1</v>
      </c>
    </row>
    <row r="635" spans="1:8" s="27" customFormat="1" ht="94.5">
      <c r="A635" s="100" t="s">
        <v>405</v>
      </c>
      <c r="B635" s="48" t="s">
        <v>776</v>
      </c>
      <c r="C635" s="4"/>
      <c r="D635" s="4"/>
      <c r="E635" s="4"/>
      <c r="F635" s="7">
        <f>SUM(F636:F637)</f>
        <v>0</v>
      </c>
      <c r="G635" s="7">
        <f t="shared" ref="G635:H635" si="159">SUM(G636:G637)</f>
        <v>195</v>
      </c>
      <c r="H635" s="7">
        <f t="shared" si="159"/>
        <v>0</v>
      </c>
    </row>
    <row r="636" spans="1:8" s="27" customFormat="1" ht="31.5">
      <c r="A636" s="100" t="s">
        <v>207</v>
      </c>
      <c r="B636" s="48" t="s">
        <v>776</v>
      </c>
      <c r="C636" s="4" t="s">
        <v>111</v>
      </c>
      <c r="D636" s="4" t="s">
        <v>102</v>
      </c>
      <c r="E636" s="4" t="s">
        <v>28</v>
      </c>
      <c r="F636" s="7">
        <f>SUM(Ведомственная!G920)</f>
        <v>0</v>
      </c>
      <c r="G636" s="7">
        <f>SUM(Ведомственная!H920)</f>
        <v>195</v>
      </c>
      <c r="H636" s="7">
        <f>SUM(Ведомственная!I920)</f>
        <v>0</v>
      </c>
    </row>
    <row r="637" spans="1:8" s="27" customFormat="1" ht="31.5" hidden="1">
      <c r="A637" s="100" t="s">
        <v>207</v>
      </c>
      <c r="B637" s="48" t="s">
        <v>776</v>
      </c>
      <c r="C637" s="4" t="s">
        <v>111</v>
      </c>
      <c r="D637" s="4" t="s">
        <v>102</v>
      </c>
      <c r="E637" s="4" t="s">
        <v>35</v>
      </c>
      <c r="F637" s="7">
        <f>SUM(Ведомственная!G1016)</f>
        <v>0</v>
      </c>
      <c r="G637" s="7">
        <f>SUM(Ведомственная!H1016)</f>
        <v>0</v>
      </c>
      <c r="H637" s="7">
        <f>SUM(Ведомственная!I1016)</f>
        <v>0</v>
      </c>
    </row>
    <row r="638" spans="1:8" s="27" customFormat="1" ht="63">
      <c r="A638" s="100" t="s">
        <v>923</v>
      </c>
      <c r="B638" s="95" t="s">
        <v>924</v>
      </c>
      <c r="C638" s="94"/>
      <c r="D638" s="4"/>
      <c r="E638" s="4"/>
      <c r="F638" s="7">
        <f>SUM(F639:F640)</f>
        <v>737.6</v>
      </c>
      <c r="G638" s="7">
        <f t="shared" ref="G638:H638" si="160">SUM(G639:G640)</f>
        <v>737.6</v>
      </c>
      <c r="H638" s="7">
        <f t="shared" si="160"/>
        <v>737.6</v>
      </c>
    </row>
    <row r="639" spans="1:8" s="27" customFormat="1" ht="31.5">
      <c r="A639" s="100" t="s">
        <v>43</v>
      </c>
      <c r="B639" s="95" t="s">
        <v>924</v>
      </c>
      <c r="C639" s="94" t="s">
        <v>80</v>
      </c>
      <c r="D639" s="4" t="s">
        <v>102</v>
      </c>
      <c r="E639" s="4" t="s">
        <v>28</v>
      </c>
      <c r="F639" s="7">
        <f>SUM(Ведомственная!G922)</f>
        <v>0</v>
      </c>
      <c r="G639" s="7">
        <f>SUM(Ведомственная!H922)</f>
        <v>368.8</v>
      </c>
      <c r="H639" s="7">
        <f>SUM(Ведомственная!I922)</f>
        <v>0</v>
      </c>
    </row>
    <row r="640" spans="1:8" s="27" customFormat="1" ht="31.5">
      <c r="A640" s="100" t="s">
        <v>207</v>
      </c>
      <c r="B640" s="95" t="s">
        <v>924</v>
      </c>
      <c r="C640" s="94" t="s">
        <v>111</v>
      </c>
      <c r="D640" s="4" t="s">
        <v>102</v>
      </c>
      <c r="E640" s="4" t="s">
        <v>28</v>
      </c>
      <c r="F640" s="7">
        <f>SUM(Ведомственная!G923)</f>
        <v>737.6</v>
      </c>
      <c r="G640" s="7">
        <f>SUM(Ведомственная!H923)</f>
        <v>368.8</v>
      </c>
      <c r="H640" s="7">
        <f>SUM(Ведомственная!I923)</f>
        <v>737.6</v>
      </c>
    </row>
    <row r="641" spans="1:8" s="27" customFormat="1" ht="94.5">
      <c r="A641" s="100" t="s">
        <v>811</v>
      </c>
      <c r="B641" s="31" t="s">
        <v>654</v>
      </c>
      <c r="C641" s="4"/>
      <c r="D641" s="4"/>
      <c r="E641" s="4"/>
      <c r="F641" s="7">
        <f>SUM(F642)</f>
        <v>6196.6</v>
      </c>
      <c r="G641" s="7">
        <f t="shared" ref="G641:H641" si="161">SUM(G642)</f>
        <v>6196.6</v>
      </c>
      <c r="H641" s="7">
        <f t="shared" si="161"/>
        <v>6196.6</v>
      </c>
    </row>
    <row r="642" spans="1:8" s="27" customFormat="1">
      <c r="A642" s="100" t="s">
        <v>34</v>
      </c>
      <c r="B642" s="31" t="s">
        <v>654</v>
      </c>
      <c r="C642" s="4" t="s">
        <v>88</v>
      </c>
      <c r="D642" s="4" t="s">
        <v>25</v>
      </c>
      <c r="E642" s="4" t="s">
        <v>11</v>
      </c>
      <c r="F642" s="7">
        <f>SUM(Ведомственная!G1226)</f>
        <v>6196.6</v>
      </c>
      <c r="G642" s="7">
        <f>SUM(Ведомственная!H1226)</f>
        <v>6196.6</v>
      </c>
      <c r="H642" s="7">
        <f>SUM(Ведомственная!I1226)</f>
        <v>6196.6</v>
      </c>
    </row>
    <row r="643" spans="1:8" s="27" customFormat="1" ht="31.5">
      <c r="A643" s="100" t="s">
        <v>777</v>
      </c>
      <c r="B643" s="31" t="s">
        <v>778</v>
      </c>
      <c r="C643" s="4"/>
      <c r="D643" s="4"/>
      <c r="E643" s="4"/>
      <c r="F643" s="7">
        <f>SUM(F644)</f>
        <v>1039</v>
      </c>
      <c r="G643" s="7">
        <f t="shared" ref="G643:H643" si="162">SUM(G644)</f>
        <v>1039</v>
      </c>
      <c r="H643" s="7">
        <f t="shared" si="162"/>
        <v>1039</v>
      </c>
    </row>
    <row r="644" spans="1:8" s="27" customFormat="1">
      <c r="A644" s="100" t="s">
        <v>20</v>
      </c>
      <c r="B644" s="31" t="s">
        <v>778</v>
      </c>
      <c r="C644" s="4" t="s">
        <v>85</v>
      </c>
      <c r="D644" s="4" t="s">
        <v>102</v>
      </c>
      <c r="E644" s="4" t="s">
        <v>155</v>
      </c>
      <c r="F644" s="7">
        <f>SUM(Ведомственная!G1170)</f>
        <v>1039</v>
      </c>
      <c r="G644" s="7">
        <f>SUM(Ведомственная!H1170)</f>
        <v>1039</v>
      </c>
      <c r="H644" s="7">
        <f>SUM(Ведомственная!I1170)</f>
        <v>1039</v>
      </c>
    </row>
    <row r="645" spans="1:8" s="27" customFormat="1" ht="31.5">
      <c r="A645" s="100" t="s">
        <v>969</v>
      </c>
      <c r="B645" s="31" t="s">
        <v>970</v>
      </c>
      <c r="C645" s="4"/>
      <c r="D645" s="4"/>
      <c r="E645" s="4"/>
      <c r="F645" s="7">
        <f>SUM(F646)</f>
        <v>833.7</v>
      </c>
      <c r="G645" s="7">
        <f t="shared" ref="G645:H645" si="163">SUM(G646)</f>
        <v>833.7</v>
      </c>
      <c r="H645" s="7">
        <f t="shared" si="163"/>
        <v>833.7</v>
      </c>
    </row>
    <row r="646" spans="1:8" s="27" customFormat="1" ht="31.5">
      <c r="A646" s="100" t="s">
        <v>207</v>
      </c>
      <c r="B646" s="31" t="s">
        <v>970</v>
      </c>
      <c r="C646" s="4" t="s">
        <v>111</v>
      </c>
      <c r="D646" s="4" t="s">
        <v>102</v>
      </c>
      <c r="E646" s="4" t="s">
        <v>35</v>
      </c>
      <c r="F646" s="7">
        <f>SUM(Ведомственная!G1018)</f>
        <v>833.7</v>
      </c>
      <c r="G646" s="7">
        <f>SUM(Ведомственная!H1018)</f>
        <v>833.7</v>
      </c>
      <c r="H646" s="7">
        <f>SUM(Ведомственная!I1018)</f>
        <v>833.7</v>
      </c>
    </row>
    <row r="647" spans="1:8" s="27" customFormat="1">
      <c r="A647" s="100" t="s">
        <v>805</v>
      </c>
      <c r="B647" s="31" t="s">
        <v>845</v>
      </c>
      <c r="C647" s="4"/>
      <c r="D647" s="4"/>
      <c r="E647" s="4"/>
      <c r="F647" s="7">
        <f>SUM(F648+F650)</f>
        <v>3146.7</v>
      </c>
      <c r="G647" s="7">
        <f t="shared" ref="G647:H647" si="164">SUM(G648+G650)</f>
        <v>0</v>
      </c>
      <c r="H647" s="7">
        <f t="shared" si="164"/>
        <v>0</v>
      </c>
    </row>
    <row r="648" spans="1:8" s="27" customFormat="1" ht="31.5">
      <c r="A648" s="100" t="s">
        <v>1007</v>
      </c>
      <c r="B648" s="31" t="s">
        <v>1003</v>
      </c>
      <c r="C648" s="4"/>
      <c r="D648" s="4"/>
      <c r="E648" s="4"/>
      <c r="F648" s="7">
        <f>SUM(F649)</f>
        <v>3146.7</v>
      </c>
      <c r="G648" s="7">
        <f t="shared" ref="G648:H648" si="165">SUM(G649)</f>
        <v>0</v>
      </c>
      <c r="H648" s="7">
        <f t="shared" si="165"/>
        <v>0</v>
      </c>
    </row>
    <row r="649" spans="1:8" s="27" customFormat="1" ht="31.5">
      <c r="A649" s="100" t="s">
        <v>43</v>
      </c>
      <c r="B649" s="31" t="s">
        <v>1003</v>
      </c>
      <c r="C649" s="4" t="s">
        <v>111</v>
      </c>
      <c r="D649" s="4" t="s">
        <v>102</v>
      </c>
      <c r="E649" s="4" t="s">
        <v>35</v>
      </c>
      <c r="F649" s="7">
        <f>SUM(Ведомственная!G1021)</f>
        <v>3146.7</v>
      </c>
      <c r="G649" s="7">
        <f>SUM(Ведомственная!H1021)</f>
        <v>0</v>
      </c>
      <c r="H649" s="7">
        <f>SUM(Ведомственная!I1021)</f>
        <v>0</v>
      </c>
    </row>
    <row r="650" spans="1:8" s="27" customFormat="1" hidden="1">
      <c r="A650" s="100"/>
      <c r="B650" s="31" t="s">
        <v>1004</v>
      </c>
      <c r="C650" s="4"/>
      <c r="D650" s="4"/>
      <c r="E650" s="4"/>
      <c r="F650" s="7">
        <f>SUM(F651)</f>
        <v>0</v>
      </c>
      <c r="G650" s="7">
        <f t="shared" ref="G650:H650" si="166">SUM(G651)</f>
        <v>0</v>
      </c>
      <c r="H650" s="7">
        <f t="shared" si="166"/>
        <v>0</v>
      </c>
    </row>
    <row r="651" spans="1:8" s="27" customFormat="1" ht="31.5" hidden="1">
      <c r="A651" s="100" t="s">
        <v>43</v>
      </c>
      <c r="B651" s="31" t="s">
        <v>1004</v>
      </c>
      <c r="C651" s="4" t="s">
        <v>80</v>
      </c>
      <c r="D651" s="4"/>
      <c r="E651" s="4"/>
      <c r="F651" s="7">
        <f>SUM(Ведомственная!G1023)</f>
        <v>0</v>
      </c>
      <c r="G651" s="7">
        <f>SUM(Ведомственная!H1023)</f>
        <v>0</v>
      </c>
      <c r="H651" s="7">
        <f>SUM(Ведомственная!I1023)</f>
        <v>0</v>
      </c>
    </row>
    <row r="652" spans="1:8" s="27" customFormat="1" ht="47.25">
      <c r="A652" s="100" t="s">
        <v>23</v>
      </c>
      <c r="B652" s="6" t="s">
        <v>587</v>
      </c>
      <c r="C652" s="4"/>
      <c r="D652" s="4"/>
      <c r="E652" s="4"/>
      <c r="F652" s="7">
        <f>F653+F659+F661+F655+F657</f>
        <v>2097607.2000000002</v>
      </c>
      <c r="G652" s="7">
        <f>G653+G659+G661+G655+G657</f>
        <v>2018955.5</v>
      </c>
      <c r="H652" s="7">
        <f>H653+H659+H661+H655+H657</f>
        <v>2029805</v>
      </c>
    </row>
    <row r="653" spans="1:8" s="27" customFormat="1" ht="78.75">
      <c r="A653" s="100" t="s">
        <v>351</v>
      </c>
      <c r="B653" s="48" t="s">
        <v>588</v>
      </c>
      <c r="C653" s="4"/>
      <c r="D653" s="4"/>
      <c r="E653" s="4"/>
      <c r="F653" s="7">
        <f>F654</f>
        <v>663310.19999999995</v>
      </c>
      <c r="G653" s="7">
        <f>G654</f>
        <v>655282.70000000007</v>
      </c>
      <c r="H653" s="7">
        <f>H654</f>
        <v>655282.70000000007</v>
      </c>
    </row>
    <row r="654" spans="1:8" s="27" customFormat="1" ht="31.5">
      <c r="A654" s="100" t="s">
        <v>110</v>
      </c>
      <c r="B654" s="48" t="s">
        <v>588</v>
      </c>
      <c r="C654" s="4" t="s">
        <v>111</v>
      </c>
      <c r="D654" s="4" t="s">
        <v>102</v>
      </c>
      <c r="E654" s="4" t="s">
        <v>35</v>
      </c>
      <c r="F654" s="7">
        <f>SUM(Ведомственная!G1026)</f>
        <v>663310.19999999995</v>
      </c>
      <c r="G654" s="7">
        <f>SUM(Ведомственная!H1026)</f>
        <v>655282.70000000007</v>
      </c>
      <c r="H654" s="7">
        <f>SUM(Ведомственная!I1026)</f>
        <v>655282.70000000007</v>
      </c>
    </row>
    <row r="655" spans="1:8" s="27" customFormat="1" ht="47.25">
      <c r="A655" s="100" t="s">
        <v>349</v>
      </c>
      <c r="B655" s="6" t="s">
        <v>581</v>
      </c>
      <c r="C655" s="22"/>
      <c r="D655" s="4"/>
      <c r="E655" s="4"/>
      <c r="F655" s="7">
        <f>SUM(F656)</f>
        <v>606621.6</v>
      </c>
      <c r="G655" s="7">
        <f>SUM(G656)</f>
        <v>606655.69999999995</v>
      </c>
      <c r="H655" s="7">
        <f>SUM(H656)</f>
        <v>606655.69999999995</v>
      </c>
    </row>
    <row r="656" spans="1:8" s="27" customFormat="1" ht="31.5">
      <c r="A656" s="100" t="s">
        <v>207</v>
      </c>
      <c r="B656" s="6" t="s">
        <v>581</v>
      </c>
      <c r="C656" s="4" t="s">
        <v>111</v>
      </c>
      <c r="D656" s="4" t="s">
        <v>102</v>
      </c>
      <c r="E656" s="4" t="s">
        <v>28</v>
      </c>
      <c r="F656" s="7">
        <f>SUM(Ведомственная!G926)</f>
        <v>606621.6</v>
      </c>
      <c r="G656" s="7">
        <f>SUM(Ведомственная!H926)</f>
        <v>606655.69999999995</v>
      </c>
      <c r="H656" s="7">
        <f>SUM(Ведомственная!I926)</f>
        <v>606655.69999999995</v>
      </c>
    </row>
    <row r="657" spans="1:8" s="27" customFormat="1">
      <c r="A657" s="100" t="s">
        <v>293</v>
      </c>
      <c r="B657" s="31" t="s">
        <v>582</v>
      </c>
      <c r="C657" s="4"/>
      <c r="D657" s="4"/>
      <c r="E657" s="4"/>
      <c r="F657" s="7">
        <f>F658</f>
        <v>424333.1</v>
      </c>
      <c r="G657" s="7">
        <f>G658</f>
        <v>382781.6</v>
      </c>
      <c r="H657" s="7">
        <f>H658</f>
        <v>388471.7</v>
      </c>
    </row>
    <row r="658" spans="1:8" s="27" customFormat="1" ht="31.5">
      <c r="A658" s="100" t="s">
        <v>207</v>
      </c>
      <c r="B658" s="31" t="s">
        <v>582</v>
      </c>
      <c r="C658" s="4" t="s">
        <v>111</v>
      </c>
      <c r="D658" s="4" t="s">
        <v>102</v>
      </c>
      <c r="E658" s="4" t="s">
        <v>28</v>
      </c>
      <c r="F658" s="7">
        <f>SUM(Ведомственная!G928)</f>
        <v>424333.1</v>
      </c>
      <c r="G658" s="7">
        <f>SUM(Ведомственная!H928)</f>
        <v>382781.6</v>
      </c>
      <c r="H658" s="7">
        <f>SUM(Ведомственная!I928)</f>
        <v>388471.7</v>
      </c>
    </row>
    <row r="659" spans="1:8" s="27" customFormat="1">
      <c r="A659" s="100" t="s">
        <v>300</v>
      </c>
      <c r="B659" s="22" t="s">
        <v>589</v>
      </c>
      <c r="C659" s="4"/>
      <c r="D659" s="4"/>
      <c r="E659" s="4"/>
      <c r="F659" s="7">
        <f>F660</f>
        <v>282310.09999999998</v>
      </c>
      <c r="G659" s="7">
        <f>G660</f>
        <v>256115.6</v>
      </c>
      <c r="H659" s="7">
        <f>H660</f>
        <v>260915.9</v>
      </c>
    </row>
    <row r="660" spans="1:8" s="27" customFormat="1" ht="31.5">
      <c r="A660" s="100" t="s">
        <v>207</v>
      </c>
      <c r="B660" s="22" t="s">
        <v>589</v>
      </c>
      <c r="C660" s="4" t="s">
        <v>111</v>
      </c>
      <c r="D660" s="4" t="s">
        <v>102</v>
      </c>
      <c r="E660" s="4" t="s">
        <v>35</v>
      </c>
      <c r="F660" s="7">
        <f>SUM(Ведомственная!G1028)</f>
        <v>282310.09999999998</v>
      </c>
      <c r="G660" s="7">
        <f>SUM(Ведомственная!H1028)</f>
        <v>256115.6</v>
      </c>
      <c r="H660" s="7">
        <f>SUM(Ведомственная!I1028)</f>
        <v>260915.9</v>
      </c>
    </row>
    <row r="661" spans="1:8" s="27" customFormat="1">
      <c r="A661" s="100" t="s">
        <v>301</v>
      </c>
      <c r="B661" s="48" t="s">
        <v>590</v>
      </c>
      <c r="C661" s="4"/>
      <c r="D661" s="4"/>
      <c r="E661" s="4"/>
      <c r="F661" s="7">
        <f>F662</f>
        <v>121032.2</v>
      </c>
      <c r="G661" s="7">
        <f>G662</f>
        <v>118119.9</v>
      </c>
      <c r="H661" s="7">
        <f>H662</f>
        <v>118479</v>
      </c>
    </row>
    <row r="662" spans="1:8" s="27" customFormat="1" ht="31.5">
      <c r="A662" s="100" t="s">
        <v>207</v>
      </c>
      <c r="B662" s="48" t="s">
        <v>590</v>
      </c>
      <c r="C662" s="4" t="s">
        <v>111</v>
      </c>
      <c r="D662" s="4" t="s">
        <v>102</v>
      </c>
      <c r="E662" s="4" t="s">
        <v>45</v>
      </c>
      <c r="F662" s="7">
        <f>SUM(Ведомственная!G1097)</f>
        <v>121032.2</v>
      </c>
      <c r="G662" s="7">
        <f>SUM(Ведомственная!H1097)</f>
        <v>118119.9</v>
      </c>
      <c r="H662" s="7">
        <f>SUM(Ведомственная!I1097)</f>
        <v>118479</v>
      </c>
    </row>
    <row r="663" spans="1:8" s="27" customFormat="1" ht="31.5">
      <c r="A663" s="100" t="s">
        <v>296</v>
      </c>
      <c r="B663" s="31" t="s">
        <v>682</v>
      </c>
      <c r="C663" s="4"/>
      <c r="D663" s="4"/>
      <c r="E663" s="4"/>
      <c r="F663" s="7">
        <f>SUM(F665)+F666+F668</f>
        <v>8718</v>
      </c>
      <c r="G663" s="7">
        <f t="shared" ref="G663:H663" si="167">SUM(G665)+G666+G668</f>
        <v>0</v>
      </c>
      <c r="H663" s="7">
        <f t="shared" si="167"/>
        <v>3400</v>
      </c>
    </row>
    <row r="664" spans="1:8" s="27" customFormat="1">
      <c r="A664" s="100" t="s">
        <v>293</v>
      </c>
      <c r="B664" s="31" t="s">
        <v>583</v>
      </c>
      <c r="C664" s="4"/>
      <c r="D664" s="4"/>
      <c r="E664" s="4"/>
      <c r="F664" s="7">
        <f>SUM(F665)</f>
        <v>6859.1</v>
      </c>
      <c r="G664" s="7">
        <f t="shared" ref="G664:H664" si="168">SUM(G665)</f>
        <v>0</v>
      </c>
      <c r="H664" s="7">
        <f t="shared" si="168"/>
        <v>3000</v>
      </c>
    </row>
    <row r="665" spans="1:8" s="27" customFormat="1" ht="31.5">
      <c r="A665" s="100" t="s">
        <v>207</v>
      </c>
      <c r="B665" s="31" t="s">
        <v>583</v>
      </c>
      <c r="C665" s="4" t="s">
        <v>111</v>
      </c>
      <c r="D665" s="4" t="s">
        <v>102</v>
      </c>
      <c r="E665" s="4" t="s">
        <v>28</v>
      </c>
      <c r="F665" s="7">
        <f>SUM(Ведомственная!G931)</f>
        <v>6859.1</v>
      </c>
      <c r="G665" s="7">
        <f>SUM(Ведомственная!H931)</f>
        <v>0</v>
      </c>
      <c r="H665" s="7">
        <f>SUM(Ведомственная!I931)</f>
        <v>3000</v>
      </c>
    </row>
    <row r="666" spans="1:8" s="27" customFormat="1">
      <c r="A666" s="100" t="s">
        <v>300</v>
      </c>
      <c r="B666" s="22" t="s">
        <v>610</v>
      </c>
      <c r="C666" s="4"/>
      <c r="D666" s="4"/>
      <c r="E666" s="4"/>
      <c r="F666" s="7">
        <f>SUM(F667)</f>
        <v>1858.9</v>
      </c>
      <c r="G666" s="7">
        <f t="shared" ref="G666:H666" si="169">SUM(G667)</f>
        <v>0</v>
      </c>
      <c r="H666" s="7">
        <f t="shared" si="169"/>
        <v>400</v>
      </c>
    </row>
    <row r="667" spans="1:8" s="27" customFormat="1" ht="31.5">
      <c r="A667" s="100" t="s">
        <v>207</v>
      </c>
      <c r="B667" s="22" t="s">
        <v>610</v>
      </c>
      <c r="C667" s="4" t="s">
        <v>111</v>
      </c>
      <c r="D667" s="4" t="s">
        <v>102</v>
      </c>
      <c r="E667" s="4" t="s">
        <v>35</v>
      </c>
      <c r="F667" s="7">
        <f>SUM(Ведомственная!G1031)</f>
        <v>1858.9</v>
      </c>
      <c r="G667" s="7">
        <f>SUM(Ведомственная!H1031)</f>
        <v>0</v>
      </c>
      <c r="H667" s="7">
        <f>SUM(Ведомственная!I1031)</f>
        <v>400</v>
      </c>
    </row>
    <row r="668" spans="1:8" s="27" customFormat="1">
      <c r="A668" s="100" t="s">
        <v>301</v>
      </c>
      <c r="B668" s="22" t="s">
        <v>693</v>
      </c>
      <c r="C668" s="4"/>
      <c r="D668" s="4"/>
      <c r="E668" s="4"/>
      <c r="F668" s="7">
        <f>SUM(F669)</f>
        <v>0</v>
      </c>
      <c r="G668" s="7">
        <f t="shared" ref="G668:H668" si="170">SUM(G669)</f>
        <v>0</v>
      </c>
      <c r="H668" s="7">
        <f t="shared" si="170"/>
        <v>0</v>
      </c>
    </row>
    <row r="669" spans="1:8" s="27" customFormat="1" ht="31.5">
      <c r="A669" s="100" t="s">
        <v>207</v>
      </c>
      <c r="B669" s="22" t="s">
        <v>693</v>
      </c>
      <c r="C669" s="4" t="s">
        <v>111</v>
      </c>
      <c r="D669" s="4" t="s">
        <v>102</v>
      </c>
      <c r="E669" s="4" t="s">
        <v>45</v>
      </c>
      <c r="F669" s="7">
        <f>SUM(Ведомственная!G1100)</f>
        <v>0</v>
      </c>
      <c r="G669" s="7">
        <f>SUM(Ведомственная!H1100)</f>
        <v>0</v>
      </c>
      <c r="H669" s="7">
        <f>SUM(Ведомственная!I1100)</f>
        <v>0</v>
      </c>
    </row>
    <row r="670" spans="1:8" s="27" customFormat="1" ht="31.5">
      <c r="A670" s="100" t="s">
        <v>36</v>
      </c>
      <c r="B670" s="6" t="s">
        <v>584</v>
      </c>
      <c r="C670" s="4"/>
      <c r="D670" s="4"/>
      <c r="E670" s="4"/>
      <c r="F670" s="7">
        <f>F674+F678+F689+F693+F671+F697+F681+F685</f>
        <v>660862.6</v>
      </c>
      <c r="G670" s="7">
        <f>G674+G678+G689+G693+G671+G697+G681+G685</f>
        <v>652120.50000000012</v>
      </c>
      <c r="H670" s="7">
        <f>H674+H678+H689+H693+H671+H697+H681+H685</f>
        <v>661609.89999999991</v>
      </c>
    </row>
    <row r="671" spans="1:8" s="27" customFormat="1" ht="63">
      <c r="A671" s="100" t="s">
        <v>352</v>
      </c>
      <c r="B671" s="6" t="s">
        <v>611</v>
      </c>
      <c r="C671" s="4"/>
      <c r="D671" s="9"/>
      <c r="E671" s="4"/>
      <c r="F671" s="9">
        <f>F672+F673</f>
        <v>4800.2</v>
      </c>
      <c r="G671" s="9">
        <f>G672+G673</f>
        <v>4814.0999999999995</v>
      </c>
      <c r="H671" s="9">
        <f>H672+H673</f>
        <v>4828.7</v>
      </c>
    </row>
    <row r="672" spans="1:8" s="27" customFormat="1" ht="63">
      <c r="A672" s="100" t="s">
        <v>42</v>
      </c>
      <c r="B672" s="6" t="s">
        <v>611</v>
      </c>
      <c r="C672" s="4" t="s">
        <v>78</v>
      </c>
      <c r="D672" s="4" t="s">
        <v>102</v>
      </c>
      <c r="E672" s="4" t="s">
        <v>155</v>
      </c>
      <c r="F672" s="9">
        <f>SUM(Ведомственная!G1173)</f>
        <v>4482.8999999999996</v>
      </c>
      <c r="G672" s="9">
        <f>SUM(Ведомственная!H1173)</f>
        <v>4482.8999999999996</v>
      </c>
      <c r="H672" s="9">
        <f>SUM(Ведомственная!I1173)</f>
        <v>4482.8999999999996</v>
      </c>
    </row>
    <row r="673" spans="1:8" s="27" customFormat="1" ht="31.5">
      <c r="A673" s="100" t="s">
        <v>43</v>
      </c>
      <c r="B673" s="6" t="s">
        <v>611</v>
      </c>
      <c r="C673" s="4" t="s">
        <v>80</v>
      </c>
      <c r="D673" s="4" t="s">
        <v>102</v>
      </c>
      <c r="E673" s="4" t="s">
        <v>155</v>
      </c>
      <c r="F673" s="9">
        <f>SUM(Ведомственная!G1174)</f>
        <v>317.3</v>
      </c>
      <c r="G673" s="9">
        <f>SUM(Ведомственная!H1174)</f>
        <v>331.2</v>
      </c>
      <c r="H673" s="9">
        <f>SUM(Ведомственная!I1174)</f>
        <v>345.8</v>
      </c>
    </row>
    <row r="674" spans="1:8" s="27" customFormat="1" ht="94.5">
      <c r="A674" s="100" t="s">
        <v>350</v>
      </c>
      <c r="B674" s="48" t="s">
        <v>604</v>
      </c>
      <c r="C674" s="4"/>
      <c r="D674" s="4"/>
      <c r="E674" s="4"/>
      <c r="F674" s="7">
        <f>F675+F676+F677</f>
        <v>61366.6</v>
      </c>
      <c r="G674" s="7">
        <f t="shared" ref="G674:H674" si="171">G675+G676+G677</f>
        <v>61371.6</v>
      </c>
      <c r="H674" s="7">
        <f t="shared" si="171"/>
        <v>61376.7</v>
      </c>
    </row>
    <row r="675" spans="1:8" s="27" customFormat="1" ht="63">
      <c r="A675" s="2" t="s">
        <v>42</v>
      </c>
      <c r="B675" s="48" t="s">
        <v>604</v>
      </c>
      <c r="C675" s="4" t="s">
        <v>78</v>
      </c>
      <c r="D675" s="4" t="s">
        <v>102</v>
      </c>
      <c r="E675" s="4" t="s">
        <v>35</v>
      </c>
      <c r="F675" s="7">
        <f>SUM(Ведомственная!G1034)</f>
        <v>57729.299999999996</v>
      </c>
      <c r="G675" s="7">
        <f>SUM(Ведомственная!H1034)</f>
        <v>57729.299999999996</v>
      </c>
      <c r="H675" s="7">
        <f>SUM(Ведомственная!I1034)</f>
        <v>57729.299999999996</v>
      </c>
    </row>
    <row r="676" spans="1:8" s="27" customFormat="1" ht="31.5">
      <c r="A676" s="100" t="s">
        <v>43</v>
      </c>
      <c r="B676" s="48" t="s">
        <v>604</v>
      </c>
      <c r="C676" s="4" t="s">
        <v>80</v>
      </c>
      <c r="D676" s="4" t="s">
        <v>102</v>
      </c>
      <c r="E676" s="4" t="s">
        <v>35</v>
      </c>
      <c r="F676" s="7">
        <f>SUM(Ведомственная!G1035)</f>
        <v>3260.9</v>
      </c>
      <c r="G676" s="7">
        <f>SUM(Ведомственная!H1035)</f>
        <v>3265.9</v>
      </c>
      <c r="H676" s="7">
        <f>SUM(Ведомственная!I1035)</f>
        <v>3271</v>
      </c>
    </row>
    <row r="677" spans="1:8" s="27" customFormat="1">
      <c r="A677" s="100" t="s">
        <v>34</v>
      </c>
      <c r="B677" s="48" t="s">
        <v>604</v>
      </c>
      <c r="C677" s="4" t="s">
        <v>88</v>
      </c>
      <c r="D677" s="4" t="s">
        <v>25</v>
      </c>
      <c r="E677" s="4" t="s">
        <v>11</v>
      </c>
      <c r="F677" s="7">
        <f>SUM(Ведомственная!G1229)</f>
        <v>376.4</v>
      </c>
      <c r="G677" s="7">
        <f>SUM(Ведомственная!H1229)</f>
        <v>376.4</v>
      </c>
      <c r="H677" s="7">
        <f>SUM(Ведомственная!I1229)</f>
        <v>376.4</v>
      </c>
    </row>
    <row r="678" spans="1:8" s="27" customFormat="1" ht="78.75">
      <c r="A678" s="100" t="s">
        <v>351</v>
      </c>
      <c r="B678" s="48" t="s">
        <v>605</v>
      </c>
      <c r="C678" s="4"/>
      <c r="D678" s="4"/>
      <c r="E678" s="4"/>
      <c r="F678" s="7">
        <f>F679+F680</f>
        <v>314713.2</v>
      </c>
      <c r="G678" s="7">
        <f>G679+G680</f>
        <v>323537.59999999998</v>
      </c>
      <c r="H678" s="7">
        <f>H679+H680</f>
        <v>324366.5</v>
      </c>
    </row>
    <row r="679" spans="1:8" s="27" customFormat="1" ht="63">
      <c r="A679" s="100" t="s">
        <v>42</v>
      </c>
      <c r="B679" s="48" t="s">
        <v>605</v>
      </c>
      <c r="C679" s="4" t="s">
        <v>78</v>
      </c>
      <c r="D679" s="4" t="s">
        <v>102</v>
      </c>
      <c r="E679" s="4" t="s">
        <v>35</v>
      </c>
      <c r="F679" s="7">
        <f>SUM(Ведомственная!G1037)</f>
        <v>307131.2</v>
      </c>
      <c r="G679" s="7">
        <f>SUM(Ведомственная!H1037)</f>
        <v>307928.09999999998</v>
      </c>
      <c r="H679" s="7">
        <f>SUM(Ведомственная!I1037)</f>
        <v>308757</v>
      </c>
    </row>
    <row r="680" spans="1:8" s="27" customFormat="1" ht="31.5">
      <c r="A680" s="100" t="s">
        <v>43</v>
      </c>
      <c r="B680" s="48" t="s">
        <v>605</v>
      </c>
      <c r="C680" s="4" t="s">
        <v>80</v>
      </c>
      <c r="D680" s="4" t="s">
        <v>102</v>
      </c>
      <c r="E680" s="4" t="s">
        <v>35</v>
      </c>
      <c r="F680" s="7">
        <f>SUM(Ведомственная!G1038)</f>
        <v>7582</v>
      </c>
      <c r="G680" s="7">
        <f>SUM(Ведомственная!H1038)</f>
        <v>15609.5</v>
      </c>
      <c r="H680" s="7">
        <f>SUM(Ведомственная!I1038)</f>
        <v>15609.5</v>
      </c>
    </row>
    <row r="681" spans="1:8" s="27" customFormat="1" ht="47.25">
      <c r="A681" s="100" t="s">
        <v>349</v>
      </c>
      <c r="B681" s="6" t="s">
        <v>585</v>
      </c>
      <c r="C681" s="4"/>
      <c r="D681" s="7"/>
      <c r="E681" s="4"/>
      <c r="F681" s="7">
        <f>SUM(F682:F684)</f>
        <v>63206.399999999994</v>
      </c>
      <c r="G681" s="7">
        <f t="shared" ref="G681:H681" si="172">SUM(G682:G684)</f>
        <v>63775.399999999994</v>
      </c>
      <c r="H681" s="7">
        <f t="shared" si="172"/>
        <v>64402.7</v>
      </c>
    </row>
    <row r="682" spans="1:8" s="27" customFormat="1" ht="63">
      <c r="A682" s="100" t="s">
        <v>42</v>
      </c>
      <c r="B682" s="6" t="s">
        <v>585</v>
      </c>
      <c r="C682" s="4" t="s">
        <v>78</v>
      </c>
      <c r="D682" s="4" t="s">
        <v>102</v>
      </c>
      <c r="E682" s="4" t="s">
        <v>28</v>
      </c>
      <c r="F682" s="7">
        <f>SUM(Ведомственная!G934)</f>
        <v>62704.7</v>
      </c>
      <c r="G682" s="7">
        <f>SUM(Ведомственная!H934)</f>
        <v>63273.7</v>
      </c>
      <c r="H682" s="7">
        <f>SUM(Ведомственная!I934)</f>
        <v>63901</v>
      </c>
    </row>
    <row r="683" spans="1:8" s="27" customFormat="1" ht="31.5">
      <c r="A683" s="100" t="s">
        <v>43</v>
      </c>
      <c r="B683" s="6" t="s">
        <v>585</v>
      </c>
      <c r="C683" s="4" t="s">
        <v>80</v>
      </c>
      <c r="D683" s="4" t="s">
        <v>102</v>
      </c>
      <c r="E683" s="4" t="s">
        <v>28</v>
      </c>
      <c r="F683" s="7">
        <f>SUM(Ведомственная!G935)</f>
        <v>501.7</v>
      </c>
      <c r="G683" s="7">
        <f>SUM(Ведомственная!H935)</f>
        <v>501.7</v>
      </c>
      <c r="H683" s="7">
        <f>SUM(Ведомственная!I935)</f>
        <v>501.7</v>
      </c>
    </row>
    <row r="684" spans="1:8" s="27" customFormat="1">
      <c r="A684" s="100" t="s">
        <v>34</v>
      </c>
      <c r="B684" s="6" t="s">
        <v>585</v>
      </c>
      <c r="C684" s="4" t="s">
        <v>88</v>
      </c>
      <c r="D684" s="4" t="s">
        <v>102</v>
      </c>
      <c r="E684" s="4" t="s">
        <v>28</v>
      </c>
      <c r="F684" s="7">
        <f>SUM(Ведомственная!G936)</f>
        <v>0</v>
      </c>
      <c r="G684" s="7">
        <f>SUM(Ведомственная!H936)</f>
        <v>0</v>
      </c>
      <c r="H684" s="7">
        <f>SUM(Ведомственная!I936)</f>
        <v>0</v>
      </c>
    </row>
    <row r="685" spans="1:8" s="27" customFormat="1">
      <c r="A685" s="100" t="s">
        <v>293</v>
      </c>
      <c r="B685" s="31" t="s">
        <v>586</v>
      </c>
      <c r="C685" s="4"/>
      <c r="D685" s="7"/>
      <c r="E685" s="4"/>
      <c r="F685" s="7">
        <f>F686+F687+F688</f>
        <v>36448.599999999991</v>
      </c>
      <c r="G685" s="7">
        <f>G686+G687+G688</f>
        <v>32648.899999999998</v>
      </c>
      <c r="H685" s="7">
        <f>H686+H687+H688</f>
        <v>33623.1</v>
      </c>
    </row>
    <row r="686" spans="1:8" s="27" customFormat="1" ht="63">
      <c r="A686" s="2" t="s">
        <v>42</v>
      </c>
      <c r="B686" s="31" t="s">
        <v>586</v>
      </c>
      <c r="C686" s="4" t="s">
        <v>78</v>
      </c>
      <c r="D686" s="4" t="s">
        <v>102</v>
      </c>
      <c r="E686" s="4" t="s">
        <v>28</v>
      </c>
      <c r="F686" s="7">
        <f>SUM(Ведомственная!G938)</f>
        <v>17476.599999999999</v>
      </c>
      <c r="G686" s="7">
        <f>SUM(Ведомственная!H938)</f>
        <v>17476.599999999999</v>
      </c>
      <c r="H686" s="7">
        <f>SUM(Ведомственная!I938)</f>
        <v>17476.599999999999</v>
      </c>
    </row>
    <row r="687" spans="1:8" s="27" customFormat="1" ht="31.5">
      <c r="A687" s="100" t="s">
        <v>43</v>
      </c>
      <c r="B687" s="31" t="s">
        <v>586</v>
      </c>
      <c r="C687" s="4" t="s">
        <v>80</v>
      </c>
      <c r="D687" s="4" t="s">
        <v>102</v>
      </c>
      <c r="E687" s="4" t="s">
        <v>28</v>
      </c>
      <c r="F687" s="7">
        <f>SUM(Ведомственная!G939)</f>
        <v>18399.3</v>
      </c>
      <c r="G687" s="7">
        <f>SUM(Ведомственная!H939)</f>
        <v>14742.8</v>
      </c>
      <c r="H687" s="7">
        <f>SUM(Ведомственная!I939)</f>
        <v>15717</v>
      </c>
    </row>
    <row r="688" spans="1:8" s="27" customFormat="1">
      <c r="A688" s="100" t="s">
        <v>20</v>
      </c>
      <c r="B688" s="31" t="s">
        <v>586</v>
      </c>
      <c r="C688" s="4" t="s">
        <v>85</v>
      </c>
      <c r="D688" s="4" t="s">
        <v>102</v>
      </c>
      <c r="E688" s="4" t="s">
        <v>28</v>
      </c>
      <c r="F688" s="7">
        <f>SUM(Ведомственная!G940)</f>
        <v>572.70000000000005</v>
      </c>
      <c r="G688" s="7">
        <f>SUM(Ведомственная!H940)</f>
        <v>429.5</v>
      </c>
      <c r="H688" s="7">
        <f>SUM(Ведомственная!I940)</f>
        <v>429.5</v>
      </c>
    </row>
    <row r="689" spans="1:8" s="27" customFormat="1">
      <c r="A689" s="100" t="s">
        <v>300</v>
      </c>
      <c r="B689" s="31" t="s">
        <v>606</v>
      </c>
      <c r="C689" s="31"/>
      <c r="D689" s="4"/>
      <c r="E689" s="4"/>
      <c r="F689" s="7">
        <f>F690+F691+F692</f>
        <v>155706.80000000002</v>
      </c>
      <c r="G689" s="7">
        <f>G690+G691+G692</f>
        <v>142871.80000000002</v>
      </c>
      <c r="H689" s="7">
        <f>H690+H691+H692</f>
        <v>149396.70000000001</v>
      </c>
    </row>
    <row r="690" spans="1:8" s="27" customFormat="1" ht="63">
      <c r="A690" s="2" t="s">
        <v>42</v>
      </c>
      <c r="B690" s="31" t="s">
        <v>606</v>
      </c>
      <c r="C690" s="4" t="s">
        <v>78</v>
      </c>
      <c r="D690" s="4" t="s">
        <v>102</v>
      </c>
      <c r="E690" s="4" t="s">
        <v>35</v>
      </c>
      <c r="F690" s="7">
        <f>SUM(Ведомственная!G1040)</f>
        <v>83734.100000000006</v>
      </c>
      <c r="G690" s="7">
        <f>SUM(Ведомственная!H1040)</f>
        <v>84934.1</v>
      </c>
      <c r="H690" s="7">
        <f>SUM(Ведомственная!I1040)</f>
        <v>84934.1</v>
      </c>
    </row>
    <row r="691" spans="1:8" s="27" customFormat="1" ht="31.5">
      <c r="A691" s="100" t="s">
        <v>43</v>
      </c>
      <c r="B691" s="31" t="s">
        <v>606</v>
      </c>
      <c r="C691" s="4" t="s">
        <v>80</v>
      </c>
      <c r="D691" s="4" t="s">
        <v>102</v>
      </c>
      <c r="E691" s="4" t="s">
        <v>35</v>
      </c>
      <c r="F691" s="7">
        <f>SUM(Ведомственная!G1041)</f>
        <v>65332.5</v>
      </c>
      <c r="G691" s="7">
        <f>SUM(Ведомственная!H1041)</f>
        <v>53065.1</v>
      </c>
      <c r="H691" s="7">
        <f>SUM(Ведомственная!I1041)</f>
        <v>59590</v>
      </c>
    </row>
    <row r="692" spans="1:8" s="27" customFormat="1">
      <c r="A692" s="100" t="s">
        <v>20</v>
      </c>
      <c r="B692" s="31" t="s">
        <v>606</v>
      </c>
      <c r="C692" s="4" t="s">
        <v>85</v>
      </c>
      <c r="D692" s="4" t="s">
        <v>102</v>
      </c>
      <c r="E692" s="4" t="s">
        <v>35</v>
      </c>
      <c r="F692" s="7">
        <f>SUM(Ведомственная!G1042)</f>
        <v>6640.2</v>
      </c>
      <c r="G692" s="7">
        <f>SUM(Ведомственная!H1042)</f>
        <v>4872.6000000000004</v>
      </c>
      <c r="H692" s="7">
        <f>SUM(Ведомственная!I1042)</f>
        <v>4872.6000000000004</v>
      </c>
    </row>
    <row r="693" spans="1:8" s="27" customFormat="1" ht="31.5">
      <c r="A693" s="100" t="s">
        <v>490</v>
      </c>
      <c r="B693" s="22" t="s">
        <v>607</v>
      </c>
      <c r="C693" s="22"/>
      <c r="D693" s="4"/>
      <c r="E693" s="4"/>
      <c r="F693" s="7">
        <f>F694+F695+F696</f>
        <v>18776.900000000001</v>
      </c>
      <c r="G693" s="7">
        <f>G694+G695+G696</f>
        <v>17262.8</v>
      </c>
      <c r="H693" s="7">
        <f>H694+H695+H696</f>
        <v>17772.2</v>
      </c>
    </row>
    <row r="694" spans="1:8" s="27" customFormat="1" ht="63">
      <c r="A694" s="2" t="s">
        <v>42</v>
      </c>
      <c r="B694" s="22" t="s">
        <v>607</v>
      </c>
      <c r="C694" s="22">
        <v>100</v>
      </c>
      <c r="D694" s="4" t="s">
        <v>102</v>
      </c>
      <c r="E694" s="4" t="s">
        <v>35</v>
      </c>
      <c r="F694" s="7">
        <f>SUM(Ведомственная!G1044)</f>
        <v>10245</v>
      </c>
      <c r="G694" s="7">
        <f>SUM(Ведомственная!H1044)</f>
        <v>10245</v>
      </c>
      <c r="H694" s="7">
        <f>SUM(Ведомственная!I1044)</f>
        <v>10245</v>
      </c>
    </row>
    <row r="695" spans="1:8" s="27" customFormat="1" ht="31.5">
      <c r="A695" s="100" t="s">
        <v>43</v>
      </c>
      <c r="B695" s="22" t="s">
        <v>607</v>
      </c>
      <c r="C695" s="22">
        <v>200</v>
      </c>
      <c r="D695" s="4" t="s">
        <v>102</v>
      </c>
      <c r="E695" s="4" t="s">
        <v>35</v>
      </c>
      <c r="F695" s="7">
        <f>SUM(Ведомственная!G1045)</f>
        <v>7449.5</v>
      </c>
      <c r="G695" s="7">
        <f>SUM(Ведомственная!H1045)</f>
        <v>6239.8</v>
      </c>
      <c r="H695" s="7">
        <f>SUM(Ведомственная!I1045)</f>
        <v>6749.2</v>
      </c>
    </row>
    <row r="696" spans="1:8" s="27" customFormat="1">
      <c r="A696" s="100" t="s">
        <v>20</v>
      </c>
      <c r="B696" s="22" t="s">
        <v>607</v>
      </c>
      <c r="C696" s="22">
        <v>800</v>
      </c>
      <c r="D696" s="4" t="s">
        <v>102</v>
      </c>
      <c r="E696" s="4" t="s">
        <v>35</v>
      </c>
      <c r="F696" s="7">
        <f>SUM(Ведомственная!G1046)</f>
        <v>1082.4000000000001</v>
      </c>
      <c r="G696" s="7">
        <f>SUM(Ведомственная!H1046)</f>
        <v>778</v>
      </c>
      <c r="H696" s="7">
        <f>SUM(Ведомственная!I1046)</f>
        <v>778</v>
      </c>
    </row>
    <row r="697" spans="1:8" s="27" customFormat="1" ht="31.5">
      <c r="A697" s="32" t="s">
        <v>474</v>
      </c>
      <c r="B697" s="54" t="s">
        <v>619</v>
      </c>
      <c r="C697" s="49"/>
      <c r="D697" s="51"/>
      <c r="E697" s="4"/>
      <c r="F697" s="51">
        <f>F698+F699</f>
        <v>5843.9000000000005</v>
      </c>
      <c r="G697" s="51">
        <f>G698+G699</f>
        <v>5838.3</v>
      </c>
      <c r="H697" s="51">
        <f>H698+H699</f>
        <v>5843.3</v>
      </c>
    </row>
    <row r="698" spans="1:8" s="27" customFormat="1" ht="63">
      <c r="A698" s="53" t="s">
        <v>42</v>
      </c>
      <c r="B698" s="54" t="s">
        <v>619</v>
      </c>
      <c r="C698" s="49" t="s">
        <v>78</v>
      </c>
      <c r="D698" s="4" t="s">
        <v>102</v>
      </c>
      <c r="E698" s="4" t="s">
        <v>155</v>
      </c>
      <c r="F698" s="51">
        <f>SUM(Ведомственная!G1176)</f>
        <v>5713.3</v>
      </c>
      <c r="G698" s="51">
        <f>SUM(Ведомственная!H1176)</f>
        <v>5713.3</v>
      </c>
      <c r="H698" s="51">
        <f>SUM(Ведомственная!I1176)</f>
        <v>5713.3</v>
      </c>
    </row>
    <row r="699" spans="1:8" s="27" customFormat="1" ht="31.5">
      <c r="A699" s="32" t="s">
        <v>43</v>
      </c>
      <c r="B699" s="54" t="s">
        <v>619</v>
      </c>
      <c r="C699" s="49" t="s">
        <v>80</v>
      </c>
      <c r="D699" s="4" t="s">
        <v>102</v>
      </c>
      <c r="E699" s="4" t="s">
        <v>155</v>
      </c>
      <c r="F699" s="51">
        <f>SUM(Ведомственная!G1177)</f>
        <v>130.6</v>
      </c>
      <c r="G699" s="51">
        <f>SUM(Ведомственная!H1177)</f>
        <v>125</v>
      </c>
      <c r="H699" s="51">
        <f>SUM(Ведомственная!I1177)</f>
        <v>130</v>
      </c>
    </row>
    <row r="700" spans="1:8" s="27" customFormat="1">
      <c r="A700" s="52" t="s">
        <v>840</v>
      </c>
      <c r="B700" s="6" t="s">
        <v>608</v>
      </c>
      <c r="C700" s="4"/>
      <c r="D700" s="4"/>
      <c r="E700" s="4"/>
      <c r="F700" s="7">
        <f>F707+F701+F705+F703</f>
        <v>1413.5</v>
      </c>
      <c r="G700" s="7">
        <f>G707+G701+G705+G703</f>
        <v>42603.5</v>
      </c>
      <c r="H700" s="7">
        <f>H707+H701+H705+H703</f>
        <v>0</v>
      </c>
    </row>
    <row r="701" spans="1:8" s="27" customFormat="1" ht="63">
      <c r="A701" s="100" t="s">
        <v>729</v>
      </c>
      <c r="B701" s="6" t="s">
        <v>962</v>
      </c>
      <c r="C701" s="4"/>
      <c r="D701" s="4"/>
      <c r="E701" s="4"/>
      <c r="F701" s="7">
        <f>SUM(F702)</f>
        <v>0</v>
      </c>
      <c r="G701" s="7">
        <f t="shared" ref="G701:H701" si="173">SUM(G702)</f>
        <v>2219.9</v>
      </c>
      <c r="H701" s="7">
        <f t="shared" si="173"/>
        <v>0</v>
      </c>
    </row>
    <row r="702" spans="1:8" s="27" customFormat="1" ht="31.5">
      <c r="A702" s="100" t="s">
        <v>43</v>
      </c>
      <c r="B702" s="6" t="s">
        <v>962</v>
      </c>
      <c r="C702" s="4" t="s">
        <v>80</v>
      </c>
      <c r="D702" s="4" t="s">
        <v>102</v>
      </c>
      <c r="E702" s="4" t="s">
        <v>35</v>
      </c>
      <c r="F702" s="7">
        <f>SUM(Ведомственная!G1049)</f>
        <v>0</v>
      </c>
      <c r="G702" s="7">
        <f>SUM(Ведомственная!H1049)</f>
        <v>2219.9</v>
      </c>
      <c r="H702" s="7">
        <f>SUM(Ведомственная!I1049)</f>
        <v>0</v>
      </c>
    </row>
    <row r="703" spans="1:8" s="27" customFormat="1">
      <c r="A703" s="71" t="s">
        <v>932</v>
      </c>
      <c r="B703" s="6" t="s">
        <v>964</v>
      </c>
      <c r="C703" s="94"/>
      <c r="D703" s="4"/>
      <c r="E703" s="4"/>
      <c r="F703" s="7">
        <f>SUM(F704)</f>
        <v>0</v>
      </c>
      <c r="G703" s="7">
        <f t="shared" ref="G703:H703" si="174">SUM(G704)</f>
        <v>21130.400000000001</v>
      </c>
      <c r="H703" s="7">
        <f t="shared" si="174"/>
        <v>0</v>
      </c>
    </row>
    <row r="704" spans="1:8" s="27" customFormat="1" ht="31.5">
      <c r="A704" s="71" t="s">
        <v>207</v>
      </c>
      <c r="B704" s="6" t="s">
        <v>964</v>
      </c>
      <c r="C704" s="94" t="s">
        <v>111</v>
      </c>
      <c r="D704" s="4" t="s">
        <v>102</v>
      </c>
      <c r="E704" s="4" t="s">
        <v>35</v>
      </c>
      <c r="F704" s="7">
        <f>SUM(Ведомственная!G1051)</f>
        <v>0</v>
      </c>
      <c r="G704" s="7">
        <f>SUM(Ведомственная!H1051)</f>
        <v>21130.400000000001</v>
      </c>
      <c r="H704" s="7">
        <f>SUM(Ведомственная!I1051)</f>
        <v>0</v>
      </c>
    </row>
    <row r="705" spans="1:8" s="27" customFormat="1" ht="47.25">
      <c r="A705" s="100" t="s">
        <v>779</v>
      </c>
      <c r="B705" s="6" t="s">
        <v>963</v>
      </c>
      <c r="C705" s="4"/>
      <c r="D705" s="4"/>
      <c r="E705" s="4"/>
      <c r="F705" s="7">
        <f>SUM(F706)</f>
        <v>0</v>
      </c>
      <c r="G705" s="7">
        <f t="shared" ref="G705:H705" si="175">SUM(G706)</f>
        <v>17839.7</v>
      </c>
      <c r="H705" s="7">
        <f t="shared" si="175"/>
        <v>0</v>
      </c>
    </row>
    <row r="706" spans="1:8" s="27" customFormat="1" ht="31.5">
      <c r="A706" s="100" t="s">
        <v>43</v>
      </c>
      <c r="B706" s="6" t="s">
        <v>963</v>
      </c>
      <c r="C706" s="4" t="s">
        <v>80</v>
      </c>
      <c r="D706" s="4" t="s">
        <v>102</v>
      </c>
      <c r="E706" s="4" t="s">
        <v>35</v>
      </c>
      <c r="F706" s="7">
        <f>SUM(Ведомственная!G1053)</f>
        <v>0</v>
      </c>
      <c r="G706" s="7">
        <f>SUM(Ведомственная!H1053)</f>
        <v>17839.7</v>
      </c>
      <c r="H706" s="7">
        <f>SUM(Ведомственная!I1053)</f>
        <v>0</v>
      </c>
    </row>
    <row r="707" spans="1:8" s="27" customFormat="1" ht="47.25">
      <c r="A707" s="100" t="s">
        <v>410</v>
      </c>
      <c r="B707" s="6" t="s">
        <v>609</v>
      </c>
      <c r="C707" s="4"/>
      <c r="D707" s="4"/>
      <c r="E707" s="4"/>
      <c r="F707" s="7">
        <f t="shared" ref="F707:H707" si="176">F708</f>
        <v>1413.5</v>
      </c>
      <c r="G707" s="7">
        <f t="shared" si="176"/>
        <v>1413.5</v>
      </c>
      <c r="H707" s="7">
        <f t="shared" si="176"/>
        <v>0</v>
      </c>
    </row>
    <row r="708" spans="1:8" s="27" customFormat="1" ht="31.5">
      <c r="A708" s="100" t="s">
        <v>207</v>
      </c>
      <c r="B708" s="6" t="s">
        <v>609</v>
      </c>
      <c r="C708" s="4" t="s">
        <v>111</v>
      </c>
      <c r="D708" s="4" t="s">
        <v>102</v>
      </c>
      <c r="E708" s="4" t="s">
        <v>35</v>
      </c>
      <c r="F708" s="7">
        <f>SUM(Ведомственная!G1055)</f>
        <v>1413.5</v>
      </c>
      <c r="G708" s="7">
        <f>SUM(Ведомственная!H1055)</f>
        <v>1413.5</v>
      </c>
      <c r="H708" s="7">
        <f>SUM(Ведомственная!I1055)</f>
        <v>0</v>
      </c>
    </row>
    <row r="709" spans="1:8" s="27" customFormat="1">
      <c r="A709" s="71" t="s">
        <v>933</v>
      </c>
      <c r="B709" s="95" t="s">
        <v>934</v>
      </c>
      <c r="C709" s="94"/>
      <c r="D709" s="4"/>
      <c r="E709" s="4"/>
      <c r="F709" s="7">
        <f>SUM(F710)</f>
        <v>2197</v>
      </c>
      <c r="G709" s="7">
        <f t="shared" ref="G709:H709" si="177">SUM(G710)</f>
        <v>2197</v>
      </c>
      <c r="H709" s="7">
        <f t="shared" si="177"/>
        <v>0</v>
      </c>
    </row>
    <row r="710" spans="1:8" s="27" customFormat="1" ht="63">
      <c r="A710" s="71" t="s">
        <v>935</v>
      </c>
      <c r="B710" s="95" t="s">
        <v>936</v>
      </c>
      <c r="C710" s="94"/>
      <c r="D710" s="4"/>
      <c r="E710" s="4"/>
      <c r="F710" s="7">
        <f>SUM(F711)</f>
        <v>2197</v>
      </c>
      <c r="G710" s="7">
        <f t="shared" ref="G710:H710" si="178">SUM(G711)</f>
        <v>2197</v>
      </c>
      <c r="H710" s="7">
        <f t="shared" si="178"/>
        <v>0</v>
      </c>
    </row>
    <row r="711" spans="1:8" s="27" customFormat="1" ht="31.5">
      <c r="A711" s="71" t="s">
        <v>207</v>
      </c>
      <c r="B711" s="95" t="s">
        <v>936</v>
      </c>
      <c r="C711" s="94" t="s">
        <v>111</v>
      </c>
      <c r="D711" s="4" t="s">
        <v>102</v>
      </c>
      <c r="E711" s="4" t="s">
        <v>45</v>
      </c>
      <c r="F711" s="7">
        <f>SUM(Ведомственная!G1103)</f>
        <v>2197</v>
      </c>
      <c r="G711" s="7">
        <f>SUM(Ведомственная!H1103)</f>
        <v>2197</v>
      </c>
      <c r="H711" s="7">
        <f>SUM(Ведомственная!I1103)</f>
        <v>0</v>
      </c>
    </row>
    <row r="712" spans="1:8" s="27" customFormat="1" ht="31.5">
      <c r="A712" s="71" t="s">
        <v>956</v>
      </c>
      <c r="B712" s="95" t="s">
        <v>957</v>
      </c>
      <c r="C712" s="94"/>
      <c r="D712" s="4"/>
      <c r="E712" s="4"/>
      <c r="F712" s="7">
        <f>SUM(F713)</f>
        <v>8664.1</v>
      </c>
      <c r="G712" s="7">
        <f t="shared" ref="G712:H712" si="179">SUM(G713)</f>
        <v>8541</v>
      </c>
      <c r="H712" s="7">
        <f t="shared" si="179"/>
        <v>8541</v>
      </c>
    </row>
    <row r="713" spans="1:8" s="27" customFormat="1" ht="63">
      <c r="A713" s="71" t="s">
        <v>958</v>
      </c>
      <c r="B713" s="6" t="s">
        <v>968</v>
      </c>
      <c r="C713" s="94"/>
      <c r="D713" s="4"/>
      <c r="E713" s="4"/>
      <c r="F713" s="7">
        <f>SUM(F714:F715)</f>
        <v>8664.1</v>
      </c>
      <c r="G713" s="7">
        <f t="shared" ref="G713:H713" si="180">SUM(G714:G715)</f>
        <v>8541</v>
      </c>
      <c r="H713" s="7">
        <f t="shared" si="180"/>
        <v>8541</v>
      </c>
    </row>
    <row r="714" spans="1:8" s="27" customFormat="1" ht="31.5">
      <c r="A714" s="71" t="s">
        <v>43</v>
      </c>
      <c r="B714" s="6" t="s">
        <v>968</v>
      </c>
      <c r="C714" s="94" t="s">
        <v>80</v>
      </c>
      <c r="D714" s="4" t="s">
        <v>102</v>
      </c>
      <c r="E714" s="4" t="s">
        <v>35</v>
      </c>
      <c r="F714" s="7">
        <f>SUM(Ведомственная!G1058)</f>
        <v>3377.5</v>
      </c>
      <c r="G714" s="7">
        <f>SUM(Ведомственная!H1058)</f>
        <v>3316</v>
      </c>
      <c r="H714" s="7">
        <f>SUM(Ведомственная!I1058)</f>
        <v>3316</v>
      </c>
    </row>
    <row r="715" spans="1:8" s="27" customFormat="1" ht="31.5">
      <c r="A715" s="71" t="s">
        <v>207</v>
      </c>
      <c r="B715" s="6" t="s">
        <v>968</v>
      </c>
      <c r="C715" s="94" t="s">
        <v>111</v>
      </c>
      <c r="D715" s="4" t="s">
        <v>102</v>
      </c>
      <c r="E715" s="4" t="s">
        <v>35</v>
      </c>
      <c r="F715" s="7">
        <f>SUM(Ведомственная!G1059)</f>
        <v>5286.6</v>
      </c>
      <c r="G715" s="7">
        <f>SUM(Ведомственная!H1059)</f>
        <v>5225</v>
      </c>
      <c r="H715" s="7">
        <f>SUM(Ведомственная!I1059)</f>
        <v>5225</v>
      </c>
    </row>
    <row r="716" spans="1:8" s="27" customFormat="1" ht="31.5">
      <c r="A716" s="100" t="s">
        <v>425</v>
      </c>
      <c r="B716" s="4" t="s">
        <v>305</v>
      </c>
      <c r="C716" s="4"/>
      <c r="D716" s="7"/>
      <c r="E716" s="4"/>
      <c r="F716" s="7">
        <f>F717+F727+F730</f>
        <v>5515.7</v>
      </c>
      <c r="G716" s="7">
        <f>G717+G727+G730</f>
        <v>1068</v>
      </c>
      <c r="H716" s="7">
        <f>H717+H727+H730</f>
        <v>695</v>
      </c>
    </row>
    <row r="717" spans="1:8" s="27" customFormat="1">
      <c r="A717" s="100" t="s">
        <v>29</v>
      </c>
      <c r="B717" s="4" t="s">
        <v>306</v>
      </c>
      <c r="C717" s="4"/>
      <c r="D717" s="7"/>
      <c r="E717" s="4"/>
      <c r="F717" s="7">
        <f>F723+F718</f>
        <v>5142.7</v>
      </c>
      <c r="G717" s="7">
        <f>G723+G718</f>
        <v>695</v>
      </c>
      <c r="H717" s="7">
        <f>H723+H718</f>
        <v>695</v>
      </c>
    </row>
    <row r="718" spans="1:8" s="27" customFormat="1">
      <c r="A718" s="100" t="s">
        <v>408</v>
      </c>
      <c r="B718" s="6" t="s">
        <v>409</v>
      </c>
      <c r="C718" s="4"/>
      <c r="D718" s="7"/>
      <c r="E718" s="4"/>
      <c r="F718" s="7">
        <f>SUM(F719:F722)</f>
        <v>532</v>
      </c>
      <c r="G718" s="7">
        <f>SUM(G719:G722)</f>
        <v>0</v>
      </c>
      <c r="H718" s="7">
        <f>SUM(H719:H722)</f>
        <v>0</v>
      </c>
    </row>
    <row r="719" spans="1:8" s="27" customFormat="1" ht="63" hidden="1">
      <c r="A719" s="2" t="s">
        <v>42</v>
      </c>
      <c r="B719" s="6" t="s">
        <v>409</v>
      </c>
      <c r="C719" s="4" t="s">
        <v>78</v>
      </c>
      <c r="D719" s="4" t="s">
        <v>102</v>
      </c>
      <c r="E719" s="4" t="s">
        <v>102</v>
      </c>
      <c r="F719" s="7">
        <f>SUM(Ведомственная!G1134)</f>
        <v>0</v>
      </c>
      <c r="G719" s="7">
        <f>SUM(Ведомственная!H1134)</f>
        <v>0</v>
      </c>
      <c r="H719" s="7">
        <f>SUM(Ведомственная!I1134)</f>
        <v>0</v>
      </c>
    </row>
    <row r="720" spans="1:8" s="27" customFormat="1" ht="31.5">
      <c r="A720" s="100" t="s">
        <v>43</v>
      </c>
      <c r="B720" s="6" t="s">
        <v>409</v>
      </c>
      <c r="C720" s="4" t="s">
        <v>80</v>
      </c>
      <c r="D720" s="4" t="s">
        <v>102</v>
      </c>
      <c r="E720" s="4" t="s">
        <v>102</v>
      </c>
      <c r="F720" s="7">
        <f>SUM(Ведомственная!G1135)</f>
        <v>512</v>
      </c>
      <c r="G720" s="7">
        <f>SUM(Ведомственная!H1135)</f>
        <v>0</v>
      </c>
      <c r="H720" s="7">
        <f>SUM(Ведомственная!I1135)</f>
        <v>0</v>
      </c>
    </row>
    <row r="721" spans="1:8" s="27" customFormat="1">
      <c r="A721" s="100" t="s">
        <v>34</v>
      </c>
      <c r="B721" s="6" t="s">
        <v>409</v>
      </c>
      <c r="C721" s="4" t="s">
        <v>88</v>
      </c>
      <c r="D721" s="4" t="s">
        <v>102</v>
      </c>
      <c r="E721" s="4" t="s">
        <v>102</v>
      </c>
      <c r="F721" s="7">
        <f>SUM(Ведомственная!G1136)</f>
        <v>20</v>
      </c>
      <c r="G721" s="7">
        <f>SUM(Ведомственная!H1136)</f>
        <v>0</v>
      </c>
      <c r="H721" s="7">
        <f>SUM(Ведомственная!I1136)</f>
        <v>0</v>
      </c>
    </row>
    <row r="722" spans="1:8" s="27" customFormat="1" ht="31.5">
      <c r="A722" s="100" t="s">
        <v>207</v>
      </c>
      <c r="B722" s="6" t="s">
        <v>409</v>
      </c>
      <c r="C722" s="4" t="s">
        <v>111</v>
      </c>
      <c r="D722" s="4" t="s">
        <v>102</v>
      </c>
      <c r="E722" s="4" t="s">
        <v>102</v>
      </c>
      <c r="F722" s="7">
        <f>SUM(Ведомственная!G1137)</f>
        <v>0</v>
      </c>
      <c r="G722" s="7">
        <f>SUM(Ведомственная!H1137)</f>
        <v>0</v>
      </c>
      <c r="H722" s="7">
        <f>SUM(Ведомственная!I1137)</f>
        <v>0</v>
      </c>
    </row>
    <row r="723" spans="1:8" s="27" customFormat="1" ht="31.5">
      <c r="A723" s="100" t="s">
        <v>307</v>
      </c>
      <c r="B723" s="4" t="s">
        <v>308</v>
      </c>
      <c r="C723" s="4"/>
      <c r="D723" s="7"/>
      <c r="E723" s="4"/>
      <c r="F723" s="7">
        <f>SUM(F724:F726)</f>
        <v>4610.7</v>
      </c>
      <c r="G723" s="7">
        <f>SUM(G724:G726)</f>
        <v>695</v>
      </c>
      <c r="H723" s="7">
        <f>SUM(H724:H726)</f>
        <v>695</v>
      </c>
    </row>
    <row r="724" spans="1:8" s="27" customFormat="1" ht="63">
      <c r="A724" s="2" t="s">
        <v>42</v>
      </c>
      <c r="B724" s="4" t="s">
        <v>308</v>
      </c>
      <c r="C724" s="4" t="s">
        <v>78</v>
      </c>
      <c r="D724" s="4" t="s">
        <v>102</v>
      </c>
      <c r="E724" s="4" t="s">
        <v>102</v>
      </c>
      <c r="F724" s="7">
        <f>SUM(Ведомственная!G613)+Ведомственная!G1139+Ведомственная!G1294</f>
        <v>926.5</v>
      </c>
      <c r="G724" s="7">
        <f>SUM(Ведомственная!H613)+Ведомственная!H1139</f>
        <v>695</v>
      </c>
      <c r="H724" s="7">
        <f>SUM(Ведомственная!I613)+Ведомственная!I1139</f>
        <v>695</v>
      </c>
    </row>
    <row r="725" spans="1:8" s="27" customFormat="1" ht="31.5">
      <c r="A725" s="100" t="s">
        <v>43</v>
      </c>
      <c r="B725" s="4" t="s">
        <v>308</v>
      </c>
      <c r="C725" s="4" t="s">
        <v>80</v>
      </c>
      <c r="D725" s="4" t="s">
        <v>102</v>
      </c>
      <c r="E725" s="4" t="s">
        <v>102</v>
      </c>
      <c r="F725" s="7">
        <f>SUM(Ведомственная!G1140)+Ведомственная!G614+Ведомственная!G1295</f>
        <v>460.7</v>
      </c>
      <c r="G725" s="7">
        <f>SUM(Ведомственная!H1140)+Ведомственная!H614</f>
        <v>0</v>
      </c>
      <c r="H725" s="7">
        <f>SUM(Ведомственная!I1140)+Ведомственная!I614</f>
        <v>0</v>
      </c>
    </row>
    <row r="726" spans="1:8" s="27" customFormat="1" ht="31.5">
      <c r="A726" s="100" t="s">
        <v>207</v>
      </c>
      <c r="B726" s="4" t="s">
        <v>308</v>
      </c>
      <c r="C726" s="4" t="s">
        <v>111</v>
      </c>
      <c r="D726" s="4" t="s">
        <v>102</v>
      </c>
      <c r="E726" s="4" t="s">
        <v>102</v>
      </c>
      <c r="F726" s="7">
        <f>SUM(Ведомственная!G797)+Ведомственная!G1296+Ведомственная!G1141</f>
        <v>3223.5</v>
      </c>
      <c r="G726" s="7">
        <f>SUM(Ведомственная!H797)+Ведомственная!H1296+Ведомственная!H1141</f>
        <v>0</v>
      </c>
      <c r="H726" s="7">
        <f>SUM(Ведомственная!I797)+Ведомственная!I1296+Ведомственная!I1141</f>
        <v>0</v>
      </c>
    </row>
    <row r="727" spans="1:8" s="27" customFormat="1" ht="31.5" hidden="1">
      <c r="A727" s="100" t="s">
        <v>36</v>
      </c>
      <c r="B727" s="31" t="s">
        <v>309</v>
      </c>
      <c r="C727" s="4"/>
      <c r="D727" s="7"/>
      <c r="E727" s="4"/>
      <c r="F727" s="7">
        <f>SUM(F728)</f>
        <v>0</v>
      </c>
      <c r="G727" s="7">
        <f>SUM(G728)</f>
        <v>0</v>
      </c>
      <c r="H727" s="7">
        <f>SUM(H728)</f>
        <v>0</v>
      </c>
    </row>
    <row r="728" spans="1:8" s="27" customFormat="1" ht="31.5" hidden="1">
      <c r="A728" s="100" t="s">
        <v>310</v>
      </c>
      <c r="B728" s="31" t="s">
        <v>311</v>
      </c>
      <c r="C728" s="4"/>
      <c r="D728" s="7"/>
      <c r="E728" s="4"/>
      <c r="F728" s="7">
        <f>F729</f>
        <v>0</v>
      </c>
      <c r="G728" s="7">
        <f>G729</f>
        <v>0</v>
      </c>
      <c r="H728" s="7">
        <f>H729</f>
        <v>0</v>
      </c>
    </row>
    <row r="729" spans="1:8" s="27" customFormat="1" ht="63" hidden="1">
      <c r="A729" s="2" t="s">
        <v>42</v>
      </c>
      <c r="B729" s="31" t="s">
        <v>311</v>
      </c>
      <c r="C729" s="4" t="s">
        <v>78</v>
      </c>
      <c r="D729" s="4" t="s">
        <v>102</v>
      </c>
      <c r="E729" s="4" t="s">
        <v>102</v>
      </c>
      <c r="F729" s="7">
        <f>SUM(Ведомственная!G1144)</f>
        <v>0</v>
      </c>
      <c r="G729" s="7">
        <f>SUM(Ведомственная!H1144)</f>
        <v>0</v>
      </c>
      <c r="H729" s="7">
        <f>SUM(Ведомственная!I1144)</f>
        <v>0</v>
      </c>
    </row>
    <row r="730" spans="1:8" s="27" customFormat="1">
      <c r="A730" s="100" t="s">
        <v>667</v>
      </c>
      <c r="B730" s="4" t="s">
        <v>665</v>
      </c>
      <c r="C730" s="4"/>
      <c r="D730" s="7"/>
      <c r="E730" s="4"/>
      <c r="F730" s="7">
        <f>F731</f>
        <v>373</v>
      </c>
      <c r="G730" s="7">
        <f>G731</f>
        <v>373</v>
      </c>
      <c r="H730" s="7">
        <f>H731</f>
        <v>0</v>
      </c>
    </row>
    <row r="731" spans="1:8" s="27" customFormat="1">
      <c r="A731" s="100" t="s">
        <v>408</v>
      </c>
      <c r="B731" s="4" t="s">
        <v>666</v>
      </c>
      <c r="C731" s="4"/>
      <c r="D731" s="7"/>
      <c r="E731" s="4"/>
      <c r="F731" s="7">
        <f>SUM(F732:F734)</f>
        <v>373</v>
      </c>
      <c r="G731" s="7">
        <f>SUM(G732:G734)</f>
        <v>373</v>
      </c>
      <c r="H731" s="7">
        <f>SUM(H732:H734)</f>
        <v>0</v>
      </c>
    </row>
    <row r="732" spans="1:8" s="27" customFormat="1" ht="63" hidden="1">
      <c r="A732" s="2" t="s">
        <v>42</v>
      </c>
      <c r="B732" s="4" t="s">
        <v>666</v>
      </c>
      <c r="C732" s="4" t="s">
        <v>78</v>
      </c>
      <c r="D732" s="4" t="s">
        <v>102</v>
      </c>
      <c r="E732" s="4" t="s">
        <v>102</v>
      </c>
      <c r="F732" s="7">
        <f>SUM(Ведомственная!G1147)</f>
        <v>0</v>
      </c>
      <c r="G732" s="7">
        <f>SUM(Ведомственная!H1147)</f>
        <v>0</v>
      </c>
      <c r="H732" s="7">
        <f>SUM(Ведомственная!I1147)</f>
        <v>0</v>
      </c>
    </row>
    <row r="733" spans="1:8" s="27" customFormat="1" ht="31.5">
      <c r="A733" s="100" t="s">
        <v>43</v>
      </c>
      <c r="B733" s="4" t="s">
        <v>666</v>
      </c>
      <c r="C733" s="4" t="s">
        <v>80</v>
      </c>
      <c r="D733" s="4" t="s">
        <v>102</v>
      </c>
      <c r="E733" s="4" t="s">
        <v>102</v>
      </c>
      <c r="F733" s="7">
        <f>SUM(Ведомственная!G1148)</f>
        <v>273</v>
      </c>
      <c r="G733" s="7">
        <f>SUM(Ведомственная!H1148)</f>
        <v>373</v>
      </c>
      <c r="H733" s="7">
        <f>SUM(Ведомственная!I1148)</f>
        <v>0</v>
      </c>
    </row>
    <row r="734" spans="1:8" s="27" customFormat="1">
      <c r="A734" s="100" t="s">
        <v>34</v>
      </c>
      <c r="B734" s="4" t="s">
        <v>666</v>
      </c>
      <c r="C734" s="4" t="s">
        <v>88</v>
      </c>
      <c r="D734" s="4" t="s">
        <v>102</v>
      </c>
      <c r="E734" s="4" t="s">
        <v>102</v>
      </c>
      <c r="F734" s="7">
        <f>SUM(Ведомственная!G1149)</f>
        <v>100</v>
      </c>
      <c r="G734" s="7">
        <f>SUM(Ведомственная!H1149)</f>
        <v>0</v>
      </c>
      <c r="H734" s="7">
        <f>SUM(Ведомственная!I1149)</f>
        <v>0</v>
      </c>
    </row>
    <row r="735" spans="1:8" s="27" customFormat="1" ht="47.25">
      <c r="A735" s="100" t="s">
        <v>524</v>
      </c>
      <c r="B735" s="31" t="s">
        <v>298</v>
      </c>
      <c r="C735" s="4"/>
      <c r="D735" s="4"/>
      <c r="E735" s="4"/>
      <c r="F735" s="7">
        <f>SUM(F736+F760)</f>
        <v>290546.49999999994</v>
      </c>
      <c r="G735" s="7">
        <f>SUM(G736+G760)</f>
        <v>21110.9</v>
      </c>
      <c r="H735" s="7">
        <f>SUM(H736+H760)</f>
        <v>35170.800000000003</v>
      </c>
    </row>
    <row r="736" spans="1:8" s="27" customFormat="1">
      <c r="A736" s="100" t="s">
        <v>29</v>
      </c>
      <c r="B736" s="31" t="s">
        <v>299</v>
      </c>
      <c r="C736" s="4"/>
      <c r="D736" s="4"/>
      <c r="E736" s="4"/>
      <c r="F736" s="7">
        <f>SUM(F737+F738+F739+F740+F741+F746+F753)+F755+F743+F748+F751+F742</f>
        <v>288079.69999999995</v>
      </c>
      <c r="G736" s="7">
        <f t="shared" ref="G736:H736" si="181">SUM(G737+G738+G739+G740+G741+G746+G753)+G755+G743+G748+G751+G742</f>
        <v>20881.2</v>
      </c>
      <c r="H736" s="7">
        <f t="shared" si="181"/>
        <v>34192.9</v>
      </c>
    </row>
    <row r="737" spans="1:8" s="27" customFormat="1" ht="31.5">
      <c r="A737" s="100" t="s">
        <v>43</v>
      </c>
      <c r="B737" s="31" t="s">
        <v>299</v>
      </c>
      <c r="C737" s="4" t="s">
        <v>80</v>
      </c>
      <c r="D737" s="4" t="s">
        <v>102</v>
      </c>
      <c r="E737" s="4" t="s">
        <v>28</v>
      </c>
      <c r="F737" s="7">
        <f>SUM(Ведомственная!G958)</f>
        <v>1999.9</v>
      </c>
      <c r="G737" s="7">
        <f>SUM(Ведомственная!H958)</f>
        <v>0</v>
      </c>
      <c r="H737" s="7">
        <f>SUM(Ведомственная!I958)</f>
        <v>0</v>
      </c>
    </row>
    <row r="738" spans="1:8" s="27" customFormat="1" ht="31.5">
      <c r="A738" s="100" t="s">
        <v>43</v>
      </c>
      <c r="B738" s="31" t="s">
        <v>299</v>
      </c>
      <c r="C738" s="4" t="s">
        <v>80</v>
      </c>
      <c r="D738" s="4" t="s">
        <v>102</v>
      </c>
      <c r="E738" s="4" t="s">
        <v>35</v>
      </c>
      <c r="F738" s="7">
        <f>SUM(Ведомственная!G1062)</f>
        <v>26173.5</v>
      </c>
      <c r="G738" s="7">
        <f>SUM(Ведомственная!H1062)</f>
        <v>3493.7</v>
      </c>
      <c r="H738" s="7">
        <f>SUM(Ведомственная!I1062)</f>
        <v>6177.4</v>
      </c>
    </row>
    <row r="739" spans="1:8" s="27" customFormat="1" ht="31.5" hidden="1">
      <c r="A739" s="100" t="s">
        <v>43</v>
      </c>
      <c r="B739" s="31" t="s">
        <v>299</v>
      </c>
      <c r="C739" s="4" t="s">
        <v>80</v>
      </c>
      <c r="D739" s="4" t="s">
        <v>102</v>
      </c>
      <c r="E739" s="4" t="s">
        <v>155</v>
      </c>
      <c r="F739" s="7">
        <f>SUM(Ведомственная!G1180)</f>
        <v>205</v>
      </c>
      <c r="G739" s="7">
        <f>SUM(Ведомственная!H1180)</f>
        <v>0</v>
      </c>
      <c r="H739" s="7">
        <f>SUM(Ведомственная!I1180)</f>
        <v>0</v>
      </c>
    </row>
    <row r="740" spans="1:8" s="27" customFormat="1" ht="31.5">
      <c r="A740" s="100" t="s">
        <v>207</v>
      </c>
      <c r="B740" s="31" t="s">
        <v>299</v>
      </c>
      <c r="C740" s="4" t="s">
        <v>111</v>
      </c>
      <c r="D740" s="4" t="s">
        <v>102</v>
      </c>
      <c r="E740" s="4" t="s">
        <v>28</v>
      </c>
      <c r="F740" s="7">
        <f>SUM(Ведомственная!G959)</f>
        <v>46032.4</v>
      </c>
      <c r="G740" s="7">
        <f>SUM(Ведомственная!H959)</f>
        <v>2000</v>
      </c>
      <c r="H740" s="7">
        <f>SUM(Ведомственная!I959)</f>
        <v>5600</v>
      </c>
    </row>
    <row r="741" spans="1:8" s="27" customFormat="1" ht="31.5">
      <c r="A741" s="100" t="s">
        <v>207</v>
      </c>
      <c r="B741" s="31" t="s">
        <v>299</v>
      </c>
      <c r="C741" s="4" t="s">
        <v>111</v>
      </c>
      <c r="D741" s="4" t="s">
        <v>102</v>
      </c>
      <c r="E741" s="4" t="s">
        <v>35</v>
      </c>
      <c r="F741" s="7">
        <f>SUM(Ведомственная!G1063)</f>
        <v>40913.1</v>
      </c>
      <c r="G741" s="7">
        <f>SUM(Ведомственная!H1063)</f>
        <v>1500</v>
      </c>
      <c r="H741" s="7">
        <f>SUM(Ведомственная!I1063)</f>
        <v>7200</v>
      </c>
    </row>
    <row r="742" spans="1:8" s="27" customFormat="1" ht="31.5">
      <c r="A742" s="100" t="s">
        <v>207</v>
      </c>
      <c r="B742" s="31" t="s">
        <v>299</v>
      </c>
      <c r="C742" s="4" t="s">
        <v>111</v>
      </c>
      <c r="D742" s="4" t="s">
        <v>102</v>
      </c>
      <c r="E742" s="4" t="s">
        <v>45</v>
      </c>
      <c r="F742" s="7">
        <f>SUM(Ведомственная!G1106)</f>
        <v>26950</v>
      </c>
      <c r="G742" s="7">
        <f>SUM(Ведомственная!H1106)</f>
        <v>0</v>
      </c>
      <c r="H742" s="7">
        <f>SUM(Ведомственная!I1106)</f>
        <v>2000</v>
      </c>
    </row>
    <row r="743" spans="1:8" s="27" customFormat="1" ht="31.5">
      <c r="A743" s="100" t="s">
        <v>926</v>
      </c>
      <c r="B743" s="31" t="s">
        <v>927</v>
      </c>
      <c r="C743" s="4"/>
      <c r="D743" s="4"/>
      <c r="E743" s="4"/>
      <c r="F743" s="7">
        <f>SUM(F744:F745)</f>
        <v>136545.29999999999</v>
      </c>
      <c r="G743" s="7">
        <f t="shared" ref="G743:H743" si="182">SUM(G744:G745)</f>
        <v>0</v>
      </c>
      <c r="H743" s="7">
        <f t="shared" si="182"/>
        <v>0</v>
      </c>
    </row>
    <row r="744" spans="1:8" s="27" customFormat="1" ht="31.5">
      <c r="A744" s="100" t="s">
        <v>43</v>
      </c>
      <c r="B744" s="31" t="s">
        <v>927</v>
      </c>
      <c r="C744" s="4" t="s">
        <v>80</v>
      </c>
      <c r="D744" s="4" t="s">
        <v>102</v>
      </c>
      <c r="E744" s="4" t="s">
        <v>35</v>
      </c>
      <c r="F744" s="7">
        <f>SUM(Ведомственная!G1065)</f>
        <v>88297.3</v>
      </c>
      <c r="G744" s="7">
        <f>SUM(Ведомственная!H1065)</f>
        <v>0</v>
      </c>
      <c r="H744" s="7">
        <f>SUM(Ведомственная!I1065)</f>
        <v>0</v>
      </c>
    </row>
    <row r="745" spans="1:8" s="27" customFormat="1" ht="31.5">
      <c r="A745" s="100" t="s">
        <v>207</v>
      </c>
      <c r="B745" s="31" t="s">
        <v>927</v>
      </c>
      <c r="C745" s="4" t="s">
        <v>111</v>
      </c>
      <c r="D745" s="4" t="s">
        <v>102</v>
      </c>
      <c r="E745" s="4" t="s">
        <v>35</v>
      </c>
      <c r="F745" s="7">
        <f>SUM(Ведомственная!G1066)</f>
        <v>48248</v>
      </c>
      <c r="G745" s="7">
        <f>SUM(Ведомственная!H1066)</f>
        <v>0</v>
      </c>
      <c r="H745" s="7">
        <f>SUM(Ведомственная!I1066)</f>
        <v>0</v>
      </c>
    </row>
    <row r="746" spans="1:8" s="27" customFormat="1" ht="31.5">
      <c r="A746" s="100" t="s">
        <v>612</v>
      </c>
      <c r="B746" s="31" t="s">
        <v>613</v>
      </c>
      <c r="C746" s="4"/>
      <c r="D746" s="4"/>
      <c r="E746" s="4"/>
      <c r="F746" s="7">
        <f>SUM(F747)</f>
        <v>1020.5</v>
      </c>
      <c r="G746" s="7">
        <f t="shared" ref="G746:H746" si="183">SUM(G747)</f>
        <v>914</v>
      </c>
      <c r="H746" s="7">
        <f t="shared" si="183"/>
        <v>242</v>
      </c>
    </row>
    <row r="747" spans="1:8" s="27" customFormat="1" ht="31.5">
      <c r="A747" s="100" t="s">
        <v>43</v>
      </c>
      <c r="B747" s="31" t="s">
        <v>613</v>
      </c>
      <c r="C747" s="4" t="s">
        <v>80</v>
      </c>
      <c r="D747" s="4" t="s">
        <v>102</v>
      </c>
      <c r="E747" s="4" t="s">
        <v>35</v>
      </c>
      <c r="F747" s="7">
        <f>SUM(Ведомственная!G1068)</f>
        <v>1020.5</v>
      </c>
      <c r="G747" s="7">
        <f>SUM(Ведомственная!H1068)</f>
        <v>914</v>
      </c>
      <c r="H747" s="7">
        <f>SUM(Ведомственная!I1068)</f>
        <v>242</v>
      </c>
    </row>
    <row r="748" spans="1:8" s="27" customFormat="1" ht="47.25">
      <c r="A748" s="71" t="s">
        <v>928</v>
      </c>
      <c r="B748" s="31" t="s">
        <v>929</v>
      </c>
      <c r="C748" s="4"/>
      <c r="D748" s="4"/>
      <c r="E748" s="4"/>
      <c r="F748" s="7">
        <f>SUM(F749:F750)</f>
        <v>3616.8</v>
      </c>
      <c r="G748" s="7">
        <f t="shared" ref="G748:H748" si="184">SUM(G749:G750)</f>
        <v>3616.8</v>
      </c>
      <c r="H748" s="7">
        <f t="shared" si="184"/>
        <v>3616.8</v>
      </c>
    </row>
    <row r="749" spans="1:8" s="27" customFormat="1" ht="31.5">
      <c r="A749" s="71" t="s">
        <v>43</v>
      </c>
      <c r="B749" s="31" t="s">
        <v>929</v>
      </c>
      <c r="C749" s="4" t="s">
        <v>80</v>
      </c>
      <c r="D749" s="4" t="s">
        <v>102</v>
      </c>
      <c r="E749" s="4" t="s">
        <v>35</v>
      </c>
      <c r="F749" s="7">
        <f>SUM(Ведомственная!G1070)</f>
        <v>2700.6</v>
      </c>
      <c r="G749" s="7">
        <f>SUM(Ведомственная!H1070)</f>
        <v>2712.6</v>
      </c>
      <c r="H749" s="7">
        <f>SUM(Ведомственная!I1070)</f>
        <v>1205.5</v>
      </c>
    </row>
    <row r="750" spans="1:8" s="27" customFormat="1" ht="31.5">
      <c r="A750" s="71" t="s">
        <v>207</v>
      </c>
      <c r="B750" s="31" t="s">
        <v>929</v>
      </c>
      <c r="C750" s="4" t="s">
        <v>111</v>
      </c>
      <c r="D750" s="4" t="s">
        <v>102</v>
      </c>
      <c r="E750" s="4" t="s">
        <v>35</v>
      </c>
      <c r="F750" s="7">
        <f>SUM(Ведомственная!G1071)</f>
        <v>916.2</v>
      </c>
      <c r="G750" s="7">
        <f>SUM(Ведомственная!H1071)</f>
        <v>904.2</v>
      </c>
      <c r="H750" s="7">
        <f>SUM(Ведомственная!I1071)</f>
        <v>2411.3000000000002</v>
      </c>
    </row>
    <row r="751" spans="1:8" s="27" customFormat="1" ht="31.5">
      <c r="A751" s="96" t="s">
        <v>930</v>
      </c>
      <c r="B751" s="31" t="s">
        <v>931</v>
      </c>
      <c r="C751" s="4"/>
      <c r="D751" s="4"/>
      <c r="E751" s="4"/>
      <c r="F751" s="7">
        <f>SUM(F752)</f>
        <v>0</v>
      </c>
      <c r="G751" s="7">
        <f t="shared" ref="G751:H751" si="185">SUM(G752)</f>
        <v>9356.7000000000007</v>
      </c>
      <c r="H751" s="7">
        <f t="shared" si="185"/>
        <v>9356.7000000000007</v>
      </c>
    </row>
    <row r="752" spans="1:8" s="27" customFormat="1" ht="31.5">
      <c r="A752" s="71" t="s">
        <v>43</v>
      </c>
      <c r="B752" s="31" t="s">
        <v>931</v>
      </c>
      <c r="C752" s="4" t="s">
        <v>80</v>
      </c>
      <c r="D752" s="4" t="s">
        <v>102</v>
      </c>
      <c r="E752" s="4" t="s">
        <v>35</v>
      </c>
      <c r="F752" s="7">
        <f>SUM(Ведомственная!G1073)</f>
        <v>0</v>
      </c>
      <c r="G752" s="7">
        <f>SUM(Ведомственная!H1073)</f>
        <v>9356.7000000000007</v>
      </c>
      <c r="H752" s="7">
        <f>SUM(Ведомственная!I1073)</f>
        <v>9356.7000000000007</v>
      </c>
    </row>
    <row r="753" spans="1:8" s="27" customFormat="1" ht="31.5" hidden="1">
      <c r="A753" s="100" t="s">
        <v>595</v>
      </c>
      <c r="B753" s="31" t="s">
        <v>597</v>
      </c>
      <c r="C753" s="4"/>
      <c r="D753" s="4"/>
      <c r="E753" s="4"/>
      <c r="F753" s="7">
        <f>SUM(F754)</f>
        <v>0</v>
      </c>
      <c r="G753" s="7">
        <f t="shared" ref="G753:H753" si="186">SUM(G754)</f>
        <v>0</v>
      </c>
      <c r="H753" s="7">
        <f t="shared" si="186"/>
        <v>0</v>
      </c>
    </row>
    <row r="754" spans="1:8" s="27" customFormat="1" ht="31.5" hidden="1">
      <c r="A754" s="100" t="s">
        <v>43</v>
      </c>
      <c r="B754" s="31" t="s">
        <v>597</v>
      </c>
      <c r="C754" s="4" t="s">
        <v>80</v>
      </c>
      <c r="D754" s="4" t="s">
        <v>102</v>
      </c>
      <c r="E754" s="4" t="s">
        <v>28</v>
      </c>
      <c r="F754" s="7">
        <f>SUM(Ведомственная!G961)</f>
        <v>0</v>
      </c>
      <c r="G754" s="7">
        <f>SUM(Ведомственная!H961)</f>
        <v>0</v>
      </c>
      <c r="H754" s="7">
        <f>SUM(Ведомственная!I961)</f>
        <v>0</v>
      </c>
    </row>
    <row r="755" spans="1:8" s="27" customFormat="1">
      <c r="A755" s="100" t="s">
        <v>805</v>
      </c>
      <c r="B755" s="31" t="s">
        <v>846</v>
      </c>
      <c r="C755" s="4"/>
      <c r="D755" s="4"/>
      <c r="E755" s="4"/>
      <c r="F755" s="7">
        <f>SUM(F756)</f>
        <v>4623.2</v>
      </c>
      <c r="G755" s="7">
        <f t="shared" ref="G755:H755" si="187">SUM(G756)</f>
        <v>0</v>
      </c>
      <c r="H755" s="7">
        <f t="shared" si="187"/>
        <v>0</v>
      </c>
    </row>
    <row r="756" spans="1:8" s="27" customFormat="1" ht="31.5">
      <c r="A756" s="100" t="s">
        <v>1005</v>
      </c>
      <c r="B756" s="31" t="s">
        <v>1006</v>
      </c>
      <c r="C756" s="4"/>
      <c r="D756" s="4"/>
      <c r="E756" s="4"/>
      <c r="F756" s="7">
        <f>SUM(F757)</f>
        <v>4623.2</v>
      </c>
      <c r="G756" s="7"/>
      <c r="H756" s="7"/>
    </row>
    <row r="757" spans="1:8" s="27" customFormat="1" ht="31.5">
      <c r="A757" s="100" t="s">
        <v>43</v>
      </c>
      <c r="B757" s="31" t="s">
        <v>1006</v>
      </c>
      <c r="C757" s="4" t="s">
        <v>80</v>
      </c>
      <c r="D757" s="4" t="s">
        <v>102</v>
      </c>
      <c r="E757" s="4" t="s">
        <v>35</v>
      </c>
      <c r="F757" s="7">
        <f>SUM(Ведомственная!G1076)</f>
        <v>4623.2</v>
      </c>
      <c r="G757" s="7">
        <f>SUM(Ведомственная!H1076)</f>
        <v>0</v>
      </c>
      <c r="H757" s="7">
        <f>SUM(Ведомственная!I1076)</f>
        <v>0</v>
      </c>
    </row>
    <row r="758" spans="1:8" s="27" customFormat="1" ht="31.5" hidden="1">
      <c r="A758" s="32" t="s">
        <v>617</v>
      </c>
      <c r="B758" s="31" t="s">
        <v>618</v>
      </c>
      <c r="C758" s="49"/>
      <c r="D758" s="4"/>
      <c r="E758" s="4"/>
      <c r="F758" s="7">
        <f>SUM(F759)</f>
        <v>0</v>
      </c>
      <c r="G758" s="7">
        <f t="shared" ref="G758:H758" si="188">SUM(G759)</f>
        <v>0</v>
      </c>
      <c r="H758" s="7">
        <f t="shared" si="188"/>
        <v>0</v>
      </c>
    </row>
    <row r="759" spans="1:8" s="27" customFormat="1" ht="31.5" hidden="1">
      <c r="A759" s="100" t="s">
        <v>207</v>
      </c>
      <c r="B759" s="31" t="s">
        <v>618</v>
      </c>
      <c r="C759" s="49" t="s">
        <v>111</v>
      </c>
      <c r="D759" s="4" t="s">
        <v>102</v>
      </c>
      <c r="E759" s="4" t="s">
        <v>45</v>
      </c>
      <c r="F759" s="7">
        <f>SUM(Ведомственная!G1110)</f>
        <v>0</v>
      </c>
      <c r="G759" s="7">
        <f>SUM(Ведомственная!H1110)</f>
        <v>0</v>
      </c>
      <c r="H759" s="7">
        <f>SUM(Ведомственная!I1110)</f>
        <v>0</v>
      </c>
    </row>
    <row r="760" spans="1:8" s="27" customFormat="1">
      <c r="A760" s="100" t="s">
        <v>135</v>
      </c>
      <c r="B760" s="22" t="s">
        <v>594</v>
      </c>
      <c r="C760" s="49"/>
      <c r="D760" s="4"/>
      <c r="E760" s="4"/>
      <c r="F760" s="7">
        <f t="shared" ref="F760:G760" si="189">SUM(F761:F762)+F763+F765</f>
        <v>2466.8000000000002</v>
      </c>
      <c r="G760" s="7">
        <f t="shared" si="189"/>
        <v>229.7</v>
      </c>
      <c r="H760" s="7">
        <f>SUM(H761:H762)+H763+H765</f>
        <v>977.9</v>
      </c>
    </row>
    <row r="761" spans="1:8" s="27" customFormat="1" ht="31.5">
      <c r="A761" s="100" t="s">
        <v>207</v>
      </c>
      <c r="B761" s="22" t="s">
        <v>615</v>
      </c>
      <c r="C761" s="4" t="s">
        <v>111</v>
      </c>
      <c r="D761" s="4" t="s">
        <v>102</v>
      </c>
      <c r="E761" s="4" t="s">
        <v>28</v>
      </c>
      <c r="F761" s="7">
        <f>SUM(Ведомственная!G963)</f>
        <v>2466.8000000000002</v>
      </c>
      <c r="G761" s="7">
        <f>SUM(Ведомственная!H963)</f>
        <v>0</v>
      </c>
      <c r="H761" s="7">
        <f>SUM(Ведомственная!I963)</f>
        <v>0</v>
      </c>
    </row>
    <row r="762" spans="1:8" s="27" customFormat="1" ht="31.5" hidden="1">
      <c r="A762" s="100" t="s">
        <v>207</v>
      </c>
      <c r="B762" s="22" t="s">
        <v>615</v>
      </c>
      <c r="C762" s="4" t="s">
        <v>111</v>
      </c>
      <c r="D762" s="4" t="s">
        <v>102</v>
      </c>
      <c r="E762" s="4" t="s">
        <v>45</v>
      </c>
      <c r="F762" s="7">
        <f>SUM(Ведомственная!G1108)</f>
        <v>0</v>
      </c>
      <c r="G762" s="7">
        <f>SUM(Ведомственная!H1108)</f>
        <v>0</v>
      </c>
      <c r="H762" s="7">
        <f>SUM(Ведомственная!I1108)</f>
        <v>0</v>
      </c>
    </row>
    <row r="763" spans="1:8" s="27" customFormat="1" ht="31.5" hidden="1">
      <c r="A763" s="100" t="s">
        <v>595</v>
      </c>
      <c r="B763" s="31" t="s">
        <v>596</v>
      </c>
      <c r="C763" s="4"/>
      <c r="D763" s="4"/>
      <c r="E763" s="4"/>
      <c r="F763" s="7">
        <f>SUM(F764)</f>
        <v>0</v>
      </c>
      <c r="G763" s="7">
        <f t="shared" ref="G763:H763" si="190">SUM(G764)</f>
        <v>0</v>
      </c>
      <c r="H763" s="7">
        <f t="shared" si="190"/>
        <v>0</v>
      </c>
    </row>
    <row r="764" spans="1:8" s="27" customFormat="1" ht="31.5" hidden="1">
      <c r="A764" s="100" t="s">
        <v>207</v>
      </c>
      <c r="B764" s="31" t="s">
        <v>596</v>
      </c>
      <c r="C764" s="4" t="s">
        <v>111</v>
      </c>
      <c r="D764" s="4" t="s">
        <v>102</v>
      </c>
      <c r="E764" s="4" t="s">
        <v>28</v>
      </c>
      <c r="F764" s="7">
        <f>SUM(Ведомственная!G965)</f>
        <v>0</v>
      </c>
      <c r="G764" s="7">
        <f>SUM(Ведомственная!H965)</f>
        <v>0</v>
      </c>
      <c r="H764" s="7">
        <f>SUM(Ведомственная!I965)</f>
        <v>0</v>
      </c>
    </row>
    <row r="765" spans="1:8" s="27" customFormat="1" ht="31.5">
      <c r="A765" s="100" t="s">
        <v>235</v>
      </c>
      <c r="B765" s="31" t="s">
        <v>616</v>
      </c>
      <c r="C765" s="4"/>
      <c r="D765" s="4"/>
      <c r="E765" s="4"/>
      <c r="F765" s="7">
        <f>SUM(F766)</f>
        <v>0</v>
      </c>
      <c r="G765" s="7">
        <f t="shared" ref="G765:H765" si="191">SUM(G766)</f>
        <v>229.7</v>
      </c>
      <c r="H765" s="7">
        <f t="shared" si="191"/>
        <v>977.9</v>
      </c>
    </row>
    <row r="766" spans="1:8" s="27" customFormat="1" ht="31.5">
      <c r="A766" s="100" t="s">
        <v>612</v>
      </c>
      <c r="B766" s="31" t="s">
        <v>614</v>
      </c>
      <c r="C766" s="4"/>
      <c r="D766" s="4"/>
      <c r="E766" s="4"/>
      <c r="F766" s="7">
        <f>SUM(F767)</f>
        <v>0</v>
      </c>
      <c r="G766" s="7">
        <f t="shared" ref="G766:H766" si="192">SUM(G767)</f>
        <v>229.7</v>
      </c>
      <c r="H766" s="7">
        <f t="shared" si="192"/>
        <v>977.9</v>
      </c>
    </row>
    <row r="767" spans="1:8" s="27" customFormat="1" ht="31.5">
      <c r="A767" s="100" t="s">
        <v>207</v>
      </c>
      <c r="B767" s="31" t="s">
        <v>614</v>
      </c>
      <c r="C767" s="4" t="s">
        <v>111</v>
      </c>
      <c r="D767" s="4" t="s">
        <v>102</v>
      </c>
      <c r="E767" s="4" t="s">
        <v>35</v>
      </c>
      <c r="F767" s="7">
        <f>SUM(Ведомственная!G1079)</f>
        <v>0</v>
      </c>
      <c r="G767" s="7">
        <f>SUM(Ведомственная!H1079)</f>
        <v>229.7</v>
      </c>
      <c r="H767" s="7">
        <f>SUM(Ведомственная!I1079)</f>
        <v>977.9</v>
      </c>
    </row>
    <row r="768" spans="1:8" s="27" customFormat="1" ht="47.25">
      <c r="A768" s="100" t="s">
        <v>842</v>
      </c>
      <c r="B768" s="48" t="s">
        <v>312</v>
      </c>
      <c r="C768" s="4"/>
      <c r="D768" s="7"/>
      <c r="E768" s="24"/>
      <c r="F768" s="7">
        <f>SUM(F786+F769+F775+F777)+F781+F772</f>
        <v>76571.599999999991</v>
      </c>
      <c r="G768" s="7">
        <f t="shared" ref="G768:H768" si="193">SUM(G786+G769+G775+G777)+G781+G772</f>
        <v>67950.500000000015</v>
      </c>
      <c r="H768" s="7">
        <f t="shared" si="193"/>
        <v>68268.800000000003</v>
      </c>
    </row>
    <row r="769" spans="1:8" s="27" customFormat="1">
      <c r="A769" s="32" t="s">
        <v>69</v>
      </c>
      <c r="B769" s="55" t="s">
        <v>423</v>
      </c>
      <c r="C769" s="49"/>
      <c r="D769" s="51"/>
      <c r="E769" s="24"/>
      <c r="F769" s="51">
        <f>+F770+F771</f>
        <v>19402.099999999999</v>
      </c>
      <c r="G769" s="51">
        <f>+G770+G771</f>
        <v>17537.599999999999</v>
      </c>
      <c r="H769" s="51">
        <f>+H770+H771</f>
        <v>17537.599999999999</v>
      </c>
    </row>
    <row r="770" spans="1:8" s="27" customFormat="1" ht="63">
      <c r="A770" s="32" t="s">
        <v>42</v>
      </c>
      <c r="B770" s="55" t="s">
        <v>423</v>
      </c>
      <c r="C770" s="49" t="s">
        <v>78</v>
      </c>
      <c r="D770" s="4" t="s">
        <v>102</v>
      </c>
      <c r="E770" s="4" t="s">
        <v>155</v>
      </c>
      <c r="F770" s="51">
        <f>SUM(Ведомственная!G1183)</f>
        <v>19401.599999999999</v>
      </c>
      <c r="G770" s="51">
        <f>SUM(Ведомственная!H1183)</f>
        <v>17537.099999999999</v>
      </c>
      <c r="H770" s="51">
        <f>SUM(Ведомственная!I1183)</f>
        <v>17537.099999999999</v>
      </c>
    </row>
    <row r="771" spans="1:8" s="27" customFormat="1" ht="31.5">
      <c r="A771" s="32" t="s">
        <v>43</v>
      </c>
      <c r="B771" s="55" t="s">
        <v>423</v>
      </c>
      <c r="C771" s="49" t="s">
        <v>80</v>
      </c>
      <c r="D771" s="4" t="s">
        <v>102</v>
      </c>
      <c r="E771" s="4" t="s">
        <v>155</v>
      </c>
      <c r="F771" s="51">
        <f>SUM(Ведомственная!G1184)</f>
        <v>0.5</v>
      </c>
      <c r="G771" s="51">
        <f>SUM(Ведомственная!H1184)</f>
        <v>0.5</v>
      </c>
      <c r="H771" s="51">
        <f>SUM(Ведомственная!I1184)</f>
        <v>0.5</v>
      </c>
    </row>
    <row r="772" spans="1:8" s="27" customFormat="1">
      <c r="A772" s="32" t="s">
        <v>84</v>
      </c>
      <c r="B772" s="55" t="s">
        <v>622</v>
      </c>
      <c r="C772" s="49"/>
      <c r="D772" s="4"/>
      <c r="E772" s="4"/>
      <c r="F772" s="51">
        <f>SUM(F773)+F774</f>
        <v>421.5</v>
      </c>
      <c r="G772" s="51">
        <f t="shared" ref="G772:H772" si="194">SUM(G773)+G774</f>
        <v>421.5</v>
      </c>
      <c r="H772" s="51">
        <f t="shared" si="194"/>
        <v>421.5</v>
      </c>
    </row>
    <row r="773" spans="1:8" s="27" customFormat="1" ht="31.5">
      <c r="A773" s="32" t="s">
        <v>43</v>
      </c>
      <c r="B773" s="55" t="s">
        <v>622</v>
      </c>
      <c r="C773" s="49" t="s">
        <v>80</v>
      </c>
      <c r="D773" s="4" t="s">
        <v>102</v>
      </c>
      <c r="E773" s="4" t="s">
        <v>155</v>
      </c>
      <c r="F773" s="51">
        <f>SUM(Ведомственная!G1186)</f>
        <v>420</v>
      </c>
      <c r="G773" s="51">
        <f>SUM(Ведомственная!H1186)</f>
        <v>420</v>
      </c>
      <c r="H773" s="51">
        <f>SUM(Ведомственная!I1186)</f>
        <v>420</v>
      </c>
    </row>
    <row r="774" spans="1:8" s="27" customFormat="1">
      <c r="A774" s="100" t="s">
        <v>20</v>
      </c>
      <c r="B774" s="55" t="s">
        <v>622</v>
      </c>
      <c r="C774" s="49" t="s">
        <v>85</v>
      </c>
      <c r="D774" s="4" t="s">
        <v>102</v>
      </c>
      <c r="E774" s="4" t="s">
        <v>155</v>
      </c>
      <c r="F774" s="51">
        <f>SUM(Ведомственная!G1187)</f>
        <v>1.5</v>
      </c>
      <c r="G774" s="51">
        <f>SUM(Ведомственная!H1187)</f>
        <v>1.5</v>
      </c>
      <c r="H774" s="51">
        <f>SUM(Ведомственная!I1187)</f>
        <v>1.5</v>
      </c>
    </row>
    <row r="775" spans="1:8" s="27" customFormat="1" ht="31.5">
      <c r="A775" s="32" t="s">
        <v>86</v>
      </c>
      <c r="B775" s="55" t="s">
        <v>484</v>
      </c>
      <c r="C775" s="49"/>
      <c r="D775" s="4"/>
      <c r="E775" s="4"/>
      <c r="F775" s="51">
        <f>SUM(F776)</f>
        <v>1180</v>
      </c>
      <c r="G775" s="51">
        <f>SUM(G776)</f>
        <v>1062.0999999999999</v>
      </c>
      <c r="H775" s="51">
        <f>SUM(H776)</f>
        <v>1125.5</v>
      </c>
    </row>
    <row r="776" spans="1:8" s="27" customFormat="1" ht="31.5">
      <c r="A776" s="32" t="s">
        <v>43</v>
      </c>
      <c r="B776" s="55" t="s">
        <v>484</v>
      </c>
      <c r="C776" s="49" t="s">
        <v>80</v>
      </c>
      <c r="D776" s="4" t="s">
        <v>102</v>
      </c>
      <c r="E776" s="4" t="s">
        <v>155</v>
      </c>
      <c r="F776" s="51">
        <f>SUM(Ведомственная!G1189)</f>
        <v>1180</v>
      </c>
      <c r="G776" s="51">
        <f>SUM(Ведомственная!H1189)</f>
        <v>1062.0999999999999</v>
      </c>
      <c r="H776" s="51">
        <f>SUM(Ведомственная!I1189)</f>
        <v>1125.5</v>
      </c>
    </row>
    <row r="777" spans="1:8" s="27" customFormat="1" ht="31.5">
      <c r="A777" s="32" t="s">
        <v>428</v>
      </c>
      <c r="B777" s="55" t="s">
        <v>429</v>
      </c>
      <c r="C777" s="49"/>
      <c r="D777" s="51"/>
      <c r="E777" s="24"/>
      <c r="F777" s="51">
        <f>SUM(F778:F780)</f>
        <v>325.2</v>
      </c>
      <c r="G777" s="51">
        <f t="shared" ref="G777:H777" si="195">SUM(G778:G780)</f>
        <v>249.1</v>
      </c>
      <c r="H777" s="51">
        <f t="shared" si="195"/>
        <v>374</v>
      </c>
    </row>
    <row r="778" spans="1:8" s="27" customFormat="1" ht="31.5" hidden="1">
      <c r="A778" s="32" t="s">
        <v>43</v>
      </c>
      <c r="B778" s="55" t="s">
        <v>429</v>
      </c>
      <c r="C778" s="49" t="s">
        <v>80</v>
      </c>
      <c r="D778" s="4" t="s">
        <v>102</v>
      </c>
      <c r="E778" s="4" t="s">
        <v>152</v>
      </c>
      <c r="F778" s="51">
        <f>SUM(Ведомственная!G1115)</f>
        <v>0</v>
      </c>
      <c r="G778" s="51">
        <f>SUM(Ведомственная!H1115)</f>
        <v>0</v>
      </c>
      <c r="H778" s="51">
        <f>SUM(Ведомственная!I1115)</f>
        <v>0</v>
      </c>
    </row>
    <row r="779" spans="1:8" s="27" customFormat="1" ht="31.5">
      <c r="A779" s="32" t="s">
        <v>43</v>
      </c>
      <c r="B779" s="55" t="s">
        <v>429</v>
      </c>
      <c r="C779" s="49" t="s">
        <v>80</v>
      </c>
      <c r="D779" s="4" t="s">
        <v>102</v>
      </c>
      <c r="E779" s="4" t="s">
        <v>155</v>
      </c>
      <c r="F779" s="51">
        <f>SUM(Ведомственная!G1191)</f>
        <v>253</v>
      </c>
      <c r="G779" s="51">
        <f>SUM(Ведомственная!H1191)</f>
        <v>195</v>
      </c>
      <c r="H779" s="51">
        <f>SUM(Ведомственная!I1191)</f>
        <v>319.89999999999998</v>
      </c>
    </row>
    <row r="780" spans="1:8" s="27" customFormat="1">
      <c r="A780" s="100" t="s">
        <v>20</v>
      </c>
      <c r="B780" s="55" t="s">
        <v>429</v>
      </c>
      <c r="C780" s="49" t="s">
        <v>85</v>
      </c>
      <c r="D780" s="4" t="s">
        <v>102</v>
      </c>
      <c r="E780" s="4" t="s">
        <v>155</v>
      </c>
      <c r="F780" s="51">
        <f>SUM(Ведомственная!G1192)</f>
        <v>72.2</v>
      </c>
      <c r="G780" s="51">
        <f>SUM(Ведомственная!H1192)</f>
        <v>54.1</v>
      </c>
      <c r="H780" s="51">
        <f>SUM(Ведомственная!I1192)</f>
        <v>54.1</v>
      </c>
    </row>
    <row r="781" spans="1:8" s="27" customFormat="1">
      <c r="A781" s="100" t="s">
        <v>29</v>
      </c>
      <c r="B781" s="22" t="s">
        <v>623</v>
      </c>
      <c r="C781" s="22"/>
      <c r="D781" s="4"/>
      <c r="E781" s="4"/>
      <c r="F781" s="51">
        <f>SUM(F784)+F782</f>
        <v>0</v>
      </c>
      <c r="G781" s="51">
        <f t="shared" ref="G781:H781" si="196">SUM(G784)+G782</f>
        <v>0</v>
      </c>
      <c r="H781" s="51">
        <f t="shared" si="196"/>
        <v>0</v>
      </c>
    </row>
    <row r="782" spans="1:8" s="27" customFormat="1" ht="31.5" hidden="1">
      <c r="A782" s="32" t="s">
        <v>428</v>
      </c>
      <c r="B782" s="22" t="s">
        <v>724</v>
      </c>
      <c r="C782" s="22"/>
      <c r="D782" s="7"/>
      <c r="E782" s="24"/>
      <c r="F782" s="7">
        <f>SUM(F783)</f>
        <v>0</v>
      </c>
      <c r="G782" s="7">
        <f t="shared" ref="G782:H782" si="197">SUM(G783)</f>
        <v>0</v>
      </c>
      <c r="H782" s="7">
        <f t="shared" si="197"/>
        <v>0</v>
      </c>
    </row>
    <row r="783" spans="1:8" s="27" customFormat="1" ht="31.5" hidden="1">
      <c r="A783" s="32" t="s">
        <v>43</v>
      </c>
      <c r="B783" s="22" t="s">
        <v>724</v>
      </c>
      <c r="C783" s="22">
        <v>200</v>
      </c>
      <c r="D783" s="7"/>
      <c r="E783" s="24"/>
      <c r="F783" s="7">
        <f>SUM(Ведомственная!G1195)</f>
        <v>0</v>
      </c>
      <c r="G783" s="7">
        <f>SUM(Ведомственная!H1195)</f>
        <v>0</v>
      </c>
      <c r="H783" s="7">
        <f>SUM(Ведомственная!I1195)</f>
        <v>0</v>
      </c>
    </row>
    <row r="784" spans="1:8" s="27" customFormat="1" ht="31.5" hidden="1">
      <c r="A784" s="33" t="s">
        <v>843</v>
      </c>
      <c r="B784" s="4" t="s">
        <v>593</v>
      </c>
      <c r="C784" s="101"/>
      <c r="D784" s="4"/>
      <c r="E784" s="4"/>
      <c r="F784" s="51">
        <f>SUM(F785)</f>
        <v>0</v>
      </c>
      <c r="G784" s="51">
        <f t="shared" ref="G784:H784" si="198">SUM(G785)</f>
        <v>0</v>
      </c>
      <c r="H784" s="51">
        <f t="shared" si="198"/>
        <v>0</v>
      </c>
    </row>
    <row r="785" spans="1:8" s="27" customFormat="1" ht="31.5" hidden="1">
      <c r="A785" s="100" t="s">
        <v>43</v>
      </c>
      <c r="B785" s="4" t="s">
        <v>593</v>
      </c>
      <c r="C785" s="101" t="s">
        <v>80</v>
      </c>
      <c r="D785" s="4" t="s">
        <v>102</v>
      </c>
      <c r="E785" s="4" t="s">
        <v>155</v>
      </c>
      <c r="F785" s="51">
        <f>SUM(Ведомственная!G1197)</f>
        <v>0</v>
      </c>
      <c r="G785" s="51">
        <f>SUM(Ведомственная!H1197)</f>
        <v>0</v>
      </c>
      <c r="H785" s="51">
        <f>SUM(Ведомственная!I1197)</f>
        <v>0</v>
      </c>
    </row>
    <row r="786" spans="1:8" s="27" customFormat="1" ht="31.5">
      <c r="A786" s="100" t="s">
        <v>36</v>
      </c>
      <c r="B786" s="22" t="s">
        <v>313</v>
      </c>
      <c r="C786" s="4"/>
      <c r="D786" s="7"/>
      <c r="E786" s="24"/>
      <c r="F786" s="7">
        <f>SUM(F787)</f>
        <v>55242.8</v>
      </c>
      <c r="G786" s="7">
        <f>SUM(G787)</f>
        <v>48680.200000000004</v>
      </c>
      <c r="H786" s="7">
        <f>SUM(H787)</f>
        <v>48810.200000000004</v>
      </c>
    </row>
    <row r="787" spans="1:8" s="27" customFormat="1" ht="31.5">
      <c r="A787" s="33" t="s">
        <v>843</v>
      </c>
      <c r="B787" s="22" t="s">
        <v>314</v>
      </c>
      <c r="C787" s="4"/>
      <c r="D787" s="7"/>
      <c r="E787" s="24"/>
      <c r="F787" s="7">
        <f>SUM(F788:F793)</f>
        <v>55242.8</v>
      </c>
      <c r="G787" s="7">
        <f t="shared" ref="G787:H787" si="199">SUM(G788:G793)</f>
        <v>48680.200000000004</v>
      </c>
      <c r="H787" s="7">
        <f t="shared" si="199"/>
        <v>48810.200000000004</v>
      </c>
    </row>
    <row r="788" spans="1:8" s="27" customFormat="1" ht="63">
      <c r="A788" s="2" t="s">
        <v>42</v>
      </c>
      <c r="B788" s="22" t="s">
        <v>314</v>
      </c>
      <c r="C788" s="4" t="s">
        <v>78</v>
      </c>
      <c r="D788" s="4" t="s">
        <v>102</v>
      </c>
      <c r="E788" s="4" t="s">
        <v>155</v>
      </c>
      <c r="F788" s="7">
        <f>SUM(Ведомственная!G1200)</f>
        <v>47200.4</v>
      </c>
      <c r="G788" s="7">
        <f>SUM(Ведомственная!H1200)</f>
        <v>41210.5</v>
      </c>
      <c r="H788" s="7">
        <f>SUM(Ведомственная!I1200)</f>
        <v>41210.5</v>
      </c>
    </row>
    <row r="789" spans="1:8" s="27" customFormat="1" ht="63">
      <c r="A789" s="2" t="s">
        <v>42</v>
      </c>
      <c r="B789" s="22" t="s">
        <v>314</v>
      </c>
      <c r="C789" s="4" t="s">
        <v>78</v>
      </c>
      <c r="D789" s="4" t="s">
        <v>153</v>
      </c>
      <c r="E789" s="4" t="s">
        <v>152</v>
      </c>
      <c r="F789" s="7">
        <f>SUM(Ведомственная!G1242)</f>
        <v>3332.8</v>
      </c>
      <c r="G789" s="7">
        <f>SUM(Ведомственная!H1242)</f>
        <v>2967.8</v>
      </c>
      <c r="H789" s="7">
        <f>SUM(Ведомственная!I1242)</f>
        <v>2967.8</v>
      </c>
    </row>
    <row r="790" spans="1:8" s="27" customFormat="1" ht="31.5" hidden="1">
      <c r="A790" s="100" t="s">
        <v>43</v>
      </c>
      <c r="B790" s="22" t="s">
        <v>314</v>
      </c>
      <c r="C790" s="4" t="s">
        <v>80</v>
      </c>
      <c r="D790" s="4" t="s">
        <v>102</v>
      </c>
      <c r="E790" s="4" t="s">
        <v>152</v>
      </c>
      <c r="F790" s="7">
        <f>SUM(Ведомственная!G1118)</f>
        <v>0</v>
      </c>
      <c r="G790" s="7">
        <f>SUM(Ведомственная!H1118)</f>
        <v>0</v>
      </c>
      <c r="H790" s="7">
        <f>SUM(Ведомственная!I1118)</f>
        <v>0</v>
      </c>
    </row>
    <row r="791" spans="1:8" s="27" customFormat="1" ht="31.5">
      <c r="A791" s="100" t="s">
        <v>43</v>
      </c>
      <c r="B791" s="22" t="s">
        <v>314</v>
      </c>
      <c r="C791" s="4" t="s">
        <v>80</v>
      </c>
      <c r="D791" s="4" t="s">
        <v>102</v>
      </c>
      <c r="E791" s="4" t="s">
        <v>155</v>
      </c>
      <c r="F791" s="7">
        <f>SUM(Ведомственная!G1201)</f>
        <v>4541.3999999999996</v>
      </c>
      <c r="G791" s="7">
        <f>SUM(Ведомственная!H1201)</f>
        <v>4374.8</v>
      </c>
      <c r="H791" s="7">
        <f>SUM(Ведомственная!I1201)</f>
        <v>4504.8</v>
      </c>
    </row>
    <row r="792" spans="1:8" s="27" customFormat="1">
      <c r="A792" s="100" t="s">
        <v>34</v>
      </c>
      <c r="B792" s="22" t="s">
        <v>314</v>
      </c>
      <c r="C792" s="4" t="s">
        <v>88</v>
      </c>
      <c r="D792" s="4" t="s">
        <v>102</v>
      </c>
      <c r="E792" s="4" t="s">
        <v>155</v>
      </c>
      <c r="F792" s="7">
        <f>SUM(Ведомственная!G1202)</f>
        <v>0</v>
      </c>
      <c r="G792" s="7">
        <f>SUM(Ведомственная!H1202)</f>
        <v>0</v>
      </c>
      <c r="H792" s="7">
        <f>SUM(Ведомственная!I1202)</f>
        <v>0</v>
      </c>
    </row>
    <row r="793" spans="1:8" s="27" customFormat="1">
      <c r="A793" s="100" t="s">
        <v>20</v>
      </c>
      <c r="B793" s="22" t="s">
        <v>314</v>
      </c>
      <c r="C793" s="4" t="s">
        <v>85</v>
      </c>
      <c r="D793" s="4" t="s">
        <v>102</v>
      </c>
      <c r="E793" s="4" t="s">
        <v>155</v>
      </c>
      <c r="F793" s="7">
        <f>SUM(Ведомственная!G1203)</f>
        <v>168.2</v>
      </c>
      <c r="G793" s="7">
        <f>SUM(Ведомственная!H1203)</f>
        <v>127.1</v>
      </c>
      <c r="H793" s="7">
        <f>SUM(Ведомственная!I1203)</f>
        <v>127.1</v>
      </c>
    </row>
    <row r="794" spans="1:8" s="27" customFormat="1" ht="31.5">
      <c r="A794" s="23" t="s">
        <v>521</v>
      </c>
      <c r="B794" s="24" t="s">
        <v>231</v>
      </c>
      <c r="C794" s="24"/>
      <c r="D794" s="24"/>
      <c r="E794" s="24"/>
      <c r="F794" s="26">
        <f>SUM(F795+F807)+F854</f>
        <v>492969.4</v>
      </c>
      <c r="G794" s="26">
        <f>SUM(G795+G807)+G854</f>
        <v>268131.7</v>
      </c>
      <c r="H794" s="26">
        <f>SUM(H795+H807)+H854</f>
        <v>280029.5</v>
      </c>
    </row>
    <row r="795" spans="1:8" s="27" customFormat="1" ht="31.5">
      <c r="A795" s="100" t="s">
        <v>280</v>
      </c>
      <c r="B795" s="31" t="s">
        <v>232</v>
      </c>
      <c r="C795" s="31"/>
      <c r="D795" s="24"/>
      <c r="E795" s="24"/>
      <c r="F795" s="9">
        <f>SUM(F796+F799+F802+F804)</f>
        <v>11687.800000000001</v>
      </c>
      <c r="G795" s="9">
        <f>SUM(G796+G799+G802+G804)</f>
        <v>10553.6</v>
      </c>
      <c r="H795" s="9">
        <f>SUM(H796+H799+H802+H804)</f>
        <v>10553.6</v>
      </c>
    </row>
    <row r="796" spans="1:8" s="27" customFormat="1">
      <c r="A796" s="100" t="s">
        <v>69</v>
      </c>
      <c r="B796" s="31" t="s">
        <v>418</v>
      </c>
      <c r="C796" s="31"/>
      <c r="D796" s="24"/>
      <c r="E796" s="24"/>
      <c r="F796" s="9">
        <f>F797+F798</f>
        <v>9242.4</v>
      </c>
      <c r="G796" s="9">
        <f>G797+G798</f>
        <v>7907.4</v>
      </c>
      <c r="H796" s="9">
        <f>H797+H798</f>
        <v>7907.4</v>
      </c>
    </row>
    <row r="797" spans="1:8" s="27" customFormat="1" ht="63">
      <c r="A797" s="100" t="s">
        <v>42</v>
      </c>
      <c r="B797" s="31" t="s">
        <v>418</v>
      </c>
      <c r="C797" s="31">
        <v>100</v>
      </c>
      <c r="D797" s="4" t="s">
        <v>153</v>
      </c>
      <c r="E797" s="4" t="s">
        <v>152</v>
      </c>
      <c r="F797" s="9">
        <f>SUM(Ведомственная!G894)</f>
        <v>9241.9</v>
      </c>
      <c r="G797" s="9">
        <f>SUM(Ведомственная!H894)</f>
        <v>7906.9</v>
      </c>
      <c r="H797" s="9">
        <f>SUM(Ведомственная!I894)</f>
        <v>7906.9</v>
      </c>
    </row>
    <row r="798" spans="1:8" s="27" customFormat="1" ht="31.5">
      <c r="A798" s="100" t="s">
        <v>43</v>
      </c>
      <c r="B798" s="31" t="s">
        <v>418</v>
      </c>
      <c r="C798" s="41">
        <v>200</v>
      </c>
      <c r="D798" s="4" t="s">
        <v>153</v>
      </c>
      <c r="E798" s="4" t="s">
        <v>152</v>
      </c>
      <c r="F798" s="9">
        <f>SUM(Ведомственная!G895)</f>
        <v>0.5</v>
      </c>
      <c r="G798" s="9">
        <f>SUM(Ведомственная!H895)</f>
        <v>0.5</v>
      </c>
      <c r="H798" s="9">
        <f>SUM(Ведомственная!I895)</f>
        <v>0.5</v>
      </c>
    </row>
    <row r="799" spans="1:8" s="27" customFormat="1">
      <c r="A799" s="100" t="s">
        <v>84</v>
      </c>
      <c r="B799" s="31" t="s">
        <v>419</v>
      </c>
      <c r="C799" s="41"/>
      <c r="D799" s="24"/>
      <c r="E799" s="24"/>
      <c r="F799" s="42">
        <f>F800+F801</f>
        <v>403.2</v>
      </c>
      <c r="G799" s="42">
        <f>G800+G801</f>
        <v>432.59999999999997</v>
      </c>
      <c r="H799" s="42">
        <f>H800+H801</f>
        <v>432.59999999999997</v>
      </c>
    </row>
    <row r="800" spans="1:8" s="27" customFormat="1" ht="31.5">
      <c r="A800" s="100" t="s">
        <v>43</v>
      </c>
      <c r="B800" s="31" t="s">
        <v>419</v>
      </c>
      <c r="C800" s="31">
        <v>200</v>
      </c>
      <c r="D800" s="4" t="s">
        <v>153</v>
      </c>
      <c r="E800" s="4" t="s">
        <v>152</v>
      </c>
      <c r="F800" s="9">
        <f>SUM(Ведомственная!G897)</f>
        <v>376.2</v>
      </c>
      <c r="G800" s="9">
        <f>SUM(Ведомственная!H897)</f>
        <v>412.4</v>
      </c>
      <c r="H800" s="9">
        <f>SUM(Ведомственная!I897)</f>
        <v>412.4</v>
      </c>
    </row>
    <row r="801" spans="1:8" s="27" customFormat="1">
      <c r="A801" s="100" t="s">
        <v>20</v>
      </c>
      <c r="B801" s="31" t="s">
        <v>419</v>
      </c>
      <c r="C801" s="31">
        <v>800</v>
      </c>
      <c r="D801" s="4" t="s">
        <v>153</v>
      </c>
      <c r="E801" s="4" t="s">
        <v>152</v>
      </c>
      <c r="F801" s="9">
        <f>SUM(Ведомственная!G898)</f>
        <v>27</v>
      </c>
      <c r="G801" s="9">
        <f>SUM(Ведомственная!H898)</f>
        <v>20.2</v>
      </c>
      <c r="H801" s="9">
        <f>SUM(Ведомственная!I898)</f>
        <v>20.2</v>
      </c>
    </row>
    <row r="802" spans="1:8" s="27" customFormat="1" ht="31.5">
      <c r="A802" s="100" t="s">
        <v>86</v>
      </c>
      <c r="B802" s="31" t="s">
        <v>420</v>
      </c>
      <c r="C802" s="31"/>
      <c r="D802" s="24"/>
      <c r="E802" s="24"/>
      <c r="F802" s="9">
        <f>F803</f>
        <v>968.6</v>
      </c>
      <c r="G802" s="9">
        <f>G803</f>
        <v>1645.7</v>
      </c>
      <c r="H802" s="9">
        <f>H803</f>
        <v>1645.7</v>
      </c>
    </row>
    <row r="803" spans="1:8" ht="31.5">
      <c r="A803" s="100" t="s">
        <v>43</v>
      </c>
      <c r="B803" s="31" t="s">
        <v>420</v>
      </c>
      <c r="C803" s="31">
        <v>200</v>
      </c>
      <c r="D803" s="4" t="s">
        <v>153</v>
      </c>
      <c r="E803" s="4" t="s">
        <v>152</v>
      </c>
      <c r="F803" s="9">
        <f>SUM(Ведомственная!G900)</f>
        <v>968.6</v>
      </c>
      <c r="G803" s="9">
        <f>SUM(Ведомственная!H900)</f>
        <v>1645.7</v>
      </c>
      <c r="H803" s="9">
        <f>SUM(Ведомственная!I900)</f>
        <v>1645.7</v>
      </c>
    </row>
    <row r="804" spans="1:8" ht="31.5">
      <c r="A804" s="100" t="s">
        <v>87</v>
      </c>
      <c r="B804" s="31" t="s">
        <v>421</v>
      </c>
      <c r="C804" s="31"/>
      <c r="D804" s="4"/>
      <c r="E804" s="4"/>
      <c r="F804" s="9">
        <f>F805+F806</f>
        <v>1073.5999999999999</v>
      </c>
      <c r="G804" s="9">
        <f>G805+G806</f>
        <v>567.9</v>
      </c>
      <c r="H804" s="9">
        <f>H805+H806</f>
        <v>567.9</v>
      </c>
    </row>
    <row r="805" spans="1:8" ht="31.5">
      <c r="A805" s="100" t="s">
        <v>43</v>
      </c>
      <c r="B805" s="31" t="s">
        <v>421</v>
      </c>
      <c r="C805" s="31">
        <v>200</v>
      </c>
      <c r="D805" s="4" t="s">
        <v>153</v>
      </c>
      <c r="E805" s="4" t="s">
        <v>152</v>
      </c>
      <c r="F805" s="9">
        <f>SUM(Ведомственная!G902)</f>
        <v>975.6</v>
      </c>
      <c r="G805" s="9">
        <f>SUM(Ведомственная!H902)</f>
        <v>448.8</v>
      </c>
      <c r="H805" s="9">
        <f>SUM(Ведомственная!I902)</f>
        <v>448.8</v>
      </c>
    </row>
    <row r="806" spans="1:8">
      <c r="A806" s="100" t="s">
        <v>20</v>
      </c>
      <c r="B806" s="31" t="s">
        <v>421</v>
      </c>
      <c r="C806" s="31">
        <v>800</v>
      </c>
      <c r="D806" s="4" t="s">
        <v>153</v>
      </c>
      <c r="E806" s="4" t="s">
        <v>152</v>
      </c>
      <c r="F806" s="9">
        <f>SUM(Ведомственная!G903)</f>
        <v>98</v>
      </c>
      <c r="G806" s="9">
        <f>SUM(Ведомственная!H903)</f>
        <v>119.1</v>
      </c>
      <c r="H806" s="9">
        <f>SUM(Ведомственная!I903)</f>
        <v>119.1</v>
      </c>
    </row>
    <row r="807" spans="1:8" ht="94.5">
      <c r="A807" s="100" t="s">
        <v>838</v>
      </c>
      <c r="B807" s="22" t="s">
        <v>234</v>
      </c>
      <c r="C807" s="4"/>
      <c r="D807" s="4"/>
      <c r="E807" s="4"/>
      <c r="F807" s="7">
        <f>SUM(F808+F834+F843+F848)+F837+F840</f>
        <v>256126.80000000002</v>
      </c>
      <c r="G807" s="7">
        <f t="shared" ref="G807:H807" si="200">SUM(G808+G834+G843+G848)+G837+G840</f>
        <v>221989.1</v>
      </c>
      <c r="H807" s="7">
        <f t="shared" si="200"/>
        <v>219676.7</v>
      </c>
    </row>
    <row r="808" spans="1:8">
      <c r="A808" s="100" t="s">
        <v>29</v>
      </c>
      <c r="B808" s="4" t="s">
        <v>625</v>
      </c>
      <c r="C808" s="4"/>
      <c r="D808" s="4"/>
      <c r="E808" s="4"/>
      <c r="F808" s="7">
        <f>SUM(F809+F814+F817+F819+F821+F824+F828+F831)+F826</f>
        <v>28911.999999999996</v>
      </c>
      <c r="G808" s="7">
        <f t="shared" ref="G808:H808" si="201">SUM(G809+G814+G817+G819+G821+G824+G828+G831)+G826</f>
        <v>19028</v>
      </c>
      <c r="H808" s="7">
        <f t="shared" si="201"/>
        <v>19028</v>
      </c>
    </row>
    <row r="809" spans="1:8">
      <c r="A809" s="100" t="s">
        <v>233</v>
      </c>
      <c r="B809" s="4" t="s">
        <v>626</v>
      </c>
      <c r="C809" s="4"/>
      <c r="D809" s="4"/>
      <c r="E809" s="4"/>
      <c r="F809" s="7">
        <f>SUM(F810:F813)</f>
        <v>12606.3</v>
      </c>
      <c r="G809" s="7">
        <f t="shared" ref="G809:H809" si="202">SUM(G810:G813)</f>
        <v>7270.5</v>
      </c>
      <c r="H809" s="7">
        <f t="shared" si="202"/>
        <v>7270.5</v>
      </c>
    </row>
    <row r="810" spans="1:8" ht="63">
      <c r="A810" s="100" t="s">
        <v>42</v>
      </c>
      <c r="B810" s="4" t="s">
        <v>626</v>
      </c>
      <c r="C810" s="4" t="s">
        <v>78</v>
      </c>
      <c r="D810" s="4" t="s">
        <v>153</v>
      </c>
      <c r="E810" s="4" t="s">
        <v>28</v>
      </c>
      <c r="F810" s="7">
        <f>SUM(Ведомственная!G810)</f>
        <v>4262.7</v>
      </c>
      <c r="G810" s="7">
        <f>SUM(Ведомственная!H810)</f>
        <v>4041</v>
      </c>
      <c r="H810" s="7">
        <f>SUM(Ведомственная!I810)</f>
        <v>4041</v>
      </c>
    </row>
    <row r="811" spans="1:8" ht="31.5">
      <c r="A811" s="100" t="s">
        <v>43</v>
      </c>
      <c r="B811" s="4" t="s">
        <v>626</v>
      </c>
      <c r="C811" s="4" t="s">
        <v>80</v>
      </c>
      <c r="D811" s="4" t="s">
        <v>153</v>
      </c>
      <c r="E811" s="4" t="s">
        <v>28</v>
      </c>
      <c r="F811" s="7">
        <f>SUM(Ведомственная!G811)</f>
        <v>5842.1</v>
      </c>
      <c r="G811" s="7">
        <f>SUM(Ведомственная!H811)</f>
        <v>2952.5</v>
      </c>
      <c r="H811" s="7">
        <f>SUM(Ведомственная!I811)</f>
        <v>2952.5</v>
      </c>
    </row>
    <row r="812" spans="1:8">
      <c r="A812" s="100" t="s">
        <v>34</v>
      </c>
      <c r="B812" s="4" t="s">
        <v>626</v>
      </c>
      <c r="C812" s="4" t="s">
        <v>88</v>
      </c>
      <c r="D812" s="4" t="s">
        <v>153</v>
      </c>
      <c r="E812" s="4" t="s">
        <v>28</v>
      </c>
      <c r="F812" s="7">
        <f>SUM(Ведомственная!G812)</f>
        <v>277</v>
      </c>
      <c r="G812" s="7">
        <f>SUM(Ведомственная!H812)</f>
        <v>277</v>
      </c>
      <c r="H812" s="7">
        <f>SUM(Ведомственная!I812)</f>
        <v>277</v>
      </c>
    </row>
    <row r="813" spans="1:8" ht="31.5">
      <c r="A813" s="100" t="s">
        <v>207</v>
      </c>
      <c r="B813" s="4" t="s">
        <v>626</v>
      </c>
      <c r="C813" s="4" t="s">
        <v>111</v>
      </c>
      <c r="D813" s="4" t="s">
        <v>153</v>
      </c>
      <c r="E813" s="4" t="s">
        <v>28</v>
      </c>
      <c r="F813" s="7">
        <f>SUM(Ведомственная!G813)</f>
        <v>2224.5</v>
      </c>
      <c r="G813" s="7">
        <f>SUM(Ведомственная!H813)</f>
        <v>0</v>
      </c>
      <c r="H813" s="7">
        <f>SUM(Ведомственная!I813)</f>
        <v>0</v>
      </c>
    </row>
    <row r="814" spans="1:8" ht="31.5">
      <c r="A814" s="100" t="s">
        <v>945</v>
      </c>
      <c r="B814" s="4" t="s">
        <v>715</v>
      </c>
      <c r="C814" s="4"/>
      <c r="D814" s="4"/>
      <c r="E814" s="4"/>
      <c r="F814" s="7">
        <f>SUM(F815:F816)</f>
        <v>5837.9</v>
      </c>
      <c r="G814" s="7">
        <f t="shared" ref="G814:H814" si="203">SUM(G815:G816)</f>
        <v>2382.4</v>
      </c>
      <c r="H814" s="7">
        <f t="shared" si="203"/>
        <v>2382.4</v>
      </c>
    </row>
    <row r="815" spans="1:8" ht="31.5">
      <c r="A815" s="100" t="s">
        <v>43</v>
      </c>
      <c r="B815" s="4" t="s">
        <v>715</v>
      </c>
      <c r="C815" s="4" t="s">
        <v>80</v>
      </c>
      <c r="D815" s="4" t="s">
        <v>153</v>
      </c>
      <c r="E815" s="4" t="s">
        <v>35</v>
      </c>
      <c r="F815" s="7">
        <f>SUM(Ведомственная!G849)</f>
        <v>502.5</v>
      </c>
      <c r="G815" s="7">
        <f>SUM(Ведомственная!H849)</f>
        <v>0</v>
      </c>
      <c r="H815" s="7">
        <f>SUM(Ведомственная!I849)</f>
        <v>0</v>
      </c>
    </row>
    <row r="816" spans="1:8" ht="31.5">
      <c r="A816" s="100" t="s">
        <v>207</v>
      </c>
      <c r="B816" s="4" t="s">
        <v>715</v>
      </c>
      <c r="C816" s="4" t="s">
        <v>111</v>
      </c>
      <c r="D816" s="4" t="s">
        <v>153</v>
      </c>
      <c r="E816" s="4" t="s">
        <v>35</v>
      </c>
      <c r="F816" s="7">
        <f>SUM(Ведомственная!G850)</f>
        <v>5335.4</v>
      </c>
      <c r="G816" s="7">
        <f>SUM(Ведомственная!H850)</f>
        <v>2382.4</v>
      </c>
      <c r="H816" s="7">
        <f>SUM(Ведомственная!I850)</f>
        <v>2382.4</v>
      </c>
    </row>
    <row r="817" spans="1:8" ht="47.25">
      <c r="A817" s="100" t="s">
        <v>946</v>
      </c>
      <c r="B817" s="4" t="s">
        <v>631</v>
      </c>
      <c r="C817" s="4"/>
      <c r="D817" s="4"/>
      <c r="E817" s="4"/>
      <c r="F817" s="7">
        <f>SUM(F818)</f>
        <v>1622.7</v>
      </c>
      <c r="G817" s="7">
        <f>SUM(G818)</f>
        <v>1586.5</v>
      </c>
      <c r="H817" s="7">
        <f>SUM(H818)</f>
        <v>1586.5</v>
      </c>
    </row>
    <row r="818" spans="1:8" ht="31.5">
      <c r="A818" s="100" t="s">
        <v>207</v>
      </c>
      <c r="B818" s="4" t="s">
        <v>631</v>
      </c>
      <c r="C818" s="4" t="s">
        <v>111</v>
      </c>
      <c r="D818" s="4" t="s">
        <v>153</v>
      </c>
      <c r="E818" s="4" t="s">
        <v>35</v>
      </c>
      <c r="F818" s="7">
        <f>SUM(Ведомственная!G852)</f>
        <v>1622.7</v>
      </c>
      <c r="G818" s="7">
        <f>SUM(Ведомственная!H852)</f>
        <v>1586.5</v>
      </c>
      <c r="H818" s="7">
        <f>SUM(Ведомственная!I852)</f>
        <v>1586.5</v>
      </c>
    </row>
    <row r="819" spans="1:8" ht="47.25">
      <c r="A819" s="100" t="s">
        <v>809</v>
      </c>
      <c r="B819" s="4" t="s">
        <v>632</v>
      </c>
      <c r="C819" s="4"/>
      <c r="D819" s="4"/>
      <c r="E819" s="4"/>
      <c r="F819" s="7">
        <f>SUM(F820)</f>
        <v>901.5</v>
      </c>
      <c r="G819" s="7">
        <f>SUM(G820)</f>
        <v>881.4</v>
      </c>
      <c r="H819" s="7">
        <f>SUM(H820)</f>
        <v>881.4</v>
      </c>
    </row>
    <row r="820" spans="1:8" ht="31.5">
      <c r="A820" s="100" t="s">
        <v>43</v>
      </c>
      <c r="B820" s="4" t="s">
        <v>632</v>
      </c>
      <c r="C820" s="4" t="s">
        <v>80</v>
      </c>
      <c r="D820" s="4" t="s">
        <v>153</v>
      </c>
      <c r="E820" s="4" t="s">
        <v>35</v>
      </c>
      <c r="F820" s="7">
        <f>SUM(Ведомственная!G854)</f>
        <v>901.5</v>
      </c>
      <c r="G820" s="7">
        <f>SUM(Ведомственная!H854)</f>
        <v>881.4</v>
      </c>
      <c r="H820" s="7">
        <f>SUM(Ведомственная!I854)</f>
        <v>881.4</v>
      </c>
    </row>
    <row r="821" spans="1:8" ht="31.5">
      <c r="A821" s="100" t="s">
        <v>717</v>
      </c>
      <c r="B821" s="47" t="s">
        <v>634</v>
      </c>
      <c r="C821" s="4"/>
      <c r="D821" s="4"/>
      <c r="E821" s="4"/>
      <c r="F821" s="7">
        <f>SUM(F822:F823)</f>
        <v>5920.4</v>
      </c>
      <c r="G821" s="7">
        <f t="shared" ref="G821:H821" si="204">SUM(G822:G823)</f>
        <v>4927.6000000000004</v>
      </c>
      <c r="H821" s="7">
        <f t="shared" si="204"/>
        <v>4927.6000000000004</v>
      </c>
    </row>
    <row r="822" spans="1:8" ht="31.5">
      <c r="A822" s="100" t="s">
        <v>43</v>
      </c>
      <c r="B822" s="47" t="s">
        <v>634</v>
      </c>
      <c r="C822" s="4" t="s">
        <v>80</v>
      </c>
      <c r="D822" s="4" t="s">
        <v>153</v>
      </c>
      <c r="E822" s="4" t="s">
        <v>35</v>
      </c>
      <c r="F822" s="7">
        <f>SUM(Ведомственная!G880)</f>
        <v>0</v>
      </c>
      <c r="G822" s="7">
        <f>SUM(Ведомственная!H880)</f>
        <v>0</v>
      </c>
      <c r="H822" s="7">
        <f>SUM(Ведомственная!I880)</f>
        <v>0</v>
      </c>
    </row>
    <row r="823" spans="1:8" ht="31.5">
      <c r="A823" s="100" t="s">
        <v>207</v>
      </c>
      <c r="B823" s="47" t="s">
        <v>634</v>
      </c>
      <c r="C823" s="4" t="s">
        <v>111</v>
      </c>
      <c r="D823" s="4" t="s">
        <v>153</v>
      </c>
      <c r="E823" s="4" t="s">
        <v>45</v>
      </c>
      <c r="F823" s="7">
        <f>SUM(Ведомственная!G881)</f>
        <v>5920.4</v>
      </c>
      <c r="G823" s="7">
        <f>SUM(Ведомственная!H881)</f>
        <v>4927.6000000000004</v>
      </c>
      <c r="H823" s="7">
        <f>SUM(Ведомственная!I881)</f>
        <v>4927.6000000000004</v>
      </c>
    </row>
    <row r="824" spans="1:8" ht="31.5">
      <c r="A824" s="100" t="s">
        <v>973</v>
      </c>
      <c r="B824" s="47" t="s">
        <v>917</v>
      </c>
      <c r="C824" s="4"/>
      <c r="D824" s="4"/>
      <c r="E824" s="4"/>
      <c r="F824" s="7">
        <f>SUM(F825)</f>
        <v>330.4</v>
      </c>
      <c r="G824" s="7">
        <f t="shared" ref="G824:H824" si="205">SUM(G825)</f>
        <v>323</v>
      </c>
      <c r="H824" s="7">
        <f t="shared" si="205"/>
        <v>323</v>
      </c>
    </row>
    <row r="825" spans="1:8" ht="31.5">
      <c r="A825" s="100" t="s">
        <v>207</v>
      </c>
      <c r="B825" s="47" t="s">
        <v>917</v>
      </c>
      <c r="C825" s="4" t="s">
        <v>111</v>
      </c>
      <c r="D825" s="4" t="s">
        <v>153</v>
      </c>
      <c r="E825" s="4" t="s">
        <v>35</v>
      </c>
      <c r="F825" s="7">
        <f>SUM(Ведомственная!G864)</f>
        <v>330.4</v>
      </c>
      <c r="G825" s="7">
        <f>SUM(Ведомственная!H864)</f>
        <v>323</v>
      </c>
      <c r="H825" s="7">
        <f>SUM(Ведомственная!I864)</f>
        <v>323</v>
      </c>
    </row>
    <row r="826" spans="1:8" ht="63">
      <c r="A826" s="100" t="s">
        <v>972</v>
      </c>
      <c r="B826" s="47" t="s">
        <v>947</v>
      </c>
      <c r="C826" s="4"/>
      <c r="D826" s="4"/>
      <c r="E826" s="4"/>
      <c r="F826" s="7">
        <f>SUM(F827)</f>
        <v>70.099999999999994</v>
      </c>
      <c r="G826" s="7">
        <f t="shared" ref="G826:H826" si="206">SUM(G827)</f>
        <v>70.099999999999994</v>
      </c>
      <c r="H826" s="7">
        <f t="shared" si="206"/>
        <v>70.099999999999994</v>
      </c>
    </row>
    <row r="827" spans="1:8" ht="31.5">
      <c r="A827" s="100" t="s">
        <v>207</v>
      </c>
      <c r="B827" s="47" t="s">
        <v>947</v>
      </c>
      <c r="C827" s="4" t="s">
        <v>111</v>
      </c>
      <c r="D827" s="4" t="s">
        <v>153</v>
      </c>
      <c r="E827" s="4" t="s">
        <v>45</v>
      </c>
      <c r="F827" s="7">
        <f>SUM(Ведомственная!G883)</f>
        <v>70.099999999999994</v>
      </c>
      <c r="G827" s="7">
        <f>SUM(Ведомственная!H883)</f>
        <v>70.099999999999994</v>
      </c>
      <c r="H827" s="7">
        <f>SUM(Ведомственная!I883)</f>
        <v>70.099999999999994</v>
      </c>
    </row>
    <row r="828" spans="1:8" ht="47.25">
      <c r="A828" s="100" t="s">
        <v>974</v>
      </c>
      <c r="B828" s="4" t="s">
        <v>827</v>
      </c>
      <c r="C828" s="4"/>
      <c r="D828" s="4"/>
      <c r="E828" s="4"/>
      <c r="F828" s="7">
        <f>SUM(F829:F830)</f>
        <v>901.5</v>
      </c>
      <c r="G828" s="7">
        <f t="shared" ref="G828:H828" si="207">SUM(G829:G830)</f>
        <v>881.4</v>
      </c>
      <c r="H828" s="7">
        <f t="shared" si="207"/>
        <v>881.4</v>
      </c>
    </row>
    <row r="829" spans="1:8" ht="31.5">
      <c r="A829" s="100" t="s">
        <v>43</v>
      </c>
      <c r="B829" s="4" t="s">
        <v>827</v>
      </c>
      <c r="C829" s="4" t="s">
        <v>80</v>
      </c>
      <c r="D829" s="4" t="s">
        <v>153</v>
      </c>
      <c r="E829" s="4" t="s">
        <v>35</v>
      </c>
      <c r="F829" s="7">
        <f>SUM(Ведомственная!G858)</f>
        <v>60.1</v>
      </c>
      <c r="G829" s="7">
        <f>SUM(Ведомственная!H858)</f>
        <v>881.4</v>
      </c>
      <c r="H829" s="7">
        <f>SUM(Ведомственная!I858)</f>
        <v>881.4</v>
      </c>
    </row>
    <row r="830" spans="1:8" ht="31.5">
      <c r="A830" s="100" t="s">
        <v>207</v>
      </c>
      <c r="B830" s="4" t="s">
        <v>827</v>
      </c>
      <c r="C830" s="4" t="s">
        <v>111</v>
      </c>
      <c r="D830" s="4" t="s">
        <v>153</v>
      </c>
      <c r="E830" s="4" t="s">
        <v>35</v>
      </c>
      <c r="F830" s="7">
        <f>SUM(Ведомственная!G859)</f>
        <v>841.4</v>
      </c>
      <c r="G830" s="7">
        <f>SUM(Ведомственная!H859)</f>
        <v>0</v>
      </c>
      <c r="H830" s="7">
        <f>SUM(Ведомственная!I859)</f>
        <v>0</v>
      </c>
    </row>
    <row r="831" spans="1:8" ht="47.25">
      <c r="A831" s="100" t="s">
        <v>1001</v>
      </c>
      <c r="B831" s="4" t="s">
        <v>828</v>
      </c>
      <c r="C831" s="4"/>
      <c r="D831" s="4"/>
      <c r="E831" s="4"/>
      <c r="F831" s="7">
        <f>SUM(F832:F833)</f>
        <v>721.2</v>
      </c>
      <c r="G831" s="7">
        <f t="shared" ref="G831:H831" si="208">SUM(G832:G833)</f>
        <v>705.1</v>
      </c>
      <c r="H831" s="7">
        <f t="shared" si="208"/>
        <v>705.1</v>
      </c>
    </row>
    <row r="832" spans="1:8" ht="31.5">
      <c r="A832" s="100" t="s">
        <v>43</v>
      </c>
      <c r="B832" s="4" t="s">
        <v>828</v>
      </c>
      <c r="C832" s="4" t="s">
        <v>80</v>
      </c>
      <c r="D832" s="4" t="s">
        <v>153</v>
      </c>
      <c r="E832" s="4" t="s">
        <v>35</v>
      </c>
      <c r="F832" s="7">
        <f>SUM(Ведомственная!G861)</f>
        <v>0</v>
      </c>
      <c r="G832" s="7">
        <f>SUM(Ведомственная!H861)</f>
        <v>705.1</v>
      </c>
      <c r="H832" s="7">
        <f>SUM(Ведомственная!I861)</f>
        <v>705.1</v>
      </c>
    </row>
    <row r="833" spans="1:8" ht="31.5">
      <c r="A833" s="100" t="s">
        <v>207</v>
      </c>
      <c r="B833" s="4" t="s">
        <v>828</v>
      </c>
      <c r="C833" s="4" t="s">
        <v>111</v>
      </c>
      <c r="D833" s="4" t="s">
        <v>153</v>
      </c>
      <c r="E833" s="4" t="s">
        <v>35</v>
      </c>
      <c r="F833" s="7">
        <f>SUM(Ведомственная!G862)</f>
        <v>721.2</v>
      </c>
      <c r="G833" s="7">
        <f>SUM(Ведомственная!H862)</f>
        <v>0</v>
      </c>
      <c r="H833" s="7">
        <f>SUM(Ведомственная!I862)</f>
        <v>0</v>
      </c>
    </row>
    <row r="834" spans="1:8" ht="47.25">
      <c r="A834" s="100" t="s">
        <v>23</v>
      </c>
      <c r="B834" s="22" t="s">
        <v>281</v>
      </c>
      <c r="C834" s="4"/>
      <c r="D834" s="4"/>
      <c r="E834" s="4"/>
      <c r="F834" s="7">
        <f t="shared" ref="F834:H835" si="209">F835</f>
        <v>204768.9</v>
      </c>
      <c r="G834" s="7">
        <f t="shared" si="209"/>
        <v>182758</v>
      </c>
      <c r="H834" s="7">
        <f t="shared" si="209"/>
        <v>189713.7</v>
      </c>
    </row>
    <row r="835" spans="1:8">
      <c r="A835" s="100" t="s">
        <v>233</v>
      </c>
      <c r="B835" s="22" t="s">
        <v>282</v>
      </c>
      <c r="C835" s="4"/>
      <c r="D835" s="4"/>
      <c r="E835" s="4"/>
      <c r="F835" s="7">
        <f t="shared" si="209"/>
        <v>204768.9</v>
      </c>
      <c r="G835" s="7">
        <f t="shared" si="209"/>
        <v>182758</v>
      </c>
      <c r="H835" s="7">
        <f t="shared" si="209"/>
        <v>189713.7</v>
      </c>
    </row>
    <row r="836" spans="1:8" ht="31.5">
      <c r="A836" s="100" t="s">
        <v>61</v>
      </c>
      <c r="B836" s="22" t="s">
        <v>282</v>
      </c>
      <c r="C836" s="4" t="s">
        <v>111</v>
      </c>
      <c r="D836" s="4" t="s">
        <v>153</v>
      </c>
      <c r="E836" s="4" t="s">
        <v>28</v>
      </c>
      <c r="F836" s="7">
        <f>SUM(Ведомственная!G816)</f>
        <v>204768.9</v>
      </c>
      <c r="G836" s="7">
        <f>SUM(Ведомственная!H816)</f>
        <v>182758</v>
      </c>
      <c r="H836" s="7">
        <f>SUM(Ведомственная!I816)</f>
        <v>189713.7</v>
      </c>
    </row>
    <row r="837" spans="1:8" ht="31.5">
      <c r="A837" s="100" t="s">
        <v>236</v>
      </c>
      <c r="B837" s="22" t="s">
        <v>390</v>
      </c>
      <c r="C837" s="4"/>
      <c r="D837" s="4"/>
      <c r="E837" s="4"/>
      <c r="F837" s="7">
        <f t="shared" ref="F837:H838" si="210">F838</f>
        <v>1471.2</v>
      </c>
      <c r="G837" s="7">
        <f t="shared" si="210"/>
        <v>0</v>
      </c>
      <c r="H837" s="7">
        <f t="shared" si="210"/>
        <v>0</v>
      </c>
    </row>
    <row r="838" spans="1:8">
      <c r="A838" s="100" t="s">
        <v>233</v>
      </c>
      <c r="B838" s="22" t="s">
        <v>391</v>
      </c>
      <c r="C838" s="4"/>
      <c r="D838" s="4"/>
      <c r="E838" s="4"/>
      <c r="F838" s="7">
        <f t="shared" si="210"/>
        <v>1471.2</v>
      </c>
      <c r="G838" s="7">
        <f t="shared" si="210"/>
        <v>0</v>
      </c>
      <c r="H838" s="7">
        <f t="shared" si="210"/>
        <v>0</v>
      </c>
    </row>
    <row r="839" spans="1:8" ht="31.5">
      <c r="A839" s="100" t="s">
        <v>207</v>
      </c>
      <c r="B839" s="22" t="s">
        <v>391</v>
      </c>
      <c r="C839" s="4" t="s">
        <v>111</v>
      </c>
      <c r="D839" s="4" t="s">
        <v>153</v>
      </c>
      <c r="E839" s="4" t="s">
        <v>28</v>
      </c>
      <c r="F839" s="7">
        <f>SUM(Ведомственная!G819)</f>
        <v>1471.2</v>
      </c>
      <c r="G839" s="7">
        <f>SUM(Ведомственная!H819)</f>
        <v>0</v>
      </c>
      <c r="H839" s="7">
        <f>SUM(Ведомственная!I819)</f>
        <v>0</v>
      </c>
    </row>
    <row r="840" spans="1:8" ht="31.5">
      <c r="A840" s="100" t="s">
        <v>237</v>
      </c>
      <c r="B840" s="4" t="s">
        <v>403</v>
      </c>
      <c r="C840" s="4"/>
      <c r="D840" s="4"/>
      <c r="E840" s="4"/>
      <c r="F840" s="7">
        <f t="shared" ref="F840:H841" si="211">F841</f>
        <v>329.5</v>
      </c>
      <c r="G840" s="7">
        <f t="shared" si="211"/>
        <v>0</v>
      </c>
      <c r="H840" s="7">
        <f t="shared" si="211"/>
        <v>0</v>
      </c>
    </row>
    <row r="841" spans="1:8">
      <c r="A841" s="100" t="s">
        <v>233</v>
      </c>
      <c r="B841" s="4" t="s">
        <v>404</v>
      </c>
      <c r="C841" s="4"/>
      <c r="D841" s="4"/>
      <c r="E841" s="4"/>
      <c r="F841" s="7">
        <f t="shared" si="211"/>
        <v>329.5</v>
      </c>
      <c r="G841" s="7">
        <f t="shared" si="211"/>
        <v>0</v>
      </c>
      <c r="H841" s="7">
        <f t="shared" si="211"/>
        <v>0</v>
      </c>
    </row>
    <row r="842" spans="1:8" ht="31.5">
      <c r="A842" s="100" t="s">
        <v>61</v>
      </c>
      <c r="B842" s="4" t="s">
        <v>404</v>
      </c>
      <c r="C842" s="4" t="s">
        <v>111</v>
      </c>
      <c r="D842" s="4" t="s">
        <v>153</v>
      </c>
      <c r="E842" s="4" t="s">
        <v>28</v>
      </c>
      <c r="F842" s="7">
        <f>SUM(Ведомственная!G822)</f>
        <v>329.5</v>
      </c>
      <c r="G842" s="7">
        <f>SUM(Ведомственная!H822)</f>
        <v>0</v>
      </c>
      <c r="H842" s="7">
        <f>SUM(Ведомственная!I822)</f>
        <v>0</v>
      </c>
    </row>
    <row r="843" spans="1:8" ht="31.5">
      <c r="A843" s="100" t="s">
        <v>36</v>
      </c>
      <c r="B843" s="4" t="s">
        <v>627</v>
      </c>
      <c r="C843" s="4"/>
      <c r="D843" s="4"/>
      <c r="E843" s="4"/>
      <c r="F843" s="7">
        <f>SUM(F844)</f>
        <v>11746</v>
      </c>
      <c r="G843" s="7">
        <f t="shared" ref="G843:H843" si="212">SUM(G844)</f>
        <v>10935</v>
      </c>
      <c r="H843" s="7">
        <f t="shared" si="212"/>
        <v>10935</v>
      </c>
    </row>
    <row r="844" spans="1:8">
      <c r="A844" s="100" t="s">
        <v>233</v>
      </c>
      <c r="B844" s="4" t="s">
        <v>628</v>
      </c>
      <c r="C844" s="4"/>
      <c r="D844" s="4"/>
      <c r="E844" s="4"/>
      <c r="F844" s="7">
        <f>SUM(F845:F847)</f>
        <v>11746</v>
      </c>
      <c r="G844" s="7">
        <f t="shared" ref="G844:H844" si="213">SUM(G845:G847)</f>
        <v>10935</v>
      </c>
      <c r="H844" s="7">
        <f t="shared" si="213"/>
        <v>10935</v>
      </c>
    </row>
    <row r="845" spans="1:8" ht="63">
      <c r="A845" s="100" t="s">
        <v>42</v>
      </c>
      <c r="B845" s="4" t="s">
        <v>628</v>
      </c>
      <c r="C845" s="4" t="s">
        <v>78</v>
      </c>
      <c r="D845" s="4" t="s">
        <v>153</v>
      </c>
      <c r="E845" s="4" t="s">
        <v>28</v>
      </c>
      <c r="F845" s="7">
        <f>SUM(Ведомственная!G825)</f>
        <v>9498.1</v>
      </c>
      <c r="G845" s="7">
        <f>SUM(Ведомственная!H825)</f>
        <v>9498.1</v>
      </c>
      <c r="H845" s="7">
        <f>SUM(Ведомственная!I825)</f>
        <v>9498.1</v>
      </c>
    </row>
    <row r="846" spans="1:8" ht="31.5">
      <c r="A846" s="100" t="s">
        <v>43</v>
      </c>
      <c r="B846" s="4" t="s">
        <v>628</v>
      </c>
      <c r="C846" s="4" t="s">
        <v>80</v>
      </c>
      <c r="D846" s="4" t="s">
        <v>153</v>
      </c>
      <c r="E846" s="4" t="s">
        <v>28</v>
      </c>
      <c r="F846" s="7">
        <f>SUM(Ведомственная!G826)</f>
        <v>2179.5</v>
      </c>
      <c r="G846" s="7">
        <f>SUM(Ведомственная!H826)</f>
        <v>1385.6</v>
      </c>
      <c r="H846" s="7">
        <f>SUM(Ведомственная!I826)</f>
        <v>1385.6</v>
      </c>
    </row>
    <row r="847" spans="1:8">
      <c r="A847" s="100" t="s">
        <v>20</v>
      </c>
      <c r="B847" s="4" t="s">
        <v>628</v>
      </c>
      <c r="C847" s="4" t="s">
        <v>85</v>
      </c>
      <c r="D847" s="4" t="s">
        <v>153</v>
      </c>
      <c r="E847" s="4" t="s">
        <v>28</v>
      </c>
      <c r="F847" s="7">
        <f>SUM(Ведомственная!G827)</f>
        <v>68.400000000000006</v>
      </c>
      <c r="G847" s="7">
        <f>SUM(Ведомственная!H827)</f>
        <v>51.3</v>
      </c>
      <c r="H847" s="7">
        <f>SUM(Ведомственная!I827)</f>
        <v>51.3</v>
      </c>
    </row>
    <row r="848" spans="1:8" ht="78.75">
      <c r="A848" s="100" t="s">
        <v>839</v>
      </c>
      <c r="B848" s="47" t="s">
        <v>635</v>
      </c>
      <c r="C848" s="4"/>
      <c r="D848" s="4"/>
      <c r="E848" s="4"/>
      <c r="F848" s="7">
        <f>SUM(F849)+F852</f>
        <v>8899.2000000000007</v>
      </c>
      <c r="G848" s="7">
        <f>SUM(G849)+G852</f>
        <v>9268.0999999999985</v>
      </c>
      <c r="H848" s="7">
        <f>SUM(H849)+H852</f>
        <v>0</v>
      </c>
    </row>
    <row r="849" spans="1:8" ht="31.5">
      <c r="A849" s="36" t="s">
        <v>948</v>
      </c>
      <c r="B849" s="47" t="s">
        <v>636</v>
      </c>
      <c r="C849" s="4"/>
      <c r="D849" s="4"/>
      <c r="E849" s="4"/>
      <c r="F849" s="7">
        <f>SUM(F850:F851)</f>
        <v>4169</v>
      </c>
      <c r="G849" s="7">
        <f t="shared" ref="G849:H849" si="214">SUM(G850:G851)</f>
        <v>4360.7</v>
      </c>
      <c r="H849" s="7">
        <f t="shared" si="214"/>
        <v>0</v>
      </c>
    </row>
    <row r="850" spans="1:8" ht="31.5">
      <c r="A850" s="100" t="s">
        <v>207</v>
      </c>
      <c r="B850" s="47" t="s">
        <v>636</v>
      </c>
      <c r="C850" s="4" t="s">
        <v>111</v>
      </c>
      <c r="D850" s="4" t="s">
        <v>153</v>
      </c>
      <c r="E850" s="4" t="s">
        <v>45</v>
      </c>
      <c r="F850" s="7">
        <f>SUM(Ведомственная!G886)</f>
        <v>2779.4</v>
      </c>
      <c r="G850" s="7">
        <f>SUM(Ведомственная!H886)</f>
        <v>4360.7</v>
      </c>
      <c r="H850" s="7">
        <f>SUM(Ведомственная!I886)</f>
        <v>0</v>
      </c>
    </row>
    <row r="851" spans="1:8">
      <c r="A851" s="100" t="s">
        <v>20</v>
      </c>
      <c r="B851" s="47" t="s">
        <v>636</v>
      </c>
      <c r="C851" s="4" t="s">
        <v>85</v>
      </c>
      <c r="D851" s="4" t="s">
        <v>153</v>
      </c>
      <c r="E851" s="4" t="s">
        <v>45</v>
      </c>
      <c r="F851" s="7">
        <f>SUM(Ведомственная!G887)</f>
        <v>1389.6</v>
      </c>
      <c r="G851" s="7">
        <f>SUM(Ведомственная!H887)</f>
        <v>0</v>
      </c>
      <c r="H851" s="7">
        <f>SUM(Ведомственная!I887)</f>
        <v>0</v>
      </c>
    </row>
    <row r="852" spans="1:8" ht="78.75">
      <c r="A852" s="100" t="s">
        <v>949</v>
      </c>
      <c r="B852" s="47" t="s">
        <v>775</v>
      </c>
      <c r="C852" s="4"/>
      <c r="D852" s="4"/>
      <c r="E852" s="4"/>
      <c r="F852" s="7">
        <f>SUM(F853)</f>
        <v>4730.2</v>
      </c>
      <c r="G852" s="7">
        <f t="shared" ref="G852:H852" si="215">SUM(G853)</f>
        <v>4907.3999999999996</v>
      </c>
      <c r="H852" s="7">
        <f t="shared" si="215"/>
        <v>0</v>
      </c>
    </row>
    <row r="853" spans="1:8" ht="31.5">
      <c r="A853" s="100" t="s">
        <v>207</v>
      </c>
      <c r="B853" s="47" t="s">
        <v>775</v>
      </c>
      <c r="C853" s="4" t="s">
        <v>111</v>
      </c>
      <c r="D853" s="4" t="s">
        <v>153</v>
      </c>
      <c r="E853" s="4" t="s">
        <v>45</v>
      </c>
      <c r="F853" s="7">
        <f>SUM(Ведомственная!G889)</f>
        <v>4730.2</v>
      </c>
      <c r="G853" s="7">
        <f>SUM(Ведомственная!H889)</f>
        <v>4907.3999999999996</v>
      </c>
      <c r="H853" s="7">
        <f>SUM(Ведомственная!I889)</f>
        <v>0</v>
      </c>
    </row>
    <row r="854" spans="1:8" ht="31.5">
      <c r="A854" s="100" t="s">
        <v>239</v>
      </c>
      <c r="B854" s="47" t="s">
        <v>238</v>
      </c>
      <c r="C854" s="4"/>
      <c r="D854" s="4"/>
      <c r="E854" s="4"/>
      <c r="F854" s="7">
        <f>SUM(F866+F855+F873+F879)+F876+F870</f>
        <v>225154.8</v>
      </c>
      <c r="G854" s="7">
        <f t="shared" ref="G854:H854" si="216">SUM(G866+G855+G873+G879)+G876+G870</f>
        <v>35589</v>
      </c>
      <c r="H854" s="7">
        <f t="shared" si="216"/>
        <v>49799.199999999997</v>
      </c>
    </row>
    <row r="855" spans="1:8">
      <c r="A855" s="100" t="s">
        <v>29</v>
      </c>
      <c r="B855" s="4" t="s">
        <v>629</v>
      </c>
      <c r="C855" s="4"/>
      <c r="D855" s="4"/>
      <c r="E855" s="4"/>
      <c r="F855" s="7">
        <f>SUM(F864)+F858+F860+F862+F856</f>
        <v>10449.5</v>
      </c>
      <c r="G855" s="7">
        <f t="shared" ref="G855:H855" si="217">SUM(G864)+G858+G860+G862+G856</f>
        <v>0</v>
      </c>
      <c r="H855" s="7">
        <f t="shared" si="217"/>
        <v>49799.199999999997</v>
      </c>
    </row>
    <row r="856" spans="1:8">
      <c r="A856" s="109" t="s">
        <v>233</v>
      </c>
      <c r="B856" s="4" t="s">
        <v>630</v>
      </c>
      <c r="C856" s="4"/>
      <c r="D856" s="4"/>
      <c r="E856" s="4"/>
      <c r="F856" s="7">
        <f>SUM(F857)</f>
        <v>152.6</v>
      </c>
      <c r="G856" s="7">
        <f t="shared" ref="G856:H856" si="218">SUM(G857)</f>
        <v>0</v>
      </c>
      <c r="H856" s="7">
        <f t="shared" si="218"/>
        <v>0</v>
      </c>
    </row>
    <row r="857" spans="1:8" ht="31.5">
      <c r="A857" s="109" t="s">
        <v>207</v>
      </c>
      <c r="B857" s="4" t="s">
        <v>630</v>
      </c>
      <c r="C857" s="4" t="s">
        <v>111</v>
      </c>
      <c r="D857" s="4" t="s">
        <v>153</v>
      </c>
      <c r="E857" s="4" t="s">
        <v>35</v>
      </c>
      <c r="F857" s="7">
        <f>SUM(Ведомственная!G868)</f>
        <v>152.6</v>
      </c>
      <c r="G857" s="7">
        <f>SUM(Ведомственная!H868)</f>
        <v>0</v>
      </c>
      <c r="H857" s="7">
        <f>SUM(Ведомственная!I868)</f>
        <v>0</v>
      </c>
    </row>
    <row r="858" spans="1:8" ht="47.25">
      <c r="A858" s="100" t="s">
        <v>814</v>
      </c>
      <c r="B858" s="4" t="s">
        <v>633</v>
      </c>
      <c r="C858" s="4"/>
      <c r="D858" s="4"/>
      <c r="E858" s="4"/>
      <c r="F858" s="7">
        <f>SUM(F859)</f>
        <v>0</v>
      </c>
      <c r="G858" s="7">
        <f t="shared" ref="G858:H858" si="219">SUM(G859)</f>
        <v>0</v>
      </c>
      <c r="H858" s="7">
        <f t="shared" si="219"/>
        <v>49799.199999999997</v>
      </c>
    </row>
    <row r="859" spans="1:8" ht="31.5">
      <c r="A859" s="100" t="s">
        <v>207</v>
      </c>
      <c r="B859" s="4" t="s">
        <v>633</v>
      </c>
      <c r="C859" s="4" t="s">
        <v>111</v>
      </c>
      <c r="D859" s="4" t="s">
        <v>153</v>
      </c>
      <c r="E859" s="4" t="s">
        <v>35</v>
      </c>
      <c r="F859" s="7">
        <f>SUM(Ведомственная!G870)</f>
        <v>0</v>
      </c>
      <c r="G859" s="7">
        <f>SUM(Ведомственная!H870)</f>
        <v>0</v>
      </c>
      <c r="H859" s="7">
        <f>SUM(Ведомственная!I870)</f>
        <v>49799.199999999997</v>
      </c>
    </row>
    <row r="860" spans="1:8" ht="47.25">
      <c r="A860" s="100" t="s">
        <v>997</v>
      </c>
      <c r="B860" s="4" t="s">
        <v>998</v>
      </c>
      <c r="C860" s="4"/>
      <c r="D860" s="4"/>
      <c r="E860" s="4"/>
      <c r="F860" s="7">
        <f>SUM(F861)</f>
        <v>3598.1</v>
      </c>
      <c r="G860" s="7">
        <f t="shared" ref="G860:H860" si="220">SUM(G861)</f>
        <v>0</v>
      </c>
      <c r="H860" s="7">
        <f t="shared" si="220"/>
        <v>0</v>
      </c>
    </row>
    <row r="861" spans="1:8" ht="31.5">
      <c r="A861" s="100" t="s">
        <v>207</v>
      </c>
      <c r="B861" s="4" t="s">
        <v>998</v>
      </c>
      <c r="C861" s="4" t="s">
        <v>111</v>
      </c>
      <c r="D861" s="4" t="s">
        <v>153</v>
      </c>
      <c r="E861" s="4" t="s">
        <v>35</v>
      </c>
      <c r="F861" s="7">
        <f>SUM(Ведомственная!G872)</f>
        <v>3598.1</v>
      </c>
      <c r="G861" s="7">
        <f>SUM(Ведомственная!H872)</f>
        <v>0</v>
      </c>
      <c r="H861" s="7">
        <f>SUM(Ведомственная!I872)</f>
        <v>0</v>
      </c>
    </row>
    <row r="862" spans="1:8" ht="31.5">
      <c r="A862" s="100" t="s">
        <v>999</v>
      </c>
      <c r="B862" s="4" t="s">
        <v>1000</v>
      </c>
      <c r="C862" s="4"/>
      <c r="D862" s="4"/>
      <c r="E862" s="4"/>
      <c r="F862" s="7">
        <f>SUM(F863)</f>
        <v>5131.7</v>
      </c>
      <c r="G862" s="7">
        <f t="shared" ref="G862:H862" si="221">SUM(G863)</f>
        <v>0</v>
      </c>
      <c r="H862" s="7">
        <f t="shared" si="221"/>
        <v>0</v>
      </c>
    </row>
    <row r="863" spans="1:8" ht="31.5">
      <c r="A863" s="100" t="s">
        <v>207</v>
      </c>
      <c r="B863" s="4" t="s">
        <v>1000</v>
      </c>
      <c r="C863" s="4" t="s">
        <v>111</v>
      </c>
      <c r="D863" s="4" t="s">
        <v>153</v>
      </c>
      <c r="E863" s="4" t="s">
        <v>35</v>
      </c>
      <c r="F863" s="7">
        <f>SUM(Ведомственная!G874)</f>
        <v>5131.7</v>
      </c>
      <c r="G863" s="7">
        <f>SUM(Ведомственная!H874)</f>
        <v>0</v>
      </c>
      <c r="H863" s="7">
        <f>SUM(Ведомственная!I874)</f>
        <v>0</v>
      </c>
    </row>
    <row r="864" spans="1:8">
      <c r="A864" s="100" t="s">
        <v>233</v>
      </c>
      <c r="B864" s="4" t="s">
        <v>630</v>
      </c>
      <c r="C864" s="4"/>
      <c r="D864" s="4"/>
      <c r="E864" s="4"/>
      <c r="F864" s="7">
        <f>SUM(F865)</f>
        <v>1567.1</v>
      </c>
      <c r="G864" s="7">
        <f t="shared" ref="G864:H864" si="222">SUM(G865)</f>
        <v>0</v>
      </c>
      <c r="H864" s="7">
        <f t="shared" si="222"/>
        <v>0</v>
      </c>
    </row>
    <row r="865" spans="1:8" ht="31.5">
      <c r="A865" s="100" t="s">
        <v>43</v>
      </c>
      <c r="B865" s="4" t="s">
        <v>630</v>
      </c>
      <c r="C865" s="4" t="s">
        <v>80</v>
      </c>
      <c r="D865" s="4" t="s">
        <v>153</v>
      </c>
      <c r="E865" s="4" t="s">
        <v>28</v>
      </c>
      <c r="F865" s="7">
        <f>SUM(Ведомственная!G831)</f>
        <v>1567.1</v>
      </c>
      <c r="G865" s="7">
        <f>SUM(Ведомственная!H831)</f>
        <v>0</v>
      </c>
      <c r="H865" s="7">
        <f>SUM(Ведомственная!I831)</f>
        <v>0</v>
      </c>
    </row>
    <row r="866" spans="1:8" ht="31.5">
      <c r="A866" s="2" t="s">
        <v>325</v>
      </c>
      <c r="B866" s="31" t="s">
        <v>277</v>
      </c>
      <c r="C866" s="31"/>
      <c r="D866" s="4"/>
      <c r="E866" s="4"/>
      <c r="F866" s="7">
        <f>SUM(F868)+F867</f>
        <v>146205.70000000001</v>
      </c>
      <c r="G866" s="7">
        <f t="shared" ref="G866:H866" si="223">SUM(G868)+G867</f>
        <v>35589</v>
      </c>
      <c r="H866" s="7">
        <f t="shared" si="223"/>
        <v>0</v>
      </c>
    </row>
    <row r="867" spans="1:8" ht="31.5">
      <c r="A867" s="2" t="s">
        <v>243</v>
      </c>
      <c r="B867" s="31" t="s">
        <v>277</v>
      </c>
      <c r="C867" s="31">
        <v>400</v>
      </c>
      <c r="D867" s="4" t="s">
        <v>153</v>
      </c>
      <c r="E867" s="4" t="s">
        <v>28</v>
      </c>
      <c r="F867" s="7">
        <f>SUM(Ведомственная!G546)</f>
        <v>8002.5</v>
      </c>
      <c r="G867" s="7">
        <f>SUM(Ведомственная!H546)</f>
        <v>35589</v>
      </c>
      <c r="H867" s="7">
        <f>SUM(Ведомственная!I546)</f>
        <v>0</v>
      </c>
    </row>
    <row r="868" spans="1:8">
      <c r="A868" s="2" t="s">
        <v>787</v>
      </c>
      <c r="B868" s="31" t="s">
        <v>786</v>
      </c>
      <c r="C868" s="31"/>
      <c r="D868" s="4"/>
      <c r="E868" s="4"/>
      <c r="F868" s="7">
        <f>SUM(F869)</f>
        <v>138203.20000000001</v>
      </c>
      <c r="G868" s="7">
        <f t="shared" ref="G868:H868" si="224">SUM(G869)</f>
        <v>0</v>
      </c>
      <c r="H868" s="7">
        <f t="shared" si="224"/>
        <v>0</v>
      </c>
    </row>
    <row r="869" spans="1:8" ht="31.5">
      <c r="A869" s="2" t="s">
        <v>243</v>
      </c>
      <c r="B869" s="31" t="s">
        <v>786</v>
      </c>
      <c r="C869" s="31">
        <v>400</v>
      </c>
      <c r="D869" s="4" t="s">
        <v>153</v>
      </c>
      <c r="E869" s="4" t="s">
        <v>28</v>
      </c>
      <c r="F869" s="7">
        <f>SUM(Ведомственная!G548)</f>
        <v>138203.20000000001</v>
      </c>
      <c r="G869" s="7">
        <f>SUM(Ведомственная!H548)</f>
        <v>0</v>
      </c>
      <c r="H869" s="7">
        <f>SUM(Ведомственная!I548)</f>
        <v>0</v>
      </c>
    </row>
    <row r="870" spans="1:8" ht="31.5">
      <c r="A870" s="105" t="s">
        <v>894</v>
      </c>
      <c r="B870" s="4" t="s">
        <v>1049</v>
      </c>
      <c r="C870" s="4"/>
      <c r="D870" s="4"/>
      <c r="E870" s="4"/>
      <c r="F870" s="7">
        <f>SUM(F871)</f>
        <v>35909.699999999997</v>
      </c>
      <c r="G870" s="7">
        <f t="shared" ref="G870:H870" si="225">SUM(G871)</f>
        <v>0</v>
      </c>
      <c r="H870" s="7">
        <f t="shared" si="225"/>
        <v>0</v>
      </c>
    </row>
    <row r="871" spans="1:8">
      <c r="A871" s="105" t="s">
        <v>233</v>
      </c>
      <c r="B871" s="4" t="s">
        <v>1050</v>
      </c>
      <c r="C871" s="4"/>
      <c r="D871" s="4"/>
      <c r="E871" s="4"/>
      <c r="F871" s="7">
        <f>SUM(F872)</f>
        <v>35909.699999999997</v>
      </c>
      <c r="G871" s="7">
        <f t="shared" ref="G871:H871" si="226">SUM(G872)</f>
        <v>0</v>
      </c>
      <c r="H871" s="7">
        <f t="shared" si="226"/>
        <v>0</v>
      </c>
    </row>
    <row r="872" spans="1:8" ht="31.5">
      <c r="A872" s="105" t="s">
        <v>207</v>
      </c>
      <c r="B872" s="4" t="s">
        <v>1050</v>
      </c>
      <c r="C872" s="4" t="s">
        <v>111</v>
      </c>
      <c r="D872" s="4" t="s">
        <v>153</v>
      </c>
      <c r="E872" s="4" t="s">
        <v>28</v>
      </c>
      <c r="F872" s="7">
        <f>SUM(Ведомственная!G834)</f>
        <v>35909.699999999997</v>
      </c>
      <c r="G872" s="7">
        <f>SUM(Ведомственная!H834)</f>
        <v>0</v>
      </c>
      <c r="H872" s="7">
        <f>SUM(Ведомственная!I834)</f>
        <v>0</v>
      </c>
    </row>
    <row r="873" spans="1:8" ht="31.5">
      <c r="A873" s="100" t="s">
        <v>235</v>
      </c>
      <c r="B873" s="4" t="s">
        <v>283</v>
      </c>
      <c r="C873" s="4"/>
      <c r="D873" s="4"/>
      <c r="E873" s="4"/>
      <c r="F873" s="7">
        <f t="shared" ref="F873:H874" si="227">F874</f>
        <v>20476.099999999999</v>
      </c>
      <c r="G873" s="7">
        <f t="shared" si="227"/>
        <v>0</v>
      </c>
      <c r="H873" s="7">
        <f t="shared" si="227"/>
        <v>0</v>
      </c>
    </row>
    <row r="874" spans="1:8">
      <c r="A874" s="100" t="s">
        <v>233</v>
      </c>
      <c r="B874" s="4" t="s">
        <v>284</v>
      </c>
      <c r="C874" s="4"/>
      <c r="D874" s="4"/>
      <c r="E874" s="4"/>
      <c r="F874" s="7">
        <f t="shared" si="227"/>
        <v>20476.099999999999</v>
      </c>
      <c r="G874" s="7">
        <f t="shared" si="227"/>
        <v>0</v>
      </c>
      <c r="H874" s="7">
        <f t="shared" si="227"/>
        <v>0</v>
      </c>
    </row>
    <row r="875" spans="1:8" ht="31.5">
      <c r="A875" s="100" t="s">
        <v>207</v>
      </c>
      <c r="B875" s="4" t="s">
        <v>284</v>
      </c>
      <c r="C875" s="4" t="s">
        <v>111</v>
      </c>
      <c r="D875" s="4" t="s">
        <v>153</v>
      </c>
      <c r="E875" s="4" t="s">
        <v>28</v>
      </c>
      <c r="F875" s="7">
        <f>SUM(Ведомственная!G837)</f>
        <v>20476.099999999999</v>
      </c>
      <c r="G875" s="7">
        <f>SUM(Ведомственная!H837)</f>
        <v>0</v>
      </c>
      <c r="H875" s="7">
        <f>SUM(Ведомственная!I837)</f>
        <v>0</v>
      </c>
    </row>
    <row r="876" spans="1:8" ht="31.5">
      <c r="A876" s="100" t="s">
        <v>236</v>
      </c>
      <c r="B876" s="4" t="s">
        <v>285</v>
      </c>
      <c r="C876" s="4"/>
      <c r="D876" s="4"/>
      <c r="E876" s="4"/>
      <c r="F876" s="7">
        <f>SUM(F877)</f>
        <v>11490.3</v>
      </c>
      <c r="G876" s="7">
        <f t="shared" ref="G876:H876" si="228">SUM(G877)</f>
        <v>0</v>
      </c>
      <c r="H876" s="7">
        <f t="shared" si="228"/>
        <v>0</v>
      </c>
    </row>
    <row r="877" spans="1:8">
      <c r="A877" s="100" t="s">
        <v>233</v>
      </c>
      <c r="B877" s="4" t="s">
        <v>286</v>
      </c>
      <c r="C877" s="4"/>
      <c r="D877" s="4"/>
      <c r="E877" s="4"/>
      <c r="F877" s="7">
        <f>SUM(F878)</f>
        <v>11490.3</v>
      </c>
      <c r="G877" s="7">
        <f t="shared" ref="G877:H877" si="229">SUM(G878)</f>
        <v>0</v>
      </c>
      <c r="H877" s="7">
        <f t="shared" si="229"/>
        <v>0</v>
      </c>
    </row>
    <row r="878" spans="1:8" ht="31.5">
      <c r="A878" s="100" t="s">
        <v>207</v>
      </c>
      <c r="B878" s="4" t="s">
        <v>286</v>
      </c>
      <c r="C878" s="4" t="s">
        <v>111</v>
      </c>
      <c r="D878" s="4" t="s">
        <v>153</v>
      </c>
      <c r="E878" s="4" t="s">
        <v>35</v>
      </c>
      <c r="F878" s="7">
        <f>SUM(Ведомственная!G840)</f>
        <v>11490.3</v>
      </c>
      <c r="G878" s="7">
        <f>SUM(Ведомственная!H840)</f>
        <v>0</v>
      </c>
      <c r="H878" s="7">
        <f>SUM(Ведомственная!I840)</f>
        <v>0</v>
      </c>
    </row>
    <row r="879" spans="1:8" ht="31.5">
      <c r="A879" s="100" t="s">
        <v>237</v>
      </c>
      <c r="B879" s="4" t="s">
        <v>287</v>
      </c>
      <c r="C879" s="4"/>
      <c r="D879" s="4"/>
      <c r="E879" s="4"/>
      <c r="F879" s="7">
        <f t="shared" ref="F879:H879" si="230">F880</f>
        <v>623.5</v>
      </c>
      <c r="G879" s="7">
        <f t="shared" si="230"/>
        <v>0</v>
      </c>
      <c r="H879" s="7">
        <f t="shared" si="230"/>
        <v>0</v>
      </c>
    </row>
    <row r="880" spans="1:8">
      <c r="A880" s="100" t="s">
        <v>233</v>
      </c>
      <c r="B880" s="4" t="s">
        <v>288</v>
      </c>
      <c r="C880" s="4"/>
      <c r="D880" s="4"/>
      <c r="E880" s="4"/>
      <c r="F880" s="7">
        <f>SUM(F881)</f>
        <v>623.5</v>
      </c>
      <c r="G880" s="7">
        <f t="shared" ref="G880:H880" si="231">SUM(G881)</f>
        <v>0</v>
      </c>
      <c r="H880" s="7">
        <f t="shared" si="231"/>
        <v>0</v>
      </c>
    </row>
    <row r="881" spans="1:8" ht="31.5">
      <c r="A881" s="100" t="s">
        <v>207</v>
      </c>
      <c r="B881" s="4" t="s">
        <v>288</v>
      </c>
      <c r="C881" s="4" t="s">
        <v>111</v>
      </c>
      <c r="D881" s="4" t="s">
        <v>153</v>
      </c>
      <c r="E881" s="4" t="s">
        <v>28</v>
      </c>
      <c r="F881" s="7">
        <f>SUM(Ведомственная!G843)</f>
        <v>623.5</v>
      </c>
      <c r="G881" s="7">
        <f>SUM(Ведомственная!H843)</f>
        <v>0</v>
      </c>
      <c r="H881" s="7">
        <f>SUM(Ведомственная!I843)</f>
        <v>0</v>
      </c>
    </row>
    <row r="882" spans="1:8" s="27" customFormat="1" ht="31.5">
      <c r="A882" s="23" t="s">
        <v>520</v>
      </c>
      <c r="B882" s="29" t="s">
        <v>14</v>
      </c>
      <c r="C882" s="29"/>
      <c r="D882" s="38"/>
      <c r="E882" s="38"/>
      <c r="F882" s="10">
        <f>SUM(F883+F911+F916+F930)</f>
        <v>37050.699999999997</v>
      </c>
      <c r="G882" s="10">
        <f>SUM(G883+G911+G916+G930)</f>
        <v>31660</v>
      </c>
      <c r="H882" s="10">
        <f>SUM(H883+H911+H916+H930)</f>
        <v>31660</v>
      </c>
    </row>
    <row r="883" spans="1:8" ht="47.25">
      <c r="A883" s="100" t="s">
        <v>71</v>
      </c>
      <c r="B883" s="31" t="s">
        <v>15</v>
      </c>
      <c r="C883" s="31"/>
      <c r="D883" s="101"/>
      <c r="E883" s="101"/>
      <c r="F883" s="9">
        <f>F901+F884+F904</f>
        <v>26097.199999999997</v>
      </c>
      <c r="G883" s="9">
        <f>G901+G884+G904</f>
        <v>23786.1</v>
      </c>
      <c r="H883" s="9">
        <f>H901+H884+H904</f>
        <v>23786.1</v>
      </c>
    </row>
    <row r="884" spans="1:8">
      <c r="A884" s="100" t="s">
        <v>29</v>
      </c>
      <c r="B884" s="31" t="s">
        <v>30</v>
      </c>
      <c r="C884" s="31"/>
      <c r="D884" s="101"/>
      <c r="E884" s="101"/>
      <c r="F884" s="9">
        <f>SUM(F885)+F887+F898</f>
        <v>26097.199999999997</v>
      </c>
      <c r="G884" s="9">
        <f t="shared" ref="G884:H884" si="232">SUM(G885)+G887+G898</f>
        <v>23786.1</v>
      </c>
      <c r="H884" s="9">
        <f t="shared" si="232"/>
        <v>23786.1</v>
      </c>
    </row>
    <row r="885" spans="1:8" ht="31.5">
      <c r="A885" s="100" t="s">
        <v>32</v>
      </c>
      <c r="B885" s="31" t="s">
        <v>33</v>
      </c>
      <c r="C885" s="31"/>
      <c r="D885" s="101"/>
      <c r="E885" s="101"/>
      <c r="F885" s="9">
        <f t="shared" ref="F885:H885" si="233">F886</f>
        <v>18576.3</v>
      </c>
      <c r="G885" s="9">
        <f t="shared" si="233"/>
        <v>16800</v>
      </c>
      <c r="H885" s="9">
        <f t="shared" si="233"/>
        <v>16800</v>
      </c>
    </row>
    <row r="886" spans="1:8">
      <c r="A886" s="100" t="s">
        <v>34</v>
      </c>
      <c r="B886" s="31" t="s">
        <v>33</v>
      </c>
      <c r="C886" s="31">
        <v>300</v>
      </c>
      <c r="D886" s="101" t="s">
        <v>25</v>
      </c>
      <c r="E886" s="101" t="s">
        <v>28</v>
      </c>
      <c r="F886" s="9">
        <f>SUM(Ведомственная!G621)</f>
        <v>18576.3</v>
      </c>
      <c r="G886" s="9">
        <f>SUM(Ведомственная!H621)</f>
        <v>16800</v>
      </c>
      <c r="H886" s="9">
        <f>SUM(Ведомственная!I621)</f>
        <v>16800</v>
      </c>
    </row>
    <row r="887" spans="1:8">
      <c r="A887" s="100" t="s">
        <v>46</v>
      </c>
      <c r="B887" s="31" t="s">
        <v>47</v>
      </c>
      <c r="C887" s="31"/>
      <c r="D887" s="101"/>
      <c r="E887" s="101"/>
      <c r="F887" s="9">
        <f>F888+F890+F892+F894+F896</f>
        <v>6213.9</v>
      </c>
      <c r="G887" s="9">
        <f t="shared" ref="G887:H887" si="234">G888+G890+G892+G894+G896</f>
        <v>5826.0999999999995</v>
      </c>
      <c r="H887" s="9">
        <f t="shared" si="234"/>
        <v>5826.0999999999995</v>
      </c>
    </row>
    <row r="888" spans="1:8">
      <c r="A888" s="100" t="s">
        <v>48</v>
      </c>
      <c r="B888" s="31" t="s">
        <v>49</v>
      </c>
      <c r="C888" s="31"/>
      <c r="D888" s="101"/>
      <c r="E888" s="101"/>
      <c r="F888" s="9">
        <f>F889</f>
        <v>2600</v>
      </c>
      <c r="G888" s="9">
        <f>G889</f>
        <v>2519.6999999999998</v>
      </c>
      <c r="H888" s="9">
        <f>H889</f>
        <v>2436.1</v>
      </c>
    </row>
    <row r="889" spans="1:8">
      <c r="A889" s="100" t="s">
        <v>34</v>
      </c>
      <c r="B889" s="31" t="s">
        <v>49</v>
      </c>
      <c r="C889" s="31">
        <v>300</v>
      </c>
      <c r="D889" s="101" t="s">
        <v>25</v>
      </c>
      <c r="E889" s="101" t="s">
        <v>45</v>
      </c>
      <c r="F889" s="9">
        <f>SUM(Ведомственная!G677)</f>
        <v>2600</v>
      </c>
      <c r="G889" s="9">
        <f>SUM(Ведомственная!H677)</f>
        <v>2519.6999999999998</v>
      </c>
      <c r="H889" s="9">
        <f>SUM(Ведомственная!I677)</f>
        <v>2436.1</v>
      </c>
    </row>
    <row r="890" spans="1:8" ht="31.5">
      <c r="A890" s="100" t="s">
        <v>50</v>
      </c>
      <c r="B890" s="31" t="s">
        <v>51</v>
      </c>
      <c r="C890" s="31"/>
      <c r="D890" s="101"/>
      <c r="E890" s="101"/>
      <c r="F890" s="9">
        <f>F891</f>
        <v>2008.9</v>
      </c>
      <c r="G890" s="9">
        <f>G891</f>
        <v>2089.1999999999998</v>
      </c>
      <c r="H890" s="9">
        <f>H891</f>
        <v>2172.8000000000002</v>
      </c>
    </row>
    <row r="891" spans="1:8">
      <c r="A891" s="100" t="s">
        <v>34</v>
      </c>
      <c r="B891" s="31" t="s">
        <v>51</v>
      </c>
      <c r="C891" s="31">
        <v>300</v>
      </c>
      <c r="D891" s="101" t="s">
        <v>25</v>
      </c>
      <c r="E891" s="101" t="s">
        <v>45</v>
      </c>
      <c r="F891" s="9">
        <f>SUM(Ведомственная!G679)</f>
        <v>2008.9</v>
      </c>
      <c r="G891" s="9">
        <f>SUM(Ведомственная!H679)</f>
        <v>2089.1999999999998</v>
      </c>
      <c r="H891" s="9">
        <f>SUM(Ведомственная!I679)</f>
        <v>2172.8000000000002</v>
      </c>
    </row>
    <row r="892" spans="1:8" ht="47.25">
      <c r="A892" s="100" t="s">
        <v>388</v>
      </c>
      <c r="B892" s="4" t="s">
        <v>389</v>
      </c>
      <c r="C892" s="101"/>
      <c r="D892" s="101"/>
      <c r="E892" s="101"/>
      <c r="F892" s="9">
        <f>F893</f>
        <v>850</v>
      </c>
      <c r="G892" s="9">
        <f>G893</f>
        <v>850</v>
      </c>
      <c r="H892" s="9">
        <f>H893</f>
        <v>850</v>
      </c>
    </row>
    <row r="893" spans="1:8">
      <c r="A893" s="100" t="s">
        <v>34</v>
      </c>
      <c r="B893" s="4" t="s">
        <v>389</v>
      </c>
      <c r="C893" s="101" t="s">
        <v>88</v>
      </c>
      <c r="D893" s="101" t="s">
        <v>25</v>
      </c>
      <c r="E893" s="101" t="s">
        <v>45</v>
      </c>
      <c r="F893" s="7">
        <f>SUM(Ведомственная!G681)</f>
        <v>850</v>
      </c>
      <c r="G893" s="7">
        <f>SUM(Ведомственная!H681)</f>
        <v>850</v>
      </c>
      <c r="H893" s="7">
        <f>SUM(Ведомственная!I681)</f>
        <v>850</v>
      </c>
    </row>
    <row r="894" spans="1:8" ht="47.25">
      <c r="A894" s="100" t="s">
        <v>1046</v>
      </c>
      <c r="B894" s="4" t="s">
        <v>691</v>
      </c>
      <c r="C894" s="101"/>
      <c r="D894" s="101"/>
      <c r="E894" s="101"/>
      <c r="F894" s="7">
        <f>SUM(F895)</f>
        <v>387.8</v>
      </c>
      <c r="G894" s="7">
        <f t="shared" ref="G894:H894" si="235">SUM(G895)</f>
        <v>0</v>
      </c>
      <c r="H894" s="7">
        <f t="shared" si="235"/>
        <v>0</v>
      </c>
    </row>
    <row r="895" spans="1:8">
      <c r="A895" s="100" t="s">
        <v>34</v>
      </c>
      <c r="B895" s="4" t="s">
        <v>691</v>
      </c>
      <c r="C895" s="101" t="s">
        <v>88</v>
      </c>
      <c r="D895" s="101" t="s">
        <v>25</v>
      </c>
      <c r="E895" s="101" t="s">
        <v>45</v>
      </c>
      <c r="F895" s="7">
        <f>SUM(Ведомственная!G683)</f>
        <v>387.8</v>
      </c>
      <c r="G895" s="7">
        <f>SUM(Ведомственная!H683)</f>
        <v>0</v>
      </c>
      <c r="H895" s="7">
        <f>SUM(Ведомственная!I683)</f>
        <v>0</v>
      </c>
    </row>
    <row r="896" spans="1:8" ht="47.25">
      <c r="A896" s="100" t="s">
        <v>912</v>
      </c>
      <c r="B896" s="4" t="s">
        <v>911</v>
      </c>
      <c r="C896" s="4"/>
      <c r="D896" s="101"/>
      <c r="E896" s="101"/>
      <c r="F896" s="7">
        <f>SUM(F897)</f>
        <v>367.2</v>
      </c>
      <c r="G896" s="7">
        <f t="shared" ref="G896:H896" si="236">SUM(G897)</f>
        <v>367.2</v>
      </c>
      <c r="H896" s="7">
        <f t="shared" si="236"/>
        <v>367.2</v>
      </c>
    </row>
    <row r="897" spans="1:8" ht="31.5">
      <c r="A897" s="100" t="s">
        <v>43</v>
      </c>
      <c r="B897" s="4" t="s">
        <v>911</v>
      </c>
      <c r="C897" s="4" t="s">
        <v>80</v>
      </c>
      <c r="D897" s="101" t="s">
        <v>25</v>
      </c>
      <c r="E897" s="101" t="s">
        <v>45</v>
      </c>
      <c r="F897" s="7">
        <f>SUM(Ведомственная!G685)</f>
        <v>367.2</v>
      </c>
      <c r="G897" s="7">
        <f>SUM(Ведомственная!H685)</f>
        <v>367.2</v>
      </c>
      <c r="H897" s="7">
        <f>SUM(Ведомственная!I685)</f>
        <v>367.2</v>
      </c>
    </row>
    <row r="898" spans="1:8">
      <c r="A898" s="100" t="s">
        <v>52</v>
      </c>
      <c r="B898" s="31" t="s">
        <v>53</v>
      </c>
      <c r="C898" s="31"/>
      <c r="D898" s="101"/>
      <c r="E898" s="101"/>
      <c r="F898" s="9">
        <f>F899+F900</f>
        <v>1307</v>
      </c>
      <c r="G898" s="9">
        <f>G899+G900</f>
        <v>1160</v>
      </c>
      <c r="H898" s="9">
        <f>H899+H900</f>
        <v>1160</v>
      </c>
    </row>
    <row r="899" spans="1:8" ht="31.5">
      <c r="A899" s="100" t="s">
        <v>43</v>
      </c>
      <c r="B899" s="31" t="s">
        <v>53</v>
      </c>
      <c r="C899" s="31">
        <v>200</v>
      </c>
      <c r="D899" s="101" t="s">
        <v>25</v>
      </c>
      <c r="E899" s="101" t="s">
        <v>45</v>
      </c>
      <c r="F899" s="9">
        <f>SUM(Ведомственная!G687)</f>
        <v>623</v>
      </c>
      <c r="G899" s="9">
        <f>SUM(Ведомственная!H687)</f>
        <v>476</v>
      </c>
      <c r="H899" s="9">
        <f>SUM(Ведомственная!I687)</f>
        <v>476</v>
      </c>
    </row>
    <row r="900" spans="1:8">
      <c r="A900" s="100" t="s">
        <v>34</v>
      </c>
      <c r="B900" s="31" t="s">
        <v>53</v>
      </c>
      <c r="C900" s="31">
        <v>300</v>
      </c>
      <c r="D900" s="101" t="s">
        <v>25</v>
      </c>
      <c r="E900" s="101" t="s">
        <v>45</v>
      </c>
      <c r="F900" s="9">
        <f>SUM(Ведомственная!G688)</f>
        <v>684</v>
      </c>
      <c r="G900" s="9">
        <f>SUM(Ведомственная!H688)</f>
        <v>684</v>
      </c>
      <c r="H900" s="9">
        <f>SUM(Ведомственная!I688)</f>
        <v>684</v>
      </c>
    </row>
    <row r="901" spans="1:8" ht="47.25" hidden="1">
      <c r="A901" s="100" t="s">
        <v>16</v>
      </c>
      <c r="B901" s="31" t="s">
        <v>17</v>
      </c>
      <c r="C901" s="31"/>
      <c r="D901" s="101"/>
      <c r="E901" s="101"/>
      <c r="F901" s="9">
        <f>SUM(F902)</f>
        <v>0</v>
      </c>
      <c r="G901" s="9">
        <f>SUM(G902)</f>
        <v>0</v>
      </c>
      <c r="H901" s="9">
        <f>SUM(H902)</f>
        <v>0</v>
      </c>
    </row>
    <row r="902" spans="1:8" hidden="1">
      <c r="A902" s="100" t="s">
        <v>18</v>
      </c>
      <c r="B902" s="31" t="s">
        <v>19</v>
      </c>
      <c r="C902" s="31"/>
      <c r="D902" s="101"/>
      <c r="E902" s="101"/>
      <c r="F902" s="9">
        <f>F903</f>
        <v>0</v>
      </c>
      <c r="G902" s="9">
        <f>G903</f>
        <v>0</v>
      </c>
      <c r="H902" s="9">
        <f>H903</f>
        <v>0</v>
      </c>
    </row>
    <row r="903" spans="1:8" hidden="1">
      <c r="A903" s="100" t="s">
        <v>20</v>
      </c>
      <c r="B903" s="31" t="s">
        <v>19</v>
      </c>
      <c r="C903" s="31">
        <v>800</v>
      </c>
      <c r="D903" s="101" t="s">
        <v>11</v>
      </c>
      <c r="E903" s="101" t="s">
        <v>13</v>
      </c>
      <c r="F903" s="9">
        <v>0</v>
      </c>
      <c r="G903" s="9">
        <v>0</v>
      </c>
      <c r="H903" s="9">
        <v>0</v>
      </c>
    </row>
    <row r="904" spans="1:8" ht="31.5" hidden="1">
      <c r="A904" s="100" t="s">
        <v>36</v>
      </c>
      <c r="B904" s="31" t="s">
        <v>37</v>
      </c>
      <c r="C904" s="31"/>
      <c r="D904" s="101"/>
      <c r="E904" s="101"/>
      <c r="F904" s="9">
        <f>SUM(F905)+F908</f>
        <v>0</v>
      </c>
      <c r="G904" s="9">
        <f>SUM(G905)+G908</f>
        <v>0</v>
      </c>
      <c r="H904" s="9">
        <f>SUM(H905)+H908</f>
        <v>0</v>
      </c>
    </row>
    <row r="905" spans="1:8" hidden="1">
      <c r="A905" s="100" t="s">
        <v>38</v>
      </c>
      <c r="B905" s="31" t="s">
        <v>39</v>
      </c>
      <c r="C905" s="31"/>
      <c r="D905" s="101"/>
      <c r="E905" s="101"/>
      <c r="F905" s="9">
        <f>F906</f>
        <v>0</v>
      </c>
      <c r="G905" s="9">
        <f>G906</f>
        <v>0</v>
      </c>
      <c r="H905" s="9">
        <f>H906</f>
        <v>0</v>
      </c>
    </row>
    <row r="906" spans="1:8" ht="47.25" hidden="1">
      <c r="A906" s="100" t="s">
        <v>40</v>
      </c>
      <c r="B906" s="31" t="s">
        <v>41</v>
      </c>
      <c r="C906" s="31"/>
      <c r="D906" s="101"/>
      <c r="E906" s="101"/>
      <c r="F906" s="9">
        <f>SUM(F907:F907)</f>
        <v>0</v>
      </c>
      <c r="G906" s="9">
        <f>SUM(G907:G907)</f>
        <v>0</v>
      </c>
      <c r="H906" s="9">
        <f>SUM(H907:H907)</f>
        <v>0</v>
      </c>
    </row>
    <row r="907" spans="1:8" ht="31.5" hidden="1">
      <c r="A907" s="100" t="s">
        <v>43</v>
      </c>
      <c r="B907" s="31" t="s">
        <v>41</v>
      </c>
      <c r="C907" s="31">
        <v>200</v>
      </c>
      <c r="D907" s="101" t="s">
        <v>102</v>
      </c>
      <c r="E907" s="101" t="s">
        <v>152</v>
      </c>
      <c r="F907" s="9">
        <f>SUM(Ведомственная!G604)</f>
        <v>0</v>
      </c>
      <c r="G907" s="9">
        <f>SUM(Ведомственная!H604)</f>
        <v>0</v>
      </c>
      <c r="H907" s="9">
        <f>SUM(Ведомственная!I604)</f>
        <v>0</v>
      </c>
    </row>
    <row r="908" spans="1:8" hidden="1">
      <c r="A908" s="100" t="s">
        <v>481</v>
      </c>
      <c r="B908" s="31" t="s">
        <v>480</v>
      </c>
      <c r="C908" s="31"/>
      <c r="D908" s="101"/>
      <c r="E908" s="101"/>
      <c r="F908" s="9">
        <f>SUM(F910)</f>
        <v>0</v>
      </c>
      <c r="G908" s="9">
        <f>SUM(G910)</f>
        <v>0</v>
      </c>
      <c r="H908" s="9">
        <f>SUM(H910)</f>
        <v>0</v>
      </c>
    </row>
    <row r="909" spans="1:8" ht="47.25" hidden="1">
      <c r="A909" s="100" t="s">
        <v>488</v>
      </c>
      <c r="B909" s="31" t="s">
        <v>487</v>
      </c>
      <c r="C909" s="31"/>
      <c r="D909" s="101"/>
      <c r="E909" s="101"/>
      <c r="F909" s="9">
        <f>SUM(F910)</f>
        <v>0</v>
      </c>
      <c r="G909" s="9">
        <f>SUM(G910)</f>
        <v>0</v>
      </c>
      <c r="H909" s="9">
        <f>SUM(H910)</f>
        <v>0</v>
      </c>
    </row>
    <row r="910" spans="1:8" ht="31.5" hidden="1">
      <c r="A910" s="100" t="s">
        <v>43</v>
      </c>
      <c r="B910" s="31" t="s">
        <v>487</v>
      </c>
      <c r="C910" s="31">
        <v>200</v>
      </c>
      <c r="D910" s="101" t="s">
        <v>25</v>
      </c>
      <c r="E910" s="101" t="s">
        <v>11</v>
      </c>
      <c r="F910" s="9">
        <f>SUM(Ведомственная!G737)</f>
        <v>0</v>
      </c>
      <c r="G910" s="9">
        <f>SUM(Ведомственная!H737)</f>
        <v>0</v>
      </c>
      <c r="H910" s="9">
        <f>SUM(Ведомственная!I737)</f>
        <v>0</v>
      </c>
    </row>
    <row r="911" spans="1:8">
      <c r="A911" s="100" t="s">
        <v>72</v>
      </c>
      <c r="B911" s="31" t="s">
        <v>54</v>
      </c>
      <c r="C911" s="31"/>
      <c r="D911" s="101"/>
      <c r="E911" s="101"/>
      <c r="F911" s="9">
        <f t="shared" ref="F911:H912" si="237">F912</f>
        <v>57.8</v>
      </c>
      <c r="G911" s="9">
        <f t="shared" si="237"/>
        <v>0</v>
      </c>
      <c r="H911" s="9">
        <f t="shared" si="237"/>
        <v>0</v>
      </c>
    </row>
    <row r="912" spans="1:8">
      <c r="A912" s="100" t="s">
        <v>29</v>
      </c>
      <c r="B912" s="31" t="s">
        <v>55</v>
      </c>
      <c r="C912" s="31"/>
      <c r="D912" s="101"/>
      <c r="E912" s="101"/>
      <c r="F912" s="9">
        <f t="shared" si="237"/>
        <v>57.8</v>
      </c>
      <c r="G912" s="9">
        <f t="shared" si="237"/>
        <v>0</v>
      </c>
      <c r="H912" s="9">
        <f t="shared" si="237"/>
        <v>0</v>
      </c>
    </row>
    <row r="913" spans="1:8">
      <c r="A913" s="100" t="s">
        <v>31</v>
      </c>
      <c r="B913" s="31" t="s">
        <v>56</v>
      </c>
      <c r="C913" s="31"/>
      <c r="D913" s="101"/>
      <c r="E913" s="101"/>
      <c r="F913" s="9">
        <f>F914+F915</f>
        <v>57.8</v>
      </c>
      <c r="G913" s="9">
        <f>G914+G915</f>
        <v>0</v>
      </c>
      <c r="H913" s="9">
        <f>H914+H915</f>
        <v>0</v>
      </c>
    </row>
    <row r="914" spans="1:8" ht="31.5">
      <c r="A914" s="100" t="s">
        <v>43</v>
      </c>
      <c r="B914" s="31" t="s">
        <v>56</v>
      </c>
      <c r="C914" s="31">
        <v>200</v>
      </c>
      <c r="D914" s="101" t="s">
        <v>25</v>
      </c>
      <c r="E914" s="101" t="s">
        <v>45</v>
      </c>
      <c r="F914" s="9">
        <f>SUM(Ведомственная!G692)</f>
        <v>57.8</v>
      </c>
      <c r="G914" s="9">
        <f>SUM(Ведомственная!H692)</f>
        <v>0</v>
      </c>
      <c r="H914" s="9">
        <f>SUM(Ведомственная!I692)</f>
        <v>0</v>
      </c>
    </row>
    <row r="915" spans="1:8" hidden="1">
      <c r="A915" s="100" t="s">
        <v>34</v>
      </c>
      <c r="B915" s="31" t="s">
        <v>56</v>
      </c>
      <c r="C915" s="31">
        <v>300</v>
      </c>
      <c r="D915" s="101" t="s">
        <v>25</v>
      </c>
      <c r="E915" s="101" t="s">
        <v>45</v>
      </c>
      <c r="F915" s="9"/>
      <c r="G915" s="9"/>
      <c r="H915" s="9"/>
    </row>
    <row r="916" spans="1:8">
      <c r="A916" s="100" t="s">
        <v>73</v>
      </c>
      <c r="B916" s="31" t="s">
        <v>57</v>
      </c>
      <c r="C916" s="31"/>
      <c r="D916" s="101"/>
      <c r="E916" s="101"/>
      <c r="F916" s="9">
        <f>SUM(F917)</f>
        <v>908.40000000000009</v>
      </c>
      <c r="G916" s="9">
        <f>SUM(G917)</f>
        <v>45</v>
      </c>
      <c r="H916" s="9">
        <f>SUM(H917)</f>
        <v>45</v>
      </c>
    </row>
    <row r="917" spans="1:8">
      <c r="A917" s="100" t="s">
        <v>29</v>
      </c>
      <c r="B917" s="31" t="s">
        <v>369</v>
      </c>
      <c r="C917" s="31"/>
      <c r="D917" s="37"/>
      <c r="E917" s="37"/>
      <c r="F917" s="9">
        <f>SUM(F922)+F920+F918</f>
        <v>908.40000000000009</v>
      </c>
      <c r="G917" s="9">
        <f t="shared" ref="G917:H917" si="238">SUM(G922)+G920+G918</f>
        <v>45</v>
      </c>
      <c r="H917" s="9">
        <f t="shared" si="238"/>
        <v>45</v>
      </c>
    </row>
    <row r="918" spans="1:8" ht="47.25" hidden="1">
      <c r="A918" s="100" t="s">
        <v>719</v>
      </c>
      <c r="B918" s="31" t="s">
        <v>576</v>
      </c>
      <c r="C918" s="31"/>
      <c r="D918" s="37"/>
      <c r="E918" s="37"/>
      <c r="F918" s="9">
        <f>SUM(F919)</f>
        <v>0</v>
      </c>
      <c r="G918" s="9">
        <f>SUM(G919)</f>
        <v>0</v>
      </c>
      <c r="H918" s="9">
        <f>SUM(H919)</f>
        <v>0</v>
      </c>
    </row>
    <row r="919" spans="1:8" ht="31.5" hidden="1">
      <c r="A919" s="100" t="s">
        <v>43</v>
      </c>
      <c r="B919" s="31" t="s">
        <v>576</v>
      </c>
      <c r="C919" s="31">
        <v>200</v>
      </c>
      <c r="D919" s="101" t="s">
        <v>25</v>
      </c>
      <c r="E919" s="101" t="s">
        <v>67</v>
      </c>
      <c r="F919" s="9">
        <f>SUM(Ведомственная!G769)</f>
        <v>0</v>
      </c>
      <c r="G919" s="9">
        <f>SUM(Ведомственная!H769)</f>
        <v>0</v>
      </c>
      <c r="H919" s="9">
        <f>SUM(Ведомственная!I769)</f>
        <v>0</v>
      </c>
    </row>
    <row r="920" spans="1:8" ht="63" hidden="1">
      <c r="A920" s="100" t="s">
        <v>774</v>
      </c>
      <c r="B920" s="31" t="s">
        <v>773</v>
      </c>
      <c r="C920" s="31"/>
      <c r="D920" s="37"/>
      <c r="E920" s="37"/>
      <c r="F920" s="9">
        <f>SUM(F921)</f>
        <v>0</v>
      </c>
      <c r="G920" s="9">
        <f t="shared" ref="G920:H920" si="239">SUM(G921)</f>
        <v>0</v>
      </c>
      <c r="H920" s="9">
        <f t="shared" si="239"/>
        <v>0</v>
      </c>
    </row>
    <row r="921" spans="1:8" ht="31.5" hidden="1">
      <c r="A921" s="100" t="s">
        <v>43</v>
      </c>
      <c r="B921" s="31" t="s">
        <v>773</v>
      </c>
      <c r="C921" s="31">
        <v>200</v>
      </c>
      <c r="D921" s="101" t="s">
        <v>25</v>
      </c>
      <c r="E921" s="101" t="s">
        <v>67</v>
      </c>
      <c r="F921" s="9">
        <f>SUM(Ведомственная!G767)</f>
        <v>0</v>
      </c>
      <c r="G921" s="9">
        <f>SUM(Ведомственная!H767)</f>
        <v>0</v>
      </c>
      <c r="H921" s="9">
        <f>SUM(Ведомственная!I767)</f>
        <v>0</v>
      </c>
    </row>
    <row r="922" spans="1:8">
      <c r="A922" s="100" t="s">
        <v>31</v>
      </c>
      <c r="B922" s="31" t="s">
        <v>370</v>
      </c>
      <c r="C922" s="31"/>
      <c r="D922" s="37"/>
      <c r="E922" s="37"/>
      <c r="F922" s="9">
        <f>SUM(F923:F929)</f>
        <v>908.40000000000009</v>
      </c>
      <c r="G922" s="9">
        <f t="shared" ref="G922:H922" si="240">SUM(G923:G929)</f>
        <v>45</v>
      </c>
      <c r="H922" s="9">
        <f t="shared" si="240"/>
        <v>45</v>
      </c>
    </row>
    <row r="923" spans="1:8" ht="31.5">
      <c r="A923" s="100" t="s">
        <v>43</v>
      </c>
      <c r="B923" s="31" t="s">
        <v>370</v>
      </c>
      <c r="C923" s="31">
        <v>200</v>
      </c>
      <c r="D923" s="101" t="s">
        <v>102</v>
      </c>
      <c r="E923" s="101" t="s">
        <v>35</v>
      </c>
      <c r="F923" s="9">
        <f>SUM(Ведомственная!G1084)</f>
        <v>16.8</v>
      </c>
      <c r="G923" s="9">
        <f>SUM(Ведомственная!H1084)</f>
        <v>30</v>
      </c>
      <c r="H923" s="9">
        <f>SUM(Ведомственная!I1084)</f>
        <v>30</v>
      </c>
    </row>
    <row r="924" spans="1:8" ht="31.5">
      <c r="A924" s="105" t="s">
        <v>43</v>
      </c>
      <c r="B924" s="31" t="s">
        <v>370</v>
      </c>
      <c r="C924" s="31">
        <v>200</v>
      </c>
      <c r="D924" s="106" t="s">
        <v>102</v>
      </c>
      <c r="E924" s="106" t="s">
        <v>45</v>
      </c>
      <c r="F924" s="9">
        <f>SUM(Ведомственная!G1283)</f>
        <v>252.5</v>
      </c>
      <c r="G924" s="9">
        <f>SUM(Ведомственная!H1283)</f>
        <v>0</v>
      </c>
      <c r="H924" s="9">
        <f>SUM(Ведомственная!I1283)</f>
        <v>0</v>
      </c>
    </row>
    <row r="925" spans="1:8" ht="31.5">
      <c r="A925" s="100" t="s">
        <v>43</v>
      </c>
      <c r="B925" s="31" t="s">
        <v>370</v>
      </c>
      <c r="C925" s="31">
        <v>200</v>
      </c>
      <c r="D925" s="101" t="s">
        <v>13</v>
      </c>
      <c r="E925" s="101" t="s">
        <v>28</v>
      </c>
      <c r="F925" s="9">
        <f>SUM(Ведомственная!G1394)</f>
        <v>136.9</v>
      </c>
      <c r="G925" s="9">
        <f>SUM(Ведомственная!H1394)</f>
        <v>0</v>
      </c>
      <c r="H925" s="9">
        <f>SUM(Ведомственная!I1394)</f>
        <v>0</v>
      </c>
    </row>
    <row r="926" spans="1:8" ht="31.5">
      <c r="A926" s="100" t="s">
        <v>43</v>
      </c>
      <c r="B926" s="31" t="s">
        <v>370</v>
      </c>
      <c r="C926" s="31">
        <v>200</v>
      </c>
      <c r="D926" s="101" t="s">
        <v>25</v>
      </c>
      <c r="E926" s="101" t="s">
        <v>45</v>
      </c>
      <c r="F926" s="9">
        <f>SUM(Ведомственная!G697)</f>
        <v>15</v>
      </c>
      <c r="G926" s="9">
        <f>SUM(Ведомственная!H697)</f>
        <v>15</v>
      </c>
      <c r="H926" s="9">
        <f>SUM(Ведомственная!I697)</f>
        <v>15</v>
      </c>
    </row>
    <row r="927" spans="1:8" ht="31.5">
      <c r="A927" s="100" t="s">
        <v>207</v>
      </c>
      <c r="B927" s="31" t="s">
        <v>370</v>
      </c>
      <c r="C927" s="31">
        <v>600</v>
      </c>
      <c r="D927" s="101" t="s">
        <v>102</v>
      </c>
      <c r="E927" s="101" t="s">
        <v>28</v>
      </c>
      <c r="F927" s="9">
        <f>SUM(Ведомственная!G970)</f>
        <v>0</v>
      </c>
      <c r="G927" s="9">
        <f>SUM(Ведомственная!H970)</f>
        <v>0</v>
      </c>
      <c r="H927" s="9">
        <f>SUM(Ведомственная!I970)</f>
        <v>0</v>
      </c>
    </row>
    <row r="928" spans="1:8" ht="31.5">
      <c r="A928" s="100" t="s">
        <v>207</v>
      </c>
      <c r="B928" s="31" t="s">
        <v>370</v>
      </c>
      <c r="C928" s="31">
        <v>600</v>
      </c>
      <c r="D928" s="101" t="s">
        <v>102</v>
      </c>
      <c r="E928" s="101" t="s">
        <v>35</v>
      </c>
      <c r="F928" s="9">
        <f>SUM(Ведомственная!G1085)</f>
        <v>13.2</v>
      </c>
      <c r="G928" s="9">
        <f>SUM(Ведомственная!H1085)</f>
        <v>0</v>
      </c>
      <c r="H928" s="9">
        <f>SUM(Ведомственная!I1085)</f>
        <v>0</v>
      </c>
    </row>
    <row r="929" spans="1:8">
      <c r="A929" s="100" t="s">
        <v>20</v>
      </c>
      <c r="B929" s="31" t="s">
        <v>370</v>
      </c>
      <c r="C929" s="31">
        <v>800</v>
      </c>
      <c r="D929" s="101" t="s">
        <v>25</v>
      </c>
      <c r="E929" s="101" t="s">
        <v>45</v>
      </c>
      <c r="F929" s="9">
        <f>SUM(Ведомственная!G698)</f>
        <v>474</v>
      </c>
      <c r="G929" s="9">
        <f>SUM(Ведомственная!H698)</f>
        <v>0</v>
      </c>
      <c r="H929" s="9">
        <f>SUM(Ведомственная!I698)</f>
        <v>0</v>
      </c>
    </row>
    <row r="930" spans="1:8" ht="47.25">
      <c r="A930" s="100" t="s">
        <v>527</v>
      </c>
      <c r="B930" s="31" t="s">
        <v>68</v>
      </c>
      <c r="C930" s="31"/>
      <c r="D930" s="101"/>
      <c r="E930" s="101"/>
      <c r="F930" s="9">
        <f>SUM(F931+F934+F936+F938)+F942</f>
        <v>9987.3000000000011</v>
      </c>
      <c r="G930" s="9">
        <f t="shared" ref="G930:H930" si="241">SUM(G931+G934+G936+G938)+G942</f>
        <v>7828.9</v>
      </c>
      <c r="H930" s="9">
        <f t="shared" si="241"/>
        <v>7828.9</v>
      </c>
    </row>
    <row r="931" spans="1:8">
      <c r="A931" s="100" t="s">
        <v>69</v>
      </c>
      <c r="B931" s="31" t="s">
        <v>70</v>
      </c>
      <c r="C931" s="31"/>
      <c r="D931" s="101"/>
      <c r="E931" s="101"/>
      <c r="F931" s="9">
        <f>F932+F933</f>
        <v>5979.2000000000007</v>
      </c>
      <c r="G931" s="9">
        <f t="shared" ref="G931:H931" si="242">G932+G933</f>
        <v>5916.7</v>
      </c>
      <c r="H931" s="9">
        <f t="shared" si="242"/>
        <v>5916.7</v>
      </c>
    </row>
    <row r="932" spans="1:8" ht="63">
      <c r="A932" s="100" t="s">
        <v>42</v>
      </c>
      <c r="B932" s="31" t="s">
        <v>70</v>
      </c>
      <c r="C932" s="31">
        <v>100</v>
      </c>
      <c r="D932" s="101" t="s">
        <v>25</v>
      </c>
      <c r="E932" s="101" t="s">
        <v>67</v>
      </c>
      <c r="F932" s="9">
        <f>SUM(Ведомственная!G772)</f>
        <v>5972.2000000000007</v>
      </c>
      <c r="G932" s="9">
        <f>SUM(Ведомственная!H772)</f>
        <v>5909.7</v>
      </c>
      <c r="H932" s="9">
        <f>SUM(Ведомственная!I772)</f>
        <v>5909.7</v>
      </c>
    </row>
    <row r="933" spans="1:8" ht="31.5">
      <c r="A933" s="100" t="s">
        <v>43</v>
      </c>
      <c r="B933" s="31" t="s">
        <v>70</v>
      </c>
      <c r="C933" s="31">
        <v>200</v>
      </c>
      <c r="D933" s="101" t="s">
        <v>25</v>
      </c>
      <c r="E933" s="101" t="s">
        <v>67</v>
      </c>
      <c r="F933" s="9">
        <f>SUM(Ведомственная!G773)</f>
        <v>7</v>
      </c>
      <c r="G933" s="9">
        <f>SUM(Ведомственная!H773)</f>
        <v>7</v>
      </c>
      <c r="H933" s="9">
        <f>SUM(Ведомственная!I773)</f>
        <v>7</v>
      </c>
    </row>
    <row r="934" spans="1:8">
      <c r="A934" s="100" t="s">
        <v>84</v>
      </c>
      <c r="B934" s="31" t="s">
        <v>415</v>
      </c>
      <c r="C934" s="41"/>
      <c r="D934" s="101"/>
      <c r="E934" s="101"/>
      <c r="F934" s="9">
        <f>F935</f>
        <v>535</v>
      </c>
      <c r="G934" s="9">
        <f>G935</f>
        <v>535</v>
      </c>
      <c r="H934" s="9">
        <f>H935</f>
        <v>535</v>
      </c>
    </row>
    <row r="935" spans="1:8" ht="31.5">
      <c r="A935" s="100" t="s">
        <v>43</v>
      </c>
      <c r="B935" s="31" t="s">
        <v>415</v>
      </c>
      <c r="C935" s="31">
        <v>200</v>
      </c>
      <c r="D935" s="101" t="s">
        <v>25</v>
      </c>
      <c r="E935" s="101" t="s">
        <v>67</v>
      </c>
      <c r="F935" s="9">
        <f>SUM(Ведомственная!G775)</f>
        <v>535</v>
      </c>
      <c r="G935" s="9">
        <f>SUM(Ведомственная!H775)</f>
        <v>535</v>
      </c>
      <c r="H935" s="9">
        <f>SUM(Ведомственная!I775)</f>
        <v>535</v>
      </c>
    </row>
    <row r="936" spans="1:8" ht="31.5">
      <c r="A936" s="100" t="s">
        <v>86</v>
      </c>
      <c r="B936" s="31" t="s">
        <v>416</v>
      </c>
      <c r="C936" s="31"/>
      <c r="D936" s="101"/>
      <c r="E936" s="101"/>
      <c r="F936" s="9">
        <f>F937</f>
        <v>1304.3</v>
      </c>
      <c r="G936" s="9">
        <f>G937</f>
        <v>973.6</v>
      </c>
      <c r="H936" s="9">
        <f>H937</f>
        <v>973.6</v>
      </c>
    </row>
    <row r="937" spans="1:8" ht="31.5">
      <c r="A937" s="100" t="s">
        <v>43</v>
      </c>
      <c r="B937" s="31" t="s">
        <v>416</v>
      </c>
      <c r="C937" s="31">
        <v>200</v>
      </c>
      <c r="D937" s="101" t="s">
        <v>25</v>
      </c>
      <c r="E937" s="101" t="s">
        <v>67</v>
      </c>
      <c r="F937" s="9">
        <f>SUM(Ведомственная!G777)</f>
        <v>1304.3</v>
      </c>
      <c r="G937" s="9">
        <f>SUM(Ведомственная!H777)</f>
        <v>973.6</v>
      </c>
      <c r="H937" s="9">
        <f>SUM(Ведомственная!I777)</f>
        <v>973.6</v>
      </c>
    </row>
    <row r="938" spans="1:8" ht="31.5">
      <c r="A938" s="100" t="s">
        <v>87</v>
      </c>
      <c r="B938" s="31" t="s">
        <v>417</v>
      </c>
      <c r="C938" s="31"/>
      <c r="D938" s="101"/>
      <c r="E938" s="101"/>
      <c r="F938" s="9">
        <f>F940+F941+F939</f>
        <v>2144.4</v>
      </c>
      <c r="G938" s="9">
        <f t="shared" ref="G938:H938" si="243">G940+G941+G939</f>
        <v>379.2</v>
      </c>
      <c r="H938" s="9">
        <f t="shared" si="243"/>
        <v>379.2</v>
      </c>
    </row>
    <row r="939" spans="1:8" ht="31.5" hidden="1">
      <c r="A939" s="100" t="s">
        <v>43</v>
      </c>
      <c r="B939" s="31" t="s">
        <v>417</v>
      </c>
      <c r="C939" s="31">
        <v>200</v>
      </c>
      <c r="D939" s="101" t="s">
        <v>102</v>
      </c>
      <c r="E939" s="101" t="s">
        <v>152</v>
      </c>
      <c r="F939" s="9">
        <f>SUM(Ведомственная!G607)</f>
        <v>0</v>
      </c>
      <c r="G939" s="9">
        <f>SUM(Ведомственная!H607)</f>
        <v>0</v>
      </c>
      <c r="H939" s="9">
        <f>SUM(Ведомственная!I607)</f>
        <v>0</v>
      </c>
    </row>
    <row r="940" spans="1:8" ht="31.5">
      <c r="A940" s="100" t="s">
        <v>43</v>
      </c>
      <c r="B940" s="31" t="s">
        <v>417</v>
      </c>
      <c r="C940" s="31">
        <v>200</v>
      </c>
      <c r="D940" s="101" t="s">
        <v>25</v>
      </c>
      <c r="E940" s="101" t="s">
        <v>67</v>
      </c>
      <c r="F940" s="9">
        <f>SUM(Ведомственная!G779)</f>
        <v>2064.9</v>
      </c>
      <c r="G940" s="9">
        <f>SUM(Ведомственная!H779)</f>
        <v>299.7</v>
      </c>
      <c r="H940" s="9">
        <f>SUM(Ведомственная!I779)</f>
        <v>299.7</v>
      </c>
    </row>
    <row r="941" spans="1:8">
      <c r="A941" s="100" t="s">
        <v>20</v>
      </c>
      <c r="B941" s="31" t="s">
        <v>417</v>
      </c>
      <c r="C941" s="31">
        <v>800</v>
      </c>
      <c r="D941" s="101" t="s">
        <v>25</v>
      </c>
      <c r="E941" s="101" t="s">
        <v>67</v>
      </c>
      <c r="F941" s="9">
        <f>SUM(Ведомственная!G780)</f>
        <v>79.5</v>
      </c>
      <c r="G941" s="9">
        <f>SUM(Ведомственная!H780)</f>
        <v>79.5</v>
      </c>
      <c r="H941" s="9">
        <f>SUM(Ведомственная!I780)</f>
        <v>79.5</v>
      </c>
    </row>
    <row r="942" spans="1:8" ht="31.5">
      <c r="A942" s="100" t="s">
        <v>991</v>
      </c>
      <c r="B942" s="31" t="s">
        <v>990</v>
      </c>
      <c r="C942" s="31"/>
      <c r="D942" s="101"/>
      <c r="E942" s="101"/>
      <c r="F942" s="9">
        <f>SUM(F943)</f>
        <v>24.4</v>
      </c>
      <c r="G942" s="9">
        <f t="shared" ref="G942:H942" si="244">SUM(G943)</f>
        <v>24.4</v>
      </c>
      <c r="H942" s="9">
        <f t="shared" si="244"/>
        <v>24.4</v>
      </c>
    </row>
    <row r="943" spans="1:8" ht="63">
      <c r="A943" s="100" t="s">
        <v>42</v>
      </c>
      <c r="B943" s="31" t="s">
        <v>990</v>
      </c>
      <c r="C943" s="31">
        <v>100</v>
      </c>
      <c r="D943" s="101" t="s">
        <v>25</v>
      </c>
      <c r="E943" s="101" t="s">
        <v>67</v>
      </c>
      <c r="F943" s="9">
        <f>SUM(Ведомственная!G782)</f>
        <v>24.4</v>
      </c>
      <c r="G943" s="9">
        <f>SUM(Ведомственная!H782)</f>
        <v>24.4</v>
      </c>
      <c r="H943" s="9">
        <f>SUM(Ведомственная!I782)</f>
        <v>24.4</v>
      </c>
    </row>
    <row r="944" spans="1:8" s="27" customFormat="1" ht="63">
      <c r="A944" s="23" t="s">
        <v>523</v>
      </c>
      <c r="B944" s="29" t="s">
        <v>62</v>
      </c>
      <c r="C944" s="29"/>
      <c r="D944" s="38"/>
      <c r="E944" s="38"/>
      <c r="F944" s="10">
        <f>F945</f>
        <v>3850</v>
      </c>
      <c r="G944" s="10">
        <f>G945</f>
        <v>3850</v>
      </c>
      <c r="H944" s="10">
        <f>H945</f>
        <v>3850</v>
      </c>
    </row>
    <row r="945" spans="1:8">
      <c r="A945" s="100" t="s">
        <v>29</v>
      </c>
      <c r="B945" s="31" t="s">
        <v>63</v>
      </c>
      <c r="C945" s="31"/>
      <c r="D945" s="101"/>
      <c r="E945" s="101"/>
      <c r="F945" s="9">
        <f>SUM(F946)</f>
        <v>3850</v>
      </c>
      <c r="G945" s="9">
        <f>SUM(G946)</f>
        <v>3850</v>
      </c>
      <c r="H945" s="9">
        <f>SUM(H946)</f>
        <v>3850</v>
      </c>
    </row>
    <row r="946" spans="1:8" ht="31.5">
      <c r="A946" s="100" t="s">
        <v>64</v>
      </c>
      <c r="B946" s="31" t="s">
        <v>65</v>
      </c>
      <c r="C946" s="31"/>
      <c r="D946" s="101"/>
      <c r="E946" s="101"/>
      <c r="F946" s="9">
        <f>F947</f>
        <v>3850</v>
      </c>
      <c r="G946" s="9">
        <f>G947</f>
        <v>3850</v>
      </c>
      <c r="H946" s="9">
        <f>H947</f>
        <v>3850</v>
      </c>
    </row>
    <row r="947" spans="1:8" ht="31.5">
      <c r="A947" s="100" t="s">
        <v>43</v>
      </c>
      <c r="B947" s="31" t="s">
        <v>65</v>
      </c>
      <c r="C947" s="31">
        <v>200</v>
      </c>
      <c r="D947" s="101" t="s">
        <v>25</v>
      </c>
      <c r="E947" s="101" t="s">
        <v>45</v>
      </c>
      <c r="F947" s="9">
        <f>SUM(Ведомственная!G706)</f>
        <v>3850</v>
      </c>
      <c r="G947" s="9">
        <f>SUM(Ведомственная!H706)</f>
        <v>3850</v>
      </c>
      <c r="H947" s="9">
        <f>SUM(Ведомственная!I706)</f>
        <v>3850</v>
      </c>
    </row>
    <row r="948" spans="1:8" s="27" customFormat="1" ht="31.5">
      <c r="A948" s="23" t="s">
        <v>762</v>
      </c>
      <c r="B948" s="29" t="s">
        <v>203</v>
      </c>
      <c r="C948" s="29"/>
      <c r="D948" s="38"/>
      <c r="E948" s="38"/>
      <c r="F948" s="10">
        <f>SUM(F949)</f>
        <v>234.4</v>
      </c>
      <c r="G948" s="10">
        <f t="shared" ref="G948:H948" si="245">SUM(G949)</f>
        <v>234.4</v>
      </c>
      <c r="H948" s="10">
        <f t="shared" si="245"/>
        <v>234.4</v>
      </c>
    </row>
    <row r="949" spans="1:8" ht="31.5">
      <c r="A949" s="100" t="s">
        <v>87</v>
      </c>
      <c r="B949" s="31" t="s">
        <v>445</v>
      </c>
      <c r="C949" s="31"/>
      <c r="D949" s="101"/>
      <c r="E949" s="101"/>
      <c r="F949" s="9">
        <f>SUM(F950:F951)</f>
        <v>234.4</v>
      </c>
      <c r="G949" s="9">
        <f>SUM(G950:G951)</f>
        <v>234.4</v>
      </c>
      <c r="H949" s="9">
        <f>SUM(H950:H951)</f>
        <v>234.4</v>
      </c>
    </row>
    <row r="950" spans="1:8" ht="31.5">
      <c r="A950" s="100" t="s">
        <v>43</v>
      </c>
      <c r="B950" s="31" t="s">
        <v>445</v>
      </c>
      <c r="C950" s="31">
        <v>200</v>
      </c>
      <c r="D950" s="101" t="s">
        <v>28</v>
      </c>
      <c r="E950" s="101">
        <v>13</v>
      </c>
      <c r="F950" s="9">
        <f>SUM(Ведомственная!G118)</f>
        <v>84.4</v>
      </c>
      <c r="G950" s="9">
        <f>SUM(Ведомственная!H118)</f>
        <v>84.4</v>
      </c>
      <c r="H950" s="9">
        <f>SUM(Ведомственная!I118)</f>
        <v>84.4</v>
      </c>
    </row>
    <row r="951" spans="1:8">
      <c r="A951" s="100" t="s">
        <v>34</v>
      </c>
      <c r="B951" s="31" t="s">
        <v>445</v>
      </c>
      <c r="C951" s="31">
        <v>300</v>
      </c>
      <c r="D951" s="101" t="s">
        <v>28</v>
      </c>
      <c r="E951" s="101">
        <v>13</v>
      </c>
      <c r="F951" s="9">
        <f>SUM(Ведомственная!G119)</f>
        <v>150</v>
      </c>
      <c r="G951" s="9">
        <f>SUM(Ведомственная!H119)</f>
        <v>150</v>
      </c>
      <c r="H951" s="9">
        <f>SUM(Ведомственная!I119)</f>
        <v>150</v>
      </c>
    </row>
    <row r="952" spans="1:8" s="27" customFormat="1" ht="47.25">
      <c r="A952" s="23" t="s">
        <v>492</v>
      </c>
      <c r="B952" s="29" t="s">
        <v>176</v>
      </c>
      <c r="C952" s="29"/>
      <c r="D952" s="38"/>
      <c r="E952" s="38"/>
      <c r="F952" s="10">
        <f>SUM(F955+F958+F961+F963)+F953</f>
        <v>50599.799999999996</v>
      </c>
      <c r="G952" s="10">
        <f t="shared" ref="G952:H952" si="246">SUM(G955+G958+G961+G963)+G953</f>
        <v>43227.199999999997</v>
      </c>
      <c r="H952" s="10">
        <f t="shared" si="246"/>
        <v>44369.2</v>
      </c>
    </row>
    <row r="953" spans="1:8" s="27" customFormat="1" hidden="1">
      <c r="A953" s="100" t="s">
        <v>697</v>
      </c>
      <c r="B953" s="31" t="s">
        <v>698</v>
      </c>
      <c r="C953" s="31"/>
      <c r="D953" s="101"/>
      <c r="E953" s="101"/>
      <c r="F953" s="9">
        <f>SUM(F954)</f>
        <v>0</v>
      </c>
      <c r="G953" s="9">
        <f t="shared" ref="G953:H953" si="247">SUM(G954)</f>
        <v>0</v>
      </c>
      <c r="H953" s="9">
        <f t="shared" si="247"/>
        <v>0</v>
      </c>
    </row>
    <row r="954" spans="1:8" s="27" customFormat="1" hidden="1">
      <c r="A954" s="100" t="s">
        <v>699</v>
      </c>
      <c r="B954" s="31" t="s">
        <v>698</v>
      </c>
      <c r="C954" s="31">
        <v>700</v>
      </c>
      <c r="D954" s="101" t="s">
        <v>83</v>
      </c>
      <c r="E954" s="101" t="s">
        <v>28</v>
      </c>
      <c r="F954" s="9">
        <f>SUM(Ведомственная!G591)</f>
        <v>0</v>
      </c>
      <c r="G954" s="9">
        <f>SUM(Ведомственная!H591)</f>
        <v>0</v>
      </c>
      <c r="H954" s="9">
        <f>SUM(Ведомственная!I591)</f>
        <v>0</v>
      </c>
    </row>
    <row r="955" spans="1:8">
      <c r="A955" s="100" t="s">
        <v>69</v>
      </c>
      <c r="B955" s="101" t="s">
        <v>177</v>
      </c>
      <c r="C955" s="101"/>
      <c r="D955" s="101"/>
      <c r="E955" s="101"/>
      <c r="F955" s="9">
        <f>SUM(F956:F957)</f>
        <v>40649</v>
      </c>
      <c r="G955" s="9">
        <f>SUM(G956:G957)</f>
        <v>33276.400000000001</v>
      </c>
      <c r="H955" s="9">
        <f>SUM(H956:H957)</f>
        <v>34418.400000000001</v>
      </c>
    </row>
    <row r="956" spans="1:8" ht="63">
      <c r="A956" s="100" t="s">
        <v>42</v>
      </c>
      <c r="B956" s="101" t="s">
        <v>177</v>
      </c>
      <c r="C956" s="101" t="s">
        <v>78</v>
      </c>
      <c r="D956" s="101" t="s">
        <v>28</v>
      </c>
      <c r="E956" s="101" t="s">
        <v>67</v>
      </c>
      <c r="F956" s="9">
        <f>SUM(Ведомственная!G554)</f>
        <v>40633.1</v>
      </c>
      <c r="G956" s="9">
        <f>SUM(Ведомственная!H554)</f>
        <v>33260.5</v>
      </c>
      <c r="H956" s="9">
        <f>SUM(Ведомственная!I554)</f>
        <v>34402.5</v>
      </c>
    </row>
    <row r="957" spans="1:8" ht="31.5">
      <c r="A957" s="100" t="s">
        <v>43</v>
      </c>
      <c r="B957" s="101" t="s">
        <v>177</v>
      </c>
      <c r="C957" s="101" t="s">
        <v>80</v>
      </c>
      <c r="D957" s="101" t="s">
        <v>28</v>
      </c>
      <c r="E957" s="101" t="s">
        <v>67</v>
      </c>
      <c r="F957" s="9">
        <f>SUM(Ведомственная!G555)</f>
        <v>15.9</v>
      </c>
      <c r="G957" s="9">
        <f>SUM(Ведомственная!H555)</f>
        <v>15.9</v>
      </c>
      <c r="H957" s="9">
        <f>SUM(Ведомственная!I555)</f>
        <v>15.9</v>
      </c>
    </row>
    <row r="958" spans="1:8">
      <c r="A958" s="100" t="s">
        <v>84</v>
      </c>
      <c r="B958" s="31" t="s">
        <v>179</v>
      </c>
      <c r="C958" s="31"/>
      <c r="D958" s="101"/>
      <c r="E958" s="101"/>
      <c r="F958" s="9">
        <f>SUM(F959:F960)</f>
        <v>215.9</v>
      </c>
      <c r="G958" s="9">
        <f>SUM(G959:G960)</f>
        <v>215.9</v>
      </c>
      <c r="H958" s="9">
        <f>SUM(H959:H960)</f>
        <v>215.9</v>
      </c>
    </row>
    <row r="959" spans="1:8" ht="31.5">
      <c r="A959" s="100" t="s">
        <v>43</v>
      </c>
      <c r="B959" s="31" t="s">
        <v>179</v>
      </c>
      <c r="C959" s="31">
        <v>200</v>
      </c>
      <c r="D959" s="101" t="s">
        <v>28</v>
      </c>
      <c r="E959" s="101" t="s">
        <v>83</v>
      </c>
      <c r="F959" s="9">
        <f>SUM(Ведомственная!G563)</f>
        <v>214.5</v>
      </c>
      <c r="G959" s="9">
        <f>SUM(Ведомственная!H563)</f>
        <v>214.5</v>
      </c>
      <c r="H959" s="9">
        <f>SUM(Ведомственная!I563)</f>
        <v>214.5</v>
      </c>
    </row>
    <row r="960" spans="1:8">
      <c r="A960" s="100" t="s">
        <v>20</v>
      </c>
      <c r="B960" s="31" t="s">
        <v>179</v>
      </c>
      <c r="C960" s="31">
        <v>800</v>
      </c>
      <c r="D960" s="101" t="s">
        <v>28</v>
      </c>
      <c r="E960" s="101" t="s">
        <v>83</v>
      </c>
      <c r="F960" s="9">
        <f>SUM(Ведомственная!G564)</f>
        <v>1.4</v>
      </c>
      <c r="G960" s="9">
        <f>SUM(Ведомственная!H564)</f>
        <v>1.4</v>
      </c>
      <c r="H960" s="9">
        <f>SUM(Ведомственная!I564)</f>
        <v>1.4</v>
      </c>
    </row>
    <row r="961" spans="1:8" ht="31.5">
      <c r="A961" s="100" t="s">
        <v>86</v>
      </c>
      <c r="B961" s="31" t="s">
        <v>180</v>
      </c>
      <c r="C961" s="31"/>
      <c r="D961" s="101"/>
      <c r="E961" s="101"/>
      <c r="F961" s="9">
        <f>SUM(F962)</f>
        <v>326.7</v>
      </c>
      <c r="G961" s="9">
        <f>SUM(G962)</f>
        <v>326.7</v>
      </c>
      <c r="H961" s="9">
        <f>SUM(H962)</f>
        <v>326.7</v>
      </c>
    </row>
    <row r="962" spans="1:8" ht="31.5">
      <c r="A962" s="100" t="s">
        <v>43</v>
      </c>
      <c r="B962" s="31" t="s">
        <v>180</v>
      </c>
      <c r="C962" s="31">
        <v>200</v>
      </c>
      <c r="D962" s="101" t="s">
        <v>28</v>
      </c>
      <c r="E962" s="101" t="s">
        <v>83</v>
      </c>
      <c r="F962" s="9">
        <f>SUM(Ведомственная!G566)</f>
        <v>326.7</v>
      </c>
      <c r="G962" s="9">
        <f>SUM(Ведомственная!H566)</f>
        <v>326.7</v>
      </c>
      <c r="H962" s="9">
        <f>SUM(Ведомственная!I566)</f>
        <v>326.7</v>
      </c>
    </row>
    <row r="963" spans="1:8" ht="31.5">
      <c r="A963" s="100" t="s">
        <v>87</v>
      </c>
      <c r="B963" s="31" t="s">
        <v>181</v>
      </c>
      <c r="C963" s="31"/>
      <c r="D963" s="101"/>
      <c r="E963" s="101"/>
      <c r="F963" s="9">
        <f>SUM(F964:F966)</f>
        <v>9408.1999999999989</v>
      </c>
      <c r="G963" s="9">
        <f>SUM(G964:G966)</f>
        <v>9408.1999999999989</v>
      </c>
      <c r="H963" s="9">
        <f>SUM(H964:H966)</f>
        <v>9408.1999999999989</v>
      </c>
    </row>
    <row r="964" spans="1:8" ht="31.5">
      <c r="A964" s="100" t="s">
        <v>43</v>
      </c>
      <c r="B964" s="31" t="s">
        <v>181</v>
      </c>
      <c r="C964" s="31">
        <v>200</v>
      </c>
      <c r="D964" s="101" t="s">
        <v>28</v>
      </c>
      <c r="E964" s="101" t="s">
        <v>83</v>
      </c>
      <c r="F964" s="9">
        <f>SUM(Ведомственная!G568)</f>
        <v>9293.2999999999993</v>
      </c>
      <c r="G964" s="9">
        <f>SUM(Ведомственная!H568)</f>
        <v>9293.2999999999993</v>
      </c>
      <c r="H964" s="9">
        <f>SUM(Ведомственная!I568)</f>
        <v>9293.2999999999993</v>
      </c>
    </row>
    <row r="965" spans="1:8" ht="31.5">
      <c r="A965" s="100" t="s">
        <v>43</v>
      </c>
      <c r="B965" s="31" t="s">
        <v>181</v>
      </c>
      <c r="C965" s="31">
        <v>200</v>
      </c>
      <c r="D965" s="101" t="s">
        <v>102</v>
      </c>
      <c r="E965" s="101" t="s">
        <v>152</v>
      </c>
      <c r="F965" s="9">
        <f>SUM(Ведомственная!G581)</f>
        <v>114.9</v>
      </c>
      <c r="G965" s="9">
        <f>SUM(Ведомственная!H581)</f>
        <v>114.9</v>
      </c>
      <c r="H965" s="9">
        <f>SUM(Ведомственная!I581)</f>
        <v>114.9</v>
      </c>
    </row>
    <row r="966" spans="1:8">
      <c r="A966" s="100" t="s">
        <v>20</v>
      </c>
      <c r="B966" s="31" t="s">
        <v>181</v>
      </c>
      <c r="C966" s="31">
        <v>800</v>
      </c>
      <c r="D966" s="101" t="s">
        <v>28</v>
      </c>
      <c r="E966" s="101" t="s">
        <v>83</v>
      </c>
      <c r="F966" s="9">
        <f>SUM(Ведомственная!G569)</f>
        <v>0</v>
      </c>
      <c r="G966" s="9">
        <f>SUM(Ведомственная!H569)</f>
        <v>0</v>
      </c>
      <c r="H966" s="9">
        <f>SUM(Ведомственная!I569)</f>
        <v>0</v>
      </c>
    </row>
    <row r="967" spans="1:8" s="27" customFormat="1" ht="31.5">
      <c r="A967" s="23" t="s">
        <v>755</v>
      </c>
      <c r="B967" s="29" t="s">
        <v>204</v>
      </c>
      <c r="C967" s="29"/>
      <c r="D967" s="38"/>
      <c r="E967" s="38"/>
      <c r="F967" s="10">
        <f>SUM(F968)</f>
        <v>290</v>
      </c>
      <c r="G967" s="10">
        <f>SUM(G968)</f>
        <v>290</v>
      </c>
      <c r="H967" s="10">
        <f>SUM(H968)</f>
        <v>290</v>
      </c>
    </row>
    <row r="968" spans="1:8">
      <c r="A968" s="100" t="s">
        <v>29</v>
      </c>
      <c r="B968" s="31" t="s">
        <v>530</v>
      </c>
      <c r="C968" s="31"/>
      <c r="D968" s="101"/>
      <c r="E968" s="101"/>
      <c r="F968" s="9">
        <f>SUM(Ведомственная!G121)</f>
        <v>290</v>
      </c>
      <c r="G968" s="9">
        <f>SUM(Ведомственная!H121)</f>
        <v>290</v>
      </c>
      <c r="H968" s="9">
        <f>SUM(Ведомственная!I121)</f>
        <v>290</v>
      </c>
    </row>
    <row r="969" spans="1:8" ht="31.5">
      <c r="A969" s="100" t="s">
        <v>43</v>
      </c>
      <c r="B969" s="31" t="s">
        <v>204</v>
      </c>
      <c r="C969" s="31">
        <v>200</v>
      </c>
      <c r="D969" s="101" t="s">
        <v>28</v>
      </c>
      <c r="E969" s="101">
        <v>13</v>
      </c>
      <c r="F969" s="9">
        <f>SUM(Ведомственная!G122)</f>
        <v>290</v>
      </c>
      <c r="G969" s="9">
        <f>SUM(Ведомственная!H122)</f>
        <v>290</v>
      </c>
      <c r="H969" s="9">
        <f>SUM(Ведомственная!I122)</f>
        <v>290</v>
      </c>
    </row>
    <row r="970" spans="1:8" s="27" customFormat="1" ht="47.25">
      <c r="A970" s="23" t="s">
        <v>528</v>
      </c>
      <c r="B970" s="29" t="s">
        <v>205</v>
      </c>
      <c r="C970" s="29"/>
      <c r="D970" s="38"/>
      <c r="E970" s="38"/>
      <c r="F970" s="10">
        <f>SUM(F971+F973)+F975</f>
        <v>6592.9</v>
      </c>
      <c r="G970" s="10">
        <f>SUM(G971+G973)+G975</f>
        <v>6592.9</v>
      </c>
      <c r="H970" s="10">
        <f>SUM(H971+H973)+H975</f>
        <v>6592.9</v>
      </c>
    </row>
    <row r="971" spans="1:8" ht="47.25">
      <c r="A971" s="100" t="s">
        <v>319</v>
      </c>
      <c r="B971" s="31" t="s">
        <v>440</v>
      </c>
      <c r="C971" s="31"/>
      <c r="D971" s="101"/>
      <c r="E971" s="101"/>
      <c r="F971" s="9">
        <f>SUM(F972)</f>
        <v>236.4</v>
      </c>
      <c r="G971" s="9">
        <f>SUM(G972)</f>
        <v>236.4</v>
      </c>
      <c r="H971" s="9">
        <f>SUM(H972)</f>
        <v>236.4</v>
      </c>
    </row>
    <row r="972" spans="1:8" ht="31.5">
      <c r="A972" s="100" t="s">
        <v>207</v>
      </c>
      <c r="B972" s="31" t="s">
        <v>440</v>
      </c>
      <c r="C972" s="31">
        <v>600</v>
      </c>
      <c r="D972" s="101" t="s">
        <v>28</v>
      </c>
      <c r="E972" s="101">
        <v>13</v>
      </c>
      <c r="F972" s="9">
        <f>SUM(Ведомственная!G125)</f>
        <v>236.4</v>
      </c>
      <c r="G972" s="9">
        <f>SUM(Ведомственная!H125)</f>
        <v>236.4</v>
      </c>
      <c r="H972" s="9">
        <f>SUM(Ведомственная!I125)</f>
        <v>236.4</v>
      </c>
    </row>
    <row r="973" spans="1:8" ht="47.25">
      <c r="A973" s="100" t="s">
        <v>23</v>
      </c>
      <c r="B973" s="31" t="s">
        <v>206</v>
      </c>
      <c r="C973" s="31"/>
      <c r="D973" s="101"/>
      <c r="E973" s="101"/>
      <c r="F973" s="9">
        <f>SUM(F974)</f>
        <v>6356.5</v>
      </c>
      <c r="G973" s="9">
        <f>SUM(G974)</f>
        <v>6356.5</v>
      </c>
      <c r="H973" s="9">
        <f>SUM(H974)</f>
        <v>6356.5</v>
      </c>
    </row>
    <row r="974" spans="1:8" ht="31.5">
      <c r="A974" s="100" t="s">
        <v>207</v>
      </c>
      <c r="B974" s="31" t="s">
        <v>206</v>
      </c>
      <c r="C974" s="31">
        <v>600</v>
      </c>
      <c r="D974" s="101" t="s">
        <v>28</v>
      </c>
      <c r="E974" s="101">
        <v>13</v>
      </c>
      <c r="F974" s="9">
        <f>SUM(Ведомственная!G127)</f>
        <v>6356.5</v>
      </c>
      <c r="G974" s="9">
        <f>SUM(Ведомственная!H127)</f>
        <v>6356.5</v>
      </c>
      <c r="H974" s="9">
        <f>SUM(Ведомственная!I127)</f>
        <v>6356.5</v>
      </c>
    </row>
    <row r="975" spans="1:8" hidden="1">
      <c r="A975" s="100" t="s">
        <v>135</v>
      </c>
      <c r="B975" s="31" t="s">
        <v>381</v>
      </c>
      <c r="C975" s="101"/>
      <c r="D975" s="101"/>
      <c r="E975" s="31"/>
      <c r="F975" s="9">
        <f t="shared" ref="F975:H976" si="248">SUM(F976)</f>
        <v>0</v>
      </c>
      <c r="G975" s="9">
        <f t="shared" si="248"/>
        <v>0</v>
      </c>
      <c r="H975" s="9">
        <f t="shared" si="248"/>
        <v>0</v>
      </c>
    </row>
    <row r="976" spans="1:8" ht="31.5" hidden="1">
      <c r="A976" s="100" t="s">
        <v>364</v>
      </c>
      <c r="B976" s="31" t="s">
        <v>382</v>
      </c>
      <c r="C976" s="101"/>
      <c r="D976" s="101"/>
      <c r="E976" s="31"/>
      <c r="F976" s="9">
        <f t="shared" si="248"/>
        <v>0</v>
      </c>
      <c r="G976" s="9">
        <f t="shared" si="248"/>
        <v>0</v>
      </c>
      <c r="H976" s="9">
        <f t="shared" si="248"/>
        <v>0</v>
      </c>
    </row>
    <row r="977" spans="1:8" ht="31.5" hidden="1">
      <c r="A977" s="100" t="s">
        <v>207</v>
      </c>
      <c r="B977" s="31" t="s">
        <v>382</v>
      </c>
      <c r="C977" s="31">
        <v>600</v>
      </c>
      <c r="D977" s="101" t="s">
        <v>28</v>
      </c>
      <c r="E977" s="101">
        <v>13</v>
      </c>
      <c r="F977" s="9"/>
      <c r="G977" s="9"/>
      <c r="H977" s="9"/>
    </row>
    <row r="978" spans="1:8" s="27" customFormat="1" ht="47.25">
      <c r="A978" s="23" t="s">
        <v>519</v>
      </c>
      <c r="B978" s="29" t="s">
        <v>376</v>
      </c>
      <c r="C978" s="29"/>
      <c r="D978" s="38"/>
      <c r="E978" s="38"/>
      <c r="F978" s="10">
        <f>SUM(F979)</f>
        <v>9000</v>
      </c>
      <c r="G978" s="10">
        <f t="shared" ref="G978:H978" si="249">SUM(G979)</f>
        <v>5000</v>
      </c>
      <c r="H978" s="10">
        <f t="shared" si="249"/>
        <v>5000</v>
      </c>
    </row>
    <row r="979" spans="1:8" ht="63">
      <c r="A979" s="100" t="s">
        <v>770</v>
      </c>
      <c r="B979" s="31" t="s">
        <v>379</v>
      </c>
      <c r="C979" s="31"/>
      <c r="D979" s="101"/>
      <c r="E979" s="101"/>
      <c r="F979" s="9">
        <f>SUM(F980)</f>
        <v>9000</v>
      </c>
      <c r="G979" s="9">
        <f>SUM(G980)</f>
        <v>5000</v>
      </c>
      <c r="H979" s="9">
        <f>SUM(H980)</f>
        <v>5000</v>
      </c>
    </row>
    <row r="980" spans="1:8">
      <c r="A980" s="100" t="s">
        <v>34</v>
      </c>
      <c r="B980" s="31" t="s">
        <v>379</v>
      </c>
      <c r="C980" s="31">
        <v>300</v>
      </c>
      <c r="D980" s="101" t="s">
        <v>25</v>
      </c>
      <c r="E980" s="101" t="s">
        <v>45</v>
      </c>
      <c r="F980" s="9">
        <f>SUM(Ведомственная!G711)</f>
        <v>9000</v>
      </c>
      <c r="G980" s="9">
        <f>SUM(Ведомственная!H711)</f>
        <v>5000</v>
      </c>
      <c r="H980" s="9">
        <f>SUM(Ведомственная!I711)</f>
        <v>5000</v>
      </c>
    </row>
    <row r="981" spans="1:8" ht="47.25">
      <c r="A981" s="23" t="s">
        <v>841</v>
      </c>
      <c r="B981" s="29" t="s">
        <v>721</v>
      </c>
      <c r="C981" s="4"/>
      <c r="D981" s="101"/>
      <c r="E981" s="101"/>
      <c r="F981" s="10">
        <f>SUM(F982)</f>
        <v>70</v>
      </c>
      <c r="G981" s="10">
        <f t="shared" ref="G981:H981" si="250">SUM(G982)</f>
        <v>70</v>
      </c>
      <c r="H981" s="10">
        <f t="shared" si="250"/>
        <v>70</v>
      </c>
    </row>
    <row r="982" spans="1:8">
      <c r="A982" s="100" t="s">
        <v>29</v>
      </c>
      <c r="B982" s="31" t="s">
        <v>722</v>
      </c>
      <c r="C982" s="4"/>
      <c r="D982" s="101"/>
      <c r="E982" s="101"/>
      <c r="F982" s="9">
        <f>SUM(F983)</f>
        <v>70</v>
      </c>
      <c r="G982" s="9">
        <f t="shared" ref="G982:H982" si="251">SUM(G983)</f>
        <v>70</v>
      </c>
      <c r="H982" s="9">
        <f t="shared" si="251"/>
        <v>70</v>
      </c>
    </row>
    <row r="983" spans="1:8" ht="31.5">
      <c r="A983" s="100" t="s">
        <v>43</v>
      </c>
      <c r="B983" s="31" t="s">
        <v>722</v>
      </c>
      <c r="C983" s="4" t="s">
        <v>80</v>
      </c>
      <c r="D983" s="101" t="s">
        <v>102</v>
      </c>
      <c r="E983" s="101" t="s">
        <v>155</v>
      </c>
      <c r="F983" s="9">
        <f>SUM(Ведомственная!G1206)</f>
        <v>70</v>
      </c>
      <c r="G983" s="9">
        <f>SUM(Ведомственная!H1206)</f>
        <v>70</v>
      </c>
      <c r="H983" s="9">
        <f>SUM(Ведомственная!I1206)</f>
        <v>70</v>
      </c>
    </row>
    <row r="984" spans="1:8" s="27" customFormat="1" ht="47.25">
      <c r="A984" s="23" t="s">
        <v>639</v>
      </c>
      <c r="B984" s="29" t="s">
        <v>412</v>
      </c>
      <c r="C984" s="38"/>
      <c r="D984" s="38"/>
      <c r="E984" s="38"/>
      <c r="F984" s="10">
        <f>SUM(F985)+F988</f>
        <v>1797.4</v>
      </c>
      <c r="G984" s="10">
        <f t="shared" ref="G984:H984" si="252">SUM(G985)+G988</f>
        <v>824</v>
      </c>
      <c r="H984" s="10">
        <f t="shared" si="252"/>
        <v>824</v>
      </c>
    </row>
    <row r="985" spans="1:8" ht="31.5">
      <c r="A985" s="100" t="s">
        <v>58</v>
      </c>
      <c r="B985" s="31" t="s">
        <v>413</v>
      </c>
      <c r="C985" s="101"/>
      <c r="D985" s="101"/>
      <c r="E985" s="101"/>
      <c r="F985" s="9">
        <f>SUM(F986)</f>
        <v>1647.4</v>
      </c>
      <c r="G985" s="9">
        <f t="shared" ref="F985:H986" si="253">SUM(G986)</f>
        <v>824</v>
      </c>
      <c r="H985" s="9">
        <f t="shared" si="253"/>
        <v>824</v>
      </c>
    </row>
    <row r="986" spans="1:8">
      <c r="A986" s="100" t="s">
        <v>31</v>
      </c>
      <c r="B986" s="31" t="s">
        <v>414</v>
      </c>
      <c r="C986" s="101"/>
      <c r="D986" s="101"/>
      <c r="E986" s="101"/>
      <c r="F986" s="9">
        <f t="shared" si="253"/>
        <v>1647.4</v>
      </c>
      <c r="G986" s="9">
        <f t="shared" si="253"/>
        <v>824</v>
      </c>
      <c r="H986" s="9">
        <f t="shared" si="253"/>
        <v>824</v>
      </c>
    </row>
    <row r="987" spans="1:8" ht="31.5">
      <c r="A987" s="100" t="s">
        <v>207</v>
      </c>
      <c r="B987" s="31" t="s">
        <v>414</v>
      </c>
      <c r="C987" s="101" t="s">
        <v>111</v>
      </c>
      <c r="D987" s="101" t="s">
        <v>25</v>
      </c>
      <c r="E987" s="101" t="s">
        <v>45</v>
      </c>
      <c r="F987" s="9">
        <f>SUM(Ведомственная!G715)+Ведомственная!G803</f>
        <v>1647.4</v>
      </c>
      <c r="G987" s="9">
        <f>SUM(Ведомственная!H715)+Ведомственная!H803</f>
        <v>824</v>
      </c>
      <c r="H987" s="9">
        <f>SUM(Ведомственная!I715)+Ведомственная!I803</f>
        <v>824</v>
      </c>
    </row>
    <row r="988" spans="1:8" ht="31.5">
      <c r="A988" s="100" t="s">
        <v>639</v>
      </c>
      <c r="B988" s="31" t="s">
        <v>412</v>
      </c>
      <c r="C988" s="31"/>
      <c r="D988" s="101"/>
      <c r="E988" s="101"/>
      <c r="F988" s="9">
        <f>SUM(F989)</f>
        <v>150</v>
      </c>
      <c r="G988" s="9">
        <f>SUM(G989)</f>
        <v>0</v>
      </c>
      <c r="H988" s="9">
        <f>SUM(H989)</f>
        <v>0</v>
      </c>
    </row>
    <row r="989" spans="1:8" ht="31.5">
      <c r="A989" s="100" t="s">
        <v>58</v>
      </c>
      <c r="B989" s="31" t="s">
        <v>413</v>
      </c>
      <c r="C989" s="31"/>
      <c r="D989" s="101"/>
      <c r="E989" s="101"/>
      <c r="F989" s="9">
        <f>SUM(F990)</f>
        <v>150</v>
      </c>
      <c r="G989" s="9">
        <f t="shared" ref="G989:H989" si="254">SUM(G990)</f>
        <v>0</v>
      </c>
      <c r="H989" s="9">
        <f t="shared" si="254"/>
        <v>0</v>
      </c>
    </row>
    <row r="990" spans="1:8" ht="31.5">
      <c r="A990" s="2" t="s">
        <v>987</v>
      </c>
      <c r="B990" s="31" t="s">
        <v>986</v>
      </c>
      <c r="C990" s="31"/>
      <c r="D990" s="101"/>
      <c r="E990" s="101"/>
      <c r="F990" s="9">
        <f>SUM(F991)</f>
        <v>150</v>
      </c>
      <c r="G990" s="9">
        <f t="shared" ref="G990:H990" si="255">SUM(G991)</f>
        <v>0</v>
      </c>
      <c r="H990" s="9">
        <f t="shared" si="255"/>
        <v>0</v>
      </c>
    </row>
    <row r="991" spans="1:8" ht="31.5">
      <c r="A991" s="34" t="s">
        <v>207</v>
      </c>
      <c r="B991" s="31" t="s">
        <v>986</v>
      </c>
      <c r="C991" s="31">
        <v>600</v>
      </c>
      <c r="D991" s="101" t="s">
        <v>25</v>
      </c>
      <c r="E991" s="101" t="s">
        <v>67</v>
      </c>
      <c r="F991" s="9">
        <f>SUM(Ведомственная!G533)</f>
        <v>150</v>
      </c>
      <c r="G991" s="9">
        <f>SUM(Ведомственная!H533)</f>
        <v>0</v>
      </c>
      <c r="H991" s="9">
        <f>SUM(Ведомственная!I533)</f>
        <v>0</v>
      </c>
    </row>
    <row r="992" spans="1:8" ht="47.25">
      <c r="A992" s="23" t="s">
        <v>669</v>
      </c>
      <c r="B992" s="29" t="s">
        <v>562</v>
      </c>
      <c r="C992" s="38"/>
      <c r="D992" s="38"/>
      <c r="E992" s="38"/>
      <c r="F992" s="10">
        <f>SUM(F995)+F993</f>
        <v>882</v>
      </c>
      <c r="G992" s="10">
        <f t="shared" ref="G992:H992" si="256">SUM(G995)+G993</f>
        <v>882</v>
      </c>
      <c r="H992" s="10">
        <f t="shared" si="256"/>
        <v>882</v>
      </c>
    </row>
    <row r="993" spans="1:8" ht="31.5" hidden="1">
      <c r="A993" s="100" t="s">
        <v>676</v>
      </c>
      <c r="B993" s="31" t="s">
        <v>674</v>
      </c>
      <c r="C993" s="101"/>
      <c r="D993" s="101"/>
      <c r="E993" s="101"/>
      <c r="F993" s="9">
        <f>SUM(F994)</f>
        <v>0</v>
      </c>
      <c r="G993" s="9">
        <f t="shared" ref="G993:H993" si="257">SUM(G994)</f>
        <v>0</v>
      </c>
      <c r="H993" s="9">
        <f t="shared" si="257"/>
        <v>0</v>
      </c>
    </row>
    <row r="994" spans="1:8" ht="31.5" hidden="1">
      <c r="A994" s="100" t="s">
        <v>207</v>
      </c>
      <c r="B994" s="31" t="s">
        <v>674</v>
      </c>
      <c r="C994" s="101" t="s">
        <v>111</v>
      </c>
      <c r="D994" s="101" t="s">
        <v>11</v>
      </c>
      <c r="E994" s="101" t="s">
        <v>22</v>
      </c>
      <c r="F994" s="9">
        <f>SUM(Ведомственная!G282)</f>
        <v>0</v>
      </c>
      <c r="G994" s="9"/>
      <c r="H994" s="9"/>
    </row>
    <row r="995" spans="1:8" ht="47.25">
      <c r="A995" s="100" t="s">
        <v>670</v>
      </c>
      <c r="B995" s="31" t="s">
        <v>675</v>
      </c>
      <c r="C995" s="101"/>
      <c r="D995" s="101"/>
      <c r="E995" s="101"/>
      <c r="F995" s="9">
        <f t="shared" ref="F995:H995" si="258">SUM(F996)</f>
        <v>882</v>
      </c>
      <c r="G995" s="9">
        <f t="shared" si="258"/>
        <v>882</v>
      </c>
      <c r="H995" s="9">
        <f t="shared" si="258"/>
        <v>882</v>
      </c>
    </row>
    <row r="996" spans="1:8" ht="31.5">
      <c r="A996" s="34" t="s">
        <v>207</v>
      </c>
      <c r="B996" s="31" t="s">
        <v>675</v>
      </c>
      <c r="C996" s="101" t="s">
        <v>111</v>
      </c>
      <c r="D996" s="101" t="s">
        <v>11</v>
      </c>
      <c r="E996" s="101" t="s">
        <v>22</v>
      </c>
      <c r="F996" s="9">
        <f>SUM(Ведомственная!G284)</f>
        <v>882</v>
      </c>
      <c r="G996" s="9">
        <f>SUM(Ведомственная!H284)</f>
        <v>882</v>
      </c>
      <c r="H996" s="9">
        <f>SUM(Ведомственная!I284)</f>
        <v>882</v>
      </c>
    </row>
    <row r="997" spans="1:8" ht="31.5">
      <c r="A997" s="65" t="s">
        <v>556</v>
      </c>
      <c r="B997" s="29" t="s">
        <v>554</v>
      </c>
      <c r="C997" s="38"/>
      <c r="D997" s="38"/>
      <c r="E997" s="38"/>
      <c r="F997" s="10">
        <f>SUM(F998)+F1001+F1004</f>
        <v>14337.7</v>
      </c>
      <c r="G997" s="10">
        <f t="shared" ref="G997:H997" si="259">SUM(G998)+G1001+G1004</f>
        <v>1918.1</v>
      </c>
      <c r="H997" s="10">
        <f t="shared" si="259"/>
        <v>11731.3</v>
      </c>
    </row>
    <row r="998" spans="1:8" ht="31.5">
      <c r="A998" s="100" t="s">
        <v>87</v>
      </c>
      <c r="B998" s="31" t="s">
        <v>555</v>
      </c>
      <c r="C998" s="101"/>
      <c r="D998" s="101"/>
      <c r="E998" s="101"/>
      <c r="F998" s="9">
        <f>SUM(F999:F1000)</f>
        <v>13256.9</v>
      </c>
      <c r="G998" s="9">
        <f t="shared" ref="G998:H998" si="260">SUM(G999:G1000)</f>
        <v>1918.1</v>
      </c>
      <c r="H998" s="9">
        <f t="shared" si="260"/>
        <v>11731.3</v>
      </c>
    </row>
    <row r="999" spans="1:8" ht="31.5">
      <c r="A999" s="2" t="s">
        <v>43</v>
      </c>
      <c r="B999" s="31" t="s">
        <v>555</v>
      </c>
      <c r="C999" s="101" t="s">
        <v>80</v>
      </c>
      <c r="D999" s="101" t="s">
        <v>28</v>
      </c>
      <c r="E999" s="101" t="s">
        <v>83</v>
      </c>
      <c r="F999" s="9">
        <f>SUM(Ведомственная!G133)</f>
        <v>13256.9</v>
      </c>
      <c r="G999" s="9">
        <f>SUM(Ведомственная!H133)</f>
        <v>1918.1</v>
      </c>
      <c r="H999" s="9">
        <f>SUM(Ведомственная!I133)</f>
        <v>11731.3</v>
      </c>
    </row>
    <row r="1000" spans="1:8" ht="31.5">
      <c r="A1000" s="100" t="s">
        <v>43</v>
      </c>
      <c r="B1000" s="31" t="s">
        <v>555</v>
      </c>
      <c r="C1000" s="31">
        <v>200</v>
      </c>
      <c r="D1000" s="101" t="s">
        <v>102</v>
      </c>
      <c r="E1000" s="101" t="s">
        <v>152</v>
      </c>
      <c r="F1000" s="9">
        <f>SUM(Ведомственная!G490)</f>
        <v>0</v>
      </c>
      <c r="G1000" s="9">
        <f>SUM(Ведомственная!H490)</f>
        <v>0</v>
      </c>
      <c r="H1000" s="9">
        <f>SUM(Ведомственная!I490)</f>
        <v>0</v>
      </c>
    </row>
    <row r="1001" spans="1:8">
      <c r="A1001" s="100" t="s">
        <v>981</v>
      </c>
      <c r="B1001" s="31" t="s">
        <v>982</v>
      </c>
      <c r="C1001" s="31"/>
      <c r="D1001" s="101"/>
      <c r="E1001" s="101"/>
      <c r="F1001" s="9">
        <f>SUM(F1002)</f>
        <v>615.1</v>
      </c>
      <c r="G1001" s="9">
        <f t="shared" ref="G1001:H1001" si="261">SUM(G1002)</f>
        <v>0</v>
      </c>
      <c r="H1001" s="9">
        <f t="shared" si="261"/>
        <v>0</v>
      </c>
    </row>
    <row r="1002" spans="1:8" ht="63">
      <c r="A1002" s="100" t="s">
        <v>984</v>
      </c>
      <c r="B1002" s="31" t="s">
        <v>983</v>
      </c>
      <c r="C1002" s="31"/>
      <c r="D1002" s="101"/>
      <c r="E1002" s="101"/>
      <c r="F1002" s="9">
        <f>SUM(F1003)</f>
        <v>615.1</v>
      </c>
      <c r="G1002" s="9">
        <f t="shared" ref="G1002:H1002" si="262">SUM(G1003)</f>
        <v>0</v>
      </c>
      <c r="H1002" s="9">
        <f t="shared" si="262"/>
        <v>0</v>
      </c>
    </row>
    <row r="1003" spans="1:8" ht="31.5">
      <c r="A1003" s="100" t="s">
        <v>43</v>
      </c>
      <c r="B1003" s="31" t="s">
        <v>983</v>
      </c>
      <c r="C1003" s="31">
        <v>200</v>
      </c>
      <c r="D1003" s="101" t="s">
        <v>25</v>
      </c>
      <c r="E1003" s="101" t="s">
        <v>67</v>
      </c>
      <c r="F1003" s="9">
        <f>SUM(Ведомственная!G786)</f>
        <v>615.1</v>
      </c>
      <c r="G1003" s="9">
        <f>SUM(Ведомственная!H786)</f>
        <v>0</v>
      </c>
      <c r="H1003" s="9">
        <f>SUM(Ведомственная!I786)</f>
        <v>0</v>
      </c>
    </row>
    <row r="1004" spans="1:8">
      <c r="A1004" s="100" t="s">
        <v>993</v>
      </c>
      <c r="B1004" s="31" t="s">
        <v>994</v>
      </c>
      <c r="C1004" s="31"/>
      <c r="D1004" s="101"/>
      <c r="E1004" s="101"/>
      <c r="F1004" s="9">
        <f>SUM(F1005)</f>
        <v>465.7</v>
      </c>
      <c r="G1004" s="9">
        <f t="shared" ref="G1004:H1004" si="263">SUM(G1005)</f>
        <v>0</v>
      </c>
      <c r="H1004" s="9">
        <f t="shared" si="263"/>
        <v>0</v>
      </c>
    </row>
    <row r="1005" spans="1:8" ht="31.5">
      <c r="A1005" s="100" t="s">
        <v>995</v>
      </c>
      <c r="B1005" s="31" t="s">
        <v>996</v>
      </c>
      <c r="C1005" s="31"/>
      <c r="D1005" s="101"/>
      <c r="E1005" s="101"/>
      <c r="F1005" s="9">
        <f>SUM(F1006)</f>
        <v>465.7</v>
      </c>
      <c r="G1005" s="9">
        <f t="shared" ref="G1005:H1005" si="264">SUM(G1006)</f>
        <v>0</v>
      </c>
      <c r="H1005" s="9">
        <f t="shared" si="264"/>
        <v>0</v>
      </c>
    </row>
    <row r="1006" spans="1:8" ht="31.5">
      <c r="A1006" s="100" t="s">
        <v>43</v>
      </c>
      <c r="B1006" s="31" t="s">
        <v>996</v>
      </c>
      <c r="C1006" s="31">
        <v>200</v>
      </c>
      <c r="D1006" s="101" t="s">
        <v>25</v>
      </c>
      <c r="E1006" s="101" t="s">
        <v>67</v>
      </c>
      <c r="F1006" s="9">
        <f>SUM(Ведомственная!G789)</f>
        <v>465.7</v>
      </c>
      <c r="G1006" s="9">
        <f>SUM(Ведомственная!H789)</f>
        <v>0</v>
      </c>
      <c r="H1006" s="9">
        <f>SUM(Ведомственная!I789)</f>
        <v>0</v>
      </c>
    </row>
    <row r="1007" spans="1:8" ht="47.25">
      <c r="A1007" s="23" t="s">
        <v>758</v>
      </c>
      <c r="B1007" s="29" t="s">
        <v>759</v>
      </c>
      <c r="C1007" s="31"/>
      <c r="D1007" s="101"/>
      <c r="E1007" s="101"/>
      <c r="F1007" s="10">
        <f>SUM(F1008+F1012)</f>
        <v>4570.1000000000004</v>
      </c>
      <c r="G1007" s="10">
        <f t="shared" ref="G1007:H1007" si="265">SUM(G1008+G1012)</f>
        <v>4570.1000000000004</v>
      </c>
      <c r="H1007" s="10">
        <f t="shared" si="265"/>
        <v>4570.1000000000004</v>
      </c>
    </row>
    <row r="1008" spans="1:8" ht="31.5">
      <c r="A1008" s="100" t="s">
        <v>437</v>
      </c>
      <c r="B1008" s="31" t="s">
        <v>760</v>
      </c>
      <c r="C1008" s="31"/>
      <c r="D1008" s="101"/>
      <c r="E1008" s="101"/>
      <c r="F1008" s="9">
        <f>SUM(F1009+F1010)+F1011</f>
        <v>4390.1000000000004</v>
      </c>
      <c r="G1008" s="9">
        <f t="shared" ref="G1008:H1008" si="266">SUM(G1009+G1010)+G1011</f>
        <v>4390.1000000000004</v>
      </c>
      <c r="H1008" s="9">
        <f t="shared" si="266"/>
        <v>4390.1000000000004</v>
      </c>
    </row>
    <row r="1009" spans="1:8" ht="63">
      <c r="A1009" s="2" t="s">
        <v>42</v>
      </c>
      <c r="B1009" s="31" t="s">
        <v>760</v>
      </c>
      <c r="C1009" s="31">
        <v>100</v>
      </c>
      <c r="D1009" s="101" t="s">
        <v>28</v>
      </c>
      <c r="E1009" s="101" t="s">
        <v>11</v>
      </c>
      <c r="F1009" s="9">
        <f>SUM(Ведомственная!G77)</f>
        <v>4136.6000000000004</v>
      </c>
      <c r="G1009" s="9">
        <f>SUM(Ведомственная!H77)</f>
        <v>3818.3</v>
      </c>
      <c r="H1009" s="9">
        <f>SUM(Ведомственная!I77)</f>
        <v>3818.3</v>
      </c>
    </row>
    <row r="1010" spans="1:8" ht="31.5">
      <c r="A1010" s="100" t="s">
        <v>43</v>
      </c>
      <c r="B1010" s="31" t="s">
        <v>760</v>
      </c>
      <c r="C1010" s="31">
        <v>200</v>
      </c>
      <c r="D1010" s="101" t="s">
        <v>28</v>
      </c>
      <c r="E1010" s="101" t="s">
        <v>11</v>
      </c>
      <c r="F1010" s="9">
        <f>SUM(Ведомственная!G78)</f>
        <v>253.5</v>
      </c>
      <c r="G1010" s="9">
        <f>SUM(Ведомственная!H78)</f>
        <v>571.79999999999995</v>
      </c>
      <c r="H1010" s="9">
        <f>SUM(Ведомственная!I78)</f>
        <v>571.79999999999995</v>
      </c>
    </row>
    <row r="1011" spans="1:8" ht="31.5">
      <c r="A1011" s="100" t="s">
        <v>43</v>
      </c>
      <c r="B1011" s="31" t="s">
        <v>760</v>
      </c>
      <c r="C1011" s="31">
        <v>200</v>
      </c>
      <c r="D1011" s="101" t="s">
        <v>102</v>
      </c>
      <c r="E1011" s="101" t="s">
        <v>152</v>
      </c>
      <c r="F1011" s="9">
        <f>SUM(Ведомственная!G495)</f>
        <v>0</v>
      </c>
      <c r="G1011" s="9">
        <f>SUM(Ведомственная!H495)</f>
        <v>0</v>
      </c>
      <c r="H1011" s="9">
        <f>SUM(Ведомственная!I495)</f>
        <v>0</v>
      </c>
    </row>
    <row r="1012" spans="1:8" ht="31.5">
      <c r="A1012" s="100" t="s">
        <v>87</v>
      </c>
      <c r="B1012" s="31" t="s">
        <v>761</v>
      </c>
      <c r="C1012" s="31"/>
      <c r="D1012" s="101"/>
      <c r="E1012" s="101"/>
      <c r="F1012" s="9">
        <f>SUM(F1013:F1014)</f>
        <v>180</v>
      </c>
      <c r="G1012" s="9">
        <f>SUM(G1013:G1014)</f>
        <v>180</v>
      </c>
      <c r="H1012" s="9">
        <f>SUM(H1013:H1014)</f>
        <v>180</v>
      </c>
    </row>
    <row r="1013" spans="1:8" ht="31.5">
      <c r="A1013" s="100" t="s">
        <v>43</v>
      </c>
      <c r="B1013" s="31" t="s">
        <v>761</v>
      </c>
      <c r="C1013" s="31">
        <v>200</v>
      </c>
      <c r="D1013" s="101" t="s">
        <v>28</v>
      </c>
      <c r="E1013" s="101">
        <v>13</v>
      </c>
      <c r="F1013" s="9">
        <f>SUM(Ведомственная!G136)</f>
        <v>180</v>
      </c>
      <c r="G1013" s="9">
        <f>SUM(Ведомственная!H136)</f>
        <v>180</v>
      </c>
      <c r="H1013" s="9">
        <f>SUM(Ведомственная!I136)</f>
        <v>180</v>
      </c>
    </row>
    <row r="1014" spans="1:8">
      <c r="A1014" s="100" t="s">
        <v>34</v>
      </c>
      <c r="B1014" s="31" t="s">
        <v>761</v>
      </c>
      <c r="C1014" s="31">
        <v>300</v>
      </c>
      <c r="D1014" s="101" t="s">
        <v>28</v>
      </c>
      <c r="E1014" s="101">
        <v>13</v>
      </c>
      <c r="F1014" s="9">
        <f>SUM(Ведомственная!G137)</f>
        <v>0</v>
      </c>
      <c r="G1014" s="9">
        <f>SUM(Ведомственная!H137)</f>
        <v>0</v>
      </c>
      <c r="H1014" s="9">
        <f>SUM(Ведомственная!I137)</f>
        <v>0</v>
      </c>
    </row>
    <row r="1015" spans="1:8" s="27" customFormat="1">
      <c r="A1015" s="23" t="s">
        <v>173</v>
      </c>
      <c r="B1015" s="24" t="s">
        <v>174</v>
      </c>
      <c r="C1015" s="24"/>
      <c r="D1015" s="24"/>
      <c r="E1015" s="24"/>
      <c r="F1015" s="26">
        <f>SUM(F1016+F1051+F1022+F1054+F1063+F1026+F1031+F1035+F1037+F1040+F1042+F1044)+F1061+F1056+F1024+F1066+F1018+F1068</f>
        <v>44929.099999999991</v>
      </c>
      <c r="G1015" s="26">
        <f t="shared" ref="G1015:H1015" si="267">SUM(G1016+G1051+G1022+G1054+G1063+G1026+G1031+G1035+G1037+G1040+G1042+G1044)+G1061+G1056+G1024+G1066+G1018+G1068</f>
        <v>71828.899999999994</v>
      </c>
      <c r="H1015" s="26">
        <f t="shared" si="267"/>
        <v>92092.7</v>
      </c>
    </row>
    <row r="1016" spans="1:8" ht="31.5">
      <c r="A1016" s="100" t="s">
        <v>771</v>
      </c>
      <c r="B1016" s="31" t="s">
        <v>183</v>
      </c>
      <c r="C1016" s="31"/>
      <c r="D1016" s="101"/>
      <c r="E1016" s="101"/>
      <c r="F1016" s="9">
        <f>SUM(F1017)</f>
        <v>229.4</v>
      </c>
      <c r="G1016" s="9">
        <f>SUM(G1017)</f>
        <v>40061.699999999997</v>
      </c>
      <c r="H1016" s="9">
        <f>SUM(H1017)</f>
        <v>50561.7</v>
      </c>
    </row>
    <row r="1017" spans="1:8">
      <c r="A1017" s="100" t="s">
        <v>20</v>
      </c>
      <c r="B1017" s="31" t="s">
        <v>183</v>
      </c>
      <c r="C1017" s="31">
        <v>800</v>
      </c>
      <c r="D1017" s="101">
        <v>10</v>
      </c>
      <c r="E1017" s="101" t="s">
        <v>67</v>
      </c>
      <c r="F1017" s="9">
        <f>SUM(Ведомственная!G586)</f>
        <v>229.4</v>
      </c>
      <c r="G1017" s="9">
        <f>SUM(Ведомственная!H586)</f>
        <v>40061.699999999997</v>
      </c>
      <c r="H1017" s="9">
        <f>SUM(Ведомственная!I586)</f>
        <v>50561.7</v>
      </c>
    </row>
    <row r="1018" spans="1:8" ht="47.25">
      <c r="A1018" s="100" t="s">
        <v>772</v>
      </c>
      <c r="B1018" s="31" t="s">
        <v>182</v>
      </c>
      <c r="C1018" s="31"/>
      <c r="D1018" s="101"/>
      <c r="E1018" s="101"/>
      <c r="F1018" s="9">
        <f>SUM(F1019)</f>
        <v>1058.5999999999999</v>
      </c>
      <c r="G1018" s="9">
        <f t="shared" ref="G1018:H1018" si="268">SUM(G1019)</f>
        <v>0</v>
      </c>
      <c r="H1018" s="9">
        <f t="shared" si="268"/>
        <v>0</v>
      </c>
    </row>
    <row r="1019" spans="1:8">
      <c r="A1019" s="100" t="s">
        <v>20</v>
      </c>
      <c r="B1019" s="31" t="s">
        <v>182</v>
      </c>
      <c r="C1019" s="31">
        <v>800</v>
      </c>
      <c r="D1019" s="101" t="s">
        <v>28</v>
      </c>
      <c r="E1019" s="101" t="s">
        <v>83</v>
      </c>
      <c r="F1019" s="9">
        <f>SUM(Ведомственная!G572)</f>
        <v>1058.5999999999999</v>
      </c>
      <c r="G1019" s="9">
        <f>SUM(Ведомственная!H572)</f>
        <v>0</v>
      </c>
      <c r="H1019" s="9">
        <f>SUM(Ведомственная!I572)</f>
        <v>0</v>
      </c>
    </row>
    <row r="1020" spans="1:8" hidden="1">
      <c r="A1020" s="100" t="s">
        <v>1041</v>
      </c>
      <c r="B1020" s="101" t="s">
        <v>1040</v>
      </c>
      <c r="C1020" s="31"/>
      <c r="D1020" s="101"/>
      <c r="E1020" s="101"/>
      <c r="F1020" s="9">
        <f>SUM(F1021)</f>
        <v>0</v>
      </c>
      <c r="G1020" s="9">
        <f t="shared" ref="G1020:H1020" si="269">SUM(G1021)</f>
        <v>0</v>
      </c>
      <c r="H1020" s="9">
        <f t="shared" si="269"/>
        <v>0</v>
      </c>
    </row>
    <row r="1021" spans="1:8" hidden="1">
      <c r="A1021" s="100" t="s">
        <v>20</v>
      </c>
      <c r="B1021" s="101" t="s">
        <v>1040</v>
      </c>
      <c r="C1021" s="31">
        <v>800</v>
      </c>
      <c r="D1021" s="101" t="s">
        <v>67</v>
      </c>
      <c r="E1021" s="101" t="s">
        <v>152</v>
      </c>
      <c r="F1021" s="9"/>
      <c r="G1021" s="9"/>
      <c r="H1021" s="9"/>
    </row>
    <row r="1022" spans="1:8">
      <c r="A1022" s="100" t="s">
        <v>806</v>
      </c>
      <c r="B1022" s="101" t="s">
        <v>178</v>
      </c>
      <c r="C1022" s="31"/>
      <c r="D1022" s="101"/>
      <c r="E1022" s="101"/>
      <c r="F1022" s="9">
        <f>SUM(F1023)</f>
        <v>3000</v>
      </c>
      <c r="G1022" s="9">
        <f>SUM(G1023)</f>
        <v>0</v>
      </c>
      <c r="H1022" s="9">
        <f>SUM(H1023)</f>
        <v>9539.4</v>
      </c>
    </row>
    <row r="1023" spans="1:8">
      <c r="A1023" s="100" t="s">
        <v>20</v>
      </c>
      <c r="B1023" s="101" t="s">
        <v>178</v>
      </c>
      <c r="C1023" s="31">
        <v>800</v>
      </c>
      <c r="D1023" s="101" t="s">
        <v>28</v>
      </c>
      <c r="E1023" s="101" t="s">
        <v>153</v>
      </c>
      <c r="F1023" s="9">
        <f>SUM(Ведомственная!G559)</f>
        <v>3000</v>
      </c>
      <c r="G1023" s="9">
        <f>SUM(Ведомственная!H559)</f>
        <v>0</v>
      </c>
      <c r="H1023" s="9">
        <f>SUM(Ведомственная!I559)</f>
        <v>9539.4</v>
      </c>
    </row>
    <row r="1024" spans="1:8" ht="31.5">
      <c r="A1024" s="2" t="s">
        <v>278</v>
      </c>
      <c r="B1024" s="4" t="s">
        <v>279</v>
      </c>
      <c r="C1024" s="4"/>
      <c r="D1024" s="4"/>
      <c r="E1024" s="4"/>
      <c r="F1024" s="7">
        <f t="shared" ref="F1024:H1024" si="270">SUM(F1025)</f>
        <v>500</v>
      </c>
      <c r="G1024" s="7">
        <f t="shared" si="270"/>
        <v>500</v>
      </c>
      <c r="H1024" s="7">
        <f t="shared" si="270"/>
        <v>500</v>
      </c>
    </row>
    <row r="1025" spans="1:8" ht="31.5">
      <c r="A1025" s="2" t="s">
        <v>43</v>
      </c>
      <c r="B1025" s="4" t="s">
        <v>279</v>
      </c>
      <c r="C1025" s="4" t="s">
        <v>80</v>
      </c>
      <c r="D1025" s="4" t="s">
        <v>45</v>
      </c>
      <c r="E1025" s="4" t="s">
        <v>25</v>
      </c>
      <c r="F1025" s="7">
        <f>SUM(Ведомственная!G180)</f>
        <v>500</v>
      </c>
      <c r="G1025" s="7">
        <f>SUM(Ведомственная!H180)</f>
        <v>500</v>
      </c>
      <c r="H1025" s="7">
        <f>SUM(Ведомственная!I180)</f>
        <v>500</v>
      </c>
    </row>
    <row r="1026" spans="1:8">
      <c r="A1026" s="100" t="s">
        <v>69</v>
      </c>
      <c r="B1026" s="4" t="s">
        <v>93</v>
      </c>
      <c r="C1026" s="4"/>
      <c r="D1026" s="4"/>
      <c r="E1026" s="4"/>
      <c r="F1026" s="7">
        <f>SUM(F1027+F1029)+F1030+F1028</f>
        <v>20439.099999999999</v>
      </c>
      <c r="G1026" s="7">
        <f t="shared" ref="G1026:H1026" si="271">SUM(G1027+G1029)+G1030+G1028</f>
        <v>18629.099999999999</v>
      </c>
      <c r="H1026" s="7">
        <f t="shared" si="271"/>
        <v>18629.099999999999</v>
      </c>
    </row>
    <row r="1027" spans="1:8" ht="63">
      <c r="A1027" s="100" t="s">
        <v>42</v>
      </c>
      <c r="B1027" s="4" t="s">
        <v>93</v>
      </c>
      <c r="C1027" s="4" t="s">
        <v>78</v>
      </c>
      <c r="D1027" s="4" t="s">
        <v>28</v>
      </c>
      <c r="E1027" s="4" t="s">
        <v>45</v>
      </c>
      <c r="F1027" s="7">
        <f>SUM(Ведомственная!G15)</f>
        <v>19756.899999999998</v>
      </c>
      <c r="G1027" s="7">
        <f>SUM(Ведомственная!H15)</f>
        <v>18619.099999999999</v>
      </c>
      <c r="H1027" s="7">
        <f>SUM(Ведомственная!I15)</f>
        <v>18619.099999999999</v>
      </c>
    </row>
    <row r="1028" spans="1:8" ht="63">
      <c r="A1028" s="107" t="s">
        <v>42</v>
      </c>
      <c r="B1028" s="4" t="s">
        <v>93</v>
      </c>
      <c r="C1028" s="4" t="s">
        <v>78</v>
      </c>
      <c r="D1028" s="4" t="s">
        <v>45</v>
      </c>
      <c r="E1028" s="4" t="s">
        <v>11</v>
      </c>
      <c r="F1028" s="7">
        <f>SUM(Ведомственная!G146)</f>
        <v>672.2</v>
      </c>
      <c r="G1028" s="7">
        <f>SUM(Ведомственная!H146)</f>
        <v>0</v>
      </c>
      <c r="H1028" s="7">
        <f>SUM(Ведомственная!I146)</f>
        <v>0</v>
      </c>
    </row>
    <row r="1029" spans="1:8">
      <c r="A1029" s="100" t="s">
        <v>79</v>
      </c>
      <c r="B1029" s="4" t="s">
        <v>93</v>
      </c>
      <c r="C1029" s="4" t="s">
        <v>80</v>
      </c>
      <c r="D1029" s="4" t="s">
        <v>28</v>
      </c>
      <c r="E1029" s="4" t="s">
        <v>45</v>
      </c>
      <c r="F1029" s="9">
        <f>SUM(Ведомственная!G16)</f>
        <v>10</v>
      </c>
      <c r="G1029" s="9">
        <f>SUM(Ведомственная!H16)</f>
        <v>10</v>
      </c>
      <c r="H1029" s="9">
        <f>SUM(Ведомственная!I16)</f>
        <v>10</v>
      </c>
    </row>
    <row r="1030" spans="1:8" hidden="1">
      <c r="A1030" s="100" t="s">
        <v>34</v>
      </c>
      <c r="B1030" s="4" t="s">
        <v>93</v>
      </c>
      <c r="C1030" s="4" t="s">
        <v>88</v>
      </c>
      <c r="D1030" s="4" t="s">
        <v>28</v>
      </c>
      <c r="E1030" s="4" t="s">
        <v>45</v>
      </c>
      <c r="F1030" s="9">
        <f>SUM(Ведомственная!G17)</f>
        <v>0</v>
      </c>
      <c r="G1030" s="9">
        <f>SUM(Ведомственная!H17)</f>
        <v>0</v>
      </c>
      <c r="H1030" s="9">
        <f>SUM(Ведомственная!I17)</f>
        <v>0</v>
      </c>
    </row>
    <row r="1031" spans="1:8" ht="31.5">
      <c r="A1031" s="100" t="s">
        <v>175</v>
      </c>
      <c r="B1031" s="4" t="s">
        <v>98</v>
      </c>
      <c r="C1031" s="4"/>
      <c r="D1031" s="4"/>
      <c r="E1031" s="4"/>
      <c r="F1031" s="7">
        <f>SUM(F1032:F1034)</f>
        <v>2923.1</v>
      </c>
      <c r="G1031" s="7">
        <f t="shared" ref="G1031:H1031" si="272">SUM(G1032:G1034)</f>
        <v>0</v>
      </c>
      <c r="H1031" s="7">
        <f t="shared" si="272"/>
        <v>0</v>
      </c>
    </row>
    <row r="1032" spans="1:8" ht="63">
      <c r="A1032" s="100" t="s">
        <v>42</v>
      </c>
      <c r="B1032" s="4" t="s">
        <v>98</v>
      </c>
      <c r="C1032" s="4" t="s">
        <v>78</v>
      </c>
      <c r="D1032" s="4" t="s">
        <v>28</v>
      </c>
      <c r="E1032" s="4" t="s">
        <v>67</v>
      </c>
      <c r="F1032" s="7">
        <f>SUM(Ведомственная!G41)</f>
        <v>2732.2</v>
      </c>
      <c r="G1032" s="7">
        <f>SUM(Ведомственная!H41)</f>
        <v>0</v>
      </c>
      <c r="H1032" s="7">
        <f>SUM(Ведомственная!I41)</f>
        <v>0</v>
      </c>
    </row>
    <row r="1033" spans="1:8" ht="31.5">
      <c r="A1033" s="100" t="s">
        <v>43</v>
      </c>
      <c r="B1033" s="4" t="s">
        <v>98</v>
      </c>
      <c r="C1033" s="4" t="s">
        <v>80</v>
      </c>
      <c r="D1033" s="4" t="s">
        <v>28</v>
      </c>
      <c r="E1033" s="4" t="s">
        <v>67</v>
      </c>
      <c r="F1033" s="7">
        <f>SUM(Ведомственная!G42)</f>
        <v>0</v>
      </c>
      <c r="G1033" s="7">
        <f>SUM(Ведомственная!H42)</f>
        <v>0</v>
      </c>
      <c r="H1033" s="7">
        <f>SUM(Ведомственная!I42)</f>
        <v>0</v>
      </c>
    </row>
    <row r="1034" spans="1:8">
      <c r="A1034" s="100" t="s">
        <v>34</v>
      </c>
      <c r="B1034" s="4" t="s">
        <v>98</v>
      </c>
      <c r="C1034" s="4" t="s">
        <v>88</v>
      </c>
      <c r="D1034" s="4" t="s">
        <v>28</v>
      </c>
      <c r="E1034" s="4" t="s">
        <v>67</v>
      </c>
      <c r="F1034" s="7">
        <f>SUM(Ведомственная!G43)</f>
        <v>190.9</v>
      </c>
      <c r="G1034" s="7">
        <f>SUM(Ведомственная!H43)</f>
        <v>0</v>
      </c>
      <c r="H1034" s="7">
        <f>SUM(Ведомственная!I43)</f>
        <v>0</v>
      </c>
    </row>
    <row r="1035" spans="1:8">
      <c r="A1035" s="100" t="s">
        <v>81</v>
      </c>
      <c r="B1035" s="4" t="s">
        <v>94</v>
      </c>
      <c r="C1035" s="4"/>
      <c r="D1035" s="4"/>
      <c r="E1035" s="4"/>
      <c r="F1035" s="7">
        <f>SUM(F1036)</f>
        <v>2391.5</v>
      </c>
      <c r="G1035" s="7">
        <f>SUM(G1036)</f>
        <v>2207.6</v>
      </c>
      <c r="H1035" s="7">
        <f>SUM(H1036)</f>
        <v>2207.6</v>
      </c>
    </row>
    <row r="1036" spans="1:8" ht="63">
      <c r="A1036" s="100" t="s">
        <v>42</v>
      </c>
      <c r="B1036" s="4" t="s">
        <v>94</v>
      </c>
      <c r="C1036" s="4" t="s">
        <v>78</v>
      </c>
      <c r="D1036" s="4" t="s">
        <v>28</v>
      </c>
      <c r="E1036" s="4" t="s">
        <v>45</v>
      </c>
      <c r="F1036" s="7">
        <f>SUM(Ведомственная!G19)</f>
        <v>2391.5</v>
      </c>
      <c r="G1036" s="7">
        <f>SUM(Ведомственная!H19)</f>
        <v>2207.6</v>
      </c>
      <c r="H1036" s="7">
        <f>SUM(Ведомственная!I19)</f>
        <v>2207.6</v>
      </c>
    </row>
    <row r="1037" spans="1:8">
      <c r="A1037" s="100" t="s">
        <v>84</v>
      </c>
      <c r="B1037" s="4" t="s">
        <v>95</v>
      </c>
      <c r="C1037" s="4"/>
      <c r="D1037" s="4"/>
      <c r="E1037" s="4"/>
      <c r="F1037" s="9">
        <f>SUM(F1038:F1039)</f>
        <v>351.3</v>
      </c>
      <c r="G1037" s="9">
        <f>SUM(G1038:G1039)</f>
        <v>225</v>
      </c>
      <c r="H1037" s="9">
        <f>SUM(H1038:H1039)</f>
        <v>225</v>
      </c>
    </row>
    <row r="1038" spans="1:8" ht="31.5">
      <c r="A1038" s="100" t="s">
        <v>43</v>
      </c>
      <c r="B1038" s="4" t="s">
        <v>95</v>
      </c>
      <c r="C1038" s="4" t="s">
        <v>80</v>
      </c>
      <c r="D1038" s="4" t="s">
        <v>28</v>
      </c>
      <c r="E1038" s="4" t="s">
        <v>83</v>
      </c>
      <c r="F1038" s="9">
        <f>SUM(Ведомственная!G23+Ведомственная!G49)</f>
        <v>341.5</v>
      </c>
      <c r="G1038" s="9">
        <f>SUM(Ведомственная!H23+Ведомственная!H49)</f>
        <v>216</v>
      </c>
      <c r="H1038" s="9">
        <f>SUM(Ведомственная!I23+Ведомственная!I49)</f>
        <v>216</v>
      </c>
    </row>
    <row r="1039" spans="1:8">
      <c r="A1039" s="100" t="s">
        <v>20</v>
      </c>
      <c r="B1039" s="4" t="s">
        <v>95</v>
      </c>
      <c r="C1039" s="4" t="s">
        <v>85</v>
      </c>
      <c r="D1039" s="4" t="s">
        <v>28</v>
      </c>
      <c r="E1039" s="4" t="s">
        <v>83</v>
      </c>
      <c r="F1039" s="9">
        <f>SUM(Ведомственная!G50+Ведомственная!G24)</f>
        <v>9.8000000000000007</v>
      </c>
      <c r="G1039" s="9">
        <f>SUM(Ведомственная!H50+Ведомственная!H24)</f>
        <v>9</v>
      </c>
      <c r="H1039" s="9">
        <f>SUM(Ведомственная!I50+Ведомственная!I24)</f>
        <v>9</v>
      </c>
    </row>
    <row r="1040" spans="1:8" ht="31.5">
      <c r="A1040" s="100" t="s">
        <v>86</v>
      </c>
      <c r="B1040" s="4" t="s">
        <v>96</v>
      </c>
      <c r="C1040" s="4"/>
      <c r="D1040" s="4"/>
      <c r="E1040" s="4"/>
      <c r="F1040" s="9">
        <f>SUM(F1041)</f>
        <v>476.9</v>
      </c>
      <c r="G1040" s="9">
        <f>SUM(G1041)</f>
        <v>250</v>
      </c>
      <c r="H1040" s="9">
        <f>SUM(H1041)</f>
        <v>250</v>
      </c>
    </row>
    <row r="1041" spans="1:8" ht="31.5">
      <c r="A1041" s="100" t="s">
        <v>43</v>
      </c>
      <c r="B1041" s="4" t="s">
        <v>96</v>
      </c>
      <c r="C1041" s="4" t="s">
        <v>80</v>
      </c>
      <c r="D1041" s="4" t="s">
        <v>28</v>
      </c>
      <c r="E1041" s="4" t="s">
        <v>83</v>
      </c>
      <c r="F1041" s="9">
        <f>SUM(Ведомственная!G26+Ведомственная!G52)</f>
        <v>476.9</v>
      </c>
      <c r="G1041" s="9">
        <f>SUM(Ведомственная!H26+Ведомственная!H52)</f>
        <v>250</v>
      </c>
      <c r="H1041" s="9">
        <f>SUM(Ведомственная!I26+Ведомственная!I52)</f>
        <v>250</v>
      </c>
    </row>
    <row r="1042" spans="1:8" ht="31.5">
      <c r="A1042" s="100" t="s">
        <v>92</v>
      </c>
      <c r="B1042" s="4" t="s">
        <v>99</v>
      </c>
      <c r="C1042" s="4"/>
      <c r="D1042" s="4"/>
      <c r="E1042" s="4"/>
      <c r="F1042" s="7">
        <f>SUM(F1043)</f>
        <v>88.6</v>
      </c>
      <c r="G1042" s="7">
        <f>SUM(G1043)</f>
        <v>0</v>
      </c>
      <c r="H1042" s="7">
        <f>SUM(H1043)</f>
        <v>0</v>
      </c>
    </row>
    <row r="1043" spans="1:8" ht="63">
      <c r="A1043" s="100" t="s">
        <v>42</v>
      </c>
      <c r="B1043" s="4" t="s">
        <v>99</v>
      </c>
      <c r="C1043" s="4" t="s">
        <v>78</v>
      </c>
      <c r="D1043" s="4" t="s">
        <v>28</v>
      </c>
      <c r="E1043" s="4" t="s">
        <v>67</v>
      </c>
      <c r="F1043" s="7">
        <f>SUM(Ведомственная!G45)</f>
        <v>88.6</v>
      </c>
      <c r="G1043" s="7">
        <f>SUM(Ведомственная!H45)</f>
        <v>0</v>
      </c>
      <c r="H1043" s="7">
        <f>SUM(Ведомственная!I45)</f>
        <v>0</v>
      </c>
    </row>
    <row r="1044" spans="1:8" ht="31.5">
      <c r="A1044" s="100" t="s">
        <v>87</v>
      </c>
      <c r="B1044" s="4" t="s">
        <v>97</v>
      </c>
      <c r="C1044" s="4"/>
      <c r="D1044" s="4"/>
      <c r="E1044" s="4"/>
      <c r="F1044" s="7">
        <f>SUM(F1045:F1050)</f>
        <v>7897.6</v>
      </c>
      <c r="G1044" s="7">
        <f>SUM(G1045:G1050)</f>
        <v>4737.8999999999996</v>
      </c>
      <c r="H1044" s="7">
        <f>SUM(H1045:H1050)</f>
        <v>4737.8999999999996</v>
      </c>
    </row>
    <row r="1045" spans="1:8" ht="31.5">
      <c r="A1045" s="100" t="s">
        <v>43</v>
      </c>
      <c r="B1045" s="4" t="s">
        <v>97</v>
      </c>
      <c r="C1045" s="4" t="s">
        <v>80</v>
      </c>
      <c r="D1045" s="4" t="s">
        <v>28</v>
      </c>
      <c r="E1045" s="4" t="s">
        <v>83</v>
      </c>
      <c r="F1045" s="7">
        <f>SUM(Ведомственная!G54+Ведомственная!G28)+Ведомственная!G140</f>
        <v>3125.6</v>
      </c>
      <c r="G1045" s="7">
        <f>SUM(Ведомственная!H54+Ведомственная!H28)+Ведомственная!H140</f>
        <v>2237.9</v>
      </c>
      <c r="H1045" s="7">
        <f>SUM(Ведомственная!I54+Ведомственная!I28)+Ведомственная!I140</f>
        <v>2237.9</v>
      </c>
    </row>
    <row r="1046" spans="1:8">
      <c r="A1046" s="100" t="s">
        <v>34</v>
      </c>
      <c r="B1046" s="4" t="s">
        <v>97</v>
      </c>
      <c r="C1046" s="4" t="s">
        <v>88</v>
      </c>
      <c r="D1046" s="4" t="s">
        <v>28</v>
      </c>
      <c r="E1046" s="4" t="s">
        <v>83</v>
      </c>
      <c r="F1046" s="7">
        <f>SUM(Ведомственная!G29)</f>
        <v>1000</v>
      </c>
      <c r="G1046" s="7">
        <f>SUM(Ведомственная!H29)</f>
        <v>1000</v>
      </c>
      <c r="H1046" s="7">
        <f>SUM(Ведомственная!I29)</f>
        <v>1000</v>
      </c>
    </row>
    <row r="1047" spans="1:8">
      <c r="A1047" s="100" t="s">
        <v>20</v>
      </c>
      <c r="B1047" s="4" t="s">
        <v>97</v>
      </c>
      <c r="C1047" s="4" t="s">
        <v>85</v>
      </c>
      <c r="D1047" s="4" t="s">
        <v>28</v>
      </c>
      <c r="E1047" s="4" t="s">
        <v>102</v>
      </c>
      <c r="F1047" s="7">
        <f>SUM(Ведомственная!G92)</f>
        <v>0</v>
      </c>
      <c r="G1047" s="7">
        <f>SUM(Ведомственная!H92)</f>
        <v>0</v>
      </c>
      <c r="H1047" s="7">
        <f>SUM(Ведомственная!I92)</f>
        <v>0</v>
      </c>
    </row>
    <row r="1048" spans="1:8">
      <c r="A1048" s="100" t="s">
        <v>20</v>
      </c>
      <c r="B1048" s="4" t="s">
        <v>97</v>
      </c>
      <c r="C1048" s="4" t="s">
        <v>85</v>
      </c>
      <c r="D1048" s="4" t="s">
        <v>28</v>
      </c>
      <c r="E1048" s="4" t="s">
        <v>83</v>
      </c>
      <c r="F1048" s="7">
        <f>SUM(Ведомственная!G30+Ведомственная!G55+Ведомственная!G141)</f>
        <v>2943.7</v>
      </c>
      <c r="G1048" s="7">
        <f>SUM(Ведомственная!H30+Ведомственная!H55+Ведомственная!H141)</f>
        <v>1500</v>
      </c>
      <c r="H1048" s="7">
        <f>SUM(Ведомственная!I30+Ведомственная!I55+Ведомственная!I141)</f>
        <v>1500</v>
      </c>
    </row>
    <row r="1049" spans="1:8">
      <c r="A1049" s="100" t="s">
        <v>20</v>
      </c>
      <c r="B1049" s="4" t="s">
        <v>97</v>
      </c>
      <c r="C1049" s="4" t="s">
        <v>85</v>
      </c>
      <c r="D1049" s="4" t="s">
        <v>11</v>
      </c>
      <c r="E1049" s="4" t="s">
        <v>13</v>
      </c>
      <c r="F1049" s="7">
        <f>SUM(Ведомственная!G210)</f>
        <v>823.3</v>
      </c>
      <c r="G1049" s="7">
        <f>SUM(Ведомственная!H210)</f>
        <v>0</v>
      </c>
      <c r="H1049" s="7">
        <f>SUM(Ведомственная!I210)</f>
        <v>0</v>
      </c>
    </row>
    <row r="1050" spans="1:8" ht="31.5">
      <c r="A1050" s="100" t="s">
        <v>43</v>
      </c>
      <c r="B1050" s="4" t="s">
        <v>97</v>
      </c>
      <c r="C1050" s="4" t="s">
        <v>80</v>
      </c>
      <c r="D1050" s="4" t="s">
        <v>102</v>
      </c>
      <c r="E1050" s="4" t="s">
        <v>152</v>
      </c>
      <c r="F1050" s="7">
        <f>SUM(Ведомственная!G35)</f>
        <v>5</v>
      </c>
      <c r="G1050" s="7">
        <f>SUM(Ведомственная!H35)</f>
        <v>0</v>
      </c>
      <c r="H1050" s="7">
        <f>SUM(Ведомственная!I35)</f>
        <v>0</v>
      </c>
    </row>
    <row r="1051" spans="1:8" ht="47.25" hidden="1">
      <c r="A1051" s="100" t="s">
        <v>396</v>
      </c>
      <c r="B1051" s="31" t="s">
        <v>397</v>
      </c>
      <c r="C1051" s="4"/>
      <c r="D1051" s="4"/>
      <c r="E1051" s="4"/>
      <c r="F1051" s="7">
        <f>SUM(F1052)</f>
        <v>0</v>
      </c>
      <c r="G1051" s="7">
        <f>SUM(G1052)</f>
        <v>0</v>
      </c>
      <c r="H1051" s="7">
        <f>SUM(H1052)</f>
        <v>0</v>
      </c>
    </row>
    <row r="1052" spans="1:8" ht="31.5" hidden="1">
      <c r="A1052" s="100" t="s">
        <v>207</v>
      </c>
      <c r="B1052" s="31" t="s">
        <v>397</v>
      </c>
      <c r="C1052" s="4" t="s">
        <v>111</v>
      </c>
      <c r="D1052" s="4" t="s">
        <v>11</v>
      </c>
      <c r="E1052" s="4" t="s">
        <v>22</v>
      </c>
      <c r="F1052" s="7"/>
      <c r="G1052" s="7"/>
      <c r="H1052" s="7"/>
    </row>
    <row r="1053" spans="1:8" ht="31.5" hidden="1">
      <c r="A1053" s="100" t="s">
        <v>43</v>
      </c>
      <c r="B1053" s="101" t="s">
        <v>191</v>
      </c>
      <c r="C1053" s="101" t="s">
        <v>80</v>
      </c>
      <c r="D1053" s="101" t="s">
        <v>28</v>
      </c>
      <c r="E1053" s="101" t="s">
        <v>11</v>
      </c>
      <c r="F1053" s="9"/>
      <c r="G1053" s="9"/>
      <c r="H1053" s="9"/>
    </row>
    <row r="1054" spans="1:8" ht="47.25">
      <c r="A1054" s="100" t="s">
        <v>193</v>
      </c>
      <c r="B1054" s="101" t="s">
        <v>436</v>
      </c>
      <c r="C1054" s="101"/>
      <c r="D1054" s="101"/>
      <c r="E1054" s="101"/>
      <c r="F1054" s="9">
        <f>SUM(F1055)</f>
        <v>3</v>
      </c>
      <c r="G1054" s="9">
        <f>SUM(G1055)</f>
        <v>3.1</v>
      </c>
      <c r="H1054" s="9">
        <f>SUM(H1055)</f>
        <v>2.8</v>
      </c>
    </row>
    <row r="1055" spans="1:8">
      <c r="A1055" s="100" t="s">
        <v>79</v>
      </c>
      <c r="B1055" s="101" t="s">
        <v>436</v>
      </c>
      <c r="C1055" s="101" t="s">
        <v>80</v>
      </c>
      <c r="D1055" s="101" t="s">
        <v>28</v>
      </c>
      <c r="E1055" s="101" t="s">
        <v>152</v>
      </c>
      <c r="F1055" s="9">
        <f>SUM(Ведомственная!G88)</f>
        <v>3</v>
      </c>
      <c r="G1055" s="9">
        <f>SUM(Ведомственная!H88)</f>
        <v>3.1</v>
      </c>
      <c r="H1055" s="9">
        <f>SUM(Ведомственная!I88)</f>
        <v>2.8</v>
      </c>
    </row>
    <row r="1056" spans="1:8" ht="31.5">
      <c r="A1056" s="100" t="s">
        <v>209</v>
      </c>
      <c r="B1056" s="101" t="s">
        <v>563</v>
      </c>
      <c r="C1056" s="101"/>
      <c r="D1056" s="101"/>
      <c r="E1056" s="101"/>
      <c r="F1056" s="9">
        <f>SUM(F1057:F1060)</f>
        <v>5276.3</v>
      </c>
      <c r="G1056" s="9">
        <f>SUM(G1057:G1060)</f>
        <v>4929</v>
      </c>
      <c r="H1056" s="9">
        <f>SUM(H1057:H1060)</f>
        <v>5153.7</v>
      </c>
    </row>
    <row r="1057" spans="1:8" ht="63">
      <c r="A1057" s="2" t="s">
        <v>42</v>
      </c>
      <c r="B1057" s="101" t="s">
        <v>563</v>
      </c>
      <c r="C1057" s="101" t="s">
        <v>78</v>
      </c>
      <c r="D1057" s="101" t="s">
        <v>45</v>
      </c>
      <c r="E1057" s="101" t="s">
        <v>11</v>
      </c>
      <c r="F1057" s="9">
        <f>SUM(Ведомственная!G148)</f>
        <v>4595.6000000000004</v>
      </c>
      <c r="G1057" s="9">
        <f>SUM(Ведомственная!H148)</f>
        <v>4929</v>
      </c>
      <c r="H1057" s="9">
        <f>SUM(Ведомственная!I148)</f>
        <v>5153.7</v>
      </c>
    </row>
    <row r="1058" spans="1:8" ht="31.5">
      <c r="A1058" s="100" t="s">
        <v>43</v>
      </c>
      <c r="B1058" s="101" t="s">
        <v>563</v>
      </c>
      <c r="C1058" s="101" t="s">
        <v>80</v>
      </c>
      <c r="D1058" s="101" t="s">
        <v>45</v>
      </c>
      <c r="E1058" s="101" t="s">
        <v>11</v>
      </c>
      <c r="F1058" s="9">
        <f>SUM(Ведомственная!G149)</f>
        <v>680.7</v>
      </c>
      <c r="G1058" s="9">
        <f>SUM(Ведомственная!H149)</f>
        <v>0</v>
      </c>
      <c r="H1058" s="9">
        <f>SUM(Ведомственная!I149)</f>
        <v>0</v>
      </c>
    </row>
    <row r="1059" spans="1:8" ht="31.5" hidden="1">
      <c r="A1059" s="100" t="s">
        <v>43</v>
      </c>
      <c r="B1059" s="101" t="s">
        <v>563</v>
      </c>
      <c r="C1059" s="101" t="s">
        <v>80</v>
      </c>
      <c r="D1059" s="101" t="s">
        <v>102</v>
      </c>
      <c r="E1059" s="101" t="s">
        <v>152</v>
      </c>
      <c r="F1059" s="9">
        <f>SUM(Ведомственная!G497)</f>
        <v>0</v>
      </c>
      <c r="G1059" s="9">
        <f>SUM(Ведомственная!H497)</f>
        <v>0</v>
      </c>
      <c r="H1059" s="9">
        <f>SUM(Ведомственная!I497)</f>
        <v>0</v>
      </c>
    </row>
    <row r="1060" spans="1:8" hidden="1">
      <c r="A1060" s="100" t="s">
        <v>20</v>
      </c>
      <c r="B1060" s="101" t="s">
        <v>563</v>
      </c>
      <c r="C1060" s="101" t="s">
        <v>85</v>
      </c>
      <c r="D1060" s="101" t="s">
        <v>45</v>
      </c>
      <c r="E1060" s="101" t="s">
        <v>11</v>
      </c>
      <c r="F1060" s="9">
        <f>SUM(Ведомственная!G150)</f>
        <v>0</v>
      </c>
      <c r="G1060" s="9">
        <f>SUM(Ведомственная!H150)</f>
        <v>0</v>
      </c>
      <c r="H1060" s="9">
        <f>SUM(Ведомственная!I150)</f>
        <v>0</v>
      </c>
    </row>
    <row r="1061" spans="1:8" ht="236.25">
      <c r="A1061" s="100" t="s">
        <v>438</v>
      </c>
      <c r="B1061" s="101" t="s">
        <v>439</v>
      </c>
      <c r="C1061" s="31"/>
      <c r="D1061" s="101"/>
      <c r="E1061" s="101"/>
      <c r="F1061" s="9">
        <f>SUM(Ведомственная!G80)</f>
        <v>124.2</v>
      </c>
      <c r="G1061" s="9">
        <f>SUM(Ведомственная!H80)</f>
        <v>124.2</v>
      </c>
      <c r="H1061" s="9">
        <f>SUM(Ведомственная!I80)</f>
        <v>124.2</v>
      </c>
    </row>
    <row r="1062" spans="1:8" ht="63">
      <c r="A1062" s="100" t="s">
        <v>42</v>
      </c>
      <c r="B1062" s="101" t="s">
        <v>439</v>
      </c>
      <c r="C1062" s="101" t="s">
        <v>78</v>
      </c>
      <c r="D1062" s="101" t="s">
        <v>28</v>
      </c>
      <c r="E1062" s="101" t="s">
        <v>11</v>
      </c>
      <c r="F1062" s="9">
        <f>SUM(Ведомственная!G81)</f>
        <v>124.2</v>
      </c>
      <c r="G1062" s="9">
        <f>SUM(Ведомственная!H81)</f>
        <v>124.2</v>
      </c>
      <c r="H1062" s="9">
        <f>SUM(Ведомственная!I81)</f>
        <v>124.2</v>
      </c>
    </row>
    <row r="1063" spans="1:8" ht="47.25">
      <c r="A1063" s="100" t="s">
        <v>318</v>
      </c>
      <c r="B1063" s="101" t="s">
        <v>443</v>
      </c>
      <c r="C1063" s="31"/>
      <c r="D1063" s="101"/>
      <c r="E1063" s="101"/>
      <c r="F1063" s="9">
        <f>SUM(F1064:F1065)</f>
        <v>161.30000000000001</v>
      </c>
      <c r="G1063" s="9">
        <f>SUM(G1064:G1065)</f>
        <v>161.30000000000001</v>
      </c>
      <c r="H1063" s="9">
        <f>SUM(H1064:H1065)</f>
        <v>161.30000000000001</v>
      </c>
    </row>
    <row r="1064" spans="1:8" ht="63">
      <c r="A1064" s="100" t="s">
        <v>42</v>
      </c>
      <c r="B1064" s="101" t="s">
        <v>443</v>
      </c>
      <c r="C1064" s="101" t="s">
        <v>78</v>
      </c>
      <c r="D1064" s="101" t="s">
        <v>152</v>
      </c>
      <c r="E1064" s="101" t="s">
        <v>152</v>
      </c>
      <c r="F1064" s="9">
        <f>SUM(Ведомственная!G447)</f>
        <v>151.80000000000001</v>
      </c>
      <c r="G1064" s="9">
        <f>SUM(Ведомственная!H447)</f>
        <v>151.80000000000001</v>
      </c>
      <c r="H1064" s="9">
        <f>SUM(Ведомственная!I447)</f>
        <v>151.80000000000001</v>
      </c>
    </row>
    <row r="1065" spans="1:8">
      <c r="A1065" s="100" t="s">
        <v>79</v>
      </c>
      <c r="B1065" s="101" t="s">
        <v>443</v>
      </c>
      <c r="C1065" s="101" t="s">
        <v>80</v>
      </c>
      <c r="D1065" s="101" t="s">
        <v>152</v>
      </c>
      <c r="E1065" s="101" t="s">
        <v>152</v>
      </c>
      <c r="F1065" s="9">
        <f>SUM(Ведомственная!G448)</f>
        <v>9.5</v>
      </c>
      <c r="G1065" s="9">
        <f>SUM(Ведомственная!H448)</f>
        <v>9.5</v>
      </c>
      <c r="H1065" s="9">
        <f>SUM(Ведомственная!I448)</f>
        <v>9.5</v>
      </c>
    </row>
    <row r="1066" spans="1:8" hidden="1">
      <c r="A1066" s="100"/>
      <c r="B1066" s="101" t="s">
        <v>746</v>
      </c>
      <c r="C1066" s="101"/>
      <c r="D1066" s="101"/>
      <c r="E1066" s="101"/>
      <c r="F1066" s="9">
        <f>SUM(F1067)</f>
        <v>0</v>
      </c>
      <c r="G1066" s="9">
        <f t="shared" ref="G1066:H1066" si="273">SUM(G1067)</f>
        <v>0</v>
      </c>
      <c r="H1066" s="9">
        <f t="shared" si="273"/>
        <v>0</v>
      </c>
    </row>
    <row r="1067" spans="1:8" ht="63" hidden="1">
      <c r="A1067" s="100" t="s">
        <v>42</v>
      </c>
      <c r="B1067" s="101" t="s">
        <v>746</v>
      </c>
      <c r="C1067" s="101" t="s">
        <v>78</v>
      </c>
      <c r="D1067" s="101" t="s">
        <v>28</v>
      </c>
      <c r="E1067" s="101" t="s">
        <v>11</v>
      </c>
      <c r="F1067" s="9">
        <f>SUM(Ведомственная!G84)</f>
        <v>0</v>
      </c>
      <c r="G1067" s="9">
        <f>SUM(Ведомственная!H84)</f>
        <v>0</v>
      </c>
      <c r="H1067" s="9">
        <f>SUM(Ведомственная!I84)</f>
        <v>0</v>
      </c>
    </row>
    <row r="1068" spans="1:8" ht="31.5">
      <c r="A1068" s="100" t="s">
        <v>36</v>
      </c>
      <c r="B1068" s="31" t="s">
        <v>386</v>
      </c>
      <c r="C1068" s="101"/>
      <c r="D1068" s="101"/>
      <c r="E1068" s="101"/>
      <c r="F1068" s="9">
        <f>SUM(F1069)</f>
        <v>8.1999999999999993</v>
      </c>
      <c r="G1068" s="9">
        <f t="shared" ref="G1068:H1068" si="274">SUM(G1069)</f>
        <v>0</v>
      </c>
      <c r="H1068" s="9">
        <f t="shared" si="274"/>
        <v>0</v>
      </c>
    </row>
    <row r="1069" spans="1:8">
      <c r="A1069" s="100" t="s">
        <v>20</v>
      </c>
      <c r="B1069" s="31" t="s">
        <v>386</v>
      </c>
      <c r="C1069" s="101" t="s">
        <v>85</v>
      </c>
      <c r="D1069" s="101" t="s">
        <v>11</v>
      </c>
      <c r="E1069" s="101" t="s">
        <v>22</v>
      </c>
      <c r="F1069" s="9">
        <f>SUM(Ведомственная!G287)</f>
        <v>8.1999999999999993</v>
      </c>
      <c r="G1069" s="9">
        <f>SUM(Ведомственная!H287)</f>
        <v>0</v>
      </c>
      <c r="H1069" s="9">
        <f>SUM(Ведомственная!I287)</f>
        <v>0</v>
      </c>
    </row>
    <row r="1070" spans="1:8" hidden="1">
      <c r="A1070" s="100"/>
      <c r="B1070" s="31"/>
      <c r="C1070" s="31"/>
      <c r="D1070" s="37"/>
      <c r="E1070" s="37"/>
      <c r="F1070" s="9"/>
      <c r="G1070" s="9"/>
      <c r="H1070" s="9"/>
    </row>
    <row r="1071" spans="1:8" hidden="1">
      <c r="A1071" s="100"/>
      <c r="B1071" s="31"/>
      <c r="C1071" s="31"/>
      <c r="D1071" s="101"/>
      <c r="E1071" s="101"/>
      <c r="F1071" s="9"/>
      <c r="G1071" s="69"/>
      <c r="H1071" s="69"/>
    </row>
    <row r="1072" spans="1:8">
      <c r="A1072" s="70" t="s">
        <v>624</v>
      </c>
      <c r="B1072" s="31"/>
      <c r="C1072" s="101"/>
      <c r="D1072" s="101"/>
      <c r="E1072" s="101"/>
      <c r="F1072" s="9"/>
      <c r="G1072" s="10">
        <v>115000</v>
      </c>
      <c r="H1072" s="10">
        <v>185000</v>
      </c>
    </row>
    <row r="1073" spans="1:8" s="27" customFormat="1">
      <c r="A1073" s="23" t="s">
        <v>172</v>
      </c>
      <c r="B1073" s="24"/>
      <c r="C1073" s="24"/>
      <c r="D1073" s="24"/>
      <c r="E1073" s="24"/>
      <c r="F1073" s="26">
        <f>SUM(F9+F15+F25+F112+F119+F130+F134+F138+F158+F168+F175+F179+F193+F198+F217+F248+F257+F289+F302+F311+F325+F346+F372+F396+F400+F537+F546+F559+F564+F569+F572+F582+F794+F882+F944+F948+F952+F967+F970+F978+F984+F1015)+F997+F992+F379+F981+F1072+F1007+F534+F172</f>
        <v>7655968.1000000015</v>
      </c>
      <c r="G1073" s="26">
        <f>SUM(G9+G15+G25+G112+G119+G130+G134+G138+G158+G168+G175+G179+G193+G198+G217+G248+G257+G289+G302+G311+G325+G346+G372+G396+G400+G537+G546+G559+G564+G569+G572+G582+G794+G882+G944+G948+G952+G967+G970+G978+G984+G1015)+G997+G992+G379+G981+G1072+G1007+G534+G172</f>
        <v>6574333.4000000004</v>
      </c>
      <c r="H1073" s="26">
        <f>SUM(H9+H15+H25+H112+H119+H130+H134+H138+H158+H168+H175+H179+H193+H198+H217+H248+H257+H289+H302+H311+H325+H346+H372+H396+H400+H537+H546+H559+H564+H569+H572+H582+H794+H882+H944+H948+H952+H967+H970+H978+H984+H1015)+H997+H992+H379+H981+H1072+H1007+H534+H172</f>
        <v>6289257.7000000002</v>
      </c>
    </row>
    <row r="1075" spans="1:8" hidden="1">
      <c r="F1075" s="59">
        <f>SUM(Ведомственная!G1459)</f>
        <v>7655968.129999999</v>
      </c>
      <c r="G1075" s="59">
        <f>SUM(Ведомственная!H1459)</f>
        <v>6574333.4000000004</v>
      </c>
      <c r="H1075" s="59">
        <f>SUM(Ведомственная!I1459)</f>
        <v>6289257.6999999993</v>
      </c>
    </row>
    <row r="1076" spans="1:8" hidden="1">
      <c r="F1076" s="59"/>
      <c r="G1076" s="59"/>
      <c r="H1076" s="59"/>
    </row>
    <row r="1077" spans="1:8" hidden="1">
      <c r="F1077" s="89">
        <f>SUM(F1075-F1073)</f>
        <v>2.9999997466802597E-2</v>
      </c>
      <c r="G1077" s="89">
        <f t="shared" ref="G1077:H1077" si="275">SUM(G1075-G1073)</f>
        <v>0</v>
      </c>
      <c r="H1077" s="89">
        <f t="shared" si="275"/>
        <v>-9.3132257461547852E-10</v>
      </c>
    </row>
    <row r="1078" spans="1:8" hidden="1"/>
    <row r="1079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N1473"/>
  <sheetViews>
    <sheetView topLeftCell="A1453" zoomScale="90" zoomScaleNormal="90" workbookViewId="0">
      <selection activeCell="A521" sqref="A521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6384" width="9.140625" style="8"/>
  </cols>
  <sheetData>
    <row r="1" spans="1:9">
      <c r="A1" s="12"/>
      <c r="F1" s="1"/>
      <c r="H1" s="1"/>
      <c r="I1" s="1" t="s">
        <v>813</v>
      </c>
    </row>
    <row r="2" spans="1:9">
      <c r="A2" s="16"/>
      <c r="F2" s="1"/>
      <c r="H2" s="1"/>
      <c r="I2" s="1" t="s">
        <v>0</v>
      </c>
    </row>
    <row r="3" spans="1:9">
      <c r="F3" s="1"/>
      <c r="H3" s="1"/>
      <c r="I3" s="1" t="s">
        <v>1</v>
      </c>
    </row>
    <row r="4" spans="1:9">
      <c r="F4" s="1"/>
      <c r="H4" s="1"/>
      <c r="I4" s="1" t="s">
        <v>2</v>
      </c>
    </row>
    <row r="5" spans="1:9">
      <c r="B5" s="18"/>
      <c r="C5" s="18"/>
      <c r="D5" s="18"/>
      <c r="E5" s="18"/>
      <c r="F5" s="1"/>
      <c r="H5" s="1"/>
      <c r="I5" s="1" t="s">
        <v>1056</v>
      </c>
    </row>
    <row r="6" spans="1:9" ht="36.75" customHeight="1">
      <c r="B6" s="19" t="s">
        <v>851</v>
      </c>
      <c r="C6" s="18"/>
      <c r="D6" s="18"/>
      <c r="E6" s="18"/>
      <c r="F6" s="18"/>
    </row>
    <row r="7" spans="1:9">
      <c r="B7" s="20"/>
      <c r="I7" s="18" t="s">
        <v>424</v>
      </c>
    </row>
    <row r="8" spans="1:9">
      <c r="A8" s="113" t="s">
        <v>3</v>
      </c>
      <c r="B8" s="114" t="s">
        <v>4</v>
      </c>
      <c r="C8" s="114"/>
      <c r="D8" s="114"/>
      <c r="E8" s="114"/>
      <c r="F8" s="114"/>
      <c r="G8" s="115" t="s">
        <v>751</v>
      </c>
      <c r="H8" s="115" t="s">
        <v>856</v>
      </c>
      <c r="I8" s="115" t="s">
        <v>857</v>
      </c>
    </row>
    <row r="9" spans="1:9" ht="63">
      <c r="A9" s="113"/>
      <c r="B9" s="4" t="s">
        <v>5</v>
      </c>
      <c r="C9" s="22" t="s">
        <v>6</v>
      </c>
      <c r="D9" s="22" t="s">
        <v>7</v>
      </c>
      <c r="E9" s="22" t="s">
        <v>8</v>
      </c>
      <c r="F9" s="22" t="s">
        <v>145</v>
      </c>
      <c r="G9" s="116"/>
      <c r="H9" s="116"/>
      <c r="I9" s="117"/>
    </row>
    <row r="10" spans="1:9" s="27" customFormat="1">
      <c r="A10" s="23" t="s">
        <v>74</v>
      </c>
      <c r="B10" s="24" t="s">
        <v>75</v>
      </c>
      <c r="C10" s="25"/>
      <c r="D10" s="25"/>
      <c r="E10" s="25"/>
      <c r="F10" s="25"/>
      <c r="G10" s="26">
        <f>SUM(G11)+G32</f>
        <v>26933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>
      <c r="A11" s="100" t="s">
        <v>76</v>
      </c>
      <c r="B11" s="4"/>
      <c r="C11" s="4" t="s">
        <v>28</v>
      </c>
      <c r="D11" s="4"/>
      <c r="E11" s="4"/>
      <c r="F11" s="4"/>
      <c r="G11" s="7">
        <f>SUM(G12+G20)</f>
        <v>26928</v>
      </c>
      <c r="H11" s="7">
        <f>SUM(H12+H20)</f>
        <v>24549.599999999999</v>
      </c>
      <c r="I11" s="7">
        <f>SUM(I12+I20)</f>
        <v>24549.599999999999</v>
      </c>
    </row>
    <row r="12" spans="1:9" ht="47.25">
      <c r="A12" s="100" t="s">
        <v>77</v>
      </c>
      <c r="B12" s="4"/>
      <c r="C12" s="4" t="s">
        <v>28</v>
      </c>
      <c r="D12" s="4" t="s">
        <v>45</v>
      </c>
      <c r="E12" s="4"/>
      <c r="F12" s="4"/>
      <c r="G12" s="7">
        <f>SUM(G13)</f>
        <v>22158.399999999998</v>
      </c>
      <c r="H12" s="7">
        <f>SUM(H13)</f>
        <v>20836.699999999997</v>
      </c>
      <c r="I12" s="7">
        <f>SUM(I13)</f>
        <v>20836.699999999997</v>
      </c>
    </row>
    <row r="13" spans="1:9">
      <c r="A13" s="100" t="s">
        <v>173</v>
      </c>
      <c r="B13" s="4"/>
      <c r="C13" s="4" t="s">
        <v>28</v>
      </c>
      <c r="D13" s="4" t="s">
        <v>45</v>
      </c>
      <c r="E13" s="4" t="s">
        <v>174</v>
      </c>
      <c r="F13" s="4"/>
      <c r="G13" s="7">
        <f>SUM(G14)+G18</f>
        <v>22158.399999999998</v>
      </c>
      <c r="H13" s="7">
        <f>SUM(H14)+H18</f>
        <v>20836.699999999997</v>
      </c>
      <c r="I13" s="7">
        <f>SUM(I14)+I18</f>
        <v>20836.699999999997</v>
      </c>
    </row>
    <row r="14" spans="1:9">
      <c r="A14" s="100" t="s">
        <v>69</v>
      </c>
      <c r="B14" s="4"/>
      <c r="C14" s="4" t="s">
        <v>28</v>
      </c>
      <c r="D14" s="4" t="s">
        <v>45</v>
      </c>
      <c r="E14" s="4" t="s">
        <v>93</v>
      </c>
      <c r="F14" s="4"/>
      <c r="G14" s="7">
        <f>SUM(G15+G16)+G17</f>
        <v>19766.899999999998</v>
      </c>
      <c r="H14" s="7">
        <f>SUM(H15+H16)+H17</f>
        <v>18629.099999999999</v>
      </c>
      <c r="I14" s="7">
        <f>SUM(I15+I16)+I17</f>
        <v>18629.099999999999</v>
      </c>
    </row>
    <row r="15" spans="1:9" ht="47.25">
      <c r="A15" s="2" t="s">
        <v>42</v>
      </c>
      <c r="B15" s="4"/>
      <c r="C15" s="4" t="s">
        <v>28</v>
      </c>
      <c r="D15" s="4" t="s">
        <v>45</v>
      </c>
      <c r="E15" s="4" t="s">
        <v>93</v>
      </c>
      <c r="F15" s="4" t="s">
        <v>78</v>
      </c>
      <c r="G15" s="7">
        <f>19693.1+63.8</f>
        <v>19756.899999999998</v>
      </c>
      <c r="H15" s="7">
        <v>18619.099999999999</v>
      </c>
      <c r="I15" s="7">
        <v>18619.099999999999</v>
      </c>
    </row>
    <row r="16" spans="1:9" ht="31.5">
      <c r="A16" s="100" t="s">
        <v>43</v>
      </c>
      <c r="B16" s="4"/>
      <c r="C16" s="4" t="s">
        <v>28</v>
      </c>
      <c r="D16" s="4" t="s">
        <v>45</v>
      </c>
      <c r="E16" s="4" t="s">
        <v>93</v>
      </c>
      <c r="F16" s="4" t="s">
        <v>80</v>
      </c>
      <c r="G16" s="9">
        <v>10</v>
      </c>
      <c r="H16" s="9">
        <v>10</v>
      </c>
      <c r="I16" s="9">
        <v>10</v>
      </c>
    </row>
    <row r="17" spans="1:9" hidden="1">
      <c r="A17" s="100" t="s">
        <v>34</v>
      </c>
      <c r="B17" s="4"/>
      <c r="C17" s="4" t="s">
        <v>28</v>
      </c>
      <c r="D17" s="4" t="s">
        <v>45</v>
      </c>
      <c r="E17" s="4" t="s">
        <v>93</v>
      </c>
      <c r="F17" s="4" t="s">
        <v>88</v>
      </c>
      <c r="G17" s="9"/>
      <c r="H17" s="9"/>
      <c r="I17" s="9"/>
    </row>
    <row r="18" spans="1:9">
      <c r="A18" s="100" t="s">
        <v>81</v>
      </c>
      <c r="B18" s="4"/>
      <c r="C18" s="4" t="s">
        <v>28</v>
      </c>
      <c r="D18" s="4" t="s">
        <v>45</v>
      </c>
      <c r="E18" s="4" t="s">
        <v>94</v>
      </c>
      <c r="F18" s="4"/>
      <c r="G18" s="7">
        <f>SUM(G19)</f>
        <v>2391.5</v>
      </c>
      <c r="H18" s="7">
        <f>SUM(H19)</f>
        <v>2207.6</v>
      </c>
      <c r="I18" s="7">
        <f>SUM(I19)</f>
        <v>2207.6</v>
      </c>
    </row>
    <row r="19" spans="1:9" ht="47.25">
      <c r="A19" s="2" t="s">
        <v>42</v>
      </c>
      <c r="B19" s="4"/>
      <c r="C19" s="4" t="s">
        <v>28</v>
      </c>
      <c r="D19" s="4" t="s">
        <v>45</v>
      </c>
      <c r="E19" s="4" t="s">
        <v>94</v>
      </c>
      <c r="F19" s="4" t="s">
        <v>78</v>
      </c>
      <c r="G19" s="7">
        <v>2391.5</v>
      </c>
      <c r="H19" s="7">
        <v>2207.6</v>
      </c>
      <c r="I19" s="7">
        <v>2207.6</v>
      </c>
    </row>
    <row r="20" spans="1:9">
      <c r="A20" s="100" t="s">
        <v>82</v>
      </c>
      <c r="B20" s="4"/>
      <c r="C20" s="4" t="s">
        <v>28</v>
      </c>
      <c r="D20" s="4" t="s">
        <v>83</v>
      </c>
      <c r="E20" s="4"/>
      <c r="F20" s="4"/>
      <c r="G20" s="7">
        <f>SUM(G21)</f>
        <v>4769.6000000000004</v>
      </c>
      <c r="H20" s="7">
        <f>SUM(H21)</f>
        <v>3712.9</v>
      </c>
      <c r="I20" s="7">
        <f>SUM(I21)</f>
        <v>3712.9</v>
      </c>
    </row>
    <row r="21" spans="1:9">
      <c r="A21" s="100" t="s">
        <v>173</v>
      </c>
      <c r="B21" s="4"/>
      <c r="C21" s="4" t="s">
        <v>28</v>
      </c>
      <c r="D21" s="4" t="s">
        <v>83</v>
      </c>
      <c r="E21" s="4" t="s">
        <v>174</v>
      </c>
      <c r="F21" s="4"/>
      <c r="G21" s="7">
        <f>SUM(G22+G25+G27)</f>
        <v>4769.6000000000004</v>
      </c>
      <c r="H21" s="7">
        <f>SUM(H22+H25+H27)</f>
        <v>3712.9</v>
      </c>
      <c r="I21" s="7">
        <f>SUM(I22+I25+I27)</f>
        <v>3712.9</v>
      </c>
    </row>
    <row r="22" spans="1:9">
      <c r="A22" s="100" t="s">
        <v>84</v>
      </c>
      <c r="B22" s="4"/>
      <c r="C22" s="4" t="s">
        <v>28</v>
      </c>
      <c r="D22" s="4" t="s">
        <v>83</v>
      </c>
      <c r="E22" s="4" t="s">
        <v>95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>
      <c r="A23" s="100" t="s">
        <v>43</v>
      </c>
      <c r="B23" s="4"/>
      <c r="C23" s="4" t="s">
        <v>28</v>
      </c>
      <c r="D23" s="4" t="s">
        <v>83</v>
      </c>
      <c r="E23" s="4" t="s">
        <v>95</v>
      </c>
      <c r="F23" s="4" t="s">
        <v>80</v>
      </c>
      <c r="G23" s="9">
        <v>323</v>
      </c>
      <c r="H23" s="9">
        <v>216</v>
      </c>
      <c r="I23" s="9">
        <v>216</v>
      </c>
    </row>
    <row r="24" spans="1:9">
      <c r="A24" s="100" t="s">
        <v>20</v>
      </c>
      <c r="B24" s="4"/>
      <c r="C24" s="4" t="s">
        <v>28</v>
      </c>
      <c r="D24" s="4" t="s">
        <v>83</v>
      </c>
      <c r="E24" s="4" t="s">
        <v>95</v>
      </c>
      <c r="F24" s="4" t="s">
        <v>85</v>
      </c>
      <c r="G24" s="9">
        <v>9</v>
      </c>
      <c r="H24" s="9">
        <v>9</v>
      </c>
      <c r="I24" s="9">
        <v>9</v>
      </c>
    </row>
    <row r="25" spans="1:9" ht="31.5">
      <c r="A25" s="100" t="s">
        <v>86</v>
      </c>
      <c r="B25" s="4"/>
      <c r="C25" s="4" t="s">
        <v>28</v>
      </c>
      <c r="D25" s="4" t="s">
        <v>83</v>
      </c>
      <c r="E25" s="4" t="s">
        <v>96</v>
      </c>
      <c r="F25" s="4"/>
      <c r="G25" s="9">
        <f>SUM(G26)</f>
        <v>411.7</v>
      </c>
      <c r="H25" s="9">
        <f>SUM(H26)</f>
        <v>250</v>
      </c>
      <c r="I25" s="9">
        <f>SUM(I26)</f>
        <v>250</v>
      </c>
    </row>
    <row r="26" spans="1:9" ht="31.5">
      <c r="A26" s="100" t="s">
        <v>43</v>
      </c>
      <c r="B26" s="4"/>
      <c r="C26" s="4" t="s">
        <v>28</v>
      </c>
      <c r="D26" s="4" t="s">
        <v>83</v>
      </c>
      <c r="E26" s="4" t="s">
        <v>96</v>
      </c>
      <c r="F26" s="4" t="s">
        <v>80</v>
      </c>
      <c r="G26" s="9">
        <v>411.7</v>
      </c>
      <c r="H26" s="9">
        <v>250</v>
      </c>
      <c r="I26" s="9">
        <v>250</v>
      </c>
    </row>
    <row r="27" spans="1:9" ht="31.5">
      <c r="A27" s="100" t="s">
        <v>87</v>
      </c>
      <c r="B27" s="4"/>
      <c r="C27" s="4" t="s">
        <v>28</v>
      </c>
      <c r="D27" s="4" t="s">
        <v>83</v>
      </c>
      <c r="E27" s="4" t="s">
        <v>97</v>
      </c>
      <c r="F27" s="4"/>
      <c r="G27" s="7">
        <f>SUM(G28:G30)</f>
        <v>4025.9</v>
      </c>
      <c r="H27" s="7">
        <f>SUM(H28:H30)</f>
        <v>3237.9</v>
      </c>
      <c r="I27" s="7">
        <f>SUM(I28:I30)</f>
        <v>3237.9</v>
      </c>
    </row>
    <row r="28" spans="1:9" ht="28.5" customHeight="1">
      <c r="A28" s="100" t="s">
        <v>43</v>
      </c>
      <c r="B28" s="4"/>
      <c r="C28" s="4" t="s">
        <v>28</v>
      </c>
      <c r="D28" s="4" t="s">
        <v>83</v>
      </c>
      <c r="E28" s="4" t="s">
        <v>97</v>
      </c>
      <c r="F28" s="4" t="s">
        <v>80</v>
      </c>
      <c r="G28" s="7">
        <v>3025.9</v>
      </c>
      <c r="H28" s="7">
        <v>2237.9</v>
      </c>
      <c r="I28" s="7">
        <v>2237.9</v>
      </c>
    </row>
    <row r="29" spans="1:9" ht="21" customHeight="1">
      <c r="A29" s="100" t="s">
        <v>34</v>
      </c>
      <c r="B29" s="4"/>
      <c r="C29" s="4" t="s">
        <v>28</v>
      </c>
      <c r="D29" s="4" t="s">
        <v>83</v>
      </c>
      <c r="E29" s="4" t="s">
        <v>97</v>
      </c>
      <c r="F29" s="4" t="s">
        <v>88</v>
      </c>
      <c r="G29" s="7">
        <v>1000</v>
      </c>
      <c r="H29" s="7">
        <v>1000</v>
      </c>
      <c r="I29" s="7">
        <v>1000</v>
      </c>
    </row>
    <row r="30" spans="1:9" ht="22.5" hidden="1" customHeight="1">
      <c r="A30" s="100" t="s">
        <v>20</v>
      </c>
      <c r="B30" s="4"/>
      <c r="C30" s="4" t="s">
        <v>28</v>
      </c>
      <c r="D30" s="4" t="s">
        <v>83</v>
      </c>
      <c r="E30" s="4" t="s">
        <v>97</v>
      </c>
      <c r="F30" s="4" t="s">
        <v>85</v>
      </c>
      <c r="G30" s="7"/>
      <c r="H30" s="7"/>
      <c r="I30" s="7"/>
    </row>
    <row r="31" spans="1:9" ht="22.5" customHeight="1">
      <c r="A31" s="100" t="s">
        <v>101</v>
      </c>
      <c r="B31" s="4"/>
      <c r="C31" s="4" t="s">
        <v>102</v>
      </c>
      <c r="D31" s="4"/>
      <c r="E31" s="4"/>
      <c r="F31" s="4"/>
      <c r="G31" s="7">
        <f t="shared" ref="G31:I34" si="1">SUM(G32)</f>
        <v>5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677</v>
      </c>
      <c r="B32" s="22"/>
      <c r="C32" s="101" t="s">
        <v>102</v>
      </c>
      <c r="D32" s="101" t="s">
        <v>152</v>
      </c>
      <c r="E32" s="4"/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22.5" customHeight="1">
      <c r="A33" s="100" t="s">
        <v>173</v>
      </c>
      <c r="B33" s="4"/>
      <c r="C33" s="101" t="s">
        <v>102</v>
      </c>
      <c r="D33" s="101" t="s">
        <v>152</v>
      </c>
      <c r="E33" s="4" t="s">
        <v>174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31.5" customHeight="1">
      <c r="A34" s="100" t="s">
        <v>87</v>
      </c>
      <c r="B34" s="4"/>
      <c r="C34" s="101" t="s">
        <v>102</v>
      </c>
      <c r="D34" s="101" t="s">
        <v>152</v>
      </c>
      <c r="E34" s="4" t="s">
        <v>97</v>
      </c>
      <c r="F34" s="4"/>
      <c r="G34" s="7">
        <f t="shared" si="1"/>
        <v>5</v>
      </c>
      <c r="H34" s="7">
        <f t="shared" si="1"/>
        <v>0</v>
      </c>
      <c r="I34" s="7">
        <f t="shared" si="1"/>
        <v>0</v>
      </c>
    </row>
    <row r="35" spans="1:9" ht="29.25" customHeight="1">
      <c r="A35" s="100" t="s">
        <v>43</v>
      </c>
      <c r="B35" s="4"/>
      <c r="C35" s="101" t="s">
        <v>102</v>
      </c>
      <c r="D35" s="101" t="s">
        <v>152</v>
      </c>
      <c r="E35" s="4" t="s">
        <v>97</v>
      </c>
      <c r="F35" s="4" t="s">
        <v>80</v>
      </c>
      <c r="G35" s="7">
        <v>5</v>
      </c>
      <c r="H35" s="7"/>
      <c r="I35" s="7"/>
    </row>
    <row r="36" spans="1:9" s="27" customFormat="1">
      <c r="A36" s="23" t="s">
        <v>89</v>
      </c>
      <c r="B36" s="24" t="s">
        <v>90</v>
      </c>
      <c r="C36" s="24"/>
      <c r="D36" s="24"/>
      <c r="E36" s="24"/>
      <c r="F36" s="24"/>
      <c r="G36" s="26">
        <f>SUM(G37)</f>
        <v>3190.7999999999997</v>
      </c>
      <c r="H36" s="26">
        <f>SUM(H37)</f>
        <v>0</v>
      </c>
      <c r="I36" s="26">
        <f>SUM(I37)</f>
        <v>0</v>
      </c>
    </row>
    <row r="37" spans="1:9">
      <c r="A37" s="100" t="s">
        <v>76</v>
      </c>
      <c r="B37" s="4"/>
      <c r="C37" s="4" t="s">
        <v>28</v>
      </c>
      <c r="D37" s="4"/>
      <c r="E37" s="4"/>
      <c r="F37" s="4"/>
      <c r="G37" s="7">
        <f>SUM(G38)+G46</f>
        <v>3190.7999999999997</v>
      </c>
      <c r="H37" s="7">
        <f>SUM(H38)+H46</f>
        <v>0</v>
      </c>
      <c r="I37" s="7">
        <f>SUM(I38)+I46</f>
        <v>0</v>
      </c>
    </row>
    <row r="38" spans="1:9" ht="31.5">
      <c r="A38" s="100" t="s">
        <v>91</v>
      </c>
      <c r="B38" s="4"/>
      <c r="C38" s="4" t="s">
        <v>28</v>
      </c>
      <c r="D38" s="4" t="s">
        <v>67</v>
      </c>
      <c r="E38" s="4"/>
      <c r="F38" s="4"/>
      <c r="G38" s="7">
        <f>SUM(G39)</f>
        <v>3011.7</v>
      </c>
      <c r="H38" s="7">
        <f>SUM(H39)</f>
        <v>0</v>
      </c>
      <c r="I38" s="7">
        <f>SUM(I39)</f>
        <v>0</v>
      </c>
    </row>
    <row r="39" spans="1:9">
      <c r="A39" s="100" t="s">
        <v>173</v>
      </c>
      <c r="B39" s="4"/>
      <c r="C39" s="4" t="s">
        <v>28</v>
      </c>
      <c r="D39" s="4" t="s">
        <v>67</v>
      </c>
      <c r="E39" s="4" t="s">
        <v>174</v>
      </c>
      <c r="F39" s="4"/>
      <c r="G39" s="7">
        <f>SUM(G40+G44)</f>
        <v>3011.7</v>
      </c>
      <c r="H39" s="7">
        <f>SUM(H40+H44)</f>
        <v>0</v>
      </c>
      <c r="I39" s="7">
        <f>SUM(I40+I44)</f>
        <v>0</v>
      </c>
    </row>
    <row r="40" spans="1:9" ht="31.5">
      <c r="A40" s="100" t="s">
        <v>175</v>
      </c>
      <c r="B40" s="4"/>
      <c r="C40" s="4" t="s">
        <v>28</v>
      </c>
      <c r="D40" s="4" t="s">
        <v>67</v>
      </c>
      <c r="E40" s="4" t="s">
        <v>98</v>
      </c>
      <c r="F40" s="4"/>
      <c r="G40" s="7">
        <f>SUM(G41:G43)</f>
        <v>2923.1</v>
      </c>
      <c r="H40" s="7">
        <f t="shared" ref="H40:I40" si="2">SUM(H41:H43)</f>
        <v>0</v>
      </c>
      <c r="I40" s="7">
        <f t="shared" si="2"/>
        <v>0</v>
      </c>
    </row>
    <row r="41" spans="1:9" ht="47.25">
      <c r="A41" s="2" t="s">
        <v>42</v>
      </c>
      <c r="B41" s="4"/>
      <c r="C41" s="4" t="s">
        <v>28</v>
      </c>
      <c r="D41" s="4" t="s">
        <v>67</v>
      </c>
      <c r="E41" s="4" t="s">
        <v>98</v>
      </c>
      <c r="F41" s="4" t="s">
        <v>78</v>
      </c>
      <c r="G41" s="7">
        <v>2732.2</v>
      </c>
      <c r="H41" s="7"/>
      <c r="I41" s="7"/>
    </row>
    <row r="42" spans="1:9" ht="31.5" hidden="1">
      <c r="A42" s="100" t="s">
        <v>43</v>
      </c>
      <c r="B42" s="4"/>
      <c r="C42" s="4" t="s">
        <v>28</v>
      </c>
      <c r="D42" s="4" t="s">
        <v>67</v>
      </c>
      <c r="E42" s="4" t="s">
        <v>98</v>
      </c>
      <c r="F42" s="4" t="s">
        <v>80</v>
      </c>
      <c r="G42" s="9">
        <v>0</v>
      </c>
      <c r="H42" s="9"/>
      <c r="I42" s="9"/>
    </row>
    <row r="43" spans="1:9">
      <c r="A43" s="100" t="s">
        <v>34</v>
      </c>
      <c r="B43" s="4"/>
      <c r="C43" s="4" t="s">
        <v>28</v>
      </c>
      <c r="D43" s="4" t="s">
        <v>67</v>
      </c>
      <c r="E43" s="4" t="s">
        <v>98</v>
      </c>
      <c r="F43" s="4" t="s">
        <v>88</v>
      </c>
      <c r="G43" s="9">
        <v>190.9</v>
      </c>
      <c r="H43" s="9"/>
      <c r="I43" s="9"/>
    </row>
    <row r="44" spans="1:9" ht="31.5">
      <c r="A44" s="100" t="s">
        <v>92</v>
      </c>
      <c r="B44" s="4"/>
      <c r="C44" s="4" t="s">
        <v>28</v>
      </c>
      <c r="D44" s="4" t="s">
        <v>67</v>
      </c>
      <c r="E44" s="4" t="s">
        <v>99</v>
      </c>
      <c r="F44" s="4"/>
      <c r="G44" s="7">
        <f>SUM(G45)</f>
        <v>88.6</v>
      </c>
      <c r="H44" s="7">
        <f>SUM(H45)</f>
        <v>0</v>
      </c>
      <c r="I44" s="7">
        <f>SUM(I45)</f>
        <v>0</v>
      </c>
    </row>
    <row r="45" spans="1:9" ht="47.25">
      <c r="A45" s="2" t="s">
        <v>42</v>
      </c>
      <c r="B45" s="4"/>
      <c r="C45" s="4" t="s">
        <v>28</v>
      </c>
      <c r="D45" s="4" t="s">
        <v>67</v>
      </c>
      <c r="E45" s="4" t="s">
        <v>99</v>
      </c>
      <c r="F45" s="4" t="s">
        <v>78</v>
      </c>
      <c r="G45" s="7">
        <v>88.6</v>
      </c>
      <c r="H45" s="7"/>
      <c r="I45" s="7"/>
    </row>
    <row r="46" spans="1:9">
      <c r="A46" s="100" t="s">
        <v>82</v>
      </c>
      <c r="B46" s="4"/>
      <c r="C46" s="4" t="s">
        <v>28</v>
      </c>
      <c r="D46" s="4" t="s">
        <v>83</v>
      </c>
      <c r="E46" s="4"/>
      <c r="F46" s="4"/>
      <c r="G46" s="7">
        <f>SUM(G47)</f>
        <v>179.1</v>
      </c>
      <c r="H46" s="7">
        <f>SUM(H47)</f>
        <v>0</v>
      </c>
      <c r="I46" s="7">
        <f>SUM(I47)</f>
        <v>0</v>
      </c>
    </row>
    <row r="47" spans="1:9">
      <c r="A47" s="100" t="s">
        <v>173</v>
      </c>
      <c r="B47" s="4"/>
      <c r="C47" s="4" t="s">
        <v>28</v>
      </c>
      <c r="D47" s="4" t="s">
        <v>83</v>
      </c>
      <c r="E47" s="4" t="s">
        <v>174</v>
      </c>
      <c r="F47" s="4"/>
      <c r="G47" s="7">
        <f>SUM(G48+G51+G53)</f>
        <v>179.1</v>
      </c>
      <c r="H47" s="7">
        <f>SUM(H48+H51+H53)</f>
        <v>0</v>
      </c>
      <c r="I47" s="7">
        <f>SUM(I48+I51+I53)</f>
        <v>0</v>
      </c>
    </row>
    <row r="48" spans="1:9">
      <c r="A48" s="100" t="s">
        <v>84</v>
      </c>
      <c r="B48" s="4"/>
      <c r="C48" s="4" t="s">
        <v>28</v>
      </c>
      <c r="D48" s="4" t="s">
        <v>83</v>
      </c>
      <c r="E48" s="4" t="s">
        <v>95</v>
      </c>
      <c r="F48" s="4"/>
      <c r="G48" s="9">
        <f>SUM(G49:G50)</f>
        <v>19.3</v>
      </c>
      <c r="H48" s="9">
        <f>SUM(H49:H50)</f>
        <v>0</v>
      </c>
      <c r="I48" s="9">
        <f>SUM(I49:I50)</f>
        <v>0</v>
      </c>
    </row>
    <row r="49" spans="1:9" ht="31.5">
      <c r="A49" s="100" t="s">
        <v>43</v>
      </c>
      <c r="B49" s="4"/>
      <c r="C49" s="4" t="s">
        <v>28</v>
      </c>
      <c r="D49" s="4" t="s">
        <v>83</v>
      </c>
      <c r="E49" s="4" t="s">
        <v>95</v>
      </c>
      <c r="F49" s="4" t="s">
        <v>80</v>
      </c>
      <c r="G49" s="9">
        <v>18.5</v>
      </c>
      <c r="H49" s="9"/>
      <c r="I49" s="9"/>
    </row>
    <row r="50" spans="1:9">
      <c r="A50" s="100" t="s">
        <v>20</v>
      </c>
      <c r="B50" s="4"/>
      <c r="C50" s="4" t="s">
        <v>28</v>
      </c>
      <c r="D50" s="4" t="s">
        <v>83</v>
      </c>
      <c r="E50" s="4" t="s">
        <v>95</v>
      </c>
      <c r="F50" s="4" t="s">
        <v>85</v>
      </c>
      <c r="G50" s="9">
        <v>0.8</v>
      </c>
      <c r="H50" s="9"/>
      <c r="I50" s="9"/>
    </row>
    <row r="51" spans="1:9" ht="31.5">
      <c r="A51" s="100" t="s">
        <v>86</v>
      </c>
      <c r="B51" s="4"/>
      <c r="C51" s="4" t="s">
        <v>28</v>
      </c>
      <c r="D51" s="4" t="s">
        <v>83</v>
      </c>
      <c r="E51" s="4" t="s">
        <v>96</v>
      </c>
      <c r="F51" s="4"/>
      <c r="G51" s="9">
        <f>SUM(G52)</f>
        <v>65.2</v>
      </c>
      <c r="H51" s="9">
        <f>SUM(H52)</f>
        <v>0</v>
      </c>
      <c r="I51" s="9">
        <f>SUM(I52)</f>
        <v>0</v>
      </c>
    </row>
    <row r="52" spans="1:9" ht="31.5">
      <c r="A52" s="100" t="s">
        <v>43</v>
      </c>
      <c r="B52" s="4"/>
      <c r="C52" s="4" t="s">
        <v>28</v>
      </c>
      <c r="D52" s="4" t="s">
        <v>83</v>
      </c>
      <c r="E52" s="4" t="s">
        <v>96</v>
      </c>
      <c r="F52" s="4" t="s">
        <v>80</v>
      </c>
      <c r="G52" s="7">
        <v>65.2</v>
      </c>
      <c r="H52" s="7"/>
      <c r="I52" s="7"/>
    </row>
    <row r="53" spans="1:9" ht="31.5">
      <c r="A53" s="100" t="s">
        <v>87</v>
      </c>
      <c r="B53" s="4"/>
      <c r="C53" s="4" t="s">
        <v>28</v>
      </c>
      <c r="D53" s="4" t="s">
        <v>83</v>
      </c>
      <c r="E53" s="4" t="s">
        <v>97</v>
      </c>
      <c r="F53" s="4"/>
      <c r="G53" s="7">
        <f>SUM(G54:G55)</f>
        <v>94.6</v>
      </c>
      <c r="H53" s="7">
        <f>SUM(H54:H55)</f>
        <v>0</v>
      </c>
      <c r="I53" s="7">
        <f>SUM(I54:I55)</f>
        <v>0</v>
      </c>
    </row>
    <row r="54" spans="1:9" ht="31.5">
      <c r="A54" s="100" t="s">
        <v>43</v>
      </c>
      <c r="B54" s="4"/>
      <c r="C54" s="4" t="s">
        <v>28</v>
      </c>
      <c r="D54" s="4" t="s">
        <v>83</v>
      </c>
      <c r="E54" s="4" t="s">
        <v>97</v>
      </c>
      <c r="F54" s="4" t="s">
        <v>80</v>
      </c>
      <c r="G54" s="7">
        <v>89.6</v>
      </c>
      <c r="H54" s="7"/>
      <c r="I54" s="7"/>
    </row>
    <row r="55" spans="1:9">
      <c r="A55" s="100" t="s">
        <v>20</v>
      </c>
      <c r="B55" s="4"/>
      <c r="C55" s="4" t="s">
        <v>28</v>
      </c>
      <c r="D55" s="4" t="s">
        <v>83</v>
      </c>
      <c r="E55" s="4" t="s">
        <v>97</v>
      </c>
      <c r="F55" s="4" t="s">
        <v>85</v>
      </c>
      <c r="G55" s="7">
        <v>5</v>
      </c>
      <c r="H55" s="7"/>
      <c r="I55" s="7"/>
    </row>
    <row r="56" spans="1:9" s="27" customFormat="1">
      <c r="A56" s="23" t="s">
        <v>185</v>
      </c>
      <c r="B56" s="25">
        <v>283</v>
      </c>
      <c r="C56" s="29"/>
      <c r="D56" s="29"/>
      <c r="E56" s="29"/>
      <c r="F56" s="29"/>
      <c r="G56" s="30">
        <f>SUM(G57+G142+G183+G449+G513)+G288+G534+G502+G467</f>
        <v>2303864.4000000004</v>
      </c>
      <c r="H56" s="30">
        <f>SUM(H57+H142+H183+H449+H513)+H288+H534+H502+H467</f>
        <v>1604093.7000000002</v>
      </c>
      <c r="I56" s="30">
        <f>SUM(I57+I142+I183+I449+I513)+I288+I534+I502+I467</f>
        <v>1155561.3</v>
      </c>
    </row>
    <row r="57" spans="1:9">
      <c r="A57" s="100" t="s">
        <v>76</v>
      </c>
      <c r="B57" s="22"/>
      <c r="C57" s="101" t="s">
        <v>28</v>
      </c>
      <c r="D57" s="101"/>
      <c r="E57" s="101"/>
      <c r="F57" s="31"/>
      <c r="G57" s="9">
        <f>SUM(G58+G62)+G85+G93+G89</f>
        <v>233858.40000000002</v>
      </c>
      <c r="H57" s="9">
        <f>SUM(H58+H62)+H85+H93+H89</f>
        <v>149833</v>
      </c>
      <c r="I57" s="9">
        <f>SUM(I58+I62)+I85+I93+I89</f>
        <v>235222.90000000002</v>
      </c>
    </row>
    <row r="58" spans="1:9" ht="31.5">
      <c r="A58" s="100" t="s">
        <v>148</v>
      </c>
      <c r="B58" s="22"/>
      <c r="C58" s="101" t="s">
        <v>28</v>
      </c>
      <c r="D58" s="101" t="s">
        <v>35</v>
      </c>
      <c r="E58" s="101"/>
      <c r="F58" s="31"/>
      <c r="G58" s="9">
        <f t="shared" ref="G58:I60" si="3">SUM(G59)</f>
        <v>5872.3</v>
      </c>
      <c r="H58" s="9">
        <f t="shared" si="3"/>
        <v>3925.5</v>
      </c>
      <c r="I58" s="9">
        <f t="shared" si="3"/>
        <v>3925.5</v>
      </c>
    </row>
    <row r="59" spans="1:9" ht="31.5">
      <c r="A59" s="100" t="s">
        <v>812</v>
      </c>
      <c r="B59" s="22"/>
      <c r="C59" s="101" t="s">
        <v>28</v>
      </c>
      <c r="D59" s="101" t="s">
        <v>35</v>
      </c>
      <c r="E59" s="31" t="s">
        <v>186</v>
      </c>
      <c r="F59" s="31"/>
      <c r="G59" s="9">
        <f t="shared" si="3"/>
        <v>5872.3</v>
      </c>
      <c r="H59" s="9">
        <f t="shared" si="3"/>
        <v>3925.5</v>
      </c>
      <c r="I59" s="9">
        <f t="shared" si="3"/>
        <v>3925.5</v>
      </c>
    </row>
    <row r="60" spans="1:9">
      <c r="A60" s="100" t="s">
        <v>187</v>
      </c>
      <c r="B60" s="22"/>
      <c r="C60" s="101" t="s">
        <v>28</v>
      </c>
      <c r="D60" s="101" t="s">
        <v>35</v>
      </c>
      <c r="E60" s="101" t="s">
        <v>188</v>
      </c>
      <c r="F60" s="101"/>
      <c r="G60" s="9">
        <f t="shared" si="3"/>
        <v>5872.3</v>
      </c>
      <c r="H60" s="9">
        <f t="shared" si="3"/>
        <v>3925.5</v>
      </c>
      <c r="I60" s="9">
        <f t="shared" si="3"/>
        <v>3925.5</v>
      </c>
    </row>
    <row r="61" spans="1:9" ht="47.25">
      <c r="A61" s="2" t="s">
        <v>42</v>
      </c>
      <c r="B61" s="22"/>
      <c r="C61" s="101" t="s">
        <v>28</v>
      </c>
      <c r="D61" s="101" t="s">
        <v>35</v>
      </c>
      <c r="E61" s="101" t="s">
        <v>188</v>
      </c>
      <c r="F61" s="101" t="s">
        <v>78</v>
      </c>
      <c r="G61" s="9">
        <v>5872.3</v>
      </c>
      <c r="H61" s="9">
        <v>3925.5</v>
      </c>
      <c r="I61" s="9">
        <v>3925.5</v>
      </c>
    </row>
    <row r="62" spans="1:9" ht="31.5">
      <c r="A62" s="100" t="s">
        <v>227</v>
      </c>
      <c r="B62" s="22"/>
      <c r="C62" s="101" t="s">
        <v>28</v>
      </c>
      <c r="D62" s="101" t="s">
        <v>11</v>
      </c>
      <c r="E62" s="31"/>
      <c r="F62" s="31"/>
      <c r="G62" s="9">
        <f>SUM(G67)+G63+G79+G75</f>
        <v>155507.40000000002</v>
      </c>
      <c r="H62" s="9">
        <f>SUM(H67)+H63+H79+H75</f>
        <v>111219.5</v>
      </c>
      <c r="I62" s="9">
        <f>SUM(I67)+I63+I79+I75</f>
        <v>167675.80000000002</v>
      </c>
    </row>
    <row r="63" spans="1:9" ht="31.5">
      <c r="A63" s="100" t="s">
        <v>491</v>
      </c>
      <c r="B63" s="31"/>
      <c r="C63" s="101" t="s">
        <v>28</v>
      </c>
      <c r="D63" s="101" t="s">
        <v>11</v>
      </c>
      <c r="E63" s="101" t="s">
        <v>194</v>
      </c>
      <c r="F63" s="31"/>
      <c r="G63" s="9">
        <f>SUM(G64)</f>
        <v>731.90000000000009</v>
      </c>
      <c r="H63" s="9">
        <f>SUM(H64)</f>
        <v>731.90000000000009</v>
      </c>
      <c r="I63" s="9">
        <f>SUM(I64)</f>
        <v>731.90000000000009</v>
      </c>
    </row>
    <row r="64" spans="1:9">
      <c r="A64" s="100" t="s">
        <v>435</v>
      </c>
      <c r="B64" s="31"/>
      <c r="C64" s="101" t="s">
        <v>28</v>
      </c>
      <c r="D64" s="101" t="s">
        <v>11</v>
      </c>
      <c r="E64" s="31" t="s">
        <v>695</v>
      </c>
      <c r="F64" s="31"/>
      <c r="G64" s="9">
        <f>SUM(G65:G66)</f>
        <v>731.90000000000009</v>
      </c>
      <c r="H64" s="9">
        <f>SUM(H65:H66)</f>
        <v>731.90000000000009</v>
      </c>
      <c r="I64" s="9">
        <f>SUM(I65:I66)</f>
        <v>731.90000000000009</v>
      </c>
    </row>
    <row r="65" spans="1:9" ht="47.25">
      <c r="A65" s="2" t="s">
        <v>42</v>
      </c>
      <c r="B65" s="31"/>
      <c r="C65" s="101" t="s">
        <v>28</v>
      </c>
      <c r="D65" s="101" t="s">
        <v>11</v>
      </c>
      <c r="E65" s="31" t="s">
        <v>695</v>
      </c>
      <c r="F65" s="31">
        <v>100</v>
      </c>
      <c r="G65" s="9">
        <v>636.70000000000005</v>
      </c>
      <c r="H65" s="9">
        <v>587.70000000000005</v>
      </c>
      <c r="I65" s="9">
        <v>587.70000000000005</v>
      </c>
    </row>
    <row r="66" spans="1:9" ht="31.5">
      <c r="A66" s="100" t="s">
        <v>43</v>
      </c>
      <c r="B66" s="31"/>
      <c r="C66" s="101" t="s">
        <v>28</v>
      </c>
      <c r="D66" s="101" t="s">
        <v>11</v>
      </c>
      <c r="E66" s="31" t="s">
        <v>695</v>
      </c>
      <c r="F66" s="101" t="s">
        <v>80</v>
      </c>
      <c r="G66" s="9">
        <v>95.2</v>
      </c>
      <c r="H66" s="9">
        <v>144.19999999999999</v>
      </c>
      <c r="I66" s="9">
        <v>144.19999999999999</v>
      </c>
    </row>
    <row r="67" spans="1:9" ht="31.5">
      <c r="A67" s="100" t="s">
        <v>753</v>
      </c>
      <c r="B67" s="22"/>
      <c r="C67" s="101" t="s">
        <v>28</v>
      </c>
      <c r="D67" s="101" t="s">
        <v>11</v>
      </c>
      <c r="E67" s="31" t="s">
        <v>186</v>
      </c>
      <c r="F67" s="31"/>
      <c r="G67" s="9">
        <f>SUM(G68)+G72</f>
        <v>150261.20000000001</v>
      </c>
      <c r="H67" s="9">
        <f t="shared" ref="H67:I67" si="4">SUM(H68)+H72</f>
        <v>105973.3</v>
      </c>
      <c r="I67" s="9">
        <f t="shared" si="4"/>
        <v>162429.6</v>
      </c>
    </row>
    <row r="68" spans="1:9">
      <c r="A68" s="100" t="s">
        <v>69</v>
      </c>
      <c r="B68" s="22"/>
      <c r="C68" s="101" t="s">
        <v>28</v>
      </c>
      <c r="D68" s="101" t="s">
        <v>11</v>
      </c>
      <c r="E68" s="101" t="s">
        <v>190</v>
      </c>
      <c r="F68" s="101"/>
      <c r="G68" s="9">
        <f>SUM(G69:G71)</f>
        <v>148411.1</v>
      </c>
      <c r="H68" s="9">
        <f>SUM(H69:H71)</f>
        <v>105973.3</v>
      </c>
      <c r="I68" s="9">
        <f>SUM(I69:I71)</f>
        <v>162429.6</v>
      </c>
    </row>
    <row r="69" spans="1:9" ht="47.25">
      <c r="A69" s="2" t="s">
        <v>42</v>
      </c>
      <c r="B69" s="22"/>
      <c r="C69" s="101" t="s">
        <v>28</v>
      </c>
      <c r="D69" s="101" t="s">
        <v>11</v>
      </c>
      <c r="E69" s="101" t="s">
        <v>190</v>
      </c>
      <c r="F69" s="101" t="s">
        <v>78</v>
      </c>
      <c r="G69" s="9">
        <v>148375.4</v>
      </c>
      <c r="H69" s="9">
        <v>105875.2</v>
      </c>
      <c r="I69" s="9">
        <v>162331.5</v>
      </c>
    </row>
    <row r="70" spans="1:9" ht="33.75" customHeight="1">
      <c r="A70" s="100" t="s">
        <v>43</v>
      </c>
      <c r="B70" s="22"/>
      <c r="C70" s="101" t="s">
        <v>28</v>
      </c>
      <c r="D70" s="101" t="s">
        <v>11</v>
      </c>
      <c r="E70" s="101" t="s">
        <v>190</v>
      </c>
      <c r="F70" s="101" t="s">
        <v>80</v>
      </c>
      <c r="G70" s="9">
        <f>98.1-68.1</f>
        <v>30</v>
      </c>
      <c r="H70" s="9">
        <v>98.1</v>
      </c>
      <c r="I70" s="9">
        <v>98.1</v>
      </c>
    </row>
    <row r="71" spans="1:9" ht="27.75" customHeight="1">
      <c r="A71" s="100" t="s">
        <v>34</v>
      </c>
      <c r="B71" s="22"/>
      <c r="C71" s="101" t="s">
        <v>28</v>
      </c>
      <c r="D71" s="101" t="s">
        <v>11</v>
      </c>
      <c r="E71" s="101" t="s">
        <v>190</v>
      </c>
      <c r="F71" s="101" t="s">
        <v>88</v>
      </c>
      <c r="G71" s="9">
        <v>5.7</v>
      </c>
      <c r="H71" s="9"/>
      <c r="I71" s="9"/>
    </row>
    <row r="72" spans="1:9" ht="27.75" customHeight="1">
      <c r="A72" s="2" t="s">
        <v>1052</v>
      </c>
      <c r="B72" s="22"/>
      <c r="C72" s="110" t="s">
        <v>28</v>
      </c>
      <c r="D72" s="110" t="s">
        <v>11</v>
      </c>
      <c r="E72" s="110" t="s">
        <v>1053</v>
      </c>
      <c r="F72" s="110"/>
      <c r="G72" s="9">
        <f>SUM(G73:G74)</f>
        <v>1850.1</v>
      </c>
      <c r="H72" s="9">
        <f t="shared" ref="H72" si="5">SUM(H73)</f>
        <v>0</v>
      </c>
      <c r="I72" s="9">
        <f t="shared" ref="I72" si="6">SUM(I73)</f>
        <v>0</v>
      </c>
    </row>
    <row r="73" spans="1:9" ht="47.25">
      <c r="A73" s="2" t="s">
        <v>42</v>
      </c>
      <c r="B73" s="22"/>
      <c r="C73" s="110" t="s">
        <v>28</v>
      </c>
      <c r="D73" s="110" t="s">
        <v>11</v>
      </c>
      <c r="E73" s="110" t="s">
        <v>1053</v>
      </c>
      <c r="F73" s="110" t="s">
        <v>78</v>
      </c>
      <c r="G73" s="9">
        <v>1289.8</v>
      </c>
      <c r="H73" s="9">
        <v>0</v>
      </c>
      <c r="I73" s="9">
        <v>0</v>
      </c>
    </row>
    <row r="74" spans="1:9" ht="27.75" customHeight="1">
      <c r="A74" s="109" t="s">
        <v>34</v>
      </c>
      <c r="B74" s="22"/>
      <c r="C74" s="110" t="s">
        <v>28</v>
      </c>
      <c r="D74" s="110" t="s">
        <v>11</v>
      </c>
      <c r="E74" s="110" t="s">
        <v>1053</v>
      </c>
      <c r="F74" s="110" t="s">
        <v>88</v>
      </c>
      <c r="G74" s="9">
        <v>560.29999999999995</v>
      </c>
      <c r="H74" s="9"/>
      <c r="I74" s="9"/>
    </row>
    <row r="75" spans="1:9" ht="31.5">
      <c r="A75" s="100" t="s">
        <v>763</v>
      </c>
      <c r="B75" s="22"/>
      <c r="C75" s="101" t="s">
        <v>28</v>
      </c>
      <c r="D75" s="101" t="s">
        <v>11</v>
      </c>
      <c r="E75" s="101" t="s">
        <v>759</v>
      </c>
      <c r="F75" s="101"/>
      <c r="G75" s="9">
        <f>SUM(G76)</f>
        <v>4390.1000000000004</v>
      </c>
      <c r="H75" s="9">
        <f>SUM(H76)</f>
        <v>4390.1000000000004</v>
      </c>
      <c r="I75" s="9">
        <f>SUM(I76)</f>
        <v>4390.1000000000004</v>
      </c>
    </row>
    <row r="76" spans="1:9" ht="31.5">
      <c r="A76" s="100" t="s">
        <v>437</v>
      </c>
      <c r="B76" s="22"/>
      <c r="C76" s="101" t="s">
        <v>28</v>
      </c>
      <c r="D76" s="101" t="s">
        <v>11</v>
      </c>
      <c r="E76" s="101" t="s">
        <v>760</v>
      </c>
      <c r="F76" s="101"/>
      <c r="G76" s="9">
        <f>SUM(G77:G78)</f>
        <v>4390.1000000000004</v>
      </c>
      <c r="H76" s="9">
        <f>SUM(H77:H78)</f>
        <v>4390.1000000000004</v>
      </c>
      <c r="I76" s="9">
        <f>SUM(I77:I78)</f>
        <v>4390.1000000000004</v>
      </c>
    </row>
    <row r="77" spans="1:9" ht="47.25">
      <c r="A77" s="2" t="s">
        <v>42</v>
      </c>
      <c r="B77" s="22"/>
      <c r="C77" s="101" t="s">
        <v>28</v>
      </c>
      <c r="D77" s="101" t="s">
        <v>11</v>
      </c>
      <c r="E77" s="101" t="s">
        <v>760</v>
      </c>
      <c r="F77" s="31">
        <v>100</v>
      </c>
      <c r="G77" s="9">
        <v>4136.6000000000004</v>
      </c>
      <c r="H77" s="9">
        <v>3818.3</v>
      </c>
      <c r="I77" s="9">
        <v>3818.3</v>
      </c>
    </row>
    <row r="78" spans="1:9" ht="31.5">
      <c r="A78" s="100" t="s">
        <v>43</v>
      </c>
      <c r="B78" s="22"/>
      <c r="C78" s="101" t="s">
        <v>28</v>
      </c>
      <c r="D78" s="101" t="s">
        <v>11</v>
      </c>
      <c r="E78" s="101" t="s">
        <v>760</v>
      </c>
      <c r="F78" s="101" t="s">
        <v>80</v>
      </c>
      <c r="G78" s="9">
        <v>253.5</v>
      </c>
      <c r="H78" s="9">
        <v>571.79999999999995</v>
      </c>
      <c r="I78" s="9">
        <v>571.79999999999995</v>
      </c>
    </row>
    <row r="79" spans="1:9">
      <c r="A79" s="100" t="s">
        <v>173</v>
      </c>
      <c r="B79" s="22"/>
      <c r="C79" s="101" t="s">
        <v>28</v>
      </c>
      <c r="D79" s="101" t="s">
        <v>11</v>
      </c>
      <c r="E79" s="101" t="s">
        <v>174</v>
      </c>
      <c r="F79" s="101"/>
      <c r="G79" s="9">
        <f>SUM(G80)+G83</f>
        <v>124.2</v>
      </c>
      <c r="H79" s="9">
        <f t="shared" ref="H79:I79" si="7">SUM(H80)+H83</f>
        <v>124.2</v>
      </c>
      <c r="I79" s="9">
        <f t="shared" si="7"/>
        <v>124.2</v>
      </c>
    </row>
    <row r="80" spans="1:9" ht="189.75" customHeight="1">
      <c r="A80" s="100" t="s">
        <v>438</v>
      </c>
      <c r="B80" s="22"/>
      <c r="C80" s="101" t="s">
        <v>28</v>
      </c>
      <c r="D80" s="101" t="s">
        <v>11</v>
      </c>
      <c r="E80" s="101" t="s">
        <v>439</v>
      </c>
      <c r="F80" s="31"/>
      <c r="G80" s="9">
        <f>SUM(G81:G82)</f>
        <v>124.2</v>
      </c>
      <c r="H80" s="9">
        <f>SUM(H81:H82)</f>
        <v>124.2</v>
      </c>
      <c r="I80" s="9">
        <f>SUM(I81:I82)</f>
        <v>124.2</v>
      </c>
    </row>
    <row r="81" spans="1:9" ht="47.25">
      <c r="A81" s="2" t="s">
        <v>42</v>
      </c>
      <c r="B81" s="22"/>
      <c r="C81" s="101" t="s">
        <v>28</v>
      </c>
      <c r="D81" s="101" t="s">
        <v>11</v>
      </c>
      <c r="E81" s="101" t="s">
        <v>439</v>
      </c>
      <c r="F81" s="101" t="s">
        <v>78</v>
      </c>
      <c r="G81" s="9">
        <v>124.2</v>
      </c>
      <c r="H81" s="9">
        <v>124.2</v>
      </c>
      <c r="I81" s="9">
        <v>124.2</v>
      </c>
    </row>
    <row r="82" spans="1:9" ht="27.75" hidden="1" customHeight="1">
      <c r="A82" s="100" t="s">
        <v>43</v>
      </c>
      <c r="B82" s="22"/>
      <c r="C82" s="101" t="s">
        <v>28</v>
      </c>
      <c r="D82" s="101" t="s">
        <v>11</v>
      </c>
      <c r="E82" s="101"/>
      <c r="F82" s="101" t="s">
        <v>80</v>
      </c>
      <c r="G82" s="9"/>
      <c r="H82" s="9"/>
      <c r="I82" s="9"/>
    </row>
    <row r="83" spans="1:9" hidden="1">
      <c r="A83" s="100"/>
      <c r="B83" s="101"/>
      <c r="C83" s="101" t="s">
        <v>28</v>
      </c>
      <c r="D83" s="101" t="s">
        <v>11</v>
      </c>
      <c r="E83" s="101" t="s">
        <v>746</v>
      </c>
      <c r="F83" s="31"/>
      <c r="G83" s="9">
        <f>SUM(G84:G84)</f>
        <v>0</v>
      </c>
      <c r="H83" s="9">
        <f>SUM(H84:H84)</f>
        <v>0</v>
      </c>
      <c r="I83" s="9">
        <f>SUM(I84:I84)</f>
        <v>0</v>
      </c>
    </row>
    <row r="84" spans="1:9" ht="47.25" hidden="1">
      <c r="A84" s="2" t="s">
        <v>42</v>
      </c>
      <c r="B84" s="101"/>
      <c r="C84" s="101" t="s">
        <v>28</v>
      </c>
      <c r="D84" s="101" t="s">
        <v>11</v>
      </c>
      <c r="E84" s="101" t="s">
        <v>746</v>
      </c>
      <c r="F84" s="101" t="s">
        <v>78</v>
      </c>
      <c r="G84" s="9"/>
      <c r="H84" s="9"/>
      <c r="I84" s="9"/>
    </row>
    <row r="85" spans="1:9">
      <c r="A85" s="100" t="s">
        <v>151</v>
      </c>
      <c r="B85" s="22"/>
      <c r="C85" s="101" t="s">
        <v>28</v>
      </c>
      <c r="D85" s="101" t="s">
        <v>152</v>
      </c>
      <c r="E85" s="101"/>
      <c r="F85" s="101"/>
      <c r="G85" s="9">
        <f t="shared" ref="G85:I87" si="8">SUM(G86)</f>
        <v>3</v>
      </c>
      <c r="H85" s="9">
        <f t="shared" si="8"/>
        <v>3.1</v>
      </c>
      <c r="I85" s="9">
        <f t="shared" si="8"/>
        <v>2.8</v>
      </c>
    </row>
    <row r="86" spans="1:9">
      <c r="A86" s="100" t="s">
        <v>433</v>
      </c>
      <c r="B86" s="22"/>
      <c r="C86" s="101" t="s">
        <v>28</v>
      </c>
      <c r="D86" s="101" t="s">
        <v>152</v>
      </c>
      <c r="E86" s="101" t="s">
        <v>174</v>
      </c>
      <c r="F86" s="101"/>
      <c r="G86" s="9">
        <f t="shared" si="8"/>
        <v>3</v>
      </c>
      <c r="H86" s="9">
        <f t="shared" si="8"/>
        <v>3.1</v>
      </c>
      <c r="I86" s="9">
        <f t="shared" si="8"/>
        <v>2.8</v>
      </c>
    </row>
    <row r="87" spans="1:9" ht="47.25">
      <c r="A87" s="100" t="s">
        <v>193</v>
      </c>
      <c r="B87" s="22"/>
      <c r="C87" s="101" t="s">
        <v>28</v>
      </c>
      <c r="D87" s="101" t="s">
        <v>152</v>
      </c>
      <c r="E87" s="101" t="s">
        <v>436</v>
      </c>
      <c r="F87" s="101"/>
      <c r="G87" s="9">
        <f t="shared" si="8"/>
        <v>3</v>
      </c>
      <c r="H87" s="9">
        <f t="shared" si="8"/>
        <v>3.1</v>
      </c>
      <c r="I87" s="9">
        <f t="shared" si="8"/>
        <v>2.8</v>
      </c>
    </row>
    <row r="88" spans="1:9" ht="31.5">
      <c r="A88" s="100" t="s">
        <v>43</v>
      </c>
      <c r="B88" s="22"/>
      <c r="C88" s="101" t="s">
        <v>28</v>
      </c>
      <c r="D88" s="101" t="s">
        <v>152</v>
      </c>
      <c r="E88" s="101" t="s">
        <v>436</v>
      </c>
      <c r="F88" s="101" t="s">
        <v>80</v>
      </c>
      <c r="G88" s="9">
        <v>3</v>
      </c>
      <c r="H88" s="9">
        <v>3.1</v>
      </c>
      <c r="I88" s="9">
        <v>2.8</v>
      </c>
    </row>
    <row r="89" spans="1:9" hidden="1">
      <c r="A89" s="100" t="s">
        <v>486</v>
      </c>
      <c r="B89" s="22"/>
      <c r="C89" s="101" t="s">
        <v>28</v>
      </c>
      <c r="D89" s="101" t="s">
        <v>102</v>
      </c>
      <c r="E89" s="101"/>
      <c r="F89" s="101"/>
      <c r="G89" s="9">
        <f t="shared" ref="G89:I91" si="9">SUM(G90)</f>
        <v>0</v>
      </c>
      <c r="H89" s="9">
        <f t="shared" si="9"/>
        <v>0</v>
      </c>
      <c r="I89" s="9">
        <f t="shared" si="9"/>
        <v>0</v>
      </c>
    </row>
    <row r="90" spans="1:9" hidden="1">
      <c r="A90" s="100" t="s">
        <v>173</v>
      </c>
      <c r="B90" s="22"/>
      <c r="C90" s="101" t="s">
        <v>28</v>
      </c>
      <c r="D90" s="101" t="s">
        <v>102</v>
      </c>
      <c r="E90" s="101" t="s">
        <v>174</v>
      </c>
      <c r="F90" s="101"/>
      <c r="G90" s="9">
        <f t="shared" si="9"/>
        <v>0</v>
      </c>
      <c r="H90" s="9">
        <f t="shared" si="9"/>
        <v>0</v>
      </c>
      <c r="I90" s="9">
        <f t="shared" si="9"/>
        <v>0</v>
      </c>
    </row>
    <row r="91" spans="1:9" ht="31.5" hidden="1">
      <c r="A91" s="100" t="s">
        <v>87</v>
      </c>
      <c r="B91" s="22"/>
      <c r="C91" s="101" t="s">
        <v>28</v>
      </c>
      <c r="D91" s="101" t="s">
        <v>102</v>
      </c>
      <c r="E91" s="101" t="s">
        <v>97</v>
      </c>
      <c r="F91" s="101"/>
      <c r="G91" s="9">
        <f t="shared" si="9"/>
        <v>0</v>
      </c>
      <c r="H91" s="9">
        <f t="shared" si="9"/>
        <v>0</v>
      </c>
      <c r="I91" s="9">
        <f t="shared" si="9"/>
        <v>0</v>
      </c>
    </row>
    <row r="92" spans="1:9" hidden="1">
      <c r="A92" s="100" t="s">
        <v>20</v>
      </c>
      <c r="B92" s="22"/>
      <c r="C92" s="101" t="s">
        <v>28</v>
      </c>
      <c r="D92" s="101" t="s">
        <v>102</v>
      </c>
      <c r="E92" s="101" t="s">
        <v>97</v>
      </c>
      <c r="F92" s="101" t="s">
        <v>85</v>
      </c>
      <c r="G92" s="9"/>
      <c r="H92" s="9"/>
      <c r="I92" s="9"/>
    </row>
    <row r="93" spans="1:9">
      <c r="A93" s="100" t="s">
        <v>82</v>
      </c>
      <c r="B93" s="22"/>
      <c r="C93" s="101" t="s">
        <v>28</v>
      </c>
      <c r="D93" s="101" t="s">
        <v>83</v>
      </c>
      <c r="E93" s="101"/>
      <c r="F93" s="31"/>
      <c r="G93" s="9">
        <f>SUM(G94+G97+G107+G116+G120+G123+G138)+G131+G134</f>
        <v>72475.700000000012</v>
      </c>
      <c r="H93" s="9">
        <f t="shared" ref="H93:I93" si="10">SUM(H94+H97+H107+H116+H120+H123+H138)+H131+H134</f>
        <v>34684.9</v>
      </c>
      <c r="I93" s="9">
        <f t="shared" si="10"/>
        <v>63618.8</v>
      </c>
    </row>
    <row r="94" spans="1:9" ht="31.5">
      <c r="A94" s="100" t="s">
        <v>638</v>
      </c>
      <c r="B94" s="22"/>
      <c r="C94" s="101" t="s">
        <v>28</v>
      </c>
      <c r="D94" s="101" t="s">
        <v>83</v>
      </c>
      <c r="E94" s="101" t="s">
        <v>195</v>
      </c>
      <c r="F94" s="31"/>
      <c r="G94" s="9">
        <f t="shared" ref="G94:I95" si="11">SUM(G95)</f>
        <v>70</v>
      </c>
      <c r="H94" s="9">
        <f t="shared" si="11"/>
        <v>150</v>
      </c>
      <c r="I94" s="9">
        <f t="shared" si="11"/>
        <v>150</v>
      </c>
    </row>
    <row r="95" spans="1:9" ht="25.5" customHeight="1">
      <c r="A95" s="100" t="s">
        <v>87</v>
      </c>
      <c r="B95" s="22"/>
      <c r="C95" s="101" t="s">
        <v>28</v>
      </c>
      <c r="D95" s="101" t="s">
        <v>83</v>
      </c>
      <c r="E95" s="31" t="s">
        <v>529</v>
      </c>
      <c r="F95" s="31"/>
      <c r="G95" s="9">
        <f t="shared" si="11"/>
        <v>70</v>
      </c>
      <c r="H95" s="9">
        <f t="shared" si="11"/>
        <v>150</v>
      </c>
      <c r="I95" s="9">
        <f t="shared" si="11"/>
        <v>150</v>
      </c>
    </row>
    <row r="96" spans="1:9" ht="30.75" customHeight="1">
      <c r="A96" s="100" t="s">
        <v>43</v>
      </c>
      <c r="B96" s="22"/>
      <c r="C96" s="101" t="s">
        <v>28</v>
      </c>
      <c r="D96" s="101" t="s">
        <v>83</v>
      </c>
      <c r="E96" s="31" t="s">
        <v>529</v>
      </c>
      <c r="F96" s="31">
        <v>200</v>
      </c>
      <c r="G96" s="9">
        <v>70</v>
      </c>
      <c r="H96" s="9">
        <v>150</v>
      </c>
      <c r="I96" s="9">
        <v>150</v>
      </c>
    </row>
    <row r="97" spans="1:9" ht="31.5">
      <c r="A97" s="100" t="s">
        <v>753</v>
      </c>
      <c r="B97" s="22"/>
      <c r="C97" s="101" t="s">
        <v>28</v>
      </c>
      <c r="D97" s="101" t="s">
        <v>83</v>
      </c>
      <c r="E97" s="31" t="s">
        <v>186</v>
      </c>
      <c r="F97" s="31"/>
      <c r="G97" s="9">
        <f>SUM(G98+G101+G103)</f>
        <v>41005.9</v>
      </c>
      <c r="H97" s="9">
        <f>SUM(H98+H101+H103)</f>
        <v>19110.599999999999</v>
      </c>
      <c r="I97" s="9">
        <f>SUM(I98+I101+I103)</f>
        <v>35128.300000000003</v>
      </c>
    </row>
    <row r="98" spans="1:9">
      <c r="A98" s="100" t="s">
        <v>84</v>
      </c>
      <c r="B98" s="22"/>
      <c r="C98" s="101" t="s">
        <v>28</v>
      </c>
      <c r="D98" s="101" t="s">
        <v>83</v>
      </c>
      <c r="E98" s="31" t="s">
        <v>196</v>
      </c>
      <c r="F98" s="31"/>
      <c r="G98" s="9">
        <f>SUM(G99:G100)</f>
        <v>4226.8999999999996</v>
      </c>
      <c r="H98" s="9">
        <f>SUM(H99:H100)</f>
        <v>4347.3</v>
      </c>
      <c r="I98" s="9">
        <f>SUM(I99:I100)</f>
        <v>6347.3</v>
      </c>
    </row>
    <row r="99" spans="1:9" ht="31.5">
      <c r="A99" s="100" t="s">
        <v>43</v>
      </c>
      <c r="B99" s="22"/>
      <c r="C99" s="101" t="s">
        <v>28</v>
      </c>
      <c r="D99" s="101" t="s">
        <v>83</v>
      </c>
      <c r="E99" s="31" t="s">
        <v>196</v>
      </c>
      <c r="F99" s="31">
        <v>200</v>
      </c>
      <c r="G99" s="9">
        <v>4135.3999999999996</v>
      </c>
      <c r="H99" s="9">
        <v>4255.8</v>
      </c>
      <c r="I99" s="9">
        <v>6255.8</v>
      </c>
    </row>
    <row r="100" spans="1:9">
      <c r="A100" s="100" t="s">
        <v>20</v>
      </c>
      <c r="B100" s="22"/>
      <c r="C100" s="101" t="s">
        <v>28</v>
      </c>
      <c r="D100" s="101" t="s">
        <v>83</v>
      </c>
      <c r="E100" s="31" t="s">
        <v>196</v>
      </c>
      <c r="F100" s="31">
        <v>800</v>
      </c>
      <c r="G100" s="9">
        <v>91.5</v>
      </c>
      <c r="H100" s="9">
        <v>91.5</v>
      </c>
      <c r="I100" s="9">
        <v>91.5</v>
      </c>
    </row>
    <row r="101" spans="1:9" ht="31.5">
      <c r="A101" s="100" t="s">
        <v>86</v>
      </c>
      <c r="B101" s="22"/>
      <c r="C101" s="101" t="s">
        <v>28</v>
      </c>
      <c r="D101" s="101" t="s">
        <v>83</v>
      </c>
      <c r="E101" s="31" t="s">
        <v>197</v>
      </c>
      <c r="F101" s="31"/>
      <c r="G101" s="9">
        <f>SUM(G102)</f>
        <v>20179</v>
      </c>
      <c r="H101" s="9">
        <f>SUM(H102)</f>
        <v>6968.3</v>
      </c>
      <c r="I101" s="9">
        <f>SUM(I102)</f>
        <v>10986</v>
      </c>
    </row>
    <row r="102" spans="1:9" ht="31.5">
      <c r="A102" s="100" t="s">
        <v>43</v>
      </c>
      <c r="B102" s="22"/>
      <c r="C102" s="101" t="s">
        <v>28</v>
      </c>
      <c r="D102" s="101" t="s">
        <v>83</v>
      </c>
      <c r="E102" s="31" t="s">
        <v>197</v>
      </c>
      <c r="F102" s="31">
        <v>200</v>
      </c>
      <c r="G102" s="9">
        <v>20179</v>
      </c>
      <c r="H102" s="9">
        <v>6968.3</v>
      </c>
      <c r="I102" s="9">
        <v>10986</v>
      </c>
    </row>
    <row r="103" spans="1:9" ht="31.5">
      <c r="A103" s="100" t="s">
        <v>87</v>
      </c>
      <c r="B103" s="22"/>
      <c r="C103" s="101" t="s">
        <v>28</v>
      </c>
      <c r="D103" s="101" t="s">
        <v>83</v>
      </c>
      <c r="E103" s="31" t="s">
        <v>198</v>
      </c>
      <c r="F103" s="31"/>
      <c r="G103" s="9">
        <f>SUM(G104:G106)</f>
        <v>16600</v>
      </c>
      <c r="H103" s="9">
        <f>SUM(H104:H106)</f>
        <v>7795</v>
      </c>
      <c r="I103" s="9">
        <f>SUM(I104:I106)</f>
        <v>17795</v>
      </c>
    </row>
    <row r="104" spans="1:9" ht="33" customHeight="1">
      <c r="A104" s="100" t="s">
        <v>43</v>
      </c>
      <c r="B104" s="22"/>
      <c r="C104" s="101" t="s">
        <v>28</v>
      </c>
      <c r="D104" s="101" t="s">
        <v>83</v>
      </c>
      <c r="E104" s="31" t="s">
        <v>198</v>
      </c>
      <c r="F104" s="31">
        <v>200</v>
      </c>
      <c r="G104" s="9">
        <v>12370.4</v>
      </c>
      <c r="H104" s="9">
        <v>5195</v>
      </c>
      <c r="I104" s="9">
        <v>15195</v>
      </c>
    </row>
    <row r="105" spans="1:9">
      <c r="A105" s="100" t="s">
        <v>34</v>
      </c>
      <c r="B105" s="22"/>
      <c r="C105" s="101" t="s">
        <v>28</v>
      </c>
      <c r="D105" s="101" t="s">
        <v>83</v>
      </c>
      <c r="E105" s="31" t="s">
        <v>198</v>
      </c>
      <c r="F105" s="31">
        <v>300</v>
      </c>
      <c r="G105" s="9">
        <v>600</v>
      </c>
      <c r="H105" s="9">
        <v>600</v>
      </c>
      <c r="I105" s="9">
        <v>600</v>
      </c>
    </row>
    <row r="106" spans="1:9">
      <c r="A106" s="100" t="s">
        <v>20</v>
      </c>
      <c r="B106" s="22"/>
      <c r="C106" s="101" t="s">
        <v>28</v>
      </c>
      <c r="D106" s="101" t="s">
        <v>83</v>
      </c>
      <c r="E106" s="31" t="s">
        <v>198</v>
      </c>
      <c r="F106" s="31">
        <v>800</v>
      </c>
      <c r="G106" s="9">
        <v>3629.6</v>
      </c>
      <c r="H106" s="9">
        <v>2000</v>
      </c>
      <c r="I106" s="9">
        <v>2000</v>
      </c>
    </row>
    <row r="107" spans="1:9" ht="31.5">
      <c r="A107" s="100" t="s">
        <v>493</v>
      </c>
      <c r="B107" s="22"/>
      <c r="C107" s="101" t="s">
        <v>28</v>
      </c>
      <c r="D107" s="101" t="s">
        <v>83</v>
      </c>
      <c r="E107" s="31" t="s">
        <v>199</v>
      </c>
      <c r="F107" s="31"/>
      <c r="G107" s="9">
        <f>SUM(G108)+G112</f>
        <v>7896.8</v>
      </c>
      <c r="H107" s="9">
        <f>SUM(H108)+H112</f>
        <v>4708.8999999999996</v>
      </c>
      <c r="I107" s="9">
        <f>SUM(I108)+I112</f>
        <v>7811.9</v>
      </c>
    </row>
    <row r="108" spans="1:9" ht="47.25">
      <c r="A108" s="100" t="s">
        <v>494</v>
      </c>
      <c r="B108" s="22"/>
      <c r="C108" s="101" t="s">
        <v>28</v>
      </c>
      <c r="D108" s="101" t="s">
        <v>83</v>
      </c>
      <c r="E108" s="31" t="s">
        <v>200</v>
      </c>
      <c r="F108" s="31"/>
      <c r="G108" s="9">
        <f>SUM(G109)</f>
        <v>7896.8</v>
      </c>
      <c r="H108" s="9">
        <f>SUM(H109)</f>
        <v>4708.8999999999996</v>
      </c>
      <c r="I108" s="9">
        <f>SUM(I109)</f>
        <v>7811.9</v>
      </c>
    </row>
    <row r="109" spans="1:9" ht="31.5">
      <c r="A109" s="100" t="s">
        <v>402</v>
      </c>
      <c r="B109" s="22"/>
      <c r="C109" s="101" t="s">
        <v>28</v>
      </c>
      <c r="D109" s="101" t="s">
        <v>83</v>
      </c>
      <c r="E109" s="31" t="s">
        <v>201</v>
      </c>
      <c r="F109" s="31"/>
      <c r="G109" s="9">
        <f>SUM(G110:G111)</f>
        <v>7896.8</v>
      </c>
      <c r="H109" s="9">
        <f>SUM(H110:H111)</f>
        <v>4708.8999999999996</v>
      </c>
      <c r="I109" s="9">
        <f>SUM(I110:I111)</f>
        <v>7811.9</v>
      </c>
    </row>
    <row r="110" spans="1:9" ht="31.5">
      <c r="A110" s="100" t="s">
        <v>43</v>
      </c>
      <c r="B110" s="22"/>
      <c r="C110" s="101" t="s">
        <v>28</v>
      </c>
      <c r="D110" s="101" t="s">
        <v>83</v>
      </c>
      <c r="E110" s="31" t="s">
        <v>201</v>
      </c>
      <c r="F110" s="31">
        <v>200</v>
      </c>
      <c r="G110" s="9">
        <v>7876.8</v>
      </c>
      <c r="H110" s="9">
        <v>4688.8999999999996</v>
      </c>
      <c r="I110" s="9">
        <v>7791.9</v>
      </c>
    </row>
    <row r="111" spans="1:9">
      <c r="A111" s="100" t="s">
        <v>20</v>
      </c>
      <c r="B111" s="22"/>
      <c r="C111" s="101" t="s">
        <v>28</v>
      </c>
      <c r="D111" s="101" t="s">
        <v>83</v>
      </c>
      <c r="E111" s="31" t="s">
        <v>201</v>
      </c>
      <c r="F111" s="31">
        <v>800</v>
      </c>
      <c r="G111" s="9">
        <v>20</v>
      </c>
      <c r="H111" s="9">
        <v>20</v>
      </c>
      <c r="I111" s="9">
        <v>20</v>
      </c>
    </row>
    <row r="112" spans="1:9" ht="31.5" hidden="1">
      <c r="A112" s="100" t="s">
        <v>495</v>
      </c>
      <c r="B112" s="22"/>
      <c r="C112" s="101" t="s">
        <v>28</v>
      </c>
      <c r="D112" s="101" t="s">
        <v>83</v>
      </c>
      <c r="E112" s="31" t="s">
        <v>213</v>
      </c>
      <c r="F112" s="31"/>
      <c r="G112" s="9">
        <f>SUM(G113)</f>
        <v>0</v>
      </c>
      <c r="H112" s="9">
        <f>SUM(H113)</f>
        <v>0</v>
      </c>
      <c r="I112" s="9">
        <f>SUM(I113)</f>
        <v>0</v>
      </c>
    </row>
    <row r="113" spans="1:9" ht="45" hidden="1" customHeight="1">
      <c r="A113" s="100" t="s">
        <v>402</v>
      </c>
      <c r="B113" s="22"/>
      <c r="C113" s="101" t="s">
        <v>28</v>
      </c>
      <c r="D113" s="101" t="s">
        <v>83</v>
      </c>
      <c r="E113" s="31" t="s">
        <v>513</v>
      </c>
      <c r="F113" s="31"/>
      <c r="G113" s="9">
        <f>SUM(G114:G115)</f>
        <v>0</v>
      </c>
      <c r="H113" s="9">
        <f>SUM(H114:H115)</f>
        <v>0</v>
      </c>
      <c r="I113" s="9">
        <f>SUM(I114:I115)</f>
        <v>0</v>
      </c>
    </row>
    <row r="114" spans="1:9" ht="28.5" hidden="1" customHeight="1">
      <c r="A114" s="100" t="s">
        <v>43</v>
      </c>
      <c r="B114" s="22"/>
      <c r="C114" s="101" t="s">
        <v>28</v>
      </c>
      <c r="D114" s="101" t="s">
        <v>83</v>
      </c>
      <c r="E114" s="31" t="s">
        <v>513</v>
      </c>
      <c r="F114" s="31">
        <v>200</v>
      </c>
      <c r="G114" s="9"/>
      <c r="H114" s="9">
        <v>0</v>
      </c>
      <c r="I114" s="9">
        <v>0</v>
      </c>
    </row>
    <row r="115" spans="1:9" hidden="1">
      <c r="A115" s="100" t="s">
        <v>20</v>
      </c>
      <c r="B115" s="22"/>
      <c r="C115" s="101" t="s">
        <v>28</v>
      </c>
      <c r="D115" s="101" t="s">
        <v>83</v>
      </c>
      <c r="E115" s="31" t="s">
        <v>513</v>
      </c>
      <c r="F115" s="31">
        <v>800</v>
      </c>
      <c r="G115" s="9">
        <v>0</v>
      </c>
      <c r="H115" s="9"/>
      <c r="I115" s="9"/>
    </row>
    <row r="116" spans="1:9" ht="39.75" customHeight="1">
      <c r="A116" s="100" t="s">
        <v>754</v>
      </c>
      <c r="B116" s="22"/>
      <c r="C116" s="101" t="s">
        <v>28</v>
      </c>
      <c r="D116" s="101" t="s">
        <v>83</v>
      </c>
      <c r="E116" s="31" t="s">
        <v>203</v>
      </c>
      <c r="F116" s="31"/>
      <c r="G116" s="9">
        <f>SUM(G117)</f>
        <v>234.4</v>
      </c>
      <c r="H116" s="9">
        <f>SUM(H117)</f>
        <v>234.4</v>
      </c>
      <c r="I116" s="9">
        <f>SUM(I117)</f>
        <v>234.4</v>
      </c>
    </row>
    <row r="117" spans="1:9" ht="42.75" customHeight="1">
      <c r="A117" s="100" t="s">
        <v>87</v>
      </c>
      <c r="B117" s="22"/>
      <c r="C117" s="101" t="s">
        <v>28</v>
      </c>
      <c r="D117" s="101" t="s">
        <v>83</v>
      </c>
      <c r="E117" s="31" t="s">
        <v>445</v>
      </c>
      <c r="F117" s="31"/>
      <c r="G117" s="9">
        <f>SUM(G118:G119)</f>
        <v>234.4</v>
      </c>
      <c r="H117" s="9">
        <f>SUM(H118:H119)</f>
        <v>234.4</v>
      </c>
      <c r="I117" s="9">
        <f>SUM(I118:I119)</f>
        <v>234.4</v>
      </c>
    </row>
    <row r="118" spans="1:9" ht="31.5">
      <c r="A118" s="100" t="s">
        <v>43</v>
      </c>
      <c r="B118" s="22"/>
      <c r="C118" s="101" t="s">
        <v>28</v>
      </c>
      <c r="D118" s="101" t="s">
        <v>83</v>
      </c>
      <c r="E118" s="31" t="s">
        <v>445</v>
      </c>
      <c r="F118" s="31">
        <v>200</v>
      </c>
      <c r="G118" s="9">
        <v>84.4</v>
      </c>
      <c r="H118" s="9">
        <v>84.4</v>
      </c>
      <c r="I118" s="9">
        <v>84.4</v>
      </c>
    </row>
    <row r="119" spans="1:9">
      <c r="A119" s="100" t="s">
        <v>34</v>
      </c>
      <c r="B119" s="22"/>
      <c r="C119" s="101" t="s">
        <v>28</v>
      </c>
      <c r="D119" s="101" t="s">
        <v>83</v>
      </c>
      <c r="E119" s="31" t="s">
        <v>445</v>
      </c>
      <c r="F119" s="31">
        <v>300</v>
      </c>
      <c r="G119" s="9">
        <v>150</v>
      </c>
      <c r="H119" s="9">
        <v>150</v>
      </c>
      <c r="I119" s="9">
        <v>150</v>
      </c>
    </row>
    <row r="120" spans="1:9" ht="31.5">
      <c r="A120" s="100" t="s">
        <v>755</v>
      </c>
      <c r="B120" s="22"/>
      <c r="C120" s="101" t="s">
        <v>28</v>
      </c>
      <c r="D120" s="101" t="s">
        <v>83</v>
      </c>
      <c r="E120" s="31" t="s">
        <v>204</v>
      </c>
      <c r="F120" s="31"/>
      <c r="G120" s="9">
        <f t="shared" ref="G120:I121" si="12">SUM(G121)</f>
        <v>290</v>
      </c>
      <c r="H120" s="9">
        <f t="shared" si="12"/>
        <v>290</v>
      </c>
      <c r="I120" s="9">
        <f t="shared" si="12"/>
        <v>290</v>
      </c>
    </row>
    <row r="121" spans="1:9">
      <c r="A121" s="2" t="s">
        <v>29</v>
      </c>
      <c r="B121" s="22"/>
      <c r="C121" s="101" t="s">
        <v>28</v>
      </c>
      <c r="D121" s="101" t="s">
        <v>83</v>
      </c>
      <c r="E121" s="31" t="s">
        <v>530</v>
      </c>
      <c r="F121" s="31"/>
      <c r="G121" s="9">
        <f t="shared" si="12"/>
        <v>290</v>
      </c>
      <c r="H121" s="9">
        <f t="shared" si="12"/>
        <v>290</v>
      </c>
      <c r="I121" s="9">
        <f t="shared" si="12"/>
        <v>290</v>
      </c>
    </row>
    <row r="122" spans="1:9" ht="31.5">
      <c r="A122" s="100" t="s">
        <v>43</v>
      </c>
      <c r="B122" s="22"/>
      <c r="C122" s="101" t="s">
        <v>28</v>
      </c>
      <c r="D122" s="101" t="s">
        <v>83</v>
      </c>
      <c r="E122" s="31" t="s">
        <v>530</v>
      </c>
      <c r="F122" s="31">
        <v>200</v>
      </c>
      <c r="G122" s="9">
        <v>290</v>
      </c>
      <c r="H122" s="9">
        <v>290</v>
      </c>
      <c r="I122" s="9">
        <v>290</v>
      </c>
    </row>
    <row r="123" spans="1:9" ht="31.5">
      <c r="A123" s="100" t="s">
        <v>496</v>
      </c>
      <c r="B123" s="22"/>
      <c r="C123" s="101" t="s">
        <v>28</v>
      </c>
      <c r="D123" s="101" t="s">
        <v>83</v>
      </c>
      <c r="E123" s="31" t="s">
        <v>205</v>
      </c>
      <c r="F123" s="31"/>
      <c r="G123" s="9">
        <f>SUM(G124)+G126</f>
        <v>6592.9</v>
      </c>
      <c r="H123" s="9">
        <f>SUM(H124)+H126</f>
        <v>6592.9</v>
      </c>
      <c r="I123" s="9">
        <f>SUM(I124)+I126</f>
        <v>6592.9</v>
      </c>
    </row>
    <row r="124" spans="1:9" ht="31.5">
      <c r="A124" s="100" t="s">
        <v>319</v>
      </c>
      <c r="B124" s="22"/>
      <c r="C124" s="101" t="s">
        <v>28</v>
      </c>
      <c r="D124" s="101" t="s">
        <v>83</v>
      </c>
      <c r="E124" s="31" t="s">
        <v>440</v>
      </c>
      <c r="F124" s="31"/>
      <c r="G124" s="9">
        <f>SUM(G125)</f>
        <v>236.4</v>
      </c>
      <c r="H124" s="9">
        <f>SUM(H125)</f>
        <v>236.4</v>
      </c>
      <c r="I124" s="9">
        <f>SUM(I125)</f>
        <v>236.4</v>
      </c>
    </row>
    <row r="125" spans="1:9" ht="31.5">
      <c r="A125" s="100" t="s">
        <v>207</v>
      </c>
      <c r="B125" s="22"/>
      <c r="C125" s="101" t="s">
        <v>28</v>
      </c>
      <c r="D125" s="101" t="s">
        <v>83</v>
      </c>
      <c r="E125" s="31" t="s">
        <v>440</v>
      </c>
      <c r="F125" s="31">
        <v>600</v>
      </c>
      <c r="G125" s="9">
        <v>236.4</v>
      </c>
      <c r="H125" s="9">
        <v>236.4</v>
      </c>
      <c r="I125" s="9">
        <v>236.4</v>
      </c>
    </row>
    <row r="126" spans="1:9" ht="47.25">
      <c r="A126" s="100" t="s">
        <v>23</v>
      </c>
      <c r="B126" s="22"/>
      <c r="C126" s="101" t="s">
        <v>28</v>
      </c>
      <c r="D126" s="101" t="s">
        <v>83</v>
      </c>
      <c r="E126" s="31" t="s">
        <v>206</v>
      </c>
      <c r="F126" s="31"/>
      <c r="G126" s="9">
        <f>SUM(G127)</f>
        <v>6356.5</v>
      </c>
      <c r="H126" s="9">
        <f>SUM(H127)</f>
        <v>6356.5</v>
      </c>
      <c r="I126" s="9">
        <f>SUM(I127)</f>
        <v>6356.5</v>
      </c>
    </row>
    <row r="127" spans="1:9" ht="31.5">
      <c r="A127" s="100" t="s">
        <v>207</v>
      </c>
      <c r="B127" s="22"/>
      <c r="C127" s="101" t="s">
        <v>28</v>
      </c>
      <c r="D127" s="101" t="s">
        <v>83</v>
      </c>
      <c r="E127" s="31" t="s">
        <v>206</v>
      </c>
      <c r="F127" s="31">
        <v>600</v>
      </c>
      <c r="G127" s="9">
        <v>6356.5</v>
      </c>
      <c r="H127" s="9">
        <v>6356.5</v>
      </c>
      <c r="I127" s="9">
        <v>6356.5</v>
      </c>
    </row>
    <row r="128" spans="1:9" hidden="1">
      <c r="A128" s="100" t="s">
        <v>135</v>
      </c>
      <c r="B128" s="22"/>
      <c r="C128" s="101" t="s">
        <v>28</v>
      </c>
      <c r="D128" s="101" t="s">
        <v>83</v>
      </c>
      <c r="E128" s="31" t="s">
        <v>381</v>
      </c>
      <c r="F128" s="31"/>
      <c r="G128" s="9">
        <f t="shared" ref="G128:I129" si="13">SUM(G129)</f>
        <v>0</v>
      </c>
      <c r="H128" s="9">
        <f t="shared" si="13"/>
        <v>0</v>
      </c>
      <c r="I128" s="9">
        <f t="shared" si="13"/>
        <v>0</v>
      </c>
    </row>
    <row r="129" spans="1:9" hidden="1">
      <c r="A129" s="100" t="s">
        <v>364</v>
      </c>
      <c r="B129" s="22"/>
      <c r="C129" s="101" t="s">
        <v>28</v>
      </c>
      <c r="D129" s="101" t="s">
        <v>83</v>
      </c>
      <c r="E129" s="31" t="s">
        <v>382</v>
      </c>
      <c r="F129" s="31"/>
      <c r="G129" s="9">
        <f t="shared" si="13"/>
        <v>0</v>
      </c>
      <c r="H129" s="9">
        <f t="shared" si="13"/>
        <v>0</v>
      </c>
      <c r="I129" s="9">
        <f t="shared" si="13"/>
        <v>0</v>
      </c>
    </row>
    <row r="130" spans="1:9" ht="31.5" hidden="1">
      <c r="A130" s="100" t="s">
        <v>207</v>
      </c>
      <c r="B130" s="22"/>
      <c r="C130" s="101" t="s">
        <v>28</v>
      </c>
      <c r="D130" s="101" t="s">
        <v>83</v>
      </c>
      <c r="E130" s="31" t="s">
        <v>382</v>
      </c>
      <c r="F130" s="31">
        <v>600</v>
      </c>
      <c r="G130" s="9"/>
      <c r="H130" s="9"/>
      <c r="I130" s="9"/>
    </row>
    <row r="131" spans="1:9" ht="31.5">
      <c r="A131" s="2" t="s">
        <v>556</v>
      </c>
      <c r="B131" s="22"/>
      <c r="C131" s="101" t="s">
        <v>28</v>
      </c>
      <c r="D131" s="101" t="s">
        <v>83</v>
      </c>
      <c r="E131" s="31" t="s">
        <v>554</v>
      </c>
      <c r="F131" s="31"/>
      <c r="G131" s="9">
        <f t="shared" ref="G131:I132" si="14">SUM(G132)</f>
        <v>13256.9</v>
      </c>
      <c r="H131" s="9">
        <f t="shared" si="14"/>
        <v>1918.1</v>
      </c>
      <c r="I131" s="9">
        <f t="shared" si="14"/>
        <v>11731.3</v>
      </c>
    </row>
    <row r="132" spans="1:9" ht="31.5">
      <c r="A132" s="100" t="s">
        <v>87</v>
      </c>
      <c r="B132" s="22"/>
      <c r="C132" s="101" t="s">
        <v>28</v>
      </c>
      <c r="D132" s="101" t="s">
        <v>83</v>
      </c>
      <c r="E132" s="31" t="s">
        <v>555</v>
      </c>
      <c r="F132" s="31"/>
      <c r="G132" s="9">
        <f t="shared" si="14"/>
        <v>13256.9</v>
      </c>
      <c r="H132" s="9">
        <f t="shared" si="14"/>
        <v>1918.1</v>
      </c>
      <c r="I132" s="9">
        <f t="shared" si="14"/>
        <v>11731.3</v>
      </c>
    </row>
    <row r="133" spans="1:9" ht="31.5">
      <c r="A133" s="2" t="s">
        <v>43</v>
      </c>
      <c r="B133" s="22"/>
      <c r="C133" s="101" t="s">
        <v>28</v>
      </c>
      <c r="D133" s="101" t="s">
        <v>83</v>
      </c>
      <c r="E133" s="31" t="s">
        <v>555</v>
      </c>
      <c r="F133" s="31">
        <v>200</v>
      </c>
      <c r="G133" s="9">
        <v>13256.9</v>
      </c>
      <c r="H133" s="9">
        <v>1918.1</v>
      </c>
      <c r="I133" s="9">
        <v>11731.3</v>
      </c>
    </row>
    <row r="134" spans="1:9" ht="31.5">
      <c r="A134" s="2" t="s">
        <v>758</v>
      </c>
      <c r="B134" s="22"/>
      <c r="C134" s="101" t="s">
        <v>28</v>
      </c>
      <c r="D134" s="101" t="s">
        <v>83</v>
      </c>
      <c r="E134" s="31" t="s">
        <v>759</v>
      </c>
      <c r="F134" s="31"/>
      <c r="G134" s="9">
        <f>SUM(G135)</f>
        <v>180</v>
      </c>
      <c r="H134" s="9">
        <f t="shared" ref="H134:I135" si="15">SUM(H135)</f>
        <v>180</v>
      </c>
      <c r="I134" s="9">
        <f t="shared" si="15"/>
        <v>180</v>
      </c>
    </row>
    <row r="135" spans="1:9" ht="31.5">
      <c r="A135" s="2" t="s">
        <v>87</v>
      </c>
      <c r="B135" s="22"/>
      <c r="C135" s="101" t="s">
        <v>28</v>
      </c>
      <c r="D135" s="101" t="s">
        <v>83</v>
      </c>
      <c r="E135" s="31" t="s">
        <v>761</v>
      </c>
      <c r="F135" s="31"/>
      <c r="G135" s="9">
        <f>SUM(G136:G137)</f>
        <v>180</v>
      </c>
      <c r="H135" s="9">
        <f t="shared" si="15"/>
        <v>180</v>
      </c>
      <c r="I135" s="9">
        <f t="shared" si="15"/>
        <v>180</v>
      </c>
    </row>
    <row r="136" spans="1:9" ht="31.5">
      <c r="A136" s="2" t="s">
        <v>43</v>
      </c>
      <c r="B136" s="22"/>
      <c r="C136" s="101" t="s">
        <v>28</v>
      </c>
      <c r="D136" s="101" t="s">
        <v>83</v>
      </c>
      <c r="E136" s="31" t="s">
        <v>761</v>
      </c>
      <c r="F136" s="31">
        <v>200</v>
      </c>
      <c r="G136" s="9">
        <v>180</v>
      </c>
      <c r="H136" s="9">
        <v>180</v>
      </c>
      <c r="I136" s="9">
        <v>180</v>
      </c>
    </row>
    <row r="137" spans="1:9" hidden="1">
      <c r="A137" s="2" t="s">
        <v>34</v>
      </c>
      <c r="B137" s="22"/>
      <c r="C137" s="101" t="s">
        <v>28</v>
      </c>
      <c r="D137" s="101" t="s">
        <v>83</v>
      </c>
      <c r="E137" s="31" t="s">
        <v>761</v>
      </c>
      <c r="F137" s="31">
        <v>300</v>
      </c>
      <c r="G137" s="9"/>
      <c r="H137" s="9"/>
      <c r="I137" s="9"/>
    </row>
    <row r="138" spans="1:9">
      <c r="A138" s="100" t="s">
        <v>173</v>
      </c>
      <c r="B138" s="22"/>
      <c r="C138" s="101" t="s">
        <v>28</v>
      </c>
      <c r="D138" s="101" t="s">
        <v>83</v>
      </c>
      <c r="E138" s="31" t="s">
        <v>174</v>
      </c>
      <c r="F138" s="31"/>
      <c r="G138" s="9">
        <f>G139</f>
        <v>2948.7999999999997</v>
      </c>
      <c r="H138" s="9">
        <f t="shared" ref="H138:I138" si="16">H139</f>
        <v>1500</v>
      </c>
      <c r="I138" s="9">
        <f t="shared" si="16"/>
        <v>1500</v>
      </c>
    </row>
    <row r="139" spans="1:9" ht="31.5">
      <c r="A139" s="100" t="s">
        <v>87</v>
      </c>
      <c r="B139" s="22"/>
      <c r="C139" s="101" t="s">
        <v>28</v>
      </c>
      <c r="D139" s="101" t="s">
        <v>83</v>
      </c>
      <c r="E139" s="31" t="s">
        <v>97</v>
      </c>
      <c r="F139" s="31"/>
      <c r="G139" s="9">
        <f>G141+G140</f>
        <v>2948.7999999999997</v>
      </c>
      <c r="H139" s="9">
        <f t="shared" ref="H139:I139" si="17">H141+H140</f>
        <v>1500</v>
      </c>
      <c r="I139" s="9">
        <f t="shared" si="17"/>
        <v>1500</v>
      </c>
    </row>
    <row r="140" spans="1:9" ht="30" customHeight="1">
      <c r="A140" s="2" t="s">
        <v>43</v>
      </c>
      <c r="B140" s="22"/>
      <c r="C140" s="101" t="s">
        <v>28</v>
      </c>
      <c r="D140" s="101" t="s">
        <v>83</v>
      </c>
      <c r="E140" s="31" t="s">
        <v>97</v>
      </c>
      <c r="F140" s="31">
        <v>200</v>
      </c>
      <c r="G140" s="9">
        <v>10.1</v>
      </c>
      <c r="H140" s="9"/>
      <c r="I140" s="9"/>
    </row>
    <row r="141" spans="1:9">
      <c r="A141" s="100" t="s">
        <v>20</v>
      </c>
      <c r="B141" s="22"/>
      <c r="C141" s="101" t="s">
        <v>28</v>
      </c>
      <c r="D141" s="101" t="s">
        <v>83</v>
      </c>
      <c r="E141" s="31" t="s">
        <v>97</v>
      </c>
      <c r="F141" s="31">
        <v>800</v>
      </c>
      <c r="G141" s="9">
        <v>2938.7</v>
      </c>
      <c r="H141" s="9">
        <v>1500</v>
      </c>
      <c r="I141" s="9">
        <v>1500</v>
      </c>
    </row>
    <row r="142" spans="1:9">
      <c r="A142" s="100" t="s">
        <v>208</v>
      </c>
      <c r="B142" s="22"/>
      <c r="C142" s="101" t="s">
        <v>45</v>
      </c>
      <c r="D142" s="101"/>
      <c r="E142" s="101"/>
      <c r="F142" s="101"/>
      <c r="G142" s="9">
        <f>SUM(G143)+G151+G161</f>
        <v>33461.799999999996</v>
      </c>
      <c r="H142" s="9">
        <f t="shared" ref="H142:I142" si="18">SUM(H143)+H151+H161</f>
        <v>27931.1</v>
      </c>
      <c r="I142" s="9">
        <f t="shared" si="18"/>
        <v>28155.8</v>
      </c>
    </row>
    <row r="143" spans="1:9">
      <c r="A143" s="33" t="s">
        <v>154</v>
      </c>
      <c r="B143" s="31"/>
      <c r="C143" s="101" t="s">
        <v>45</v>
      </c>
      <c r="D143" s="101" t="s">
        <v>11</v>
      </c>
      <c r="E143" s="101"/>
      <c r="F143" s="101"/>
      <c r="G143" s="9">
        <f t="shared" ref="G143:I143" si="19">SUM(G144)</f>
        <v>5948.5</v>
      </c>
      <c r="H143" s="9">
        <f t="shared" si="19"/>
        <v>4929</v>
      </c>
      <c r="I143" s="9">
        <f t="shared" si="19"/>
        <v>5153.7</v>
      </c>
    </row>
    <row r="144" spans="1:9">
      <c r="A144" s="100" t="s">
        <v>173</v>
      </c>
      <c r="B144" s="22"/>
      <c r="C144" s="101" t="s">
        <v>45</v>
      </c>
      <c r="D144" s="101" t="s">
        <v>11</v>
      </c>
      <c r="E144" s="31" t="s">
        <v>174</v>
      </c>
      <c r="F144" s="101"/>
      <c r="G144" s="9">
        <f>SUM(G147)+G145</f>
        <v>5948.5</v>
      </c>
      <c r="H144" s="9">
        <f>SUM(H147)</f>
        <v>4929</v>
      </c>
      <c r="I144" s="9">
        <f>SUM(I147)</f>
        <v>5153.7</v>
      </c>
    </row>
    <row r="145" spans="1:9">
      <c r="A145" s="33" t="s">
        <v>69</v>
      </c>
      <c r="B145" s="31"/>
      <c r="C145" s="108" t="s">
        <v>45</v>
      </c>
      <c r="D145" s="108" t="s">
        <v>11</v>
      </c>
      <c r="E145" s="108" t="s">
        <v>93</v>
      </c>
      <c r="F145" s="108"/>
      <c r="G145" s="9">
        <f>SUM(G146)</f>
        <v>672.2</v>
      </c>
      <c r="H145" s="9"/>
      <c r="I145" s="9"/>
    </row>
    <row r="146" spans="1:9" ht="47.25">
      <c r="A146" s="2" t="s">
        <v>42</v>
      </c>
      <c r="B146" s="31"/>
      <c r="C146" s="108" t="s">
        <v>45</v>
      </c>
      <c r="D146" s="108" t="s">
        <v>11</v>
      </c>
      <c r="E146" s="108" t="s">
        <v>93</v>
      </c>
      <c r="F146" s="108" t="s">
        <v>78</v>
      </c>
      <c r="G146" s="9">
        <v>672.2</v>
      </c>
      <c r="H146" s="9"/>
      <c r="I146" s="9"/>
    </row>
    <row r="147" spans="1:9" ht="31.5">
      <c r="A147" s="100" t="s">
        <v>209</v>
      </c>
      <c r="B147" s="22"/>
      <c r="C147" s="101" t="s">
        <v>45</v>
      </c>
      <c r="D147" s="101" t="s">
        <v>11</v>
      </c>
      <c r="E147" s="101" t="s">
        <v>563</v>
      </c>
      <c r="F147" s="101"/>
      <c r="G147" s="9">
        <f>SUM(G148:G150)</f>
        <v>5276.3</v>
      </c>
      <c r="H147" s="9">
        <f>SUM(H148:H150)</f>
        <v>4929</v>
      </c>
      <c r="I147" s="9">
        <f>SUM(I148:I150)</f>
        <v>5153.7</v>
      </c>
    </row>
    <row r="148" spans="1:9" ht="47.25">
      <c r="A148" s="2" t="s">
        <v>42</v>
      </c>
      <c r="B148" s="22"/>
      <c r="C148" s="101" t="s">
        <v>45</v>
      </c>
      <c r="D148" s="101" t="s">
        <v>11</v>
      </c>
      <c r="E148" s="101" t="s">
        <v>563</v>
      </c>
      <c r="F148" s="101" t="s">
        <v>78</v>
      </c>
      <c r="G148" s="9">
        <f>4595.6</f>
        <v>4595.6000000000004</v>
      </c>
      <c r="H148" s="9">
        <v>4929</v>
      </c>
      <c r="I148" s="9">
        <v>5153.7</v>
      </c>
    </row>
    <row r="149" spans="1:9" ht="31.5">
      <c r="A149" s="100" t="s">
        <v>43</v>
      </c>
      <c r="B149" s="22"/>
      <c r="C149" s="101" t="s">
        <v>45</v>
      </c>
      <c r="D149" s="101" t="s">
        <v>11</v>
      </c>
      <c r="E149" s="101" t="s">
        <v>563</v>
      </c>
      <c r="F149" s="101" t="s">
        <v>80</v>
      </c>
      <c r="G149" s="9">
        <v>680.7</v>
      </c>
      <c r="H149" s="9"/>
      <c r="I149" s="9"/>
    </row>
    <row r="150" spans="1:9">
      <c r="A150" s="100" t="s">
        <v>20</v>
      </c>
      <c r="B150" s="22"/>
      <c r="C150" s="101" t="s">
        <v>45</v>
      </c>
      <c r="D150" s="101" t="s">
        <v>11</v>
      </c>
      <c r="E150" s="101" t="s">
        <v>563</v>
      </c>
      <c r="F150" s="101" t="s">
        <v>85</v>
      </c>
      <c r="G150" s="9"/>
      <c r="H150" s="9"/>
      <c r="I150" s="9"/>
    </row>
    <row r="151" spans="1:9">
      <c r="A151" s="2" t="s">
        <v>709</v>
      </c>
      <c r="B151" s="4"/>
      <c r="C151" s="4" t="s">
        <v>45</v>
      </c>
      <c r="D151" s="4" t="s">
        <v>155</v>
      </c>
      <c r="E151" s="4"/>
      <c r="F151" s="4"/>
      <c r="G151" s="7">
        <f>SUM(G152)</f>
        <v>22867.199999999997</v>
      </c>
      <c r="H151" s="7">
        <f t="shared" ref="H151:I151" si="20">SUM(H152)</f>
        <v>21281.699999999997</v>
      </c>
      <c r="I151" s="7">
        <f t="shared" si="20"/>
        <v>21281.699999999997</v>
      </c>
    </row>
    <row r="152" spans="1:9" ht="31.5">
      <c r="A152" s="2" t="s">
        <v>497</v>
      </c>
      <c r="B152" s="4"/>
      <c r="C152" s="4" t="s">
        <v>45</v>
      </c>
      <c r="D152" s="4" t="s">
        <v>155</v>
      </c>
      <c r="E152" s="4" t="s">
        <v>249</v>
      </c>
      <c r="F152" s="4"/>
      <c r="G152" s="7">
        <f>SUM(G153)</f>
        <v>22867.199999999997</v>
      </c>
      <c r="H152" s="7">
        <f t="shared" ref="H152:I152" si="21">SUM(H153)</f>
        <v>21281.699999999997</v>
      </c>
      <c r="I152" s="7">
        <f t="shared" si="21"/>
        <v>21281.699999999997</v>
      </c>
    </row>
    <row r="153" spans="1:9" ht="31.5">
      <c r="A153" s="2" t="s">
        <v>498</v>
      </c>
      <c r="B153" s="4"/>
      <c r="C153" s="4" t="s">
        <v>45</v>
      </c>
      <c r="D153" s="4" t="s">
        <v>155</v>
      </c>
      <c r="E153" s="4" t="s">
        <v>250</v>
      </c>
      <c r="F153" s="4"/>
      <c r="G153" s="7">
        <f>SUM(G154,G157)</f>
        <v>22867.199999999997</v>
      </c>
      <c r="H153" s="7">
        <f>SUM(H154,H157)</f>
        <v>21281.699999999997</v>
      </c>
      <c r="I153" s="7">
        <f>SUM(I154,I157)</f>
        <v>21281.699999999997</v>
      </c>
    </row>
    <row r="154" spans="1:9" hidden="1">
      <c r="A154" s="2" t="s">
        <v>29</v>
      </c>
      <c r="B154" s="4"/>
      <c r="C154" s="4" t="s">
        <v>45</v>
      </c>
      <c r="D154" s="4" t="s">
        <v>155</v>
      </c>
      <c r="E154" s="4" t="s">
        <v>251</v>
      </c>
      <c r="F154" s="4"/>
      <c r="G154" s="7">
        <f>SUM(G155)</f>
        <v>0</v>
      </c>
      <c r="H154" s="7">
        <f t="shared" ref="H154:I154" si="22">SUM(H155)</f>
        <v>0</v>
      </c>
      <c r="I154" s="7">
        <f t="shared" si="22"/>
        <v>0</v>
      </c>
    </row>
    <row r="155" spans="1:9" ht="31.5" hidden="1">
      <c r="A155" s="2" t="s">
        <v>247</v>
      </c>
      <c r="B155" s="4"/>
      <c r="C155" s="4" t="s">
        <v>45</v>
      </c>
      <c r="D155" s="4" t="s">
        <v>155</v>
      </c>
      <c r="E155" s="4" t="s">
        <v>253</v>
      </c>
      <c r="F155" s="4"/>
      <c r="G155" s="7">
        <f>SUM(G156)</f>
        <v>0</v>
      </c>
      <c r="H155" s="7">
        <f>SUM(H156)</f>
        <v>0</v>
      </c>
      <c r="I155" s="7">
        <f>SUM(I156)</f>
        <v>0</v>
      </c>
    </row>
    <row r="156" spans="1:9" ht="31.5" hidden="1">
      <c r="A156" s="2" t="s">
        <v>43</v>
      </c>
      <c r="B156" s="4"/>
      <c r="C156" s="4" t="s">
        <v>45</v>
      </c>
      <c r="D156" s="4" t="s">
        <v>155</v>
      </c>
      <c r="E156" s="4" t="s">
        <v>253</v>
      </c>
      <c r="F156" s="4" t="s">
        <v>80</v>
      </c>
      <c r="G156" s="7"/>
      <c r="H156" s="7"/>
      <c r="I156" s="7"/>
    </row>
    <row r="157" spans="1:9" ht="31.5">
      <c r="A157" s="2" t="s">
        <v>36</v>
      </c>
      <c r="B157" s="4"/>
      <c r="C157" s="4" t="s">
        <v>45</v>
      </c>
      <c r="D157" s="4" t="s">
        <v>155</v>
      </c>
      <c r="E157" s="4" t="s">
        <v>254</v>
      </c>
      <c r="F157" s="4"/>
      <c r="G157" s="7">
        <f>SUM(G158:G160)</f>
        <v>22867.199999999997</v>
      </c>
      <c r="H157" s="7">
        <f>SUM(H158:H160)</f>
        <v>21281.699999999997</v>
      </c>
      <c r="I157" s="7">
        <f>SUM(I158:I160)</f>
        <v>21281.699999999997</v>
      </c>
    </row>
    <row r="158" spans="1:9" ht="47.25">
      <c r="A158" s="2" t="s">
        <v>42</v>
      </c>
      <c r="B158" s="4"/>
      <c r="C158" s="4" t="s">
        <v>45</v>
      </c>
      <c r="D158" s="4" t="s">
        <v>155</v>
      </c>
      <c r="E158" s="4" t="s">
        <v>254</v>
      </c>
      <c r="F158" s="4" t="s">
        <v>78</v>
      </c>
      <c r="G158" s="7">
        <f>18889.3+128.2</f>
        <v>19017.5</v>
      </c>
      <c r="H158" s="7">
        <v>18889.3</v>
      </c>
      <c r="I158" s="7">
        <v>18889.3</v>
      </c>
    </row>
    <row r="159" spans="1:9" ht="31.5">
      <c r="A159" s="2" t="s">
        <v>43</v>
      </c>
      <c r="B159" s="4"/>
      <c r="C159" s="4" t="s">
        <v>45</v>
      </c>
      <c r="D159" s="4" t="s">
        <v>155</v>
      </c>
      <c r="E159" s="4" t="s">
        <v>254</v>
      </c>
      <c r="F159" s="4" t="s">
        <v>80</v>
      </c>
      <c r="G159" s="7">
        <v>3788.6</v>
      </c>
      <c r="H159" s="7">
        <v>2331.6</v>
      </c>
      <c r="I159" s="7">
        <v>2331.6</v>
      </c>
    </row>
    <row r="160" spans="1:9">
      <c r="A160" s="2" t="s">
        <v>20</v>
      </c>
      <c r="B160" s="4"/>
      <c r="C160" s="4" t="s">
        <v>45</v>
      </c>
      <c r="D160" s="4" t="s">
        <v>155</v>
      </c>
      <c r="E160" s="4" t="s">
        <v>254</v>
      </c>
      <c r="F160" s="4" t="s">
        <v>85</v>
      </c>
      <c r="G160" s="7">
        <v>61.1</v>
      </c>
      <c r="H160" s="7">
        <v>60.8</v>
      </c>
      <c r="I160" s="7">
        <v>60.8</v>
      </c>
    </row>
    <row r="161" spans="1:9" ht="31.5">
      <c r="A161" s="2" t="s">
        <v>710</v>
      </c>
      <c r="B161" s="4"/>
      <c r="C161" s="4" t="s">
        <v>45</v>
      </c>
      <c r="D161" s="4" t="s">
        <v>25</v>
      </c>
      <c r="E161" s="4"/>
      <c r="F161" s="4"/>
      <c r="G161" s="7">
        <f>SUM(G162)+G178+G174</f>
        <v>4646.1000000000004</v>
      </c>
      <c r="H161" s="7">
        <f t="shared" ref="H161:I161" si="23">SUM(H162)+H178+H174</f>
        <v>1720.4</v>
      </c>
      <c r="I161" s="7">
        <f t="shared" si="23"/>
        <v>1720.4</v>
      </c>
    </row>
    <row r="162" spans="1:9" ht="31.5">
      <c r="A162" s="2" t="s">
        <v>497</v>
      </c>
      <c r="B162" s="4"/>
      <c r="C162" s="4" t="s">
        <v>45</v>
      </c>
      <c r="D162" s="4" t="s">
        <v>25</v>
      </c>
      <c r="E162" s="4" t="s">
        <v>249</v>
      </c>
      <c r="F162" s="4"/>
      <c r="G162" s="7">
        <f>SUM(G163+G167)+G171</f>
        <v>4134.1000000000004</v>
      </c>
      <c r="H162" s="7">
        <f t="shared" ref="H162:I162" si="24">SUM(H163+H167)+H171</f>
        <v>1208.4000000000001</v>
      </c>
      <c r="I162" s="7">
        <f t="shared" si="24"/>
        <v>1208.4000000000001</v>
      </c>
    </row>
    <row r="163" spans="1:9" ht="31.5">
      <c r="A163" s="2" t="s">
        <v>498</v>
      </c>
      <c r="B163" s="4"/>
      <c r="C163" s="4" t="s">
        <v>45</v>
      </c>
      <c r="D163" s="4" t="s">
        <v>25</v>
      </c>
      <c r="E163" s="4" t="s">
        <v>250</v>
      </c>
      <c r="F163" s="4"/>
      <c r="G163" s="7">
        <f>SUM(G164)</f>
        <v>988.1</v>
      </c>
      <c r="H163" s="7">
        <f t="shared" ref="H163:I164" si="25">SUM(H164)</f>
        <v>988.1</v>
      </c>
      <c r="I163" s="7">
        <f t="shared" si="25"/>
        <v>988.1</v>
      </c>
    </row>
    <row r="164" spans="1:9">
      <c r="A164" s="2" t="s">
        <v>29</v>
      </c>
      <c r="B164" s="4"/>
      <c r="C164" s="4" t="s">
        <v>45</v>
      </c>
      <c r="D164" s="4" t="s">
        <v>25</v>
      </c>
      <c r="E164" s="4" t="s">
        <v>251</v>
      </c>
      <c r="F164" s="4"/>
      <c r="G164" s="7">
        <f>SUM(G165)</f>
        <v>988.1</v>
      </c>
      <c r="H164" s="7">
        <f t="shared" si="25"/>
        <v>988.1</v>
      </c>
      <c r="I164" s="7">
        <f t="shared" si="25"/>
        <v>988.1</v>
      </c>
    </row>
    <row r="165" spans="1:9" ht="31.5">
      <c r="A165" s="2" t="s">
        <v>246</v>
      </c>
      <c r="B165" s="4"/>
      <c r="C165" s="4" t="s">
        <v>45</v>
      </c>
      <c r="D165" s="4" t="s">
        <v>25</v>
      </c>
      <c r="E165" s="4" t="s">
        <v>252</v>
      </c>
      <c r="F165" s="4"/>
      <c r="G165" s="7">
        <f>SUM(G166)</f>
        <v>988.1</v>
      </c>
      <c r="H165" s="7">
        <f t="shared" ref="H165:I165" si="26">SUM(H166)</f>
        <v>988.1</v>
      </c>
      <c r="I165" s="7">
        <f t="shared" si="26"/>
        <v>988.1</v>
      </c>
    </row>
    <row r="166" spans="1:9" ht="31.5">
      <c r="A166" s="2" t="s">
        <v>43</v>
      </c>
      <c r="B166" s="4"/>
      <c r="C166" s="4" t="s">
        <v>45</v>
      </c>
      <c r="D166" s="4" t="s">
        <v>25</v>
      </c>
      <c r="E166" s="4" t="s">
        <v>252</v>
      </c>
      <c r="F166" s="4" t="s">
        <v>80</v>
      </c>
      <c r="G166" s="7">
        <v>988.1</v>
      </c>
      <c r="H166" s="7">
        <v>988.1</v>
      </c>
      <c r="I166" s="7">
        <v>988.1</v>
      </c>
    </row>
    <row r="167" spans="1:9" ht="47.25">
      <c r="A167" s="2" t="s">
        <v>248</v>
      </c>
      <c r="B167" s="4"/>
      <c r="C167" s="4" t="s">
        <v>45</v>
      </c>
      <c r="D167" s="4" t="s">
        <v>25</v>
      </c>
      <c r="E167" s="4" t="s">
        <v>255</v>
      </c>
      <c r="F167" s="4"/>
      <c r="G167" s="7">
        <f t="shared" ref="G167:I169" si="27">SUM(G168)</f>
        <v>2919.4</v>
      </c>
      <c r="H167" s="7">
        <f t="shared" si="27"/>
        <v>55.9</v>
      </c>
      <c r="I167" s="7">
        <f t="shared" si="27"/>
        <v>55.9</v>
      </c>
    </row>
    <row r="168" spans="1:9">
      <c r="A168" s="2" t="s">
        <v>29</v>
      </c>
      <c r="B168" s="4"/>
      <c r="C168" s="4" t="s">
        <v>45</v>
      </c>
      <c r="D168" s="4" t="s">
        <v>25</v>
      </c>
      <c r="E168" s="4" t="s">
        <v>256</v>
      </c>
      <c r="F168" s="4"/>
      <c r="G168" s="7">
        <f t="shared" si="27"/>
        <v>2919.4</v>
      </c>
      <c r="H168" s="7">
        <f t="shared" si="27"/>
        <v>55.9</v>
      </c>
      <c r="I168" s="7">
        <f t="shared" si="27"/>
        <v>55.9</v>
      </c>
    </row>
    <row r="169" spans="1:9" ht="31.5">
      <c r="A169" s="2" t="s">
        <v>247</v>
      </c>
      <c r="B169" s="4"/>
      <c r="C169" s="4" t="s">
        <v>45</v>
      </c>
      <c r="D169" s="4" t="s">
        <v>25</v>
      </c>
      <c r="E169" s="4" t="s">
        <v>257</v>
      </c>
      <c r="F169" s="4"/>
      <c r="G169" s="7">
        <f t="shared" si="27"/>
        <v>2919.4</v>
      </c>
      <c r="H169" s="7">
        <f t="shared" si="27"/>
        <v>55.9</v>
      </c>
      <c r="I169" s="7">
        <f t="shared" si="27"/>
        <v>55.9</v>
      </c>
    </row>
    <row r="170" spans="1:9" ht="31.5">
      <c r="A170" s="2" t="s">
        <v>43</v>
      </c>
      <c r="B170" s="4"/>
      <c r="C170" s="4" t="s">
        <v>45</v>
      </c>
      <c r="D170" s="4" t="s">
        <v>25</v>
      </c>
      <c r="E170" s="4" t="s">
        <v>257</v>
      </c>
      <c r="F170" s="4" t="s">
        <v>80</v>
      </c>
      <c r="G170" s="7">
        <v>2919.4</v>
      </c>
      <c r="H170" s="7">
        <v>55.9</v>
      </c>
      <c r="I170" s="7">
        <v>55.9</v>
      </c>
    </row>
    <row r="171" spans="1:9" ht="31.5">
      <c r="A171" s="2" t="s">
        <v>499</v>
      </c>
      <c r="B171" s="4"/>
      <c r="C171" s="4" t="s">
        <v>45</v>
      </c>
      <c r="D171" s="4" t="s">
        <v>25</v>
      </c>
      <c r="E171" s="4" t="s">
        <v>258</v>
      </c>
      <c r="F171" s="4"/>
      <c r="G171" s="7">
        <f t="shared" ref="G171:I172" si="28">SUM(G172)</f>
        <v>226.6</v>
      </c>
      <c r="H171" s="7">
        <f t="shared" si="28"/>
        <v>164.4</v>
      </c>
      <c r="I171" s="7">
        <f t="shared" si="28"/>
        <v>164.4</v>
      </c>
    </row>
    <row r="172" spans="1:9">
      <c r="A172" s="2" t="s">
        <v>29</v>
      </c>
      <c r="B172" s="4"/>
      <c r="C172" s="4" t="s">
        <v>45</v>
      </c>
      <c r="D172" s="4" t="s">
        <v>25</v>
      </c>
      <c r="E172" s="4" t="s">
        <v>259</v>
      </c>
      <c r="F172" s="4"/>
      <c r="G172" s="7">
        <f>SUM(G173)</f>
        <v>226.6</v>
      </c>
      <c r="H172" s="7">
        <f t="shared" si="28"/>
        <v>164.4</v>
      </c>
      <c r="I172" s="7">
        <f t="shared" si="28"/>
        <v>164.4</v>
      </c>
    </row>
    <row r="173" spans="1:9" ht="31.5">
      <c r="A173" s="2" t="s">
        <v>43</v>
      </c>
      <c r="B173" s="4"/>
      <c r="C173" s="4" t="s">
        <v>45</v>
      </c>
      <c r="D173" s="4" t="s">
        <v>25</v>
      </c>
      <c r="E173" s="4" t="s">
        <v>259</v>
      </c>
      <c r="F173" s="4" t="s">
        <v>80</v>
      </c>
      <c r="G173" s="7">
        <v>226.6</v>
      </c>
      <c r="H173" s="7">
        <v>164.4</v>
      </c>
      <c r="I173" s="7">
        <v>164.4</v>
      </c>
    </row>
    <row r="174" spans="1:9" ht="31.5">
      <c r="A174" s="100" t="s">
        <v>757</v>
      </c>
      <c r="B174" s="4"/>
      <c r="C174" s="4" t="s">
        <v>45</v>
      </c>
      <c r="D174" s="4" t="s">
        <v>25</v>
      </c>
      <c r="E174" s="4" t="s">
        <v>219</v>
      </c>
      <c r="F174" s="4"/>
      <c r="G174" s="7">
        <f>SUM(G176)</f>
        <v>12</v>
      </c>
      <c r="H174" s="7">
        <f t="shared" ref="H174:I174" si="29">SUM(H176)</f>
        <v>12</v>
      </c>
      <c r="I174" s="7">
        <f t="shared" si="29"/>
        <v>12</v>
      </c>
    </row>
    <row r="175" spans="1:9" ht="31.5">
      <c r="A175" s="100" t="s">
        <v>43</v>
      </c>
      <c r="B175" s="4"/>
      <c r="C175" s="4" t="s">
        <v>45</v>
      </c>
      <c r="D175" s="4" t="s">
        <v>25</v>
      </c>
      <c r="E175" s="4" t="s">
        <v>226</v>
      </c>
      <c r="F175" s="4"/>
      <c r="G175" s="7">
        <f>SUM(G176)</f>
        <v>12</v>
      </c>
      <c r="H175" s="7">
        <f t="shared" ref="H175:I176" si="30">SUM(H176)</f>
        <v>12</v>
      </c>
      <c r="I175" s="7">
        <f t="shared" si="30"/>
        <v>12</v>
      </c>
    </row>
    <row r="176" spans="1:9" ht="157.5">
      <c r="A176" s="100" t="s">
        <v>833</v>
      </c>
      <c r="B176" s="4"/>
      <c r="C176" s="4" t="s">
        <v>45</v>
      </c>
      <c r="D176" s="4" t="s">
        <v>25</v>
      </c>
      <c r="E176" s="4" t="s">
        <v>832</v>
      </c>
      <c r="F176" s="4"/>
      <c r="G176" s="7">
        <f>SUM(G177)</f>
        <v>12</v>
      </c>
      <c r="H176" s="7">
        <f t="shared" si="30"/>
        <v>12</v>
      </c>
      <c r="I176" s="7">
        <f t="shared" si="30"/>
        <v>12</v>
      </c>
    </row>
    <row r="177" spans="1:9" ht="47.25">
      <c r="A177" s="2" t="s">
        <v>42</v>
      </c>
      <c r="B177" s="4"/>
      <c r="C177" s="4" t="s">
        <v>45</v>
      </c>
      <c r="D177" s="4" t="s">
        <v>25</v>
      </c>
      <c r="E177" s="4" t="s">
        <v>832</v>
      </c>
      <c r="F177" s="4" t="s">
        <v>78</v>
      </c>
      <c r="G177" s="7">
        <v>12</v>
      </c>
      <c r="H177" s="7">
        <v>12</v>
      </c>
      <c r="I177" s="7">
        <v>12</v>
      </c>
    </row>
    <row r="178" spans="1:9">
      <c r="A178" s="2" t="s">
        <v>173</v>
      </c>
      <c r="B178" s="4"/>
      <c r="C178" s="4" t="s">
        <v>45</v>
      </c>
      <c r="D178" s="4" t="s">
        <v>25</v>
      </c>
      <c r="E178" s="4" t="s">
        <v>174</v>
      </c>
      <c r="F178" s="4"/>
      <c r="G178" s="7">
        <f>SUM(G179)</f>
        <v>500</v>
      </c>
      <c r="H178" s="7">
        <f t="shared" ref="H178:I178" si="31">SUM(H179)</f>
        <v>500</v>
      </c>
      <c r="I178" s="7">
        <f t="shared" si="31"/>
        <v>500</v>
      </c>
    </row>
    <row r="179" spans="1:9" ht="31.5">
      <c r="A179" s="2" t="s">
        <v>278</v>
      </c>
      <c r="B179" s="4"/>
      <c r="C179" s="4" t="s">
        <v>45</v>
      </c>
      <c r="D179" s="4" t="s">
        <v>25</v>
      </c>
      <c r="E179" s="4" t="s">
        <v>279</v>
      </c>
      <c r="F179" s="4"/>
      <c r="G179" s="7">
        <f>SUM(G180)</f>
        <v>500</v>
      </c>
      <c r="H179" s="7">
        <f>SUM(H180)</f>
        <v>500</v>
      </c>
      <c r="I179" s="7">
        <f>SUM(I180)</f>
        <v>500</v>
      </c>
    </row>
    <row r="180" spans="1:9" ht="29.25" customHeight="1">
      <c r="A180" s="2" t="s">
        <v>43</v>
      </c>
      <c r="B180" s="4"/>
      <c r="C180" s="4" t="s">
        <v>45</v>
      </c>
      <c r="D180" s="4" t="s">
        <v>25</v>
      </c>
      <c r="E180" s="4" t="s">
        <v>279</v>
      </c>
      <c r="F180" s="4" t="s">
        <v>80</v>
      </c>
      <c r="G180" s="7">
        <v>500</v>
      </c>
      <c r="H180" s="7">
        <v>500</v>
      </c>
      <c r="I180" s="7">
        <v>500</v>
      </c>
    </row>
    <row r="181" spans="1:9" ht="31.5" hidden="1">
      <c r="A181" s="100" t="s">
        <v>87</v>
      </c>
      <c r="B181" s="22"/>
      <c r="C181" s="4" t="s">
        <v>45</v>
      </c>
      <c r="D181" s="4" t="s">
        <v>155</v>
      </c>
      <c r="E181" s="31" t="s">
        <v>386</v>
      </c>
      <c r="F181" s="31"/>
      <c r="G181" s="9">
        <f>G182</f>
        <v>0</v>
      </c>
      <c r="H181" s="9">
        <f>H182</f>
        <v>0</v>
      </c>
      <c r="I181" s="9">
        <f>I182</f>
        <v>0</v>
      </c>
    </row>
    <row r="182" spans="1:9" hidden="1">
      <c r="A182" s="100" t="s">
        <v>20</v>
      </c>
      <c r="B182" s="22"/>
      <c r="C182" s="4" t="s">
        <v>45</v>
      </c>
      <c r="D182" s="4" t="s">
        <v>155</v>
      </c>
      <c r="E182" s="31" t="s">
        <v>386</v>
      </c>
      <c r="F182" s="31">
        <v>800</v>
      </c>
      <c r="G182" s="9"/>
      <c r="H182" s="9"/>
      <c r="I182" s="9"/>
    </row>
    <row r="183" spans="1:9">
      <c r="A183" s="100" t="s">
        <v>10</v>
      </c>
      <c r="B183" s="22"/>
      <c r="C183" s="101" t="s">
        <v>11</v>
      </c>
      <c r="D183" s="31"/>
      <c r="E183" s="31"/>
      <c r="F183" s="31"/>
      <c r="G183" s="9">
        <f>SUM(G243)+G184+G211</f>
        <v>1049496.1000000001</v>
      </c>
      <c r="H183" s="9">
        <f>SUM(H243)+H184+H211</f>
        <v>712430.8</v>
      </c>
      <c r="I183" s="9">
        <f>SUM(I243)+I184+I211</f>
        <v>503261.39999999997</v>
      </c>
    </row>
    <row r="184" spans="1:9">
      <c r="A184" s="2" t="s">
        <v>12</v>
      </c>
      <c r="B184" s="4"/>
      <c r="C184" s="4" t="s">
        <v>11</v>
      </c>
      <c r="D184" s="4" t="s">
        <v>13</v>
      </c>
      <c r="E184" s="4"/>
      <c r="F184" s="4"/>
      <c r="G184" s="7">
        <f>SUM(G185)+G199+G208</f>
        <v>345644.19999999995</v>
      </c>
      <c r="H184" s="7">
        <f t="shared" ref="H184:I184" si="32">SUM(H185)+H199+H208</f>
        <v>260368.3</v>
      </c>
      <c r="I184" s="7">
        <f t="shared" si="32"/>
        <v>267556.59999999998</v>
      </c>
    </row>
    <row r="185" spans="1:9" ht="31.5">
      <c r="A185" s="34" t="s">
        <v>531</v>
      </c>
      <c r="B185" s="4"/>
      <c r="C185" s="4" t="s">
        <v>11</v>
      </c>
      <c r="D185" s="4" t="s">
        <v>13</v>
      </c>
      <c r="E185" s="4" t="s">
        <v>260</v>
      </c>
      <c r="F185" s="4"/>
      <c r="G185" s="7">
        <f>SUM(G186)+G194</f>
        <v>324850.69999999995</v>
      </c>
      <c r="H185" s="7">
        <f t="shared" ref="H185:I185" si="33">SUM(H186)+H194</f>
        <v>260368.3</v>
      </c>
      <c r="I185" s="7">
        <f t="shared" si="33"/>
        <v>260368.3</v>
      </c>
    </row>
    <row r="186" spans="1:9">
      <c r="A186" s="34" t="s">
        <v>29</v>
      </c>
      <c r="B186" s="4"/>
      <c r="C186" s="4" t="s">
        <v>11</v>
      </c>
      <c r="D186" s="4" t="s">
        <v>13</v>
      </c>
      <c r="E186" s="5" t="s">
        <v>552</v>
      </c>
      <c r="F186" s="4"/>
      <c r="G186" s="7">
        <f>SUM(G187+G188+G190+G192)</f>
        <v>310789.09999999998</v>
      </c>
      <c r="H186" s="7">
        <f t="shared" ref="H186:I186" si="34">SUM(H187+H188+H190+H192)</f>
        <v>260368.3</v>
      </c>
      <c r="I186" s="7">
        <f t="shared" si="34"/>
        <v>260368.3</v>
      </c>
    </row>
    <row r="187" spans="1:9" ht="31.5">
      <c r="A187" s="34" t="s">
        <v>43</v>
      </c>
      <c r="B187" s="4"/>
      <c r="C187" s="4" t="s">
        <v>11</v>
      </c>
      <c r="D187" s="4" t="s">
        <v>13</v>
      </c>
      <c r="E187" s="5" t="s">
        <v>552</v>
      </c>
      <c r="F187" s="4" t="s">
        <v>80</v>
      </c>
      <c r="G187" s="7">
        <v>7600</v>
      </c>
      <c r="H187" s="7"/>
      <c r="I187" s="7"/>
    </row>
    <row r="188" spans="1:9">
      <c r="A188" s="2" t="s">
        <v>18</v>
      </c>
      <c r="B188" s="4"/>
      <c r="C188" s="4" t="s">
        <v>11</v>
      </c>
      <c r="D188" s="4" t="s">
        <v>13</v>
      </c>
      <c r="E188" s="4" t="s">
        <v>859</v>
      </c>
      <c r="F188" s="4"/>
      <c r="G188" s="7">
        <f>SUM(G189)</f>
        <v>117373.5</v>
      </c>
      <c r="H188" s="7">
        <f>SUM(H189)</f>
        <v>67468.3</v>
      </c>
      <c r="I188" s="7">
        <f>SUM(I189)</f>
        <v>67468.3</v>
      </c>
    </row>
    <row r="189" spans="1:9" ht="31.5">
      <c r="A189" s="34" t="s">
        <v>43</v>
      </c>
      <c r="B189" s="4"/>
      <c r="C189" s="4" t="s">
        <v>11</v>
      </c>
      <c r="D189" s="4" t="s">
        <v>13</v>
      </c>
      <c r="E189" s="4" t="s">
        <v>859</v>
      </c>
      <c r="F189" s="4" t="s">
        <v>80</v>
      </c>
      <c r="G189" s="7">
        <v>117373.5</v>
      </c>
      <c r="H189" s="7">
        <v>67468.3</v>
      </c>
      <c r="I189" s="7">
        <v>67468.3</v>
      </c>
    </row>
    <row r="190" spans="1:9" ht="47.25">
      <c r="A190" s="2" t="s">
        <v>862</v>
      </c>
      <c r="B190" s="4"/>
      <c r="C190" s="4" t="s">
        <v>11</v>
      </c>
      <c r="D190" s="4" t="s">
        <v>13</v>
      </c>
      <c r="E190" s="4" t="s">
        <v>861</v>
      </c>
      <c r="F190" s="4"/>
      <c r="G190" s="7">
        <f>SUM(G191)</f>
        <v>7700</v>
      </c>
      <c r="H190" s="7">
        <f>SUM(H191)</f>
        <v>7700</v>
      </c>
      <c r="I190" s="7">
        <f>SUM(I191)</f>
        <v>7700</v>
      </c>
    </row>
    <row r="191" spans="1:9" ht="31.5">
      <c r="A191" s="34" t="s">
        <v>43</v>
      </c>
      <c r="B191" s="4"/>
      <c r="C191" s="4" t="s">
        <v>11</v>
      </c>
      <c r="D191" s="4" t="s">
        <v>13</v>
      </c>
      <c r="E191" s="4" t="s">
        <v>861</v>
      </c>
      <c r="F191" s="4" t="s">
        <v>80</v>
      </c>
      <c r="G191" s="7">
        <f>2700+5000</f>
        <v>7700</v>
      </c>
      <c r="H191" s="7">
        <v>7700</v>
      </c>
      <c r="I191" s="7">
        <v>7700</v>
      </c>
    </row>
    <row r="192" spans="1:9" ht="47.25">
      <c r="A192" s="2" t="s">
        <v>781</v>
      </c>
      <c r="B192" s="4"/>
      <c r="C192" s="4" t="s">
        <v>11</v>
      </c>
      <c r="D192" s="4" t="s">
        <v>13</v>
      </c>
      <c r="E192" s="4" t="s">
        <v>860</v>
      </c>
      <c r="F192" s="4"/>
      <c r="G192" s="7">
        <f>SUM(G193)</f>
        <v>178115.6</v>
      </c>
      <c r="H192" s="7">
        <f t="shared" ref="H192:I192" si="35">SUM(H193)</f>
        <v>185200</v>
      </c>
      <c r="I192" s="7">
        <f t="shared" si="35"/>
        <v>185200</v>
      </c>
    </row>
    <row r="193" spans="1:9" ht="31.5">
      <c r="A193" s="34" t="s">
        <v>43</v>
      </c>
      <c r="B193" s="4"/>
      <c r="C193" s="4" t="s">
        <v>11</v>
      </c>
      <c r="D193" s="4" t="s">
        <v>13</v>
      </c>
      <c r="E193" s="4" t="s">
        <v>860</v>
      </c>
      <c r="F193" s="4" t="s">
        <v>80</v>
      </c>
      <c r="G193" s="7">
        <f>178115.6</f>
        <v>178115.6</v>
      </c>
      <c r="H193" s="7">
        <v>185200</v>
      </c>
      <c r="I193" s="7">
        <v>185200</v>
      </c>
    </row>
    <row r="194" spans="1:9" ht="47.25">
      <c r="A194" s="2" t="s">
        <v>16</v>
      </c>
      <c r="B194" s="4"/>
      <c r="C194" s="4" t="s">
        <v>11</v>
      </c>
      <c r="D194" s="4" t="s">
        <v>13</v>
      </c>
      <c r="E194" s="4" t="s">
        <v>532</v>
      </c>
      <c r="F194" s="4"/>
      <c r="G194" s="7">
        <f>SUM(G195+G197)</f>
        <v>14061.599999999999</v>
      </c>
      <c r="H194" s="7">
        <f t="shared" ref="H194:I194" si="36">SUM(H195+H197)</f>
        <v>0</v>
      </c>
      <c r="I194" s="7">
        <f t="shared" si="36"/>
        <v>0</v>
      </c>
    </row>
    <row r="195" spans="1:9">
      <c r="A195" s="2" t="s">
        <v>18</v>
      </c>
      <c r="B195" s="4"/>
      <c r="C195" s="4" t="s">
        <v>11</v>
      </c>
      <c r="D195" s="4" t="s">
        <v>13</v>
      </c>
      <c r="E195" s="4" t="s">
        <v>533</v>
      </c>
      <c r="F195" s="4"/>
      <c r="G195" s="7">
        <f>SUM(G196)</f>
        <v>6977.2</v>
      </c>
      <c r="H195" s="7">
        <f t="shared" ref="H195:I195" si="37">SUM(H196)</f>
        <v>0</v>
      </c>
      <c r="I195" s="7">
        <f t="shared" si="37"/>
        <v>0</v>
      </c>
    </row>
    <row r="196" spans="1:9">
      <c r="A196" s="2" t="s">
        <v>20</v>
      </c>
      <c r="B196" s="4"/>
      <c r="C196" s="4" t="s">
        <v>11</v>
      </c>
      <c r="D196" s="4" t="s">
        <v>13</v>
      </c>
      <c r="E196" s="4" t="s">
        <v>533</v>
      </c>
      <c r="F196" s="4" t="s">
        <v>85</v>
      </c>
      <c r="G196" s="7">
        <v>6977.2</v>
      </c>
      <c r="H196" s="7"/>
      <c r="I196" s="7"/>
    </row>
    <row r="197" spans="1:9" ht="47.25">
      <c r="A197" s="2" t="s">
        <v>781</v>
      </c>
      <c r="B197" s="4"/>
      <c r="C197" s="4" t="s">
        <v>11</v>
      </c>
      <c r="D197" s="4" t="s">
        <v>13</v>
      </c>
      <c r="E197" s="4" t="s">
        <v>780</v>
      </c>
      <c r="F197" s="4"/>
      <c r="G197" s="7">
        <f>SUM(G198)</f>
        <v>7084.4</v>
      </c>
      <c r="H197" s="7">
        <f t="shared" ref="H197:I197" si="38">SUM(H198)</f>
        <v>0</v>
      </c>
      <c r="I197" s="7">
        <f t="shared" si="38"/>
        <v>0</v>
      </c>
    </row>
    <row r="198" spans="1:9">
      <c r="A198" s="2" t="s">
        <v>20</v>
      </c>
      <c r="B198" s="4"/>
      <c r="C198" s="4" t="s">
        <v>11</v>
      </c>
      <c r="D198" s="4" t="s">
        <v>13</v>
      </c>
      <c r="E198" s="4" t="s">
        <v>780</v>
      </c>
      <c r="F198" s="4" t="s">
        <v>85</v>
      </c>
      <c r="G198" s="7">
        <v>7084.4</v>
      </c>
      <c r="H198" s="7"/>
      <c r="I198" s="7"/>
    </row>
    <row r="199" spans="1:9" ht="31.5">
      <c r="A199" s="2" t="s">
        <v>493</v>
      </c>
      <c r="B199" s="4"/>
      <c r="C199" s="4" t="s">
        <v>11</v>
      </c>
      <c r="D199" s="4" t="s">
        <v>13</v>
      </c>
      <c r="E199" s="4" t="s">
        <v>199</v>
      </c>
      <c r="F199" s="4"/>
      <c r="G199" s="7">
        <f>SUM(G200)</f>
        <v>19970.2</v>
      </c>
      <c r="H199" s="7">
        <f t="shared" ref="H199:I199" si="39">SUM(H200)+H207</f>
        <v>0</v>
      </c>
      <c r="I199" s="7">
        <f t="shared" si="39"/>
        <v>7188.3</v>
      </c>
    </row>
    <row r="200" spans="1:9" ht="47.25">
      <c r="A200" s="2" t="s">
        <v>494</v>
      </c>
      <c r="B200" s="4"/>
      <c r="C200" s="4" t="s">
        <v>11</v>
      </c>
      <c r="D200" s="4" t="s">
        <v>13</v>
      </c>
      <c r="E200" s="4" t="s">
        <v>200</v>
      </c>
      <c r="F200" s="4"/>
      <c r="G200" s="7">
        <f>SUM(G203)+G201</f>
        <v>19970.2</v>
      </c>
      <c r="H200" s="7">
        <f t="shared" ref="H200:I200" si="40">SUM(H203)+H201</f>
        <v>0</v>
      </c>
      <c r="I200" s="7">
        <f t="shared" si="40"/>
        <v>7188.3</v>
      </c>
    </row>
    <row r="201" spans="1:9" ht="31.5">
      <c r="A201" s="2" t="s">
        <v>1030</v>
      </c>
      <c r="B201" s="4"/>
      <c r="C201" s="4" t="s">
        <v>11</v>
      </c>
      <c r="D201" s="4" t="s">
        <v>13</v>
      </c>
      <c r="E201" s="4" t="s">
        <v>1029</v>
      </c>
      <c r="F201" s="4"/>
      <c r="G201" s="7">
        <f>SUM(G202)</f>
        <v>19570.2</v>
      </c>
      <c r="H201" s="7">
        <f t="shared" ref="H201:I201" si="41">SUM(H202)</f>
        <v>0</v>
      </c>
      <c r="I201" s="7">
        <f t="shared" si="41"/>
        <v>7188.3</v>
      </c>
    </row>
    <row r="202" spans="1:9">
      <c r="A202" s="2" t="s">
        <v>20</v>
      </c>
      <c r="B202" s="4"/>
      <c r="C202" s="4" t="s">
        <v>11</v>
      </c>
      <c r="D202" s="4" t="s">
        <v>13</v>
      </c>
      <c r="E202" s="4" t="s">
        <v>1029</v>
      </c>
      <c r="F202" s="4" t="s">
        <v>85</v>
      </c>
      <c r="G202" s="7">
        <f>13400+6170.2</f>
        <v>19570.2</v>
      </c>
      <c r="H202" s="7"/>
      <c r="I202" s="7">
        <v>7188.3</v>
      </c>
    </row>
    <row r="203" spans="1:9" ht="31.5">
      <c r="A203" s="2" t="s">
        <v>402</v>
      </c>
      <c r="B203" s="4"/>
      <c r="C203" s="4" t="s">
        <v>11</v>
      </c>
      <c r="D203" s="4" t="s">
        <v>13</v>
      </c>
      <c r="E203" s="4" t="s">
        <v>201</v>
      </c>
      <c r="F203" s="4"/>
      <c r="G203" s="7">
        <f>SUM(G204)</f>
        <v>400</v>
      </c>
      <c r="H203" s="7">
        <f t="shared" ref="H203:I203" si="42">SUM(H204)</f>
        <v>0</v>
      </c>
      <c r="I203" s="7">
        <f t="shared" si="42"/>
        <v>0</v>
      </c>
    </row>
    <row r="204" spans="1:9" ht="31.5">
      <c r="A204" s="2" t="s">
        <v>43</v>
      </c>
      <c r="B204" s="4"/>
      <c r="C204" s="4" t="s">
        <v>11</v>
      </c>
      <c r="D204" s="4" t="s">
        <v>13</v>
      </c>
      <c r="E204" s="4" t="s">
        <v>201</v>
      </c>
      <c r="F204" s="4">
        <v>200</v>
      </c>
      <c r="G204" s="7">
        <v>400</v>
      </c>
      <c r="H204" s="7"/>
      <c r="I204" s="7"/>
    </row>
    <row r="205" spans="1:9" ht="31.5" hidden="1">
      <c r="A205" s="100" t="s">
        <v>495</v>
      </c>
      <c r="B205" s="4"/>
      <c r="C205" s="4" t="s">
        <v>11</v>
      </c>
      <c r="D205" s="4" t="s">
        <v>13</v>
      </c>
      <c r="E205" s="4" t="s">
        <v>213</v>
      </c>
      <c r="F205" s="4"/>
      <c r="G205" s="7">
        <f>SUM(G206)</f>
        <v>0</v>
      </c>
      <c r="H205" s="7">
        <f t="shared" ref="H205:I205" si="43">SUM(H206)</f>
        <v>0</v>
      </c>
      <c r="I205" s="7">
        <f t="shared" si="43"/>
        <v>0</v>
      </c>
    </row>
    <row r="206" spans="1:9" ht="31.5" hidden="1">
      <c r="A206" s="2" t="s">
        <v>402</v>
      </c>
      <c r="B206" s="4"/>
      <c r="C206" s="4" t="s">
        <v>11</v>
      </c>
      <c r="D206" s="4" t="s">
        <v>13</v>
      </c>
      <c r="E206" s="4" t="s">
        <v>513</v>
      </c>
      <c r="F206" s="4"/>
      <c r="G206" s="7">
        <f>SUM(G207)</f>
        <v>0</v>
      </c>
      <c r="H206" s="7">
        <f t="shared" ref="H206:I206" si="44">SUM(H207)</f>
        <v>0</v>
      </c>
      <c r="I206" s="7">
        <f t="shared" si="44"/>
        <v>0</v>
      </c>
    </row>
    <row r="207" spans="1:9" hidden="1">
      <c r="A207" s="2" t="s">
        <v>20</v>
      </c>
      <c r="B207" s="4"/>
      <c r="C207" s="4" t="s">
        <v>11</v>
      </c>
      <c r="D207" s="4" t="s">
        <v>13</v>
      </c>
      <c r="E207" s="4" t="s">
        <v>513</v>
      </c>
      <c r="F207" s="4" t="s">
        <v>85</v>
      </c>
      <c r="G207" s="7"/>
      <c r="H207" s="7"/>
      <c r="I207" s="7"/>
    </row>
    <row r="208" spans="1:9">
      <c r="A208" s="2" t="s">
        <v>173</v>
      </c>
      <c r="B208" s="4"/>
      <c r="C208" s="4" t="s">
        <v>11</v>
      </c>
      <c r="D208" s="4" t="s">
        <v>13</v>
      </c>
      <c r="E208" s="4" t="s">
        <v>174</v>
      </c>
      <c r="F208" s="4"/>
      <c r="G208" s="7">
        <f>SUM(G209)</f>
        <v>823.3</v>
      </c>
      <c r="H208" s="7">
        <f t="shared" ref="H208:I208" si="45">SUM(H209)</f>
        <v>0</v>
      </c>
      <c r="I208" s="7">
        <f t="shared" si="45"/>
        <v>0</v>
      </c>
    </row>
    <row r="209" spans="1:9" ht="31.5">
      <c r="A209" s="100" t="s">
        <v>87</v>
      </c>
      <c r="B209" s="4"/>
      <c r="C209" s="4" t="s">
        <v>11</v>
      </c>
      <c r="D209" s="4" t="s">
        <v>13</v>
      </c>
      <c r="E209" s="31" t="s">
        <v>97</v>
      </c>
      <c r="F209" s="4"/>
      <c r="G209" s="7">
        <f>SUM(G210)</f>
        <v>823.3</v>
      </c>
      <c r="H209" s="7"/>
      <c r="I209" s="7"/>
    </row>
    <row r="210" spans="1:9">
      <c r="A210" s="100" t="s">
        <v>20</v>
      </c>
      <c r="B210" s="22"/>
      <c r="C210" s="4" t="s">
        <v>11</v>
      </c>
      <c r="D210" s="4" t="s">
        <v>13</v>
      </c>
      <c r="E210" s="31" t="s">
        <v>97</v>
      </c>
      <c r="F210" s="31">
        <v>800</v>
      </c>
      <c r="G210" s="7">
        <v>823.3</v>
      </c>
      <c r="H210" s="7"/>
      <c r="I210" s="7"/>
    </row>
    <row r="211" spans="1:9" ht="17.25" customHeight="1">
      <c r="A211" s="2" t="s">
        <v>240</v>
      </c>
      <c r="B211" s="4"/>
      <c r="C211" s="4" t="s">
        <v>11</v>
      </c>
      <c r="D211" s="4" t="s">
        <v>155</v>
      </c>
      <c r="E211" s="4"/>
      <c r="F211" s="4"/>
      <c r="G211" s="7">
        <f>SUM(G215+G234)+G212+G220</f>
        <v>677856.00000000012</v>
      </c>
      <c r="H211" s="7">
        <f>SUM(H215+H234)+H212+H220</f>
        <v>427228.6</v>
      </c>
      <c r="I211" s="7">
        <f>SUM(I215+I234)+I212+I220</f>
        <v>219645.5</v>
      </c>
    </row>
    <row r="212" spans="1:9" ht="30.75" customHeight="1">
      <c r="A212" s="35" t="s">
        <v>516</v>
      </c>
      <c r="B212" s="4"/>
      <c r="C212" s="4" t="s">
        <v>11</v>
      </c>
      <c r="D212" s="4" t="s">
        <v>155</v>
      </c>
      <c r="E212" s="4" t="s">
        <v>274</v>
      </c>
      <c r="F212" s="4"/>
      <c r="G212" s="7">
        <f>SUM(G213)</f>
        <v>31723.8</v>
      </c>
      <c r="H212" s="7">
        <f t="shared" ref="H212:I213" si="46">SUM(H213)</f>
        <v>0</v>
      </c>
      <c r="I212" s="7">
        <f t="shared" si="46"/>
        <v>6000</v>
      </c>
    </row>
    <row r="213" spans="1:9" ht="17.25" customHeight="1">
      <c r="A213" s="2" t="s">
        <v>29</v>
      </c>
      <c r="B213" s="4"/>
      <c r="C213" s="4" t="s">
        <v>11</v>
      </c>
      <c r="D213" s="4" t="s">
        <v>155</v>
      </c>
      <c r="E213" s="4" t="s">
        <v>275</v>
      </c>
      <c r="F213" s="4"/>
      <c r="G213" s="7">
        <f>SUM(G214)</f>
        <v>31723.8</v>
      </c>
      <c r="H213" s="7">
        <f t="shared" si="46"/>
        <v>0</v>
      </c>
      <c r="I213" s="7">
        <f t="shared" si="46"/>
        <v>6000</v>
      </c>
    </row>
    <row r="214" spans="1:9" ht="30" customHeight="1">
      <c r="A214" s="2" t="s">
        <v>43</v>
      </c>
      <c r="B214" s="4"/>
      <c r="C214" s="4" t="s">
        <v>11</v>
      </c>
      <c r="D214" s="4" t="s">
        <v>155</v>
      </c>
      <c r="E214" s="4" t="s">
        <v>275</v>
      </c>
      <c r="F214" s="4" t="s">
        <v>80</v>
      </c>
      <c r="G214" s="7">
        <f>29153.7+2570.1</f>
        <v>31723.8</v>
      </c>
      <c r="H214" s="7"/>
      <c r="I214" s="7">
        <v>6000</v>
      </c>
    </row>
    <row r="215" spans="1:9" ht="31.5">
      <c r="A215" s="34" t="s">
        <v>500</v>
      </c>
      <c r="B215" s="4"/>
      <c r="C215" s="4" t="s">
        <v>11</v>
      </c>
      <c r="D215" s="4" t="s">
        <v>155</v>
      </c>
      <c r="E215" s="4" t="s">
        <v>261</v>
      </c>
      <c r="F215" s="4"/>
      <c r="G215" s="7">
        <f>SUM(G216)+G218</f>
        <v>48590.400000000001</v>
      </c>
      <c r="H215" s="7">
        <f t="shared" ref="H215:I215" si="47">SUM(H216)+H218</f>
        <v>21994</v>
      </c>
      <c r="I215" s="7">
        <f t="shared" si="47"/>
        <v>21994</v>
      </c>
    </row>
    <row r="216" spans="1:9" ht="20.25" customHeight="1">
      <c r="A216" s="34" t="s">
        <v>29</v>
      </c>
      <c r="B216" s="4"/>
      <c r="C216" s="4" t="s">
        <v>11</v>
      </c>
      <c r="D216" s="4" t="s">
        <v>155</v>
      </c>
      <c r="E216" s="4" t="s">
        <v>262</v>
      </c>
      <c r="F216" s="4"/>
      <c r="G216" s="7">
        <f>SUM(G217)</f>
        <v>42840.4</v>
      </c>
      <c r="H216" s="7">
        <f>SUM(H217)</f>
        <v>21244</v>
      </c>
      <c r="I216" s="7">
        <f>SUM(I217)</f>
        <v>21244</v>
      </c>
    </row>
    <row r="217" spans="1:9" ht="30" customHeight="1">
      <c r="A217" s="34" t="s">
        <v>43</v>
      </c>
      <c r="B217" s="4"/>
      <c r="C217" s="4" t="s">
        <v>11</v>
      </c>
      <c r="D217" s="4" t="s">
        <v>155</v>
      </c>
      <c r="E217" s="4" t="s">
        <v>262</v>
      </c>
      <c r="F217" s="4" t="s">
        <v>80</v>
      </c>
      <c r="G217" s="7">
        <v>42840.4</v>
      </c>
      <c r="H217" s="7">
        <v>21244</v>
      </c>
      <c r="I217" s="7">
        <v>21244</v>
      </c>
    </row>
    <row r="218" spans="1:9" ht="30" customHeight="1">
      <c r="A218" s="34" t="s">
        <v>801</v>
      </c>
      <c r="B218" s="4"/>
      <c r="C218" s="4" t="s">
        <v>11</v>
      </c>
      <c r="D218" s="4" t="s">
        <v>155</v>
      </c>
      <c r="E218" s="5" t="s">
        <v>678</v>
      </c>
      <c r="F218" s="4"/>
      <c r="G218" s="7">
        <f>SUM(G219)</f>
        <v>5750</v>
      </c>
      <c r="H218" s="7">
        <f>SUM(H219)</f>
        <v>750</v>
      </c>
      <c r="I218" s="7">
        <f>SUM(I219)</f>
        <v>750</v>
      </c>
    </row>
    <row r="219" spans="1:9" ht="30" customHeight="1">
      <c r="A219" s="34" t="s">
        <v>43</v>
      </c>
      <c r="B219" s="4"/>
      <c r="C219" s="4" t="s">
        <v>11</v>
      </c>
      <c r="D219" s="4" t="s">
        <v>155</v>
      </c>
      <c r="E219" s="5" t="s">
        <v>678</v>
      </c>
      <c r="F219" s="4" t="s">
        <v>80</v>
      </c>
      <c r="G219" s="7">
        <f>750+5000</f>
        <v>5750</v>
      </c>
      <c r="H219" s="7">
        <v>750</v>
      </c>
      <c r="I219" s="7">
        <v>750</v>
      </c>
    </row>
    <row r="220" spans="1:9" ht="30" customHeight="1">
      <c r="A220" s="34" t="s">
        <v>485</v>
      </c>
      <c r="B220" s="4"/>
      <c r="C220" s="4" t="s">
        <v>11</v>
      </c>
      <c r="D220" s="4" t="s">
        <v>155</v>
      </c>
      <c r="E220" s="5" t="s">
        <v>399</v>
      </c>
      <c r="F220" s="4"/>
      <c r="G220" s="7">
        <f>SUM(G221)</f>
        <v>69771.5</v>
      </c>
      <c r="H220" s="7"/>
      <c r="I220" s="7"/>
    </row>
    <row r="221" spans="1:9" ht="30" customHeight="1">
      <c r="A221" s="34" t="s">
        <v>29</v>
      </c>
      <c r="B221" s="4"/>
      <c r="C221" s="4" t="s">
        <v>11</v>
      </c>
      <c r="D221" s="4" t="s">
        <v>155</v>
      </c>
      <c r="E221" s="5" t="s">
        <v>575</v>
      </c>
      <c r="F221" s="4"/>
      <c r="G221" s="7">
        <f>SUM(G222)+G223</f>
        <v>69771.5</v>
      </c>
      <c r="H221" s="7">
        <f t="shared" ref="H221:I221" si="48">SUM(H222)+H223</f>
        <v>0</v>
      </c>
      <c r="I221" s="7">
        <f t="shared" si="48"/>
        <v>0</v>
      </c>
    </row>
    <row r="222" spans="1:9" ht="30" customHeight="1">
      <c r="A222" s="34" t="s">
        <v>43</v>
      </c>
      <c r="B222" s="4"/>
      <c r="C222" s="4" t="s">
        <v>11</v>
      </c>
      <c r="D222" s="4" t="s">
        <v>155</v>
      </c>
      <c r="E222" s="5" t="s">
        <v>575</v>
      </c>
      <c r="F222" s="4" t="s">
        <v>80</v>
      </c>
      <c r="G222" s="7">
        <v>59860</v>
      </c>
      <c r="H222" s="7"/>
      <c r="I222" s="7"/>
    </row>
    <row r="223" spans="1:9" ht="30" customHeight="1">
      <c r="A223" s="34" t="s">
        <v>805</v>
      </c>
      <c r="B223" s="4"/>
      <c r="C223" s="4" t="s">
        <v>11</v>
      </c>
      <c r="D223" s="4" t="s">
        <v>155</v>
      </c>
      <c r="E223" s="4" t="s">
        <v>708</v>
      </c>
      <c r="F223" s="4"/>
      <c r="G223" s="7">
        <f>SUM(G226+G228+G230+G232)+G224</f>
        <v>9911.4999999999982</v>
      </c>
      <c r="H223" s="7">
        <f t="shared" ref="H223:I223" si="49">SUM(H226+H228+H230+H232)+H224</f>
        <v>0</v>
      </c>
      <c r="I223" s="7">
        <f t="shared" si="49"/>
        <v>0</v>
      </c>
    </row>
    <row r="224" spans="1:9" ht="30" customHeight="1">
      <c r="A224" s="2" t="s">
        <v>1028</v>
      </c>
      <c r="B224" s="4"/>
      <c r="C224" s="4" t="s">
        <v>11</v>
      </c>
      <c r="D224" s="4" t="s">
        <v>155</v>
      </c>
      <c r="E224" s="4" t="s">
        <v>1027</v>
      </c>
      <c r="F224" s="4"/>
      <c r="G224" s="7">
        <f>SUM(G225)</f>
        <v>212.8</v>
      </c>
      <c r="H224" s="7">
        <f t="shared" ref="H224:I224" si="50">SUM(H225)</f>
        <v>0</v>
      </c>
      <c r="I224" s="7">
        <f t="shared" si="50"/>
        <v>0</v>
      </c>
    </row>
    <row r="225" spans="1:9" ht="30" customHeight="1">
      <c r="A225" s="2" t="s">
        <v>43</v>
      </c>
      <c r="B225" s="4"/>
      <c r="C225" s="4" t="s">
        <v>11</v>
      </c>
      <c r="D225" s="4" t="s">
        <v>155</v>
      </c>
      <c r="E225" s="4" t="s">
        <v>1027</v>
      </c>
      <c r="F225" s="4" t="s">
        <v>80</v>
      </c>
      <c r="G225" s="7">
        <v>212.8</v>
      </c>
      <c r="H225" s="7"/>
      <c r="I225" s="7"/>
    </row>
    <row r="226" spans="1:9" ht="30" customHeight="1">
      <c r="A226" s="2" t="s">
        <v>1014</v>
      </c>
      <c r="B226" s="4"/>
      <c r="C226" s="4" t="s">
        <v>11</v>
      </c>
      <c r="D226" s="4" t="s">
        <v>155</v>
      </c>
      <c r="E226" s="4" t="s">
        <v>1011</v>
      </c>
      <c r="F226" s="4"/>
      <c r="G226" s="7">
        <f>SUM(G227)</f>
        <v>3236.3</v>
      </c>
      <c r="H226" s="7">
        <f t="shared" ref="H226:I226" si="51">SUM(H227)</f>
        <v>0</v>
      </c>
      <c r="I226" s="7">
        <f t="shared" si="51"/>
        <v>0</v>
      </c>
    </row>
    <row r="227" spans="1:9" ht="30" customHeight="1">
      <c r="A227" s="2" t="s">
        <v>43</v>
      </c>
      <c r="B227" s="4"/>
      <c r="C227" s="4" t="s">
        <v>11</v>
      </c>
      <c r="D227" s="4" t="s">
        <v>155</v>
      </c>
      <c r="E227" s="4" t="s">
        <v>1011</v>
      </c>
      <c r="F227" s="4" t="s">
        <v>80</v>
      </c>
      <c r="G227" s="7">
        <v>3236.3</v>
      </c>
      <c r="H227" s="7"/>
      <c r="I227" s="7"/>
    </row>
    <row r="228" spans="1:9" ht="30" customHeight="1">
      <c r="A228" s="2" t="s">
        <v>1015</v>
      </c>
      <c r="B228" s="4"/>
      <c r="C228" s="4" t="s">
        <v>11</v>
      </c>
      <c r="D228" s="4" t="s">
        <v>155</v>
      </c>
      <c r="E228" s="4" t="s">
        <v>1012</v>
      </c>
      <c r="F228" s="4"/>
      <c r="G228" s="7">
        <f>SUM(G229)</f>
        <v>3701.5</v>
      </c>
      <c r="H228" s="7">
        <f t="shared" ref="H228:I228" si="52">SUM(H229)</f>
        <v>0</v>
      </c>
      <c r="I228" s="7">
        <f t="shared" si="52"/>
        <v>0</v>
      </c>
    </row>
    <row r="229" spans="1:9" ht="30" customHeight="1">
      <c r="A229" s="2" t="s">
        <v>43</v>
      </c>
      <c r="B229" s="4"/>
      <c r="C229" s="4" t="s">
        <v>11</v>
      </c>
      <c r="D229" s="4" t="s">
        <v>155</v>
      </c>
      <c r="E229" s="4" t="s">
        <v>1012</v>
      </c>
      <c r="F229" s="4" t="s">
        <v>80</v>
      </c>
      <c r="G229" s="7">
        <v>3701.5</v>
      </c>
      <c r="H229" s="7"/>
      <c r="I229" s="7"/>
    </row>
    <row r="230" spans="1:9" ht="30" customHeight="1">
      <c r="A230" s="2" t="s">
        <v>1016</v>
      </c>
      <c r="B230" s="4"/>
      <c r="C230" s="4" t="s">
        <v>11</v>
      </c>
      <c r="D230" s="4" t="s">
        <v>155</v>
      </c>
      <c r="E230" s="4" t="s">
        <v>1013</v>
      </c>
      <c r="F230" s="4"/>
      <c r="G230" s="7">
        <f>SUM(G231)</f>
        <v>2365.5</v>
      </c>
      <c r="H230" s="7">
        <f t="shared" ref="H230:I230" si="53">SUM(H231)</f>
        <v>0</v>
      </c>
      <c r="I230" s="7">
        <f t="shared" si="53"/>
        <v>0</v>
      </c>
    </row>
    <row r="231" spans="1:9" ht="30" customHeight="1">
      <c r="A231" s="2" t="s">
        <v>43</v>
      </c>
      <c r="B231" s="4"/>
      <c r="C231" s="4" t="s">
        <v>11</v>
      </c>
      <c r="D231" s="4" t="s">
        <v>155</v>
      </c>
      <c r="E231" s="4" t="s">
        <v>1013</v>
      </c>
      <c r="F231" s="4" t="s">
        <v>80</v>
      </c>
      <c r="G231" s="7">
        <v>2365.5</v>
      </c>
      <c r="H231" s="7"/>
      <c r="I231" s="7"/>
    </row>
    <row r="232" spans="1:9" ht="30" customHeight="1">
      <c r="A232" s="2" t="s">
        <v>1019</v>
      </c>
      <c r="B232" s="4"/>
      <c r="C232" s="4" t="s">
        <v>11</v>
      </c>
      <c r="D232" s="4" t="s">
        <v>155</v>
      </c>
      <c r="E232" s="4" t="s">
        <v>1018</v>
      </c>
      <c r="F232" s="4"/>
      <c r="G232" s="7">
        <f>SUM(G233)</f>
        <v>395.4</v>
      </c>
      <c r="H232" s="7">
        <f t="shared" ref="H232:I232" si="54">SUM(H233)</f>
        <v>0</v>
      </c>
      <c r="I232" s="7">
        <f t="shared" si="54"/>
        <v>0</v>
      </c>
    </row>
    <row r="233" spans="1:9" ht="30" customHeight="1">
      <c r="A233" s="2" t="s">
        <v>43</v>
      </c>
      <c r="B233" s="4"/>
      <c r="C233" s="4" t="s">
        <v>11</v>
      </c>
      <c r="D233" s="4" t="s">
        <v>155</v>
      </c>
      <c r="E233" s="4" t="s">
        <v>1018</v>
      </c>
      <c r="F233" s="4" t="s">
        <v>80</v>
      </c>
      <c r="G233" s="7">
        <v>395.4</v>
      </c>
      <c r="H233" s="7"/>
      <c r="I233" s="7"/>
    </row>
    <row r="234" spans="1:9" ht="31.5">
      <c r="A234" s="34" t="s">
        <v>657</v>
      </c>
      <c r="B234" s="4"/>
      <c r="C234" s="4" t="s">
        <v>11</v>
      </c>
      <c r="D234" s="4" t="s">
        <v>155</v>
      </c>
      <c r="E234" s="4" t="s">
        <v>534</v>
      </c>
      <c r="F234" s="4"/>
      <c r="G234" s="7">
        <f>SUM(G235)+G239</f>
        <v>527770.30000000005</v>
      </c>
      <c r="H234" s="7">
        <f>SUM(H235)+H239</f>
        <v>405234.6</v>
      </c>
      <c r="I234" s="7">
        <f>SUM(I235)+I239</f>
        <v>191651.5</v>
      </c>
    </row>
    <row r="235" spans="1:9">
      <c r="A235" s="34" t="s">
        <v>29</v>
      </c>
      <c r="B235" s="4"/>
      <c r="C235" s="4" t="s">
        <v>11</v>
      </c>
      <c r="D235" s="4" t="s">
        <v>155</v>
      </c>
      <c r="E235" s="4" t="s">
        <v>535</v>
      </c>
      <c r="F235" s="4"/>
      <c r="G235" s="7">
        <f>SUM(G236)+G237</f>
        <v>427856.2</v>
      </c>
      <c r="H235" s="7">
        <f t="shared" ref="H235:I235" si="55">SUM(H236)+H237</f>
        <v>191602.59999999998</v>
      </c>
      <c r="I235" s="7">
        <f t="shared" si="55"/>
        <v>191651.5</v>
      </c>
    </row>
    <row r="236" spans="1:9" ht="31.5">
      <c r="A236" s="34" t="s">
        <v>43</v>
      </c>
      <c r="B236" s="4"/>
      <c r="C236" s="4" t="s">
        <v>11</v>
      </c>
      <c r="D236" s="4" t="s">
        <v>155</v>
      </c>
      <c r="E236" s="4" t="s">
        <v>535</v>
      </c>
      <c r="F236" s="4" t="s">
        <v>80</v>
      </c>
      <c r="G236" s="7">
        <v>165181.20000000001</v>
      </c>
      <c r="H236" s="7">
        <v>99249.4</v>
      </c>
      <c r="I236" s="7">
        <v>99249.4</v>
      </c>
    </row>
    <row r="237" spans="1:9" ht="31.5">
      <c r="A237" s="34" t="s">
        <v>801</v>
      </c>
      <c r="B237" s="4"/>
      <c r="C237" s="4" t="s">
        <v>11</v>
      </c>
      <c r="D237" s="4" t="s">
        <v>155</v>
      </c>
      <c r="E237" s="5" t="s">
        <v>679</v>
      </c>
      <c r="F237" s="4"/>
      <c r="G237" s="7">
        <f>SUM(G238)</f>
        <v>262675</v>
      </c>
      <c r="H237" s="7">
        <f>SUM(H238)</f>
        <v>92353.2</v>
      </c>
      <c r="I237" s="7">
        <f>SUM(I238)</f>
        <v>92402.1</v>
      </c>
    </row>
    <row r="238" spans="1:9" ht="31.5">
      <c r="A238" s="34" t="s">
        <v>43</v>
      </c>
      <c r="B238" s="4"/>
      <c r="C238" s="4" t="s">
        <v>11</v>
      </c>
      <c r="D238" s="4" t="s">
        <v>155</v>
      </c>
      <c r="E238" s="5" t="s">
        <v>679</v>
      </c>
      <c r="F238" s="4" t="s">
        <v>80</v>
      </c>
      <c r="G238" s="7">
        <v>262675</v>
      </c>
      <c r="H238" s="7">
        <f>5000+87353.2</f>
        <v>92353.2</v>
      </c>
      <c r="I238" s="7">
        <f>5000+87402.1</f>
        <v>92402.1</v>
      </c>
    </row>
    <row r="239" spans="1:9" ht="31.5">
      <c r="A239" s="2" t="s">
        <v>242</v>
      </c>
      <c r="B239" s="4"/>
      <c r="C239" s="4" t="s">
        <v>11</v>
      </c>
      <c r="D239" s="4" t="s">
        <v>155</v>
      </c>
      <c r="E239" s="4" t="s">
        <v>553</v>
      </c>
      <c r="F239" s="4"/>
      <c r="G239" s="7">
        <f>SUM(G240)+G241</f>
        <v>99914.1</v>
      </c>
      <c r="H239" s="7">
        <f t="shared" ref="H239:I239" si="56">SUM(H240)+H241</f>
        <v>213632</v>
      </c>
      <c r="I239" s="7">
        <f t="shared" si="56"/>
        <v>0</v>
      </c>
    </row>
    <row r="240" spans="1:9" ht="31.5">
      <c r="A240" s="2" t="s">
        <v>243</v>
      </c>
      <c r="B240" s="4"/>
      <c r="C240" s="4" t="s">
        <v>11</v>
      </c>
      <c r="D240" s="4" t="s">
        <v>155</v>
      </c>
      <c r="E240" s="4" t="s">
        <v>553</v>
      </c>
      <c r="F240" s="4" t="s">
        <v>224</v>
      </c>
      <c r="G240" s="7">
        <v>11425.6</v>
      </c>
      <c r="H240" s="7">
        <v>3302.5</v>
      </c>
      <c r="I240" s="7"/>
    </row>
    <row r="241" spans="1:9" ht="31.5">
      <c r="A241" s="2" t="s">
        <v>802</v>
      </c>
      <c r="B241" s="4"/>
      <c r="C241" s="4" t="s">
        <v>11</v>
      </c>
      <c r="D241" s="4" t="s">
        <v>155</v>
      </c>
      <c r="E241" s="4" t="s">
        <v>788</v>
      </c>
      <c r="F241" s="4"/>
      <c r="G241" s="7">
        <f>SUM(G242)</f>
        <v>88488.5</v>
      </c>
      <c r="H241" s="7">
        <f t="shared" ref="H241:I241" si="57">SUM(H242)</f>
        <v>210329.5</v>
      </c>
      <c r="I241" s="7">
        <f t="shared" si="57"/>
        <v>0</v>
      </c>
    </row>
    <row r="242" spans="1:9" ht="31.5">
      <c r="A242" s="2" t="s">
        <v>243</v>
      </c>
      <c r="B242" s="4"/>
      <c r="C242" s="4" t="s">
        <v>11</v>
      </c>
      <c r="D242" s="4" t="s">
        <v>155</v>
      </c>
      <c r="E242" s="4" t="s">
        <v>788</v>
      </c>
      <c r="F242" s="4" t="s">
        <v>224</v>
      </c>
      <c r="G242" s="7">
        <v>88488.5</v>
      </c>
      <c r="H242" s="7">
        <v>210329.5</v>
      </c>
      <c r="I242" s="7"/>
    </row>
    <row r="243" spans="1:9" ht="22.5" customHeight="1">
      <c r="A243" s="100" t="s">
        <v>21</v>
      </c>
      <c r="B243" s="22"/>
      <c r="C243" s="101" t="s">
        <v>11</v>
      </c>
      <c r="D243" s="101" t="s">
        <v>22</v>
      </c>
      <c r="E243" s="31"/>
      <c r="F243" s="31"/>
      <c r="G243" s="9">
        <f>SUM(G244+G251+G262+G268+G285)+G280+G277</f>
        <v>25995.899999999998</v>
      </c>
      <c r="H243" s="9">
        <f t="shared" ref="H243:I243" si="58">SUM(H244+H251+H262+H268+H285)+H280+H277</f>
        <v>24833.899999999998</v>
      </c>
      <c r="I243" s="9">
        <f t="shared" si="58"/>
        <v>16059.3</v>
      </c>
    </row>
    <row r="244" spans="1:9" ht="47.25">
      <c r="A244" s="100" t="s">
        <v>501</v>
      </c>
      <c r="B244" s="22"/>
      <c r="C244" s="101" t="s">
        <v>11</v>
      </c>
      <c r="D244" s="101" t="s">
        <v>22</v>
      </c>
      <c r="E244" s="31" t="s">
        <v>502</v>
      </c>
      <c r="F244" s="31"/>
      <c r="G244" s="9">
        <f>SUM(G248)+G245</f>
        <v>200</v>
      </c>
      <c r="H244" s="9">
        <f t="shared" ref="H244:I244" si="59">SUM(H248)+H245</f>
        <v>200</v>
      </c>
      <c r="I244" s="9">
        <f t="shared" si="59"/>
        <v>200</v>
      </c>
    </row>
    <row r="245" spans="1:9">
      <c r="A245" s="2" t="s">
        <v>29</v>
      </c>
      <c r="B245" s="22"/>
      <c r="C245" s="101" t="s">
        <v>11</v>
      </c>
      <c r="D245" s="101" t="s">
        <v>22</v>
      </c>
      <c r="E245" s="31" t="s">
        <v>661</v>
      </c>
      <c r="F245" s="31"/>
      <c r="G245" s="9">
        <f t="shared" ref="G245:I246" si="60">SUM(G246)</f>
        <v>200</v>
      </c>
      <c r="H245" s="9">
        <f t="shared" si="60"/>
        <v>200</v>
      </c>
      <c r="I245" s="9">
        <f t="shared" si="60"/>
        <v>200</v>
      </c>
    </row>
    <row r="246" spans="1:9" ht="31.5">
      <c r="A246" s="100" t="s">
        <v>212</v>
      </c>
      <c r="B246" s="22"/>
      <c r="C246" s="101" t="s">
        <v>11</v>
      </c>
      <c r="D246" s="101" t="s">
        <v>22</v>
      </c>
      <c r="E246" s="31" t="s">
        <v>662</v>
      </c>
      <c r="F246" s="31"/>
      <c r="G246" s="9">
        <f t="shared" si="60"/>
        <v>200</v>
      </c>
      <c r="H246" s="9">
        <f t="shared" si="60"/>
        <v>200</v>
      </c>
      <c r="I246" s="9">
        <f t="shared" si="60"/>
        <v>200</v>
      </c>
    </row>
    <row r="247" spans="1:9" ht="31.5">
      <c r="A247" s="34" t="s">
        <v>43</v>
      </c>
      <c r="B247" s="22"/>
      <c r="C247" s="101" t="s">
        <v>11</v>
      </c>
      <c r="D247" s="101" t="s">
        <v>22</v>
      </c>
      <c r="E247" s="31" t="s">
        <v>662</v>
      </c>
      <c r="F247" s="31">
        <v>200</v>
      </c>
      <c r="G247" s="9">
        <v>200</v>
      </c>
      <c r="H247" s="9">
        <v>200</v>
      </c>
      <c r="I247" s="9">
        <v>200</v>
      </c>
    </row>
    <row r="248" spans="1:9" ht="47.25" hidden="1">
      <c r="A248" s="100" t="s">
        <v>16</v>
      </c>
      <c r="B248" s="22"/>
      <c r="C248" s="101" t="s">
        <v>11</v>
      </c>
      <c r="D248" s="101" t="s">
        <v>22</v>
      </c>
      <c r="E248" s="101" t="s">
        <v>647</v>
      </c>
      <c r="F248" s="31"/>
      <c r="G248" s="9">
        <f t="shared" ref="G248:I249" si="61">SUM(G249)</f>
        <v>0</v>
      </c>
      <c r="H248" s="9">
        <f t="shared" si="61"/>
        <v>0</v>
      </c>
      <c r="I248" s="9">
        <f t="shared" si="61"/>
        <v>0</v>
      </c>
    </row>
    <row r="249" spans="1:9" ht="31.5" hidden="1">
      <c r="A249" s="100" t="s">
        <v>212</v>
      </c>
      <c r="B249" s="22"/>
      <c r="C249" s="101" t="s">
        <v>11</v>
      </c>
      <c r="D249" s="101" t="s">
        <v>22</v>
      </c>
      <c r="E249" s="101" t="s">
        <v>648</v>
      </c>
      <c r="F249" s="101"/>
      <c r="G249" s="9">
        <f t="shared" si="61"/>
        <v>0</v>
      </c>
      <c r="H249" s="9">
        <f t="shared" si="61"/>
        <v>0</v>
      </c>
      <c r="I249" s="9">
        <f t="shared" si="61"/>
        <v>0</v>
      </c>
    </row>
    <row r="250" spans="1:9" hidden="1">
      <c r="A250" s="100" t="s">
        <v>20</v>
      </c>
      <c r="B250" s="22"/>
      <c r="C250" s="101" t="s">
        <v>11</v>
      </c>
      <c r="D250" s="101" t="s">
        <v>22</v>
      </c>
      <c r="E250" s="101" t="s">
        <v>648</v>
      </c>
      <c r="F250" s="101" t="s">
        <v>85</v>
      </c>
      <c r="G250" s="9">
        <v>0</v>
      </c>
      <c r="H250" s="9"/>
      <c r="I250" s="9"/>
    </row>
    <row r="251" spans="1:9" ht="31.5">
      <c r="A251" s="100" t="s">
        <v>505</v>
      </c>
      <c r="B251" s="22"/>
      <c r="C251" s="101" t="s">
        <v>11</v>
      </c>
      <c r="D251" s="101" t="s">
        <v>22</v>
      </c>
      <c r="E251" s="101" t="s">
        <v>210</v>
      </c>
      <c r="F251" s="31"/>
      <c r="G251" s="9">
        <f>SUM(G252)+G254</f>
        <v>11300</v>
      </c>
      <c r="H251" s="9">
        <f>SUM(H252)+H254</f>
        <v>3800</v>
      </c>
      <c r="I251" s="9">
        <f>SUM(I252)+I254</f>
        <v>3800</v>
      </c>
    </row>
    <row r="252" spans="1:9" ht="31.5">
      <c r="A252" s="100" t="s">
        <v>87</v>
      </c>
      <c r="B252" s="22"/>
      <c r="C252" s="101" t="s">
        <v>11</v>
      </c>
      <c r="D252" s="101" t="s">
        <v>22</v>
      </c>
      <c r="E252" s="101" t="s">
        <v>557</v>
      </c>
      <c r="F252" s="31"/>
      <c r="G252" s="9">
        <f>SUM(G253)</f>
        <v>0</v>
      </c>
      <c r="H252" s="9">
        <f>SUM(H253)</f>
        <v>0</v>
      </c>
      <c r="I252" s="9">
        <f>SUM(I253)</f>
        <v>0</v>
      </c>
    </row>
    <row r="253" spans="1:9" ht="31.5" hidden="1">
      <c r="A253" s="34" t="s">
        <v>43</v>
      </c>
      <c r="B253" s="22"/>
      <c r="C253" s="101" t="s">
        <v>11</v>
      </c>
      <c r="D253" s="101" t="s">
        <v>22</v>
      </c>
      <c r="E253" s="101" t="s">
        <v>557</v>
      </c>
      <c r="F253" s="31">
        <v>200</v>
      </c>
      <c r="G253" s="9"/>
      <c r="H253" s="9"/>
      <c r="I253" s="9"/>
    </row>
    <row r="254" spans="1:9" ht="31.5">
      <c r="A254" s="100" t="s">
        <v>58</v>
      </c>
      <c r="B254" s="22"/>
      <c r="C254" s="101" t="s">
        <v>11</v>
      </c>
      <c r="D254" s="101" t="s">
        <v>22</v>
      </c>
      <c r="E254" s="101" t="s">
        <v>503</v>
      </c>
      <c r="F254" s="31"/>
      <c r="G254" s="9">
        <f>SUM(G257)+G259+G255</f>
        <v>11300</v>
      </c>
      <c r="H254" s="9">
        <f t="shared" ref="H254:I254" si="62">SUM(H257)+H259+H255</f>
        <v>3800</v>
      </c>
      <c r="I254" s="9">
        <f t="shared" si="62"/>
        <v>3800</v>
      </c>
    </row>
    <row r="255" spans="1:9" ht="31.5">
      <c r="A255" s="100" t="s">
        <v>989</v>
      </c>
      <c r="B255" s="22"/>
      <c r="C255" s="101" t="s">
        <v>11</v>
      </c>
      <c r="D255" s="101" t="s">
        <v>22</v>
      </c>
      <c r="E255" s="101" t="s">
        <v>988</v>
      </c>
      <c r="F255" s="31"/>
      <c r="G255" s="9">
        <f>SUM(G256)</f>
        <v>2000</v>
      </c>
      <c r="H255" s="9">
        <f t="shared" ref="H255:I255" si="63">SUM(H256)</f>
        <v>0</v>
      </c>
      <c r="I255" s="9">
        <f t="shared" si="63"/>
        <v>0</v>
      </c>
    </row>
    <row r="256" spans="1:9" ht="31.5">
      <c r="A256" s="100" t="s">
        <v>207</v>
      </c>
      <c r="B256" s="22"/>
      <c r="C256" s="101" t="s">
        <v>11</v>
      </c>
      <c r="D256" s="101" t="s">
        <v>22</v>
      </c>
      <c r="E256" s="104" t="s">
        <v>988</v>
      </c>
      <c r="F256" s="31">
        <v>600</v>
      </c>
      <c r="G256" s="9">
        <v>2000</v>
      </c>
      <c r="H256" s="9"/>
      <c r="I256" s="9"/>
    </row>
    <row r="257" spans="1:9" ht="31.5">
      <c r="A257" s="100" t="s">
        <v>807</v>
      </c>
      <c r="B257" s="22"/>
      <c r="C257" s="101" t="s">
        <v>11</v>
      </c>
      <c r="D257" s="101" t="s">
        <v>22</v>
      </c>
      <c r="E257" s="104" t="s">
        <v>504</v>
      </c>
      <c r="F257" s="104"/>
      <c r="G257" s="9">
        <f>SUM(G258)</f>
        <v>4800</v>
      </c>
      <c r="H257" s="9">
        <f>SUM(H258)</f>
        <v>3800</v>
      </c>
      <c r="I257" s="9">
        <f>SUM(I258)</f>
        <v>3800</v>
      </c>
    </row>
    <row r="258" spans="1:9" ht="31.5">
      <c r="A258" s="100" t="s">
        <v>207</v>
      </c>
      <c r="B258" s="22"/>
      <c r="C258" s="101" t="s">
        <v>11</v>
      </c>
      <c r="D258" s="101" t="s">
        <v>22</v>
      </c>
      <c r="E258" s="104" t="s">
        <v>504</v>
      </c>
      <c r="F258" s="104" t="s">
        <v>111</v>
      </c>
      <c r="G258" s="9">
        <v>4800</v>
      </c>
      <c r="H258" s="9">
        <v>3800</v>
      </c>
      <c r="I258" s="9">
        <v>3800</v>
      </c>
    </row>
    <row r="259" spans="1:9">
      <c r="A259" s="100" t="s">
        <v>506</v>
      </c>
      <c r="B259" s="22"/>
      <c r="C259" s="101" t="s">
        <v>11</v>
      </c>
      <c r="D259" s="101" t="s">
        <v>22</v>
      </c>
      <c r="E259" s="104" t="s">
        <v>211</v>
      </c>
      <c r="F259" s="104"/>
      <c r="G259" s="9">
        <f>G261</f>
        <v>4500</v>
      </c>
      <c r="H259" s="9">
        <f>H261</f>
        <v>0</v>
      </c>
      <c r="I259" s="9">
        <f>I261</f>
        <v>0</v>
      </c>
    </row>
    <row r="260" spans="1:9" ht="31.5">
      <c r="A260" s="103" t="s">
        <v>807</v>
      </c>
      <c r="B260" s="22"/>
      <c r="C260" s="101" t="s">
        <v>11</v>
      </c>
      <c r="D260" s="101" t="s">
        <v>22</v>
      </c>
      <c r="E260" s="104" t="s">
        <v>1047</v>
      </c>
      <c r="F260" s="104"/>
      <c r="G260" s="9">
        <f>SUM(G261)</f>
        <v>4500</v>
      </c>
      <c r="H260" s="9">
        <f>SUM(H261)</f>
        <v>0</v>
      </c>
      <c r="I260" s="9">
        <f>SUM(I261)</f>
        <v>0</v>
      </c>
    </row>
    <row r="261" spans="1:9" ht="31.5">
      <c r="A261" s="103" t="s">
        <v>207</v>
      </c>
      <c r="B261" s="22"/>
      <c r="C261" s="101" t="s">
        <v>11</v>
      </c>
      <c r="D261" s="101" t="s">
        <v>22</v>
      </c>
      <c r="E261" s="104" t="s">
        <v>1048</v>
      </c>
      <c r="F261" s="104" t="s">
        <v>111</v>
      </c>
      <c r="G261" s="9">
        <v>4500</v>
      </c>
      <c r="H261" s="9"/>
      <c r="I261" s="9"/>
    </row>
    <row r="262" spans="1:9" ht="31.5">
      <c r="A262" s="2" t="s">
        <v>507</v>
      </c>
      <c r="B262" s="4"/>
      <c r="C262" s="4" t="s">
        <v>11</v>
      </c>
      <c r="D262" s="4" t="s">
        <v>22</v>
      </c>
      <c r="E262" s="4" t="s">
        <v>263</v>
      </c>
      <c r="F262" s="4"/>
      <c r="G262" s="7">
        <f t="shared" ref="G262:I263" si="64">SUM(G263)</f>
        <v>9337.1</v>
      </c>
      <c r="H262" s="7">
        <f t="shared" si="64"/>
        <v>5140.0999999999995</v>
      </c>
      <c r="I262" s="7">
        <f t="shared" si="64"/>
        <v>8865.5</v>
      </c>
    </row>
    <row r="263" spans="1:9" ht="31.5">
      <c r="A263" s="2" t="s">
        <v>508</v>
      </c>
      <c r="B263" s="4"/>
      <c r="C263" s="4" t="s">
        <v>11</v>
      </c>
      <c r="D263" s="4" t="s">
        <v>22</v>
      </c>
      <c r="E263" s="4" t="s">
        <v>264</v>
      </c>
      <c r="F263" s="4"/>
      <c r="G263" s="7">
        <f t="shared" si="64"/>
        <v>9337.1</v>
      </c>
      <c r="H263" s="7">
        <f t="shared" si="64"/>
        <v>5140.0999999999995</v>
      </c>
      <c r="I263" s="7">
        <f t="shared" si="64"/>
        <v>8865.5</v>
      </c>
    </row>
    <row r="264" spans="1:9" ht="31.5">
      <c r="A264" s="2" t="s">
        <v>36</v>
      </c>
      <c r="B264" s="4"/>
      <c r="C264" s="4" t="s">
        <v>11</v>
      </c>
      <c r="D264" s="4" t="s">
        <v>22</v>
      </c>
      <c r="E264" s="4" t="s">
        <v>265</v>
      </c>
      <c r="F264" s="4"/>
      <c r="G264" s="7">
        <f>SUM(G265:G267)</f>
        <v>9337.1</v>
      </c>
      <c r="H264" s="7">
        <f>SUM(H265:H267)</f>
        <v>5140.0999999999995</v>
      </c>
      <c r="I264" s="7">
        <f>SUM(I265:I267)</f>
        <v>8865.5</v>
      </c>
    </row>
    <row r="265" spans="1:9" ht="47.25">
      <c r="A265" s="2" t="s">
        <v>42</v>
      </c>
      <c r="B265" s="4"/>
      <c r="C265" s="4" t="s">
        <v>11</v>
      </c>
      <c r="D265" s="4" t="s">
        <v>22</v>
      </c>
      <c r="E265" s="4" t="s">
        <v>265</v>
      </c>
      <c r="F265" s="4" t="s">
        <v>78</v>
      </c>
      <c r="G265" s="7">
        <v>8264.9</v>
      </c>
      <c r="H265" s="7">
        <v>4962.3999999999996</v>
      </c>
      <c r="I265" s="7">
        <v>8264.9</v>
      </c>
    </row>
    <row r="266" spans="1:9" ht="31.5">
      <c r="A266" s="2" t="s">
        <v>43</v>
      </c>
      <c r="B266" s="4"/>
      <c r="C266" s="4" t="s">
        <v>11</v>
      </c>
      <c r="D266" s="4" t="s">
        <v>22</v>
      </c>
      <c r="E266" s="4" t="s">
        <v>265</v>
      </c>
      <c r="F266" s="4" t="s">
        <v>80</v>
      </c>
      <c r="G266" s="7">
        <v>1051.7</v>
      </c>
      <c r="H266" s="7">
        <v>157.19999999999999</v>
      </c>
      <c r="I266" s="7">
        <v>580.1</v>
      </c>
    </row>
    <row r="267" spans="1:9">
      <c r="A267" s="2" t="s">
        <v>20</v>
      </c>
      <c r="B267" s="4"/>
      <c r="C267" s="4" t="s">
        <v>11</v>
      </c>
      <c r="D267" s="4" t="s">
        <v>22</v>
      </c>
      <c r="E267" s="4" t="s">
        <v>265</v>
      </c>
      <c r="F267" s="4" t="s">
        <v>85</v>
      </c>
      <c r="G267" s="7">
        <v>20.5</v>
      </c>
      <c r="H267" s="7">
        <v>20.5</v>
      </c>
      <c r="I267" s="7">
        <v>20.5</v>
      </c>
    </row>
    <row r="268" spans="1:9" ht="47.25">
      <c r="A268" s="36" t="s">
        <v>834</v>
      </c>
      <c r="B268" s="22"/>
      <c r="C268" s="101" t="s">
        <v>11</v>
      </c>
      <c r="D268" s="101" t="s">
        <v>22</v>
      </c>
      <c r="E268" s="31" t="s">
        <v>511</v>
      </c>
      <c r="F268" s="101"/>
      <c r="G268" s="9">
        <f>SUM(G269)+G275</f>
        <v>3968.6000000000004</v>
      </c>
      <c r="H268" s="9">
        <f t="shared" ref="H268:I268" si="65">SUM(H269)+H275</f>
        <v>14311.8</v>
      </c>
      <c r="I268" s="9">
        <f t="shared" si="65"/>
        <v>1811.8</v>
      </c>
    </row>
    <row r="269" spans="1:9">
      <c r="A269" s="2" t="s">
        <v>29</v>
      </c>
      <c r="B269" s="22"/>
      <c r="C269" s="101" t="s">
        <v>11</v>
      </c>
      <c r="D269" s="101" t="s">
        <v>22</v>
      </c>
      <c r="E269" s="31" t="s">
        <v>512</v>
      </c>
      <c r="F269" s="101"/>
      <c r="G269" s="9">
        <f>SUM(G270+G271+G273)</f>
        <v>3968.6000000000004</v>
      </c>
      <c r="H269" s="9">
        <f>SUM(H270+H271+H273)</f>
        <v>14311.8</v>
      </c>
      <c r="I269" s="9">
        <f>SUM(I270+I271+I273)</f>
        <v>1811.8</v>
      </c>
    </row>
    <row r="270" spans="1:9" ht="31.5">
      <c r="A270" s="2" t="s">
        <v>43</v>
      </c>
      <c r="B270" s="22"/>
      <c r="C270" s="101" t="s">
        <v>11</v>
      </c>
      <c r="D270" s="101" t="s">
        <v>22</v>
      </c>
      <c r="E270" s="31" t="s">
        <v>512</v>
      </c>
      <c r="F270" s="101" t="s">
        <v>80</v>
      </c>
      <c r="G270" s="9">
        <v>1945.4</v>
      </c>
      <c r="H270" s="9">
        <v>14311.8</v>
      </c>
      <c r="I270" s="9">
        <v>1811.8</v>
      </c>
    </row>
    <row r="271" spans="1:9" ht="31.5">
      <c r="A271" s="100" t="s">
        <v>748</v>
      </c>
      <c r="B271" s="22"/>
      <c r="C271" s="101" t="s">
        <v>11</v>
      </c>
      <c r="D271" s="101" t="s">
        <v>22</v>
      </c>
      <c r="E271" s="31" t="s">
        <v>915</v>
      </c>
      <c r="F271" s="31"/>
      <c r="G271" s="9">
        <f>SUM(G272)</f>
        <v>2023.2</v>
      </c>
      <c r="H271" s="9">
        <f>SUM(H272)</f>
        <v>0</v>
      </c>
      <c r="I271" s="9">
        <f>SUM(I272)</f>
        <v>0</v>
      </c>
    </row>
    <row r="272" spans="1:9" ht="31.5">
      <c r="A272" s="100" t="s">
        <v>43</v>
      </c>
      <c r="B272" s="22"/>
      <c r="C272" s="101" t="s">
        <v>11</v>
      </c>
      <c r="D272" s="101" t="s">
        <v>22</v>
      </c>
      <c r="E272" s="31" t="s">
        <v>915</v>
      </c>
      <c r="F272" s="31">
        <v>200</v>
      </c>
      <c r="G272" s="9">
        <f>101.3+1921.9</f>
        <v>2023.2</v>
      </c>
      <c r="H272" s="9">
        <v>0</v>
      </c>
      <c r="I272" s="9">
        <v>0</v>
      </c>
    </row>
    <row r="273" spans="1:9" ht="31.5" hidden="1">
      <c r="A273" s="100" t="s">
        <v>799</v>
      </c>
      <c r="B273" s="22"/>
      <c r="C273" s="101" t="s">
        <v>11</v>
      </c>
      <c r="D273" s="101" t="s">
        <v>22</v>
      </c>
      <c r="E273" s="31" t="s">
        <v>701</v>
      </c>
      <c r="F273" s="31"/>
      <c r="G273" s="9">
        <f>SUM(G274)</f>
        <v>0</v>
      </c>
      <c r="H273" s="9">
        <f>SUM(H274)</f>
        <v>0</v>
      </c>
      <c r="I273" s="9">
        <f>SUM(I274)</f>
        <v>0</v>
      </c>
    </row>
    <row r="274" spans="1:9" ht="31.5" hidden="1">
      <c r="A274" s="100" t="s">
        <v>43</v>
      </c>
      <c r="B274" s="22"/>
      <c r="C274" s="101" t="s">
        <v>11</v>
      </c>
      <c r="D274" s="101" t="s">
        <v>22</v>
      </c>
      <c r="E274" s="31" t="s">
        <v>701</v>
      </c>
      <c r="F274" s="31">
        <v>200</v>
      </c>
      <c r="G274" s="9">
        <v>0</v>
      </c>
      <c r="H274" s="9">
        <v>0</v>
      </c>
      <c r="I274" s="9">
        <v>0</v>
      </c>
    </row>
    <row r="275" spans="1:9" ht="31.5" hidden="1">
      <c r="A275" s="36" t="s">
        <v>672</v>
      </c>
      <c r="B275" s="22"/>
      <c r="C275" s="101" t="s">
        <v>11</v>
      </c>
      <c r="D275" s="101" t="s">
        <v>22</v>
      </c>
      <c r="E275" s="31" t="s">
        <v>702</v>
      </c>
      <c r="F275" s="101"/>
      <c r="G275" s="9">
        <f>SUM(G276)</f>
        <v>0</v>
      </c>
      <c r="H275" s="9">
        <f t="shared" ref="H275:I275" si="66">SUM(H276)</f>
        <v>0</v>
      </c>
      <c r="I275" s="9">
        <f t="shared" si="66"/>
        <v>0</v>
      </c>
    </row>
    <row r="276" spans="1:9" ht="31.5" hidden="1">
      <c r="A276" s="36" t="s">
        <v>43</v>
      </c>
      <c r="B276" s="22"/>
      <c r="C276" s="101" t="s">
        <v>11</v>
      </c>
      <c r="D276" s="101" t="s">
        <v>22</v>
      </c>
      <c r="E276" s="31" t="s">
        <v>702</v>
      </c>
      <c r="F276" s="101" t="s">
        <v>80</v>
      </c>
      <c r="G276" s="9"/>
      <c r="H276" s="9"/>
      <c r="I276" s="9"/>
    </row>
    <row r="277" spans="1:9" ht="31.5">
      <c r="A277" s="34" t="s">
        <v>764</v>
      </c>
      <c r="B277" s="22"/>
      <c r="C277" s="101" t="s">
        <v>11</v>
      </c>
      <c r="D277" s="101" t="s">
        <v>22</v>
      </c>
      <c r="E277" s="31" t="s">
        <v>765</v>
      </c>
      <c r="F277" s="101"/>
      <c r="G277" s="9">
        <f>SUM(G278)</f>
        <v>300</v>
      </c>
      <c r="H277" s="9">
        <f t="shared" ref="H277:I278" si="67">SUM(H278)</f>
        <v>500</v>
      </c>
      <c r="I277" s="9">
        <f t="shared" si="67"/>
        <v>500</v>
      </c>
    </row>
    <row r="278" spans="1:9">
      <c r="A278" s="2" t="s">
        <v>29</v>
      </c>
      <c r="B278" s="22"/>
      <c r="C278" s="101" t="s">
        <v>11</v>
      </c>
      <c r="D278" s="101" t="s">
        <v>22</v>
      </c>
      <c r="E278" s="31" t="s">
        <v>766</v>
      </c>
      <c r="F278" s="101"/>
      <c r="G278" s="9">
        <f>SUM(G279)</f>
        <v>300</v>
      </c>
      <c r="H278" s="9">
        <f t="shared" si="67"/>
        <v>500</v>
      </c>
      <c r="I278" s="9">
        <f t="shared" si="67"/>
        <v>500</v>
      </c>
    </row>
    <row r="279" spans="1:9" ht="31.5">
      <c r="A279" s="2" t="s">
        <v>43</v>
      </c>
      <c r="B279" s="22"/>
      <c r="C279" s="101" t="s">
        <v>11</v>
      </c>
      <c r="D279" s="101" t="s">
        <v>22</v>
      </c>
      <c r="E279" s="31" t="s">
        <v>766</v>
      </c>
      <c r="F279" s="101" t="s">
        <v>80</v>
      </c>
      <c r="G279" s="9">
        <v>300</v>
      </c>
      <c r="H279" s="9">
        <v>500</v>
      </c>
      <c r="I279" s="9">
        <v>500</v>
      </c>
    </row>
    <row r="280" spans="1:9" ht="47.25">
      <c r="A280" s="100" t="s">
        <v>669</v>
      </c>
      <c r="B280" s="22"/>
      <c r="C280" s="101" t="s">
        <v>11</v>
      </c>
      <c r="D280" s="101" t="s">
        <v>22</v>
      </c>
      <c r="E280" s="31" t="s">
        <v>562</v>
      </c>
      <c r="F280" s="101"/>
      <c r="G280" s="9">
        <f>SUM(G283)+G281</f>
        <v>882</v>
      </c>
      <c r="H280" s="9">
        <f t="shared" ref="H280:I280" si="68">SUM(H283)+H281</f>
        <v>882</v>
      </c>
      <c r="I280" s="9">
        <f t="shared" si="68"/>
        <v>882</v>
      </c>
    </row>
    <row r="281" spans="1:9" ht="44.25" hidden="1" customHeight="1">
      <c r="A281" s="100" t="s">
        <v>676</v>
      </c>
      <c r="B281" s="22"/>
      <c r="C281" s="101" t="s">
        <v>11</v>
      </c>
      <c r="D281" s="101" t="s">
        <v>22</v>
      </c>
      <c r="E281" s="31" t="s">
        <v>674</v>
      </c>
      <c r="F281" s="101"/>
      <c r="G281" s="9">
        <f>SUM(G282)</f>
        <v>0</v>
      </c>
      <c r="H281" s="9"/>
      <c r="I281" s="9"/>
    </row>
    <row r="282" spans="1:9" ht="31.5" hidden="1">
      <c r="A282" s="34" t="s">
        <v>207</v>
      </c>
      <c r="B282" s="22"/>
      <c r="C282" s="101" t="s">
        <v>11</v>
      </c>
      <c r="D282" s="101" t="s">
        <v>22</v>
      </c>
      <c r="E282" s="31" t="s">
        <v>674</v>
      </c>
      <c r="F282" s="101" t="s">
        <v>111</v>
      </c>
      <c r="G282" s="9"/>
      <c r="H282" s="9"/>
      <c r="I282" s="9"/>
    </row>
    <row r="283" spans="1:9" ht="36.75" customHeight="1">
      <c r="A283" s="100" t="s">
        <v>670</v>
      </c>
      <c r="B283" s="22"/>
      <c r="C283" s="101" t="s">
        <v>11</v>
      </c>
      <c r="D283" s="101" t="s">
        <v>22</v>
      </c>
      <c r="E283" s="31" t="s">
        <v>675</v>
      </c>
      <c r="F283" s="101"/>
      <c r="G283" s="9">
        <f t="shared" ref="G283:I283" si="69">SUM(G284)</f>
        <v>882</v>
      </c>
      <c r="H283" s="9">
        <f t="shared" si="69"/>
        <v>882</v>
      </c>
      <c r="I283" s="9">
        <f t="shared" si="69"/>
        <v>882</v>
      </c>
    </row>
    <row r="284" spans="1:9" ht="31.5">
      <c r="A284" s="34" t="s">
        <v>207</v>
      </c>
      <c r="B284" s="22"/>
      <c r="C284" s="101" t="s">
        <v>11</v>
      </c>
      <c r="D284" s="101" t="s">
        <v>22</v>
      </c>
      <c r="E284" s="31" t="s">
        <v>675</v>
      </c>
      <c r="F284" s="101" t="s">
        <v>111</v>
      </c>
      <c r="G284" s="9">
        <f>200+682</f>
        <v>882</v>
      </c>
      <c r="H284" s="9">
        <v>882</v>
      </c>
      <c r="I284" s="9">
        <v>882</v>
      </c>
    </row>
    <row r="285" spans="1:9">
      <c r="A285" s="2" t="s">
        <v>29</v>
      </c>
      <c r="B285" s="22"/>
      <c r="C285" s="101" t="s">
        <v>11</v>
      </c>
      <c r="D285" s="101" t="s">
        <v>22</v>
      </c>
      <c r="E285" s="31" t="s">
        <v>174</v>
      </c>
      <c r="F285" s="101"/>
      <c r="G285" s="9">
        <f t="shared" ref="G285:I286" si="70">SUM(G286)</f>
        <v>8.1999999999999993</v>
      </c>
      <c r="H285" s="9">
        <f t="shared" si="70"/>
        <v>0</v>
      </c>
      <c r="I285" s="9">
        <f t="shared" si="70"/>
        <v>0</v>
      </c>
    </row>
    <row r="286" spans="1:9">
      <c r="A286" s="2" t="s">
        <v>29</v>
      </c>
      <c r="B286" s="22"/>
      <c r="C286" s="101" t="s">
        <v>11</v>
      </c>
      <c r="D286" s="101" t="s">
        <v>22</v>
      </c>
      <c r="E286" s="31" t="s">
        <v>386</v>
      </c>
      <c r="F286" s="101"/>
      <c r="G286" s="9">
        <f t="shared" si="70"/>
        <v>8.1999999999999993</v>
      </c>
      <c r="H286" s="9">
        <f t="shared" si="70"/>
        <v>0</v>
      </c>
      <c r="I286" s="9">
        <f t="shared" si="70"/>
        <v>0</v>
      </c>
    </row>
    <row r="287" spans="1:9">
      <c r="A287" s="2" t="s">
        <v>29</v>
      </c>
      <c r="B287" s="22"/>
      <c r="C287" s="101" t="s">
        <v>11</v>
      </c>
      <c r="D287" s="101" t="s">
        <v>22</v>
      </c>
      <c r="E287" s="31" t="s">
        <v>386</v>
      </c>
      <c r="F287" s="101" t="s">
        <v>85</v>
      </c>
      <c r="G287" s="9">
        <v>8.1999999999999993</v>
      </c>
      <c r="H287" s="9"/>
      <c r="I287" s="9"/>
    </row>
    <row r="288" spans="1:9">
      <c r="A288" s="100" t="s">
        <v>214</v>
      </c>
      <c r="B288" s="22"/>
      <c r="C288" s="101" t="s">
        <v>152</v>
      </c>
      <c r="D288" s="101"/>
      <c r="E288" s="31"/>
      <c r="F288" s="101"/>
      <c r="G288" s="9">
        <f>SUM(G289+G303+G350+G425)</f>
        <v>782865.9</v>
      </c>
      <c r="H288" s="9">
        <f>SUM(H289+H303+H350+H425)</f>
        <v>614482.4</v>
      </c>
      <c r="I288" s="9">
        <f>SUM(I289+I303+I350+I425)</f>
        <v>312376.90000000002</v>
      </c>
    </row>
    <row r="289" spans="1:9">
      <c r="A289" s="100" t="s">
        <v>157</v>
      </c>
      <c r="B289" s="22"/>
      <c r="C289" s="101" t="s">
        <v>152</v>
      </c>
      <c r="D289" s="101" t="s">
        <v>28</v>
      </c>
      <c r="E289" s="31"/>
      <c r="F289" s="101"/>
      <c r="G289" s="9">
        <f>SUM(G290)</f>
        <v>56609.100000000006</v>
      </c>
      <c r="H289" s="9">
        <f>SUM(H290)</f>
        <v>0</v>
      </c>
      <c r="I289" s="9">
        <f>SUM(I290)</f>
        <v>0</v>
      </c>
    </row>
    <row r="290" spans="1:9" ht="31.5">
      <c r="A290" s="100" t="s">
        <v>756</v>
      </c>
      <c r="B290" s="22"/>
      <c r="C290" s="101" t="s">
        <v>152</v>
      </c>
      <c r="D290" s="101" t="s">
        <v>28</v>
      </c>
      <c r="E290" s="31" t="s">
        <v>215</v>
      </c>
      <c r="F290" s="101"/>
      <c r="G290" s="9">
        <f>SUM(G291)</f>
        <v>56609.100000000006</v>
      </c>
      <c r="H290" s="9">
        <f t="shared" ref="H290:I290" si="71">SUM(H291)</f>
        <v>0</v>
      </c>
      <c r="I290" s="9">
        <f t="shared" si="71"/>
        <v>0</v>
      </c>
    </row>
    <row r="291" spans="1:9" ht="31.5">
      <c r="A291" s="100" t="s">
        <v>324</v>
      </c>
      <c r="B291" s="22"/>
      <c r="C291" s="101" t="s">
        <v>216</v>
      </c>
      <c r="D291" s="101" t="s">
        <v>28</v>
      </c>
      <c r="E291" s="31" t="s">
        <v>217</v>
      </c>
      <c r="F291" s="101"/>
      <c r="G291" s="9">
        <f>SUM(G294)+G292</f>
        <v>56609.100000000006</v>
      </c>
      <c r="H291" s="9">
        <f t="shared" ref="H291:I291" si="72">SUM(H294)+H292</f>
        <v>0</v>
      </c>
      <c r="I291" s="9">
        <f t="shared" si="72"/>
        <v>0</v>
      </c>
    </row>
    <row r="292" spans="1:9">
      <c r="A292" s="2" t="s">
        <v>29</v>
      </c>
      <c r="B292" s="22"/>
      <c r="C292" s="101" t="s">
        <v>216</v>
      </c>
      <c r="D292" s="101" t="s">
        <v>28</v>
      </c>
      <c r="E292" s="31" t="s">
        <v>561</v>
      </c>
      <c r="F292" s="101"/>
      <c r="G292" s="9">
        <f>SUM(G293)</f>
        <v>2708.3</v>
      </c>
      <c r="H292" s="9">
        <f t="shared" ref="H292:I292" si="73">SUM(H293)</f>
        <v>0</v>
      </c>
      <c r="I292" s="9">
        <f t="shared" si="73"/>
        <v>0</v>
      </c>
    </row>
    <row r="293" spans="1:9">
      <c r="A293" s="2" t="s">
        <v>20</v>
      </c>
      <c r="B293" s="22"/>
      <c r="C293" s="101" t="s">
        <v>216</v>
      </c>
      <c r="D293" s="101" t="s">
        <v>28</v>
      </c>
      <c r="E293" s="31" t="s">
        <v>561</v>
      </c>
      <c r="F293" s="101" t="s">
        <v>85</v>
      </c>
      <c r="G293" s="9">
        <v>2708.3</v>
      </c>
      <c r="H293" s="9"/>
      <c r="I293" s="9"/>
    </row>
    <row r="294" spans="1:9" ht="31.5">
      <c r="A294" s="100" t="s">
        <v>835</v>
      </c>
      <c r="B294" s="22"/>
      <c r="C294" s="101" t="s">
        <v>216</v>
      </c>
      <c r="D294" s="101" t="s">
        <v>28</v>
      </c>
      <c r="E294" s="31" t="s">
        <v>652</v>
      </c>
      <c r="F294" s="101"/>
      <c r="G294" s="9">
        <f>SUM(G298)+G301+G295</f>
        <v>53900.800000000003</v>
      </c>
      <c r="H294" s="9">
        <f t="shared" ref="H294:I294" si="74">SUM(H298)+H301+H295</f>
        <v>0</v>
      </c>
      <c r="I294" s="9">
        <f t="shared" si="74"/>
        <v>0</v>
      </c>
    </row>
    <row r="295" spans="1:9" ht="47.25">
      <c r="A295" s="100" t="s">
        <v>656</v>
      </c>
      <c r="B295" s="22"/>
      <c r="C295" s="101" t="s">
        <v>216</v>
      </c>
      <c r="D295" s="101" t="s">
        <v>28</v>
      </c>
      <c r="E295" s="31" t="s">
        <v>655</v>
      </c>
      <c r="F295" s="101"/>
      <c r="G295" s="9">
        <f>SUM(G296:G297)</f>
        <v>11289.8</v>
      </c>
      <c r="H295" s="9">
        <f t="shared" ref="H295:I295" si="75">SUM(H296)</f>
        <v>0</v>
      </c>
      <c r="I295" s="9">
        <f t="shared" si="75"/>
        <v>0</v>
      </c>
    </row>
    <row r="296" spans="1:9" ht="31.5">
      <c r="A296" s="2" t="s">
        <v>243</v>
      </c>
      <c r="B296" s="22"/>
      <c r="C296" s="101" t="s">
        <v>216</v>
      </c>
      <c r="D296" s="101" t="s">
        <v>28</v>
      </c>
      <c r="E296" s="31" t="s">
        <v>655</v>
      </c>
      <c r="F296" s="101" t="s">
        <v>224</v>
      </c>
      <c r="G296" s="9">
        <v>11250.8</v>
      </c>
      <c r="H296" s="9">
        <v>0</v>
      </c>
      <c r="I296" s="9"/>
    </row>
    <row r="297" spans="1:9">
      <c r="A297" s="2" t="s">
        <v>20</v>
      </c>
      <c r="B297" s="22"/>
      <c r="C297" s="110" t="s">
        <v>216</v>
      </c>
      <c r="D297" s="110" t="s">
        <v>28</v>
      </c>
      <c r="E297" s="31" t="s">
        <v>655</v>
      </c>
      <c r="F297" s="110" t="s">
        <v>85</v>
      </c>
      <c r="G297" s="9">
        <v>39</v>
      </c>
      <c r="H297" s="9"/>
      <c r="I297" s="9"/>
    </row>
    <row r="298" spans="1:9" ht="31.5">
      <c r="A298" s="100" t="s">
        <v>907</v>
      </c>
      <c r="B298" s="22"/>
      <c r="C298" s="101" t="s">
        <v>216</v>
      </c>
      <c r="D298" s="101" t="s">
        <v>28</v>
      </c>
      <c r="E298" s="31" t="s">
        <v>651</v>
      </c>
      <c r="F298" s="110"/>
      <c r="G298" s="9">
        <f>SUM(G299:G300)</f>
        <v>42555.8</v>
      </c>
      <c r="H298" s="9">
        <f t="shared" ref="H298:I298" si="76">SUM(H299)</f>
        <v>0</v>
      </c>
      <c r="I298" s="9">
        <f t="shared" si="76"/>
        <v>0</v>
      </c>
    </row>
    <row r="299" spans="1:9" ht="31.5">
      <c r="A299" s="2" t="s">
        <v>243</v>
      </c>
      <c r="B299" s="22"/>
      <c r="C299" s="101" t="s">
        <v>216</v>
      </c>
      <c r="D299" s="101" t="s">
        <v>28</v>
      </c>
      <c r="E299" s="31" t="s">
        <v>651</v>
      </c>
      <c r="F299" s="110" t="s">
        <v>224</v>
      </c>
      <c r="G299" s="9">
        <v>42424.9</v>
      </c>
      <c r="H299" s="9"/>
      <c r="I299" s="9"/>
    </row>
    <row r="300" spans="1:9">
      <c r="A300" s="2" t="s">
        <v>20</v>
      </c>
      <c r="B300" s="22"/>
      <c r="C300" s="110" t="s">
        <v>216</v>
      </c>
      <c r="D300" s="110" t="s">
        <v>28</v>
      </c>
      <c r="E300" s="31" t="s">
        <v>651</v>
      </c>
      <c r="F300" s="110" t="s">
        <v>85</v>
      </c>
      <c r="G300" s="9">
        <v>130.9</v>
      </c>
      <c r="H300" s="9"/>
      <c r="I300" s="9"/>
    </row>
    <row r="301" spans="1:9" ht="31.5">
      <c r="A301" s="100" t="s">
        <v>916</v>
      </c>
      <c r="B301" s="22"/>
      <c r="C301" s="101" t="s">
        <v>216</v>
      </c>
      <c r="D301" s="101" t="s">
        <v>28</v>
      </c>
      <c r="E301" s="31" t="s">
        <v>671</v>
      </c>
      <c r="F301" s="101"/>
      <c r="G301" s="9">
        <f>SUM(G302)</f>
        <v>55.2</v>
      </c>
      <c r="H301" s="9">
        <f>SUM(H302)</f>
        <v>0</v>
      </c>
      <c r="I301" s="9">
        <f>SUM(I302)</f>
        <v>0</v>
      </c>
    </row>
    <row r="302" spans="1:9" ht="31.5">
      <c r="A302" s="2" t="s">
        <v>243</v>
      </c>
      <c r="B302" s="22"/>
      <c r="C302" s="101" t="s">
        <v>216</v>
      </c>
      <c r="D302" s="101" t="s">
        <v>28</v>
      </c>
      <c r="E302" s="31" t="s">
        <v>671</v>
      </c>
      <c r="F302" s="101" t="s">
        <v>224</v>
      </c>
      <c r="G302" s="9">
        <v>55.2</v>
      </c>
      <c r="H302" s="9"/>
      <c r="I302" s="9"/>
    </row>
    <row r="303" spans="1:9">
      <c r="A303" s="2" t="s">
        <v>158</v>
      </c>
      <c r="B303" s="4"/>
      <c r="C303" s="4" t="s">
        <v>152</v>
      </c>
      <c r="D303" s="4" t="s">
        <v>35</v>
      </c>
      <c r="E303" s="4"/>
      <c r="F303" s="4"/>
      <c r="G303" s="7">
        <f>SUM(G304+G308+G311+G333+G342+G347)</f>
        <v>226196.7</v>
      </c>
      <c r="H303" s="7">
        <f>SUM(H304+H308+H311+H333+H342+H347)</f>
        <v>267709.80000000005</v>
      </c>
      <c r="I303" s="7">
        <f>SUM(I304+I308+I311+I333+I342+I347)</f>
        <v>41029.599999999999</v>
      </c>
    </row>
    <row r="304" spans="1:9" ht="31.5">
      <c r="A304" s="2" t="s">
        <v>514</v>
      </c>
      <c r="B304" s="4"/>
      <c r="C304" s="4" t="s">
        <v>152</v>
      </c>
      <c r="D304" s="4" t="s">
        <v>35</v>
      </c>
      <c r="E304" s="4" t="s">
        <v>266</v>
      </c>
      <c r="F304" s="4"/>
      <c r="G304" s="7">
        <f t="shared" ref="G304:I305" si="77">SUM(G305)</f>
        <v>558.6</v>
      </c>
      <c r="H304" s="7">
        <f t="shared" si="77"/>
        <v>2027.2</v>
      </c>
      <c r="I304" s="7">
        <f t="shared" si="77"/>
        <v>2074.3000000000002</v>
      </c>
    </row>
    <row r="305" spans="1:9">
      <c r="A305" s="2" t="s">
        <v>29</v>
      </c>
      <c r="B305" s="4"/>
      <c r="C305" s="4" t="s">
        <v>152</v>
      </c>
      <c r="D305" s="4" t="s">
        <v>35</v>
      </c>
      <c r="E305" s="4" t="s">
        <v>267</v>
      </c>
      <c r="F305" s="4"/>
      <c r="G305" s="7">
        <f>SUM(G306:G307)</f>
        <v>558.6</v>
      </c>
      <c r="H305" s="7">
        <f t="shared" si="77"/>
        <v>2027.2</v>
      </c>
      <c r="I305" s="7">
        <f t="shared" si="77"/>
        <v>2074.3000000000002</v>
      </c>
    </row>
    <row r="306" spans="1:9" ht="30.75" customHeight="1">
      <c r="A306" s="2" t="s">
        <v>43</v>
      </c>
      <c r="B306" s="4"/>
      <c r="C306" s="4" t="s">
        <v>152</v>
      </c>
      <c r="D306" s="4" t="s">
        <v>35</v>
      </c>
      <c r="E306" s="4" t="s">
        <v>267</v>
      </c>
      <c r="F306" s="4" t="s">
        <v>80</v>
      </c>
      <c r="G306" s="7">
        <v>558.6</v>
      </c>
      <c r="H306" s="7">
        <v>2027.2</v>
      </c>
      <c r="I306" s="7">
        <v>2074.3000000000002</v>
      </c>
    </row>
    <row r="307" spans="1:9" ht="21" hidden="1" customHeight="1">
      <c r="A307" s="2" t="s">
        <v>20</v>
      </c>
      <c r="B307" s="4"/>
      <c r="C307" s="4" t="s">
        <v>152</v>
      </c>
      <c r="D307" s="4" t="s">
        <v>35</v>
      </c>
      <c r="E307" s="4" t="s">
        <v>267</v>
      </c>
      <c r="F307" s="4" t="s">
        <v>85</v>
      </c>
      <c r="G307" s="7"/>
      <c r="H307" s="7"/>
      <c r="I307" s="7"/>
    </row>
    <row r="308" spans="1:9" ht="31.5">
      <c r="A308" s="2" t="s">
        <v>515</v>
      </c>
      <c r="B308" s="4"/>
      <c r="C308" s="4" t="s">
        <v>152</v>
      </c>
      <c r="D308" s="4" t="s">
        <v>35</v>
      </c>
      <c r="E308" s="4" t="s">
        <v>268</v>
      </c>
      <c r="F308" s="4"/>
      <c r="G308" s="7">
        <f t="shared" ref="G308:I309" si="78">SUM(G309)</f>
        <v>1800</v>
      </c>
      <c r="H308" s="7">
        <f t="shared" si="78"/>
        <v>1800</v>
      </c>
      <c r="I308" s="7">
        <f t="shared" si="78"/>
        <v>1800</v>
      </c>
    </row>
    <row r="309" spans="1:9">
      <c r="A309" s="2" t="s">
        <v>29</v>
      </c>
      <c r="B309" s="4"/>
      <c r="C309" s="4" t="s">
        <v>152</v>
      </c>
      <c r="D309" s="4" t="s">
        <v>35</v>
      </c>
      <c r="E309" s="4" t="s">
        <v>269</v>
      </c>
      <c r="F309" s="4"/>
      <c r="G309" s="7">
        <f t="shared" si="78"/>
        <v>1800</v>
      </c>
      <c r="H309" s="7">
        <f t="shared" si="78"/>
        <v>1800</v>
      </c>
      <c r="I309" s="7">
        <f t="shared" si="78"/>
        <v>1800</v>
      </c>
    </row>
    <row r="310" spans="1:9" ht="31.5">
      <c r="A310" s="2" t="s">
        <v>43</v>
      </c>
      <c r="B310" s="4"/>
      <c r="C310" s="4" t="s">
        <v>152</v>
      </c>
      <c r="D310" s="4" t="s">
        <v>35</v>
      </c>
      <c r="E310" s="4" t="s">
        <v>269</v>
      </c>
      <c r="F310" s="4" t="s">
        <v>80</v>
      </c>
      <c r="G310" s="7">
        <v>1800</v>
      </c>
      <c r="H310" s="7">
        <v>1800</v>
      </c>
      <c r="I310" s="7">
        <v>1800</v>
      </c>
    </row>
    <row r="311" spans="1:9" ht="31.5">
      <c r="A311" s="2" t="s">
        <v>637</v>
      </c>
      <c r="B311" s="4"/>
      <c r="C311" s="4" t="s">
        <v>152</v>
      </c>
      <c r="D311" s="4" t="s">
        <v>35</v>
      </c>
      <c r="E311" s="4" t="s">
        <v>221</v>
      </c>
      <c r="F311" s="4"/>
      <c r="G311" s="7">
        <f>SUM(G312)</f>
        <v>201108.2</v>
      </c>
      <c r="H311" s="7">
        <f>SUM(H312)</f>
        <v>252450</v>
      </c>
      <c r="I311" s="7">
        <f>SUM(I312)</f>
        <v>25722.7</v>
      </c>
    </row>
    <row r="312" spans="1:9">
      <c r="A312" s="2" t="s">
        <v>244</v>
      </c>
      <c r="B312" s="4"/>
      <c r="C312" s="4" t="s">
        <v>152</v>
      </c>
      <c r="D312" s="4" t="s">
        <v>35</v>
      </c>
      <c r="E312" s="4" t="s">
        <v>272</v>
      </c>
      <c r="F312" s="4"/>
      <c r="G312" s="7">
        <f>SUM(G323)+G313</f>
        <v>201108.2</v>
      </c>
      <c r="H312" s="7">
        <f>SUM(H323)+H313</f>
        <v>252450</v>
      </c>
      <c r="I312" s="7">
        <f>SUM(I323)+I313</f>
        <v>25722.7</v>
      </c>
    </row>
    <row r="313" spans="1:9">
      <c r="A313" s="2" t="s">
        <v>29</v>
      </c>
      <c r="B313" s="4"/>
      <c r="C313" s="4" t="s">
        <v>152</v>
      </c>
      <c r="D313" s="4" t="s">
        <v>35</v>
      </c>
      <c r="E313" s="4" t="s">
        <v>398</v>
      </c>
      <c r="F313" s="4"/>
      <c r="G313" s="7">
        <f>SUM(G321)+G314+G315+G317+G319</f>
        <v>198543.6</v>
      </c>
      <c r="H313" s="7">
        <f t="shared" ref="H313:I313" si="79">SUM(H321)+H314+H315+H317+H319</f>
        <v>67950</v>
      </c>
      <c r="I313" s="7">
        <f t="shared" si="79"/>
        <v>25722.7</v>
      </c>
    </row>
    <row r="314" spans="1:9" ht="31.5">
      <c r="A314" s="2" t="s">
        <v>43</v>
      </c>
      <c r="B314" s="4"/>
      <c r="C314" s="4" t="s">
        <v>152</v>
      </c>
      <c r="D314" s="4" t="s">
        <v>35</v>
      </c>
      <c r="E314" s="4" t="s">
        <v>398</v>
      </c>
      <c r="F314" s="4" t="s">
        <v>80</v>
      </c>
      <c r="G314" s="7">
        <v>4173.3999999999996</v>
      </c>
      <c r="H314" s="7"/>
      <c r="I314" s="7"/>
    </row>
    <row r="315" spans="1:9" ht="31.5">
      <c r="A315" s="2" t="s">
        <v>1034</v>
      </c>
      <c r="B315" s="4"/>
      <c r="C315" s="4" t="s">
        <v>152</v>
      </c>
      <c r="D315" s="4" t="s">
        <v>35</v>
      </c>
      <c r="E315" s="4" t="s">
        <v>1031</v>
      </c>
      <c r="F315" s="4"/>
      <c r="G315" s="7">
        <f>SUM(G316)</f>
        <v>15928</v>
      </c>
      <c r="H315" s="7">
        <f t="shared" ref="H315:I315" si="80">SUM(H316)</f>
        <v>44731</v>
      </c>
      <c r="I315" s="7">
        <f t="shared" si="80"/>
        <v>0</v>
      </c>
    </row>
    <row r="316" spans="1:9" ht="31.5">
      <c r="A316" s="2" t="s">
        <v>43</v>
      </c>
      <c r="B316" s="4"/>
      <c r="C316" s="4" t="s">
        <v>152</v>
      </c>
      <c r="D316" s="4" t="s">
        <v>35</v>
      </c>
      <c r="E316" s="4" t="s">
        <v>1031</v>
      </c>
      <c r="F316" s="4" t="s">
        <v>80</v>
      </c>
      <c r="G316" s="7">
        <v>15928</v>
      </c>
      <c r="H316" s="7">
        <v>44731</v>
      </c>
      <c r="I316" s="7"/>
    </row>
    <row r="317" spans="1:9" ht="31.5">
      <c r="A317" s="2" t="s">
        <v>1035</v>
      </c>
      <c r="B317" s="4"/>
      <c r="C317" s="4" t="s">
        <v>152</v>
      </c>
      <c r="D317" s="4" t="s">
        <v>35</v>
      </c>
      <c r="E317" s="4" t="s">
        <v>1032</v>
      </c>
      <c r="F317" s="4"/>
      <c r="G317" s="7">
        <f>SUM(G318)</f>
        <v>8243.5</v>
      </c>
      <c r="H317" s="7">
        <f t="shared" ref="H317:I317" si="81">SUM(H318)</f>
        <v>23146.2</v>
      </c>
      <c r="I317" s="7">
        <f t="shared" si="81"/>
        <v>0</v>
      </c>
    </row>
    <row r="318" spans="1:9" ht="31.5">
      <c r="A318" s="2" t="s">
        <v>43</v>
      </c>
      <c r="B318" s="4"/>
      <c r="C318" s="4" t="s">
        <v>152</v>
      </c>
      <c r="D318" s="4" t="s">
        <v>35</v>
      </c>
      <c r="E318" s="4" t="s">
        <v>1032</v>
      </c>
      <c r="F318" s="4" t="s">
        <v>80</v>
      </c>
      <c r="G318" s="7">
        <v>8243.5</v>
      </c>
      <c r="H318" s="7">
        <v>23146.2</v>
      </c>
      <c r="I318" s="7"/>
    </row>
    <row r="319" spans="1:9" ht="31.5">
      <c r="A319" s="2" t="s">
        <v>1036</v>
      </c>
      <c r="B319" s="4"/>
      <c r="C319" s="4" t="s">
        <v>152</v>
      </c>
      <c r="D319" s="4" t="s">
        <v>35</v>
      </c>
      <c r="E319" s="4" t="s">
        <v>1033</v>
      </c>
      <c r="F319" s="4"/>
      <c r="G319" s="7">
        <f>SUM(G320)</f>
        <v>28.5</v>
      </c>
      <c r="H319" s="7">
        <f t="shared" ref="H319:I319" si="82">SUM(H320)</f>
        <v>72.8</v>
      </c>
      <c r="I319" s="7">
        <f t="shared" si="82"/>
        <v>0</v>
      </c>
    </row>
    <row r="320" spans="1:9" ht="31.5">
      <c r="A320" s="2" t="s">
        <v>43</v>
      </c>
      <c r="B320" s="4"/>
      <c r="C320" s="4" t="s">
        <v>152</v>
      </c>
      <c r="D320" s="4" t="s">
        <v>35</v>
      </c>
      <c r="E320" s="4" t="s">
        <v>1033</v>
      </c>
      <c r="F320" s="4" t="s">
        <v>80</v>
      </c>
      <c r="G320" s="7">
        <v>28.5</v>
      </c>
      <c r="H320" s="7">
        <v>72.8</v>
      </c>
      <c r="I320" s="7"/>
    </row>
    <row r="321" spans="1:9">
      <c r="A321" s="2" t="s">
        <v>804</v>
      </c>
      <c r="B321" s="4"/>
      <c r="C321" s="4" t="s">
        <v>152</v>
      </c>
      <c r="D321" s="4" t="s">
        <v>35</v>
      </c>
      <c r="E321" s="4" t="s">
        <v>732</v>
      </c>
      <c r="F321" s="4"/>
      <c r="G321" s="7">
        <f>SUM(G322)</f>
        <v>170170.2</v>
      </c>
      <c r="H321" s="7">
        <f>SUM(H322)</f>
        <v>0</v>
      </c>
      <c r="I321" s="7">
        <f>SUM(I322)</f>
        <v>25722.7</v>
      </c>
    </row>
    <row r="322" spans="1:9" ht="31.5">
      <c r="A322" s="2" t="s">
        <v>43</v>
      </c>
      <c r="B322" s="4"/>
      <c r="C322" s="4" t="s">
        <v>152</v>
      </c>
      <c r="D322" s="4" t="s">
        <v>35</v>
      </c>
      <c r="E322" s="4" t="s">
        <v>732</v>
      </c>
      <c r="F322" s="4" t="s">
        <v>80</v>
      </c>
      <c r="G322" s="7">
        <v>170170.2</v>
      </c>
      <c r="H322" s="7"/>
      <c r="I322" s="7">
        <v>25722.7</v>
      </c>
    </row>
    <row r="323" spans="1:9" ht="31.5">
      <c r="A323" s="2" t="s">
        <v>242</v>
      </c>
      <c r="B323" s="4"/>
      <c r="C323" s="4" t="s">
        <v>152</v>
      </c>
      <c r="D323" s="4" t="s">
        <v>35</v>
      </c>
      <c r="E323" s="4" t="s">
        <v>273</v>
      </c>
      <c r="F323" s="4"/>
      <c r="G323" s="7">
        <f>SUM(G324)+G331+G325+G327+G329</f>
        <v>2564.6</v>
      </c>
      <c r="H323" s="7">
        <f t="shared" ref="H323:I323" si="83">SUM(H324)+H331+H325+H327+H329</f>
        <v>184500</v>
      </c>
      <c r="I323" s="7">
        <f t="shared" si="83"/>
        <v>0</v>
      </c>
    </row>
    <row r="324" spans="1:9" ht="31.5">
      <c r="A324" s="2" t="s">
        <v>243</v>
      </c>
      <c r="B324" s="4"/>
      <c r="C324" s="4" t="s">
        <v>152</v>
      </c>
      <c r="D324" s="4" t="s">
        <v>35</v>
      </c>
      <c r="E324" s="4" t="s">
        <v>273</v>
      </c>
      <c r="F324" s="4" t="s">
        <v>224</v>
      </c>
      <c r="G324" s="7">
        <v>2539.6</v>
      </c>
      <c r="H324" s="7"/>
      <c r="I324" s="7"/>
    </row>
    <row r="325" spans="1:9" ht="31.5">
      <c r="A325" s="2" t="s">
        <v>1034</v>
      </c>
      <c r="B325" s="4"/>
      <c r="C325" s="4" t="s">
        <v>152</v>
      </c>
      <c r="D325" s="4" t="s">
        <v>35</v>
      </c>
      <c r="E325" s="4" t="s">
        <v>1037</v>
      </c>
      <c r="F325" s="4"/>
      <c r="G325" s="7">
        <f>SUM(G326)</f>
        <v>0</v>
      </c>
      <c r="H325" s="7">
        <f t="shared" ref="H325" si="84">SUM(H326)</f>
        <v>121462</v>
      </c>
      <c r="I325" s="7">
        <f t="shared" ref="I325" si="85">SUM(I326)</f>
        <v>0</v>
      </c>
    </row>
    <row r="326" spans="1:9" ht="31.5">
      <c r="A326" s="2" t="s">
        <v>243</v>
      </c>
      <c r="B326" s="4"/>
      <c r="C326" s="4" t="s">
        <v>152</v>
      </c>
      <c r="D326" s="4" t="s">
        <v>35</v>
      </c>
      <c r="E326" s="4" t="s">
        <v>1037</v>
      </c>
      <c r="F326" s="4" t="s">
        <v>224</v>
      </c>
      <c r="G326" s="7"/>
      <c r="H326" s="7">
        <v>121462</v>
      </c>
      <c r="I326" s="7"/>
    </row>
    <row r="327" spans="1:9" ht="31.5">
      <c r="A327" s="2" t="s">
        <v>1035</v>
      </c>
      <c r="B327" s="4"/>
      <c r="C327" s="4" t="s">
        <v>152</v>
      </c>
      <c r="D327" s="4" t="s">
        <v>35</v>
      </c>
      <c r="E327" s="4" t="s">
        <v>1038</v>
      </c>
      <c r="F327" s="4"/>
      <c r="G327" s="7">
        <f>SUM(G328)</f>
        <v>0</v>
      </c>
      <c r="H327" s="7">
        <f t="shared" ref="H327" si="86">SUM(H328)</f>
        <v>62852.7</v>
      </c>
      <c r="I327" s="7">
        <f t="shared" ref="I327" si="87">SUM(I328)</f>
        <v>0</v>
      </c>
    </row>
    <row r="328" spans="1:9" ht="31.5">
      <c r="A328" s="2" t="s">
        <v>243</v>
      </c>
      <c r="B328" s="4"/>
      <c r="C328" s="4" t="s">
        <v>152</v>
      </c>
      <c r="D328" s="4" t="s">
        <v>35</v>
      </c>
      <c r="E328" s="4" t="s">
        <v>1038</v>
      </c>
      <c r="F328" s="4" t="s">
        <v>224</v>
      </c>
      <c r="G328" s="7"/>
      <c r="H328" s="7">
        <v>62852.7</v>
      </c>
      <c r="I328" s="7"/>
    </row>
    <row r="329" spans="1:9" ht="31.5">
      <c r="A329" s="2" t="s">
        <v>1036</v>
      </c>
      <c r="B329" s="4"/>
      <c r="C329" s="4" t="s">
        <v>152</v>
      </c>
      <c r="D329" s="4" t="s">
        <v>35</v>
      </c>
      <c r="E329" s="4" t="s">
        <v>1039</v>
      </c>
      <c r="F329" s="4"/>
      <c r="G329" s="7">
        <f>SUM(G330)</f>
        <v>0</v>
      </c>
      <c r="H329" s="7">
        <f t="shared" ref="H329" si="88">SUM(H330)</f>
        <v>185.3</v>
      </c>
      <c r="I329" s="7">
        <f t="shared" ref="I329" si="89">SUM(I330)</f>
        <v>0</v>
      </c>
    </row>
    <row r="330" spans="1:9" ht="31.5">
      <c r="A330" s="2" t="s">
        <v>243</v>
      </c>
      <c r="B330" s="4"/>
      <c r="C330" s="4" t="s">
        <v>152</v>
      </c>
      <c r="D330" s="4" t="s">
        <v>35</v>
      </c>
      <c r="E330" s="4" t="s">
        <v>1039</v>
      </c>
      <c r="F330" s="4" t="s">
        <v>224</v>
      </c>
      <c r="G330" s="7"/>
      <c r="H330" s="7">
        <v>185.3</v>
      </c>
      <c r="I330" s="7"/>
    </row>
    <row r="331" spans="1:9" ht="63">
      <c r="A331" s="35" t="s">
        <v>804</v>
      </c>
      <c r="B331" s="4"/>
      <c r="C331" s="4" t="s">
        <v>152</v>
      </c>
      <c r="D331" s="4" t="s">
        <v>35</v>
      </c>
      <c r="E331" s="4" t="s">
        <v>783</v>
      </c>
      <c r="F331" s="4"/>
      <c r="G331" s="7">
        <f>SUM(G332)</f>
        <v>25</v>
      </c>
      <c r="H331" s="7">
        <f t="shared" ref="H331:I331" si="90">SUM(H332)</f>
        <v>0</v>
      </c>
      <c r="I331" s="7">
        <f t="shared" si="90"/>
        <v>0</v>
      </c>
    </row>
    <row r="332" spans="1:9" ht="31.5">
      <c r="A332" s="2" t="s">
        <v>243</v>
      </c>
      <c r="B332" s="4"/>
      <c r="C332" s="4" t="s">
        <v>152</v>
      </c>
      <c r="D332" s="4" t="s">
        <v>35</v>
      </c>
      <c r="E332" s="4" t="s">
        <v>783</v>
      </c>
      <c r="F332" s="4" t="s">
        <v>224</v>
      </c>
      <c r="G332" s="7">
        <v>25</v>
      </c>
      <c r="H332" s="7"/>
      <c r="I332" s="7"/>
    </row>
    <row r="333" spans="1:9" ht="31.5" customHeight="1">
      <c r="A333" s="100" t="s">
        <v>493</v>
      </c>
      <c r="B333" s="4"/>
      <c r="C333" s="4" t="s">
        <v>152</v>
      </c>
      <c r="D333" s="4" t="s">
        <v>35</v>
      </c>
      <c r="E333" s="4" t="s">
        <v>199</v>
      </c>
      <c r="F333" s="4"/>
      <c r="G333" s="7">
        <f>SUM(G334)+G339</f>
        <v>14196.8</v>
      </c>
      <c r="H333" s="7">
        <f>SUM(H334)+H339</f>
        <v>3500</v>
      </c>
      <c r="I333" s="7">
        <f>SUM(I334)+I339</f>
        <v>3500</v>
      </c>
    </row>
    <row r="334" spans="1:9" ht="47.25">
      <c r="A334" s="100" t="s">
        <v>494</v>
      </c>
      <c r="B334" s="4"/>
      <c r="C334" s="4" t="s">
        <v>152</v>
      </c>
      <c r="D334" s="4" t="s">
        <v>35</v>
      </c>
      <c r="E334" s="4" t="s">
        <v>200</v>
      </c>
      <c r="F334" s="4"/>
      <c r="G334" s="7">
        <f>SUM(G335)+G337</f>
        <v>14196.8</v>
      </c>
      <c r="H334" s="7">
        <f t="shared" ref="H334:I334" si="91">SUM(H335)+H337</f>
        <v>3500</v>
      </c>
      <c r="I334" s="7">
        <f t="shared" si="91"/>
        <v>3500</v>
      </c>
    </row>
    <row r="335" spans="1:9" ht="31.5">
      <c r="A335" s="100" t="s">
        <v>402</v>
      </c>
      <c r="B335" s="4"/>
      <c r="C335" s="4" t="s">
        <v>152</v>
      </c>
      <c r="D335" s="4" t="s">
        <v>35</v>
      </c>
      <c r="E335" s="4" t="s">
        <v>201</v>
      </c>
      <c r="F335" s="4"/>
      <c r="G335" s="7">
        <f>SUM(G336:G336)</f>
        <v>14196.8</v>
      </c>
      <c r="H335" s="7">
        <f>SUM(H336:H336)</f>
        <v>3500</v>
      </c>
      <c r="I335" s="7">
        <f>SUM(I336:I336)</f>
        <v>3500</v>
      </c>
    </row>
    <row r="336" spans="1:9" ht="31.5">
      <c r="A336" s="2" t="s">
        <v>43</v>
      </c>
      <c r="B336" s="4"/>
      <c r="C336" s="4" t="s">
        <v>152</v>
      </c>
      <c r="D336" s="4" t="s">
        <v>35</v>
      </c>
      <c r="E336" s="4" t="s">
        <v>201</v>
      </c>
      <c r="F336" s="4" t="s">
        <v>80</v>
      </c>
      <c r="G336" s="7">
        <v>14196.8</v>
      </c>
      <c r="H336" s="7">
        <v>3500</v>
      </c>
      <c r="I336" s="7">
        <v>3500</v>
      </c>
    </row>
    <row r="337" spans="1:9" hidden="1">
      <c r="A337" s="2" t="s">
        <v>804</v>
      </c>
      <c r="B337" s="4"/>
      <c r="C337" s="4" t="s">
        <v>152</v>
      </c>
      <c r="D337" s="4" t="s">
        <v>35</v>
      </c>
      <c r="E337" s="4" t="s">
        <v>782</v>
      </c>
      <c r="F337" s="4"/>
      <c r="G337" s="7">
        <f>SUM(G338)</f>
        <v>0</v>
      </c>
      <c r="H337" s="7">
        <f t="shared" ref="H337:I337" si="92">SUM(H338)</f>
        <v>0</v>
      </c>
      <c r="I337" s="7">
        <f t="shared" si="92"/>
        <v>0</v>
      </c>
    </row>
    <row r="338" spans="1:9" ht="31.5" hidden="1">
      <c r="A338" s="2" t="s">
        <v>43</v>
      </c>
      <c r="B338" s="4"/>
      <c r="C338" s="4" t="s">
        <v>152</v>
      </c>
      <c r="D338" s="4" t="s">
        <v>35</v>
      </c>
      <c r="E338" s="4" t="s">
        <v>782</v>
      </c>
      <c r="F338" s="4" t="s">
        <v>80</v>
      </c>
      <c r="G338" s="7"/>
      <c r="H338" s="7">
        <v>0</v>
      </c>
      <c r="I338" s="7">
        <v>0</v>
      </c>
    </row>
    <row r="339" spans="1:9" ht="31.5" hidden="1">
      <c r="A339" s="2" t="s">
        <v>495</v>
      </c>
      <c r="B339" s="4"/>
      <c r="C339" s="4" t="s">
        <v>152</v>
      </c>
      <c r="D339" s="4" t="s">
        <v>35</v>
      </c>
      <c r="E339" s="4" t="s">
        <v>213</v>
      </c>
      <c r="F339" s="4"/>
      <c r="G339" s="7">
        <f>SUM(G340)</f>
        <v>0</v>
      </c>
      <c r="H339" s="7">
        <f t="shared" ref="H339:I339" si="93">SUM(H340)</f>
        <v>0</v>
      </c>
      <c r="I339" s="7">
        <f t="shared" si="93"/>
        <v>0</v>
      </c>
    </row>
    <row r="340" spans="1:9" ht="31.5" hidden="1">
      <c r="A340" s="2" t="s">
        <v>402</v>
      </c>
      <c r="B340" s="4"/>
      <c r="C340" s="4" t="s">
        <v>152</v>
      </c>
      <c r="D340" s="4" t="s">
        <v>35</v>
      </c>
      <c r="E340" s="4" t="s">
        <v>513</v>
      </c>
      <c r="F340" s="4"/>
      <c r="G340" s="7">
        <f>SUM(G341)</f>
        <v>0</v>
      </c>
      <c r="H340" s="7"/>
      <c r="I340" s="7"/>
    </row>
    <row r="341" spans="1:9" hidden="1">
      <c r="A341" s="2" t="s">
        <v>20</v>
      </c>
      <c r="B341" s="4"/>
      <c r="C341" s="4" t="s">
        <v>152</v>
      </c>
      <c r="D341" s="4" t="s">
        <v>35</v>
      </c>
      <c r="E341" s="4" t="s">
        <v>513</v>
      </c>
      <c r="F341" s="4" t="s">
        <v>85</v>
      </c>
      <c r="G341" s="7"/>
      <c r="H341" s="7"/>
      <c r="I341" s="7"/>
    </row>
    <row r="342" spans="1:9" ht="31.5">
      <c r="A342" s="34" t="s">
        <v>540</v>
      </c>
      <c r="B342" s="4"/>
      <c r="C342" s="4" t="s">
        <v>152</v>
      </c>
      <c r="D342" s="4" t="s">
        <v>35</v>
      </c>
      <c r="E342" s="5" t="s">
        <v>536</v>
      </c>
      <c r="F342" s="5"/>
      <c r="G342" s="7">
        <f>SUM(G343)+G345</f>
        <v>4793.3999999999996</v>
      </c>
      <c r="H342" s="7">
        <f t="shared" ref="H342:I342" si="94">SUM(H343)+H345</f>
        <v>4192.8999999999996</v>
      </c>
      <c r="I342" s="7">
        <f t="shared" si="94"/>
        <v>4192.8999999999996</v>
      </c>
    </row>
    <row r="343" spans="1:9">
      <c r="A343" s="34" t="s">
        <v>29</v>
      </c>
      <c r="B343" s="4"/>
      <c r="C343" s="4" t="s">
        <v>152</v>
      </c>
      <c r="D343" s="4" t="s">
        <v>35</v>
      </c>
      <c r="E343" s="5" t="s">
        <v>537</v>
      </c>
      <c r="F343" s="5"/>
      <c r="G343" s="7">
        <f t="shared" ref="G343:I343" si="95">SUM(G344)</f>
        <v>4793.3999999999996</v>
      </c>
      <c r="H343" s="7">
        <f t="shared" si="95"/>
        <v>4192.8999999999996</v>
      </c>
      <c r="I343" s="7">
        <f t="shared" si="95"/>
        <v>4192.8999999999996</v>
      </c>
    </row>
    <row r="344" spans="1:9" ht="31.5">
      <c r="A344" s="34" t="s">
        <v>43</v>
      </c>
      <c r="B344" s="4"/>
      <c r="C344" s="4" t="s">
        <v>152</v>
      </c>
      <c r="D344" s="4" t="s">
        <v>35</v>
      </c>
      <c r="E344" s="5" t="s">
        <v>537</v>
      </c>
      <c r="F344" s="5" t="s">
        <v>80</v>
      </c>
      <c r="G344" s="7">
        <v>4793.3999999999996</v>
      </c>
      <c r="H344" s="7">
        <v>4192.8999999999996</v>
      </c>
      <c r="I344" s="7">
        <v>4192.8999999999996</v>
      </c>
    </row>
    <row r="345" spans="1:9" ht="47.25" hidden="1">
      <c r="A345" s="34" t="s">
        <v>706</v>
      </c>
      <c r="B345" s="4"/>
      <c r="C345" s="4" t="s">
        <v>152</v>
      </c>
      <c r="D345" s="4" t="s">
        <v>35</v>
      </c>
      <c r="E345" s="5" t="s">
        <v>707</v>
      </c>
      <c r="F345" s="5"/>
      <c r="G345" s="7">
        <f>SUM(G346)</f>
        <v>0</v>
      </c>
      <c r="H345" s="7">
        <f t="shared" ref="H345:I345" si="96">SUM(H346)</f>
        <v>0</v>
      </c>
      <c r="I345" s="7">
        <f t="shared" si="96"/>
        <v>0</v>
      </c>
    </row>
    <row r="346" spans="1:9" ht="31.5" hidden="1">
      <c r="A346" s="34" t="s">
        <v>43</v>
      </c>
      <c r="B346" s="4"/>
      <c r="C346" s="4" t="s">
        <v>152</v>
      </c>
      <c r="D346" s="4" t="s">
        <v>35</v>
      </c>
      <c r="E346" s="5" t="s">
        <v>707</v>
      </c>
      <c r="F346" s="5" t="s">
        <v>80</v>
      </c>
      <c r="G346" s="7"/>
      <c r="H346" s="7"/>
      <c r="I346" s="7"/>
    </row>
    <row r="347" spans="1:9" ht="31.5">
      <c r="A347" s="34" t="s">
        <v>541</v>
      </c>
      <c r="B347" s="4"/>
      <c r="C347" s="4" t="s">
        <v>152</v>
      </c>
      <c r="D347" s="4" t="s">
        <v>35</v>
      </c>
      <c r="E347" s="5" t="s">
        <v>538</v>
      </c>
      <c r="F347" s="5"/>
      <c r="G347" s="7">
        <f t="shared" ref="G347:I348" si="97">SUM(G348)</f>
        <v>3739.7</v>
      </c>
      <c r="H347" s="7">
        <f t="shared" si="97"/>
        <v>3739.7</v>
      </c>
      <c r="I347" s="7">
        <f t="shared" si="97"/>
        <v>3739.7</v>
      </c>
    </row>
    <row r="348" spans="1:9">
      <c r="A348" s="34" t="s">
        <v>29</v>
      </c>
      <c r="B348" s="4"/>
      <c r="C348" s="4" t="s">
        <v>152</v>
      </c>
      <c r="D348" s="4" t="s">
        <v>35</v>
      </c>
      <c r="E348" s="5" t="s">
        <v>539</v>
      </c>
      <c r="F348" s="5"/>
      <c r="G348" s="7">
        <f t="shared" si="97"/>
        <v>3739.7</v>
      </c>
      <c r="H348" s="7">
        <f t="shared" si="97"/>
        <v>3739.7</v>
      </c>
      <c r="I348" s="7">
        <f t="shared" si="97"/>
        <v>3739.7</v>
      </c>
    </row>
    <row r="349" spans="1:9" ht="31.5">
      <c r="A349" s="34" t="s">
        <v>43</v>
      </c>
      <c r="B349" s="4"/>
      <c r="C349" s="4" t="s">
        <v>152</v>
      </c>
      <c r="D349" s="4" t="s">
        <v>35</v>
      </c>
      <c r="E349" s="5" t="s">
        <v>539</v>
      </c>
      <c r="F349" s="5" t="s">
        <v>80</v>
      </c>
      <c r="G349" s="7">
        <v>3739.7</v>
      </c>
      <c r="H349" s="7">
        <v>3739.7</v>
      </c>
      <c r="I349" s="7">
        <v>3739.7</v>
      </c>
    </row>
    <row r="350" spans="1:9">
      <c r="A350" s="2" t="s">
        <v>159</v>
      </c>
      <c r="B350" s="4"/>
      <c r="C350" s="4" t="s">
        <v>152</v>
      </c>
      <c r="D350" s="4" t="s">
        <v>45</v>
      </c>
      <c r="E350" s="4"/>
      <c r="F350" s="4"/>
      <c r="G350" s="7">
        <f>SUM(G351+G361+G363+G390+G398+G407+G420)+G387</f>
        <v>487281.5</v>
      </c>
      <c r="H350" s="7">
        <f>SUM(H351+H361+H363+H390+H398+H407+H420)+H387</f>
        <v>292915.20000000001</v>
      </c>
      <c r="I350" s="7">
        <f>SUM(I351+I361+I363+I390+I398+I407+I420)+I387</f>
        <v>231534.19999999998</v>
      </c>
    </row>
    <row r="351" spans="1:9" ht="31.5">
      <c r="A351" s="35" t="s">
        <v>516</v>
      </c>
      <c r="B351" s="6"/>
      <c r="C351" s="4" t="s">
        <v>152</v>
      </c>
      <c r="D351" s="4" t="s">
        <v>45</v>
      </c>
      <c r="E351" s="4" t="s">
        <v>274</v>
      </c>
      <c r="F351" s="4"/>
      <c r="G351" s="7">
        <f>SUM(G352)+G356+G358</f>
        <v>35805.4</v>
      </c>
      <c r="H351" s="7">
        <f t="shared" ref="H351:I351" si="98">SUM(H352)+H356+H358</f>
        <v>34782.699999999997</v>
      </c>
      <c r="I351" s="7">
        <f t="shared" si="98"/>
        <v>34782.699999999997</v>
      </c>
    </row>
    <row r="352" spans="1:9">
      <c r="A352" s="2" t="s">
        <v>29</v>
      </c>
      <c r="B352" s="4"/>
      <c r="C352" s="4" t="s">
        <v>152</v>
      </c>
      <c r="D352" s="4" t="s">
        <v>45</v>
      </c>
      <c r="E352" s="4" t="s">
        <v>275</v>
      </c>
      <c r="F352" s="4"/>
      <c r="G352" s="7">
        <f>SUM(G353)+G354</f>
        <v>32807.199999999997</v>
      </c>
      <c r="H352" s="7">
        <f t="shared" ref="H352:I352" si="99">SUM(H353)+H354</f>
        <v>34782.699999999997</v>
      </c>
      <c r="I352" s="7">
        <f t="shared" si="99"/>
        <v>34782.699999999997</v>
      </c>
    </row>
    <row r="353" spans="1:9" ht="31.5">
      <c r="A353" s="2" t="s">
        <v>43</v>
      </c>
      <c r="B353" s="4"/>
      <c r="C353" s="4" t="s">
        <v>152</v>
      </c>
      <c r="D353" s="4" t="s">
        <v>45</v>
      </c>
      <c r="E353" s="4" t="s">
        <v>275</v>
      </c>
      <c r="F353" s="4" t="s">
        <v>80</v>
      </c>
      <c r="G353" s="7">
        <v>31624.5</v>
      </c>
      <c r="H353" s="7">
        <v>33600</v>
      </c>
      <c r="I353" s="7">
        <v>33600</v>
      </c>
    </row>
    <row r="354" spans="1:9" ht="59.25" customHeight="1">
      <c r="A354" s="34" t="s">
        <v>704</v>
      </c>
      <c r="B354" s="4"/>
      <c r="C354" s="4" t="s">
        <v>152</v>
      </c>
      <c r="D354" s="4" t="s">
        <v>45</v>
      </c>
      <c r="E354" s="5" t="s">
        <v>703</v>
      </c>
      <c r="F354" s="4"/>
      <c r="G354" s="7">
        <f>SUM(G355)</f>
        <v>1182.7</v>
      </c>
      <c r="H354" s="7">
        <f>SUM(H355)</f>
        <v>1182.7</v>
      </c>
      <c r="I354" s="7">
        <f>SUM(I355)</f>
        <v>1182.7</v>
      </c>
    </row>
    <row r="355" spans="1:9" ht="31.5">
      <c r="A355" s="2" t="s">
        <v>43</v>
      </c>
      <c r="B355" s="4"/>
      <c r="C355" s="4" t="s">
        <v>152</v>
      </c>
      <c r="D355" s="4" t="s">
        <v>45</v>
      </c>
      <c r="E355" s="5" t="s">
        <v>703</v>
      </c>
      <c r="F355" s="4" t="s">
        <v>80</v>
      </c>
      <c r="G355" s="7">
        <v>1182.7</v>
      </c>
      <c r="H355" s="7">
        <v>1182.7</v>
      </c>
      <c r="I355" s="7">
        <v>1182.7</v>
      </c>
    </row>
    <row r="356" spans="1:9" ht="47.25">
      <c r="A356" s="34" t="s">
        <v>23</v>
      </c>
      <c r="B356" s="4"/>
      <c r="C356" s="4" t="s">
        <v>152</v>
      </c>
      <c r="D356" s="4" t="s">
        <v>45</v>
      </c>
      <c r="E356" s="5" t="s">
        <v>1042</v>
      </c>
      <c r="F356" s="4"/>
      <c r="G356" s="7">
        <f>SUM(G357)</f>
        <v>1493.9</v>
      </c>
      <c r="H356" s="7">
        <f t="shared" ref="H356:I356" si="100">SUM(H357)</f>
        <v>0</v>
      </c>
      <c r="I356" s="7">
        <f t="shared" si="100"/>
        <v>0</v>
      </c>
    </row>
    <row r="357" spans="1:9" ht="31.5">
      <c r="A357" s="34" t="s">
        <v>207</v>
      </c>
      <c r="B357" s="4"/>
      <c r="C357" s="4" t="s">
        <v>152</v>
      </c>
      <c r="D357" s="4" t="s">
        <v>45</v>
      </c>
      <c r="E357" s="5" t="s">
        <v>1042</v>
      </c>
      <c r="F357" s="4" t="s">
        <v>111</v>
      </c>
      <c r="G357" s="7">
        <v>1493.9</v>
      </c>
      <c r="H357" s="7"/>
      <c r="I357" s="7"/>
    </row>
    <row r="358" spans="1:9" ht="31.5">
      <c r="A358" s="100" t="s">
        <v>236</v>
      </c>
      <c r="B358" s="4"/>
      <c r="C358" s="4" t="s">
        <v>152</v>
      </c>
      <c r="D358" s="4" t="s">
        <v>45</v>
      </c>
      <c r="E358" s="5" t="s">
        <v>1043</v>
      </c>
      <c r="F358" s="4"/>
      <c r="G358" s="7">
        <f>SUM(G359)</f>
        <v>1504.3</v>
      </c>
      <c r="H358" s="7"/>
      <c r="I358" s="7"/>
    </row>
    <row r="359" spans="1:9" ht="31.5">
      <c r="A359" s="34" t="s">
        <v>207</v>
      </c>
      <c r="B359" s="4"/>
      <c r="C359" s="4" t="s">
        <v>152</v>
      </c>
      <c r="D359" s="4" t="s">
        <v>45</v>
      </c>
      <c r="E359" s="5" t="s">
        <v>1043</v>
      </c>
      <c r="F359" s="4" t="s">
        <v>111</v>
      </c>
      <c r="G359" s="7">
        <v>1504.3</v>
      </c>
      <c r="H359" s="7"/>
      <c r="I359" s="7"/>
    </row>
    <row r="360" spans="1:9" ht="31.5">
      <c r="A360" s="2" t="s">
        <v>515</v>
      </c>
      <c r="B360" s="4"/>
      <c r="C360" s="4" t="s">
        <v>152</v>
      </c>
      <c r="D360" s="4" t="s">
        <v>45</v>
      </c>
      <c r="E360" s="4" t="s">
        <v>268</v>
      </c>
      <c r="F360" s="4"/>
      <c r="G360" s="7">
        <f t="shared" ref="G360:I361" si="101">SUM(G361)</f>
        <v>6950</v>
      </c>
      <c r="H360" s="7">
        <f t="shared" si="101"/>
        <v>6950</v>
      </c>
      <c r="I360" s="7">
        <f t="shared" si="101"/>
        <v>6950</v>
      </c>
    </row>
    <row r="361" spans="1:9">
      <c r="A361" s="2" t="s">
        <v>29</v>
      </c>
      <c r="B361" s="4"/>
      <c r="C361" s="4" t="s">
        <v>152</v>
      </c>
      <c r="D361" s="4" t="s">
        <v>45</v>
      </c>
      <c r="E361" s="4" t="s">
        <v>269</v>
      </c>
      <c r="F361" s="4"/>
      <c r="G361" s="7">
        <f t="shared" si="101"/>
        <v>6950</v>
      </c>
      <c r="H361" s="7">
        <f t="shared" si="101"/>
        <v>6950</v>
      </c>
      <c r="I361" s="7">
        <f t="shared" si="101"/>
        <v>6950</v>
      </c>
    </row>
    <row r="362" spans="1:9" ht="27" customHeight="1">
      <c r="A362" s="2" t="s">
        <v>43</v>
      </c>
      <c r="B362" s="4"/>
      <c r="C362" s="4" t="s">
        <v>152</v>
      </c>
      <c r="D362" s="4" t="s">
        <v>45</v>
      </c>
      <c r="E362" s="4" t="s">
        <v>269</v>
      </c>
      <c r="F362" s="4" t="s">
        <v>80</v>
      </c>
      <c r="G362" s="7">
        <v>6950</v>
      </c>
      <c r="H362" s="7">
        <v>6950</v>
      </c>
      <c r="I362" s="7">
        <v>6950</v>
      </c>
    </row>
    <row r="363" spans="1:9" ht="31.5">
      <c r="A363" s="2" t="s">
        <v>908</v>
      </c>
      <c r="B363" s="4"/>
      <c r="C363" s="4" t="s">
        <v>152</v>
      </c>
      <c r="D363" s="4" t="s">
        <v>45</v>
      </c>
      <c r="E363" s="4" t="s">
        <v>399</v>
      </c>
      <c r="F363" s="4"/>
      <c r="G363" s="7">
        <f>SUM(G382)+G364</f>
        <v>227816.30000000002</v>
      </c>
      <c r="H363" s="7">
        <f>SUM(H382)+H364</f>
        <v>138402.79999999999</v>
      </c>
      <c r="I363" s="7">
        <f>SUM(I382)+I364</f>
        <v>66503.7</v>
      </c>
    </row>
    <row r="364" spans="1:9">
      <c r="A364" s="2" t="s">
        <v>29</v>
      </c>
      <c r="B364" s="4"/>
      <c r="C364" s="4" t="s">
        <v>152</v>
      </c>
      <c r="D364" s="4" t="s">
        <v>45</v>
      </c>
      <c r="E364" s="4" t="s">
        <v>575</v>
      </c>
      <c r="F364" s="4"/>
      <c r="G364" s="7">
        <f>SUM(G365+G366)</f>
        <v>165750.40000000002</v>
      </c>
      <c r="H364" s="7">
        <f t="shared" ref="H364:I364" si="102">SUM(H365+H366)</f>
        <v>69823.7</v>
      </c>
      <c r="I364" s="7">
        <f t="shared" si="102"/>
        <v>66503.7</v>
      </c>
    </row>
    <row r="365" spans="1:9" ht="31.5">
      <c r="A365" s="2" t="s">
        <v>43</v>
      </c>
      <c r="B365" s="4"/>
      <c r="C365" s="4" t="s">
        <v>152</v>
      </c>
      <c r="D365" s="4" t="s">
        <v>45</v>
      </c>
      <c r="E365" s="4" t="s">
        <v>575</v>
      </c>
      <c r="F365" s="4" t="s">
        <v>80</v>
      </c>
      <c r="G365" s="7">
        <v>119727.8</v>
      </c>
      <c r="H365" s="7">
        <v>1026.9000000000001</v>
      </c>
      <c r="I365" s="7">
        <v>1327.8</v>
      </c>
    </row>
    <row r="366" spans="1:9">
      <c r="A366" s="2" t="s">
        <v>805</v>
      </c>
      <c r="B366" s="4"/>
      <c r="C366" s="4" t="s">
        <v>152</v>
      </c>
      <c r="D366" s="4" t="s">
        <v>45</v>
      </c>
      <c r="E366" s="4" t="s">
        <v>708</v>
      </c>
      <c r="F366" s="4"/>
      <c r="G366" s="7">
        <f>SUM(G367+G368+G370+G372+G374+G376+G378+G380)</f>
        <v>46022.600000000006</v>
      </c>
      <c r="H366" s="7">
        <f t="shared" ref="H366:I366" si="103">SUM(H367+H368+H370+H372+H374+H376+H378+H380)</f>
        <v>68796.800000000003</v>
      </c>
      <c r="I366" s="7">
        <f t="shared" si="103"/>
        <v>65175.899999999994</v>
      </c>
    </row>
    <row r="367" spans="1:9" ht="31.5">
      <c r="A367" s="2" t="s">
        <v>43</v>
      </c>
      <c r="B367" s="4"/>
      <c r="C367" s="4" t="s">
        <v>152</v>
      </c>
      <c r="D367" s="4" t="s">
        <v>45</v>
      </c>
      <c r="E367" s="4" t="s">
        <v>708</v>
      </c>
      <c r="F367" s="4" t="s">
        <v>80</v>
      </c>
      <c r="G367" s="7"/>
      <c r="H367" s="7">
        <f>68.8+68728</f>
        <v>68796.800000000003</v>
      </c>
      <c r="I367" s="7">
        <f>65.2+65110.7</f>
        <v>65175.899999999994</v>
      </c>
    </row>
    <row r="368" spans="1:9" ht="31.5">
      <c r="A368" s="2" t="s">
        <v>1022</v>
      </c>
      <c r="B368" s="4"/>
      <c r="C368" s="4" t="s">
        <v>152</v>
      </c>
      <c r="D368" s="4" t="s">
        <v>45</v>
      </c>
      <c r="E368" s="4" t="s">
        <v>1017</v>
      </c>
      <c r="F368" s="4"/>
      <c r="G368" s="7">
        <f>SUM(G369)</f>
        <v>35954</v>
      </c>
      <c r="H368" s="7">
        <f t="shared" ref="H368:I368" si="104">SUM(H369)</f>
        <v>0</v>
      </c>
      <c r="I368" s="7">
        <f t="shared" si="104"/>
        <v>0</v>
      </c>
    </row>
    <row r="369" spans="1:9" ht="31.5">
      <c r="A369" s="2" t="s">
        <v>43</v>
      </c>
      <c r="B369" s="4"/>
      <c r="C369" s="4" t="s">
        <v>152</v>
      </c>
      <c r="D369" s="4" t="s">
        <v>45</v>
      </c>
      <c r="E369" s="4" t="s">
        <v>1017</v>
      </c>
      <c r="F369" s="4" t="s">
        <v>80</v>
      </c>
      <c r="G369" s="7">
        <v>35954</v>
      </c>
      <c r="H369" s="7"/>
      <c r="I369" s="7"/>
    </row>
    <row r="370" spans="1:9" ht="47.25">
      <c r="A370" s="2" t="s">
        <v>1021</v>
      </c>
      <c r="B370" s="4"/>
      <c r="C370" s="4" t="s">
        <v>152</v>
      </c>
      <c r="D370" s="4" t="s">
        <v>45</v>
      </c>
      <c r="E370" s="4" t="s">
        <v>1020</v>
      </c>
      <c r="F370" s="4"/>
      <c r="G370" s="7">
        <f>SUM(G371)</f>
        <v>2119.3000000000002</v>
      </c>
      <c r="H370" s="7">
        <f t="shared" ref="H370:I370" si="105">SUM(H371)</f>
        <v>0</v>
      </c>
      <c r="I370" s="7">
        <f t="shared" si="105"/>
        <v>0</v>
      </c>
    </row>
    <row r="371" spans="1:9" ht="31.5">
      <c r="A371" s="2" t="s">
        <v>43</v>
      </c>
      <c r="B371" s="4"/>
      <c r="C371" s="4" t="s">
        <v>152</v>
      </c>
      <c r="D371" s="4" t="s">
        <v>45</v>
      </c>
      <c r="E371" s="4" t="s">
        <v>1020</v>
      </c>
      <c r="F371" s="4" t="s">
        <v>80</v>
      </c>
      <c r="G371" s="7">
        <v>2119.3000000000002</v>
      </c>
      <c r="H371" s="7"/>
      <c r="I371" s="7"/>
    </row>
    <row r="372" spans="1:9" ht="31.5">
      <c r="A372" s="2" t="s">
        <v>1028</v>
      </c>
      <c r="B372" s="4"/>
      <c r="C372" s="4" t="s">
        <v>152</v>
      </c>
      <c r="D372" s="4" t="s">
        <v>45</v>
      </c>
      <c r="E372" s="4" t="s">
        <v>1027</v>
      </c>
      <c r="F372" s="4"/>
      <c r="G372" s="7">
        <f>SUM(G373)</f>
        <v>4599</v>
      </c>
      <c r="H372" s="7">
        <f t="shared" ref="H372:I372" si="106">SUM(H373)</f>
        <v>0</v>
      </c>
      <c r="I372" s="7">
        <f t="shared" si="106"/>
        <v>0</v>
      </c>
    </row>
    <row r="373" spans="1:9" ht="31.5">
      <c r="A373" s="2" t="s">
        <v>43</v>
      </c>
      <c r="B373" s="4"/>
      <c r="C373" s="4" t="s">
        <v>152</v>
      </c>
      <c r="D373" s="4" t="s">
        <v>45</v>
      </c>
      <c r="E373" s="4" t="s">
        <v>1027</v>
      </c>
      <c r="F373" s="4" t="s">
        <v>80</v>
      </c>
      <c r="G373" s="7">
        <v>4599</v>
      </c>
      <c r="H373" s="7"/>
      <c r="I373" s="7"/>
    </row>
    <row r="374" spans="1:9" ht="31.5">
      <c r="A374" s="2" t="s">
        <v>1023</v>
      </c>
      <c r="B374" s="4"/>
      <c r="C374" s="4" t="s">
        <v>152</v>
      </c>
      <c r="D374" s="4" t="s">
        <v>45</v>
      </c>
      <c r="E374" s="4" t="s">
        <v>1011</v>
      </c>
      <c r="F374" s="4"/>
      <c r="G374" s="7">
        <f>SUM(G375)</f>
        <v>1062.9000000000001</v>
      </c>
      <c r="H374" s="7">
        <f t="shared" ref="H374:I374" si="107">SUM(H375)</f>
        <v>0</v>
      </c>
      <c r="I374" s="7">
        <f t="shared" si="107"/>
        <v>0</v>
      </c>
    </row>
    <row r="375" spans="1:9" ht="31.5">
      <c r="A375" s="2" t="s">
        <v>43</v>
      </c>
      <c r="B375" s="4"/>
      <c r="C375" s="4" t="s">
        <v>152</v>
      </c>
      <c r="D375" s="4" t="s">
        <v>45</v>
      </c>
      <c r="E375" s="4" t="s">
        <v>1011</v>
      </c>
      <c r="F375" s="4" t="s">
        <v>80</v>
      </c>
      <c r="G375" s="7">
        <v>1062.9000000000001</v>
      </c>
      <c r="H375" s="7"/>
      <c r="I375" s="7"/>
    </row>
    <row r="376" spans="1:9" ht="31.5">
      <c r="A376" s="2" t="s">
        <v>1024</v>
      </c>
      <c r="B376" s="4"/>
      <c r="C376" s="4" t="s">
        <v>152</v>
      </c>
      <c r="D376" s="4" t="s">
        <v>45</v>
      </c>
      <c r="E376" s="4" t="s">
        <v>1012</v>
      </c>
      <c r="F376" s="4"/>
      <c r="G376" s="7">
        <f>SUM(G377)</f>
        <v>790.4</v>
      </c>
      <c r="H376" s="7">
        <f t="shared" ref="H376:I376" si="108">SUM(H377)</f>
        <v>0</v>
      </c>
      <c r="I376" s="7">
        <f t="shared" si="108"/>
        <v>0</v>
      </c>
    </row>
    <row r="377" spans="1:9" ht="31.5">
      <c r="A377" s="2" t="s">
        <v>43</v>
      </c>
      <c r="B377" s="4"/>
      <c r="C377" s="4" t="s">
        <v>152</v>
      </c>
      <c r="D377" s="4" t="s">
        <v>45</v>
      </c>
      <c r="E377" s="4" t="s">
        <v>1012</v>
      </c>
      <c r="F377" s="4" t="s">
        <v>80</v>
      </c>
      <c r="G377" s="7">
        <v>790.4</v>
      </c>
      <c r="H377" s="7"/>
      <c r="I377" s="7"/>
    </row>
    <row r="378" spans="1:9" ht="31.5">
      <c r="A378" s="2" t="s">
        <v>1025</v>
      </c>
      <c r="B378" s="4"/>
      <c r="C378" s="4" t="s">
        <v>152</v>
      </c>
      <c r="D378" s="4" t="s">
        <v>45</v>
      </c>
      <c r="E378" s="4" t="s">
        <v>1013</v>
      </c>
      <c r="F378" s="4"/>
      <c r="G378" s="7">
        <f>SUM(G379)</f>
        <v>1200.8</v>
      </c>
      <c r="H378" s="7">
        <f t="shared" ref="H378:I378" si="109">SUM(H379)</f>
        <v>0</v>
      </c>
      <c r="I378" s="7">
        <f t="shared" si="109"/>
        <v>0</v>
      </c>
    </row>
    <row r="379" spans="1:9" ht="31.5">
      <c r="A379" s="2" t="s">
        <v>43</v>
      </c>
      <c r="B379" s="4"/>
      <c r="C379" s="4" t="s">
        <v>152</v>
      </c>
      <c r="D379" s="4" t="s">
        <v>45</v>
      </c>
      <c r="E379" s="4" t="s">
        <v>1013</v>
      </c>
      <c r="F379" s="4" t="s">
        <v>80</v>
      </c>
      <c r="G379" s="7">
        <v>1200.8</v>
      </c>
      <c r="H379" s="7"/>
      <c r="I379" s="7"/>
    </row>
    <row r="380" spans="1:9" ht="31.5">
      <c r="A380" s="2" t="s">
        <v>1026</v>
      </c>
      <c r="B380" s="4"/>
      <c r="C380" s="4" t="s">
        <v>152</v>
      </c>
      <c r="D380" s="4" t="s">
        <v>45</v>
      </c>
      <c r="E380" s="4" t="s">
        <v>1018</v>
      </c>
      <c r="F380" s="4"/>
      <c r="G380" s="7">
        <f>SUM(G381)</f>
        <v>296.2</v>
      </c>
      <c r="H380" s="7"/>
      <c r="I380" s="7"/>
    </row>
    <row r="381" spans="1:9" ht="31.5">
      <c r="A381" s="2" t="s">
        <v>43</v>
      </c>
      <c r="B381" s="4"/>
      <c r="C381" s="4" t="s">
        <v>152</v>
      </c>
      <c r="D381" s="4" t="s">
        <v>45</v>
      </c>
      <c r="E381" s="4" t="s">
        <v>1018</v>
      </c>
      <c r="F381" s="4" t="s">
        <v>80</v>
      </c>
      <c r="G381" s="7">
        <v>296.2</v>
      </c>
      <c r="H381" s="7"/>
      <c r="I381" s="7"/>
    </row>
    <row r="382" spans="1:9">
      <c r="A382" s="34" t="s">
        <v>736</v>
      </c>
      <c r="B382" s="4"/>
      <c r="C382" s="4" t="s">
        <v>152</v>
      </c>
      <c r="D382" s="4" t="s">
        <v>45</v>
      </c>
      <c r="E382" s="4" t="s">
        <v>564</v>
      </c>
      <c r="F382" s="4"/>
      <c r="G382" s="7">
        <f>SUM(G384)+G385</f>
        <v>62065.9</v>
      </c>
      <c r="H382" s="7">
        <f>SUM(H384)+H385</f>
        <v>68579.100000000006</v>
      </c>
      <c r="I382" s="7">
        <f>SUM(I384)+I385</f>
        <v>0</v>
      </c>
    </row>
    <row r="383" spans="1:9">
      <c r="A383" s="2" t="s">
        <v>444</v>
      </c>
      <c r="B383" s="4"/>
      <c r="C383" s="4" t="s">
        <v>152</v>
      </c>
      <c r="D383" s="4" t="s">
        <v>45</v>
      </c>
      <c r="E383" s="4" t="s">
        <v>565</v>
      </c>
      <c r="F383" s="4"/>
      <c r="G383" s="7">
        <f>SUM(G384)</f>
        <v>62065.9</v>
      </c>
      <c r="H383" s="7">
        <f>SUM(H384)</f>
        <v>68579.100000000006</v>
      </c>
      <c r="I383" s="7">
        <f>SUM(I384)</f>
        <v>0</v>
      </c>
    </row>
    <row r="384" spans="1:9" ht="31.5">
      <c r="A384" s="2" t="s">
        <v>43</v>
      </c>
      <c r="B384" s="4"/>
      <c r="C384" s="4" t="s">
        <v>152</v>
      </c>
      <c r="D384" s="4" t="s">
        <v>45</v>
      </c>
      <c r="E384" s="4" t="s">
        <v>565</v>
      </c>
      <c r="F384" s="4" t="s">
        <v>80</v>
      </c>
      <c r="G384" s="7">
        <v>62065.9</v>
      </c>
      <c r="H384" s="7">
        <v>68579.100000000006</v>
      </c>
      <c r="I384" s="7"/>
    </row>
    <row r="385" spans="1:9" ht="31.5" hidden="1">
      <c r="A385" s="2" t="s">
        <v>863</v>
      </c>
      <c r="B385" s="4"/>
      <c r="C385" s="4" t="s">
        <v>152</v>
      </c>
      <c r="D385" s="4" t="s">
        <v>45</v>
      </c>
      <c r="E385" s="4" t="s">
        <v>566</v>
      </c>
      <c r="F385" s="4"/>
      <c r="G385" s="7">
        <f>SUM(G386)</f>
        <v>0</v>
      </c>
      <c r="H385" s="7">
        <f>SUM(H386)</f>
        <v>0</v>
      </c>
      <c r="I385" s="7">
        <f>SUM(I386)</f>
        <v>0</v>
      </c>
    </row>
    <row r="386" spans="1:9" ht="31.5" hidden="1">
      <c r="A386" s="2" t="s">
        <v>43</v>
      </c>
      <c r="B386" s="4"/>
      <c r="C386" s="4" t="s">
        <v>152</v>
      </c>
      <c r="D386" s="4" t="s">
        <v>45</v>
      </c>
      <c r="E386" s="4" t="s">
        <v>566</v>
      </c>
      <c r="F386" s="4" t="s">
        <v>80</v>
      </c>
      <c r="G386" s="7"/>
      <c r="H386" s="7"/>
      <c r="I386" s="7"/>
    </row>
    <row r="387" spans="1:9" ht="31.5" hidden="1">
      <c r="A387" s="2" t="s">
        <v>507</v>
      </c>
      <c r="B387" s="4"/>
      <c r="C387" s="4" t="s">
        <v>152</v>
      </c>
      <c r="D387" s="4" t="s">
        <v>45</v>
      </c>
      <c r="E387" s="4" t="s">
        <v>263</v>
      </c>
      <c r="F387" s="4"/>
      <c r="G387" s="7">
        <f>SUM(G388)</f>
        <v>0</v>
      </c>
      <c r="H387" s="7"/>
      <c r="I387" s="7"/>
    </row>
    <row r="388" spans="1:9" ht="31.5" hidden="1">
      <c r="A388" s="2" t="s">
        <v>242</v>
      </c>
      <c r="B388" s="4"/>
      <c r="C388" s="4" t="s">
        <v>152</v>
      </c>
      <c r="D388" s="4" t="s">
        <v>45</v>
      </c>
      <c r="E388" s="4" t="s">
        <v>276</v>
      </c>
      <c r="F388" s="4"/>
      <c r="G388" s="7">
        <f>SUM(G389)</f>
        <v>0</v>
      </c>
      <c r="H388" s="7"/>
      <c r="I388" s="7"/>
    </row>
    <row r="389" spans="1:9" ht="31.5" hidden="1">
      <c r="A389" s="2" t="s">
        <v>243</v>
      </c>
      <c r="B389" s="4"/>
      <c r="C389" s="4" t="s">
        <v>152</v>
      </c>
      <c r="D389" s="4" t="s">
        <v>45</v>
      </c>
      <c r="E389" s="4" t="s">
        <v>276</v>
      </c>
      <c r="F389" s="4" t="s">
        <v>224</v>
      </c>
      <c r="G389" s="7">
        <v>0</v>
      </c>
      <c r="H389" s="7"/>
      <c r="I389" s="7"/>
    </row>
    <row r="390" spans="1:9" ht="31.5">
      <c r="A390" s="100" t="s">
        <v>493</v>
      </c>
      <c r="B390" s="4"/>
      <c r="C390" s="4" t="s">
        <v>152</v>
      </c>
      <c r="D390" s="4" t="s">
        <v>45</v>
      </c>
      <c r="E390" s="31" t="s">
        <v>199</v>
      </c>
      <c r="F390" s="4"/>
      <c r="G390" s="7">
        <f t="shared" ref="G390:I390" si="110">SUM(G391)</f>
        <v>41834.6</v>
      </c>
      <c r="H390" s="7">
        <f t="shared" si="110"/>
        <v>2197.9</v>
      </c>
      <c r="I390" s="7">
        <f t="shared" si="110"/>
        <v>12747.7</v>
      </c>
    </row>
    <row r="391" spans="1:9" ht="47.25">
      <c r="A391" s="100" t="s">
        <v>494</v>
      </c>
      <c r="B391" s="4"/>
      <c r="C391" s="4" t="s">
        <v>152</v>
      </c>
      <c r="D391" s="4" t="s">
        <v>45</v>
      </c>
      <c r="E391" s="31" t="s">
        <v>200</v>
      </c>
      <c r="F391" s="4"/>
      <c r="G391" s="7">
        <f>SUM(G392)+G395</f>
        <v>41834.6</v>
      </c>
      <c r="H391" s="7">
        <f t="shared" ref="H391:I391" si="111">SUM(H392)+H395</f>
        <v>2197.9</v>
      </c>
      <c r="I391" s="7">
        <f t="shared" si="111"/>
        <v>12747.7</v>
      </c>
    </row>
    <row r="392" spans="1:9" ht="31.5">
      <c r="A392" s="100" t="s">
        <v>402</v>
      </c>
      <c r="B392" s="4"/>
      <c r="C392" s="4" t="s">
        <v>152</v>
      </c>
      <c r="D392" s="4" t="s">
        <v>45</v>
      </c>
      <c r="E392" s="31" t="s">
        <v>201</v>
      </c>
      <c r="F392" s="4"/>
      <c r="G392" s="7">
        <f>SUM(G393:G394)</f>
        <v>41834.6</v>
      </c>
      <c r="H392" s="7">
        <f>SUM(H393:H394)</f>
        <v>2197.9</v>
      </c>
      <c r="I392" s="7">
        <f>SUM(I393:I394)</f>
        <v>12747.7</v>
      </c>
    </row>
    <row r="393" spans="1:9" ht="31.5">
      <c r="A393" s="100" t="s">
        <v>43</v>
      </c>
      <c r="B393" s="4"/>
      <c r="C393" s="4" t="s">
        <v>152</v>
      </c>
      <c r="D393" s="4" t="s">
        <v>45</v>
      </c>
      <c r="E393" s="31" t="s">
        <v>201</v>
      </c>
      <c r="F393" s="4" t="s">
        <v>80</v>
      </c>
      <c r="G393" s="7">
        <v>35900.6</v>
      </c>
      <c r="H393" s="7">
        <v>747.7</v>
      </c>
      <c r="I393" s="7">
        <v>747.7</v>
      </c>
    </row>
    <row r="394" spans="1:9" ht="31.5">
      <c r="A394" s="2" t="s">
        <v>243</v>
      </c>
      <c r="B394" s="4"/>
      <c r="C394" s="4" t="s">
        <v>152</v>
      </c>
      <c r="D394" s="4" t="s">
        <v>45</v>
      </c>
      <c r="E394" s="31" t="s">
        <v>201</v>
      </c>
      <c r="F394" s="4" t="s">
        <v>224</v>
      </c>
      <c r="G394" s="7">
        <v>5934</v>
      </c>
      <c r="H394" s="7">
        <v>1450.2</v>
      </c>
      <c r="I394" s="7">
        <v>12000</v>
      </c>
    </row>
    <row r="395" spans="1:9">
      <c r="A395" s="2" t="s">
        <v>805</v>
      </c>
      <c r="B395" s="4"/>
      <c r="C395" s="4" t="s">
        <v>152</v>
      </c>
      <c r="D395" s="4" t="s">
        <v>45</v>
      </c>
      <c r="E395" s="31" t="s">
        <v>831</v>
      </c>
      <c r="F395" s="4"/>
      <c r="G395" s="7">
        <f>SUM(G396)</f>
        <v>0</v>
      </c>
      <c r="H395" s="7">
        <f t="shared" ref="H395:I396" si="112">SUM(H396)</f>
        <v>0</v>
      </c>
      <c r="I395" s="7">
        <f t="shared" si="112"/>
        <v>0</v>
      </c>
    </row>
    <row r="396" spans="1:9" hidden="1">
      <c r="A396" s="2"/>
      <c r="B396" s="4"/>
      <c r="C396" s="4" t="s">
        <v>152</v>
      </c>
      <c r="D396" s="4" t="s">
        <v>45</v>
      </c>
      <c r="E396" s="31" t="s">
        <v>830</v>
      </c>
      <c r="F396" s="4"/>
      <c r="G396" s="7">
        <f>SUM(G397)</f>
        <v>0</v>
      </c>
      <c r="H396" s="7">
        <f t="shared" si="112"/>
        <v>0</v>
      </c>
      <c r="I396" s="7">
        <f t="shared" si="112"/>
        <v>0</v>
      </c>
    </row>
    <row r="397" spans="1:9" ht="31.5" hidden="1">
      <c r="A397" s="100" t="s">
        <v>43</v>
      </c>
      <c r="B397" s="4"/>
      <c r="C397" s="4" t="s">
        <v>152</v>
      </c>
      <c r="D397" s="4" t="s">
        <v>45</v>
      </c>
      <c r="E397" s="31" t="s">
        <v>830</v>
      </c>
      <c r="F397" s="4" t="s">
        <v>80</v>
      </c>
      <c r="G397" s="7"/>
      <c r="H397" s="7"/>
      <c r="I397" s="7"/>
    </row>
    <row r="398" spans="1:9">
      <c r="A398" s="34" t="s">
        <v>544</v>
      </c>
      <c r="B398" s="4"/>
      <c r="C398" s="4" t="s">
        <v>152</v>
      </c>
      <c r="D398" s="4" t="s">
        <v>45</v>
      </c>
      <c r="E398" s="5" t="s">
        <v>542</v>
      </c>
      <c r="F398" s="5"/>
      <c r="G398" s="7">
        <f>SUM(G399)+G401+G403+G405</f>
        <v>9144.6999999999989</v>
      </c>
      <c r="H398" s="7">
        <f t="shared" ref="H398:I398" si="113">SUM(H399)+H401+H403+H405</f>
        <v>3769.2</v>
      </c>
      <c r="I398" s="7">
        <f t="shared" si="113"/>
        <v>3769.2</v>
      </c>
    </row>
    <row r="399" spans="1:9">
      <c r="A399" s="34" t="s">
        <v>29</v>
      </c>
      <c r="B399" s="4"/>
      <c r="C399" s="4" t="s">
        <v>152</v>
      </c>
      <c r="D399" s="4" t="s">
        <v>45</v>
      </c>
      <c r="E399" s="5" t="s">
        <v>543</v>
      </c>
      <c r="F399" s="5"/>
      <c r="G399" s="7">
        <f>SUM(G400)</f>
        <v>7044.4</v>
      </c>
      <c r="H399" s="7">
        <f>SUM(H400)</f>
        <v>0</v>
      </c>
      <c r="I399" s="7">
        <f>SUM(I400)</f>
        <v>0</v>
      </c>
    </row>
    <row r="400" spans="1:9" ht="36.75" customHeight="1">
      <c r="A400" s="34" t="s">
        <v>43</v>
      </c>
      <c r="B400" s="4"/>
      <c r="C400" s="4" t="s">
        <v>152</v>
      </c>
      <c r="D400" s="4" t="s">
        <v>45</v>
      </c>
      <c r="E400" s="5" t="s">
        <v>543</v>
      </c>
      <c r="F400" s="5" t="s">
        <v>80</v>
      </c>
      <c r="G400" s="7">
        <v>7044.4</v>
      </c>
      <c r="H400" s="7"/>
      <c r="I400" s="7"/>
    </row>
    <row r="401" spans="1:9" ht="47.25">
      <c r="A401" s="34" t="s">
        <v>23</v>
      </c>
      <c r="B401" s="4"/>
      <c r="C401" s="4" t="s">
        <v>152</v>
      </c>
      <c r="D401" s="4" t="s">
        <v>45</v>
      </c>
      <c r="E401" s="5" t="s">
        <v>551</v>
      </c>
      <c r="F401" s="5"/>
      <c r="G401" s="7">
        <f>SUM(G402)</f>
        <v>855.6</v>
      </c>
      <c r="H401" s="7">
        <f>SUM(H402)</f>
        <v>3769.2</v>
      </c>
      <c r="I401" s="7">
        <f>SUM(I402)</f>
        <v>3769.2</v>
      </c>
    </row>
    <row r="402" spans="1:9" ht="31.5">
      <c r="A402" s="34" t="s">
        <v>207</v>
      </c>
      <c r="B402" s="4"/>
      <c r="C402" s="4" t="s">
        <v>152</v>
      </c>
      <c r="D402" s="4" t="s">
        <v>45</v>
      </c>
      <c r="E402" s="5" t="s">
        <v>551</v>
      </c>
      <c r="F402" s="5" t="s">
        <v>111</v>
      </c>
      <c r="G402" s="7">
        <v>855.6</v>
      </c>
      <c r="H402" s="7">
        <v>3769.2</v>
      </c>
      <c r="I402" s="7">
        <v>3769.2</v>
      </c>
    </row>
    <row r="403" spans="1:9" ht="31.5">
      <c r="A403" s="34" t="s">
        <v>236</v>
      </c>
      <c r="B403" s="4"/>
      <c r="C403" s="4" t="s">
        <v>152</v>
      </c>
      <c r="D403" s="4" t="s">
        <v>45</v>
      </c>
      <c r="E403" s="5" t="s">
        <v>559</v>
      </c>
      <c r="F403" s="5"/>
      <c r="G403" s="7">
        <f>SUM(G404)</f>
        <v>971.8</v>
      </c>
      <c r="H403" s="7">
        <f>SUM(H404)</f>
        <v>0</v>
      </c>
      <c r="I403" s="7">
        <f>SUM(I404)</f>
        <v>0</v>
      </c>
    </row>
    <row r="404" spans="1:9" ht="31.5">
      <c r="A404" s="34" t="s">
        <v>207</v>
      </c>
      <c r="B404" s="4"/>
      <c r="C404" s="4" t="s">
        <v>152</v>
      </c>
      <c r="D404" s="4" t="s">
        <v>45</v>
      </c>
      <c r="E404" s="5" t="s">
        <v>559</v>
      </c>
      <c r="F404" s="5" t="s">
        <v>111</v>
      </c>
      <c r="G404" s="7">
        <v>971.8</v>
      </c>
      <c r="H404" s="7"/>
      <c r="I404" s="7"/>
    </row>
    <row r="405" spans="1:9">
      <c r="A405" s="100" t="s">
        <v>237</v>
      </c>
      <c r="B405" s="4"/>
      <c r="C405" s="4" t="s">
        <v>152</v>
      </c>
      <c r="D405" s="4" t="s">
        <v>45</v>
      </c>
      <c r="E405" s="5" t="s">
        <v>680</v>
      </c>
      <c r="F405" s="5"/>
      <c r="G405" s="7">
        <f>SUM(G406)</f>
        <v>272.89999999999998</v>
      </c>
      <c r="H405" s="7"/>
      <c r="I405" s="7"/>
    </row>
    <row r="406" spans="1:9" ht="31.5">
      <c r="A406" s="34" t="s">
        <v>207</v>
      </c>
      <c r="B406" s="4"/>
      <c r="C406" s="4" t="s">
        <v>152</v>
      </c>
      <c r="D406" s="4" t="s">
        <v>45</v>
      </c>
      <c r="E406" s="5" t="s">
        <v>680</v>
      </c>
      <c r="F406" s="5" t="s">
        <v>111</v>
      </c>
      <c r="G406" s="7">
        <v>272.89999999999998</v>
      </c>
      <c r="H406" s="7"/>
      <c r="I406" s="7"/>
    </row>
    <row r="407" spans="1:9">
      <c r="A407" s="34" t="s">
        <v>545</v>
      </c>
      <c r="B407" s="4"/>
      <c r="C407" s="4" t="s">
        <v>152</v>
      </c>
      <c r="D407" s="4" t="s">
        <v>45</v>
      </c>
      <c r="E407" s="5" t="s">
        <v>549</v>
      </c>
      <c r="F407" s="5"/>
      <c r="G407" s="7">
        <f>SUM(G408)+G410+G412+G417+G414</f>
        <v>96021.700000000012</v>
      </c>
      <c r="H407" s="7">
        <f t="shared" ref="H407:I407" si="114">SUM(H408)+H410+H412+H417+H414</f>
        <v>37460</v>
      </c>
      <c r="I407" s="7">
        <f t="shared" si="114"/>
        <v>37428.300000000003</v>
      </c>
    </row>
    <row r="408" spans="1:9">
      <c r="A408" s="34" t="s">
        <v>29</v>
      </c>
      <c r="B408" s="4"/>
      <c r="C408" s="4" t="s">
        <v>152</v>
      </c>
      <c r="D408" s="4" t="s">
        <v>45</v>
      </c>
      <c r="E408" s="5" t="s">
        <v>550</v>
      </c>
      <c r="F408" s="5"/>
      <c r="G408" s="7">
        <f>SUM(G409)</f>
        <v>27542.6</v>
      </c>
      <c r="H408" s="7">
        <f>SUM(H409)</f>
        <v>14600.7</v>
      </c>
      <c r="I408" s="7">
        <f>SUM(I409)</f>
        <v>14569</v>
      </c>
    </row>
    <row r="409" spans="1:9" ht="31.5">
      <c r="A409" s="34" t="s">
        <v>43</v>
      </c>
      <c r="B409" s="4"/>
      <c r="C409" s="4" t="s">
        <v>152</v>
      </c>
      <c r="D409" s="4" t="s">
        <v>45</v>
      </c>
      <c r="E409" s="5" t="s">
        <v>550</v>
      </c>
      <c r="F409" s="5" t="s">
        <v>80</v>
      </c>
      <c r="G409" s="7">
        <v>27542.6</v>
      </c>
      <c r="H409" s="7">
        <v>14600.7</v>
      </c>
      <c r="I409" s="7">
        <v>14569</v>
      </c>
    </row>
    <row r="410" spans="1:9" ht="47.25">
      <c r="A410" s="34" t="s">
        <v>23</v>
      </c>
      <c r="B410" s="4"/>
      <c r="C410" s="4" t="s">
        <v>152</v>
      </c>
      <c r="D410" s="4" t="s">
        <v>45</v>
      </c>
      <c r="E410" s="5" t="s">
        <v>558</v>
      </c>
      <c r="F410" s="5"/>
      <c r="G410" s="7">
        <f>SUM(G411)</f>
        <v>15025.7</v>
      </c>
      <c r="H410" s="7">
        <f>SUM(H411)</f>
        <v>22559.3</v>
      </c>
      <c r="I410" s="7">
        <f>SUM(I411)</f>
        <v>22559.3</v>
      </c>
    </row>
    <row r="411" spans="1:9" ht="31.5">
      <c r="A411" s="34" t="s">
        <v>207</v>
      </c>
      <c r="B411" s="4"/>
      <c r="C411" s="4" t="s">
        <v>152</v>
      </c>
      <c r="D411" s="4" t="s">
        <v>45</v>
      </c>
      <c r="E411" s="5" t="s">
        <v>558</v>
      </c>
      <c r="F411" s="5" t="s">
        <v>111</v>
      </c>
      <c r="G411" s="7">
        <v>15025.7</v>
      </c>
      <c r="H411" s="7">
        <v>22559.3</v>
      </c>
      <c r="I411" s="7">
        <v>22559.3</v>
      </c>
    </row>
    <row r="412" spans="1:9" ht="31.5">
      <c r="A412" s="34" t="s">
        <v>236</v>
      </c>
      <c r="B412" s="4"/>
      <c r="C412" s="4" t="s">
        <v>152</v>
      </c>
      <c r="D412" s="4" t="s">
        <v>45</v>
      </c>
      <c r="E412" s="5" t="s">
        <v>1054</v>
      </c>
      <c r="F412" s="5"/>
      <c r="G412" s="7">
        <f>SUM(G413)</f>
        <v>251</v>
      </c>
      <c r="H412" s="7">
        <f t="shared" ref="H412:I412" si="115">SUM(H413)</f>
        <v>0</v>
      </c>
      <c r="I412" s="7">
        <f t="shared" si="115"/>
        <v>0</v>
      </c>
    </row>
    <row r="413" spans="1:9" ht="31.5">
      <c r="A413" s="34" t="s">
        <v>207</v>
      </c>
      <c r="B413" s="4"/>
      <c r="C413" s="4" t="s">
        <v>152</v>
      </c>
      <c r="D413" s="4" t="s">
        <v>45</v>
      </c>
      <c r="E413" s="5" t="s">
        <v>1054</v>
      </c>
      <c r="F413" s="5" t="s">
        <v>111</v>
      </c>
      <c r="G413" s="7">
        <v>251</v>
      </c>
      <c r="H413" s="7"/>
      <c r="I413" s="7"/>
    </row>
    <row r="414" spans="1:9">
      <c r="A414" s="34" t="s">
        <v>823</v>
      </c>
      <c r="B414" s="4"/>
      <c r="C414" s="4" t="s">
        <v>152</v>
      </c>
      <c r="D414" s="4" t="s">
        <v>45</v>
      </c>
      <c r="E414" s="5" t="s">
        <v>824</v>
      </c>
      <c r="F414" s="5"/>
      <c r="G414" s="7">
        <f>SUM(G415)</f>
        <v>49739.1</v>
      </c>
      <c r="H414" s="7">
        <f t="shared" ref="H414:I415" si="116">SUM(H415)</f>
        <v>0</v>
      </c>
      <c r="I414" s="7">
        <f t="shared" si="116"/>
        <v>0</v>
      </c>
    </row>
    <row r="415" spans="1:9">
      <c r="A415" s="34" t="s">
        <v>826</v>
      </c>
      <c r="B415" s="4"/>
      <c r="C415" s="4" t="s">
        <v>152</v>
      </c>
      <c r="D415" s="4" t="s">
        <v>45</v>
      </c>
      <c r="E415" s="5" t="s">
        <v>825</v>
      </c>
      <c r="F415" s="5"/>
      <c r="G415" s="7">
        <f>SUM(G416)</f>
        <v>49739.1</v>
      </c>
      <c r="H415" s="7">
        <f t="shared" si="116"/>
        <v>0</v>
      </c>
      <c r="I415" s="7">
        <f t="shared" si="116"/>
        <v>0</v>
      </c>
    </row>
    <row r="416" spans="1:9" ht="31.5">
      <c r="A416" s="34" t="s">
        <v>43</v>
      </c>
      <c r="B416" s="4"/>
      <c r="C416" s="4" t="s">
        <v>152</v>
      </c>
      <c r="D416" s="4" t="s">
        <v>45</v>
      </c>
      <c r="E416" s="5" t="s">
        <v>825</v>
      </c>
      <c r="F416" s="5" t="s">
        <v>80</v>
      </c>
      <c r="G416" s="7">
        <v>49739.1</v>
      </c>
      <c r="H416" s="7"/>
      <c r="I416" s="7"/>
    </row>
    <row r="417" spans="1:14" ht="31.5">
      <c r="A417" s="34" t="s">
        <v>836</v>
      </c>
      <c r="B417" s="4"/>
      <c r="C417" s="4" t="s">
        <v>152</v>
      </c>
      <c r="D417" s="4" t="s">
        <v>45</v>
      </c>
      <c r="E417" s="5" t="s">
        <v>681</v>
      </c>
      <c r="F417" s="5"/>
      <c r="G417" s="7">
        <f>SUM(G418)</f>
        <v>3463.3</v>
      </c>
      <c r="H417" s="7">
        <f t="shared" ref="H417:I418" si="117">SUM(H418)</f>
        <v>300</v>
      </c>
      <c r="I417" s="7">
        <f t="shared" si="117"/>
        <v>300</v>
      </c>
    </row>
    <row r="418" spans="1:14" ht="31.5">
      <c r="A418" s="34" t="s">
        <v>821</v>
      </c>
      <c r="B418" s="4"/>
      <c r="C418" s="4" t="s">
        <v>152</v>
      </c>
      <c r="D418" s="4" t="s">
        <v>45</v>
      </c>
      <c r="E418" s="5" t="s">
        <v>822</v>
      </c>
      <c r="F418" s="5"/>
      <c r="G418" s="7">
        <f>SUM(G419)</f>
        <v>3463.3</v>
      </c>
      <c r="H418" s="7">
        <f t="shared" si="117"/>
        <v>300</v>
      </c>
      <c r="I418" s="7">
        <f t="shared" si="117"/>
        <v>300</v>
      </c>
    </row>
    <row r="419" spans="1:14" ht="31.5">
      <c r="A419" s="34" t="s">
        <v>43</v>
      </c>
      <c r="B419" s="4"/>
      <c r="C419" s="4" t="s">
        <v>152</v>
      </c>
      <c r="D419" s="4" t="s">
        <v>45</v>
      </c>
      <c r="E419" s="5" t="s">
        <v>822</v>
      </c>
      <c r="F419" s="5" t="s">
        <v>80</v>
      </c>
      <c r="G419" s="7">
        <v>3463.3</v>
      </c>
      <c r="H419" s="7">
        <v>300</v>
      </c>
      <c r="I419" s="7">
        <v>300</v>
      </c>
    </row>
    <row r="420" spans="1:14">
      <c r="A420" s="34" t="s">
        <v>546</v>
      </c>
      <c r="B420" s="4"/>
      <c r="C420" s="4" t="s">
        <v>152</v>
      </c>
      <c r="D420" s="4" t="s">
        <v>45</v>
      </c>
      <c r="E420" s="5" t="s">
        <v>547</v>
      </c>
      <c r="F420" s="5"/>
      <c r="G420" s="7">
        <f>SUM(G421)+G423</f>
        <v>69708.800000000003</v>
      </c>
      <c r="H420" s="7">
        <f t="shared" ref="H420:I420" si="118">SUM(H421)+H423</f>
        <v>69352.600000000006</v>
      </c>
      <c r="I420" s="7">
        <f t="shared" si="118"/>
        <v>69352.600000000006</v>
      </c>
    </row>
    <row r="421" spans="1:14">
      <c r="A421" s="34" t="s">
        <v>29</v>
      </c>
      <c r="B421" s="4"/>
      <c r="C421" s="4" t="s">
        <v>152</v>
      </c>
      <c r="D421" s="4" t="s">
        <v>45</v>
      </c>
      <c r="E421" s="5" t="s">
        <v>548</v>
      </c>
      <c r="F421" s="5"/>
      <c r="G421" s="7">
        <f t="shared" ref="G421:I421" si="119">SUM(G422)</f>
        <v>61077.3</v>
      </c>
      <c r="H421" s="7">
        <f t="shared" si="119"/>
        <v>69352.600000000006</v>
      </c>
      <c r="I421" s="7">
        <f t="shared" si="119"/>
        <v>69352.600000000006</v>
      </c>
    </row>
    <row r="422" spans="1:14" ht="31.5">
      <c r="A422" s="34" t="s">
        <v>43</v>
      </c>
      <c r="B422" s="4"/>
      <c r="C422" s="4" t="s">
        <v>152</v>
      </c>
      <c r="D422" s="4" t="s">
        <v>45</v>
      </c>
      <c r="E422" s="5" t="s">
        <v>548</v>
      </c>
      <c r="F422" s="5" t="s">
        <v>80</v>
      </c>
      <c r="G422" s="7">
        <v>61077.3</v>
      </c>
      <c r="H422" s="7">
        <v>69352.600000000006</v>
      </c>
      <c r="I422" s="7">
        <v>69352.600000000006</v>
      </c>
    </row>
    <row r="423" spans="1:14" ht="31.5">
      <c r="A423" s="2" t="s">
        <v>325</v>
      </c>
      <c r="B423" s="4"/>
      <c r="C423" s="4" t="s">
        <v>152</v>
      </c>
      <c r="D423" s="4" t="s">
        <v>45</v>
      </c>
      <c r="E423" s="5" t="s">
        <v>985</v>
      </c>
      <c r="F423" s="5"/>
      <c r="G423" s="7">
        <f>SUM(G424)</f>
        <v>8631.5</v>
      </c>
      <c r="H423" s="7">
        <f t="shared" ref="H423:I423" si="120">SUM(H424)</f>
        <v>0</v>
      </c>
      <c r="I423" s="7">
        <f t="shared" si="120"/>
        <v>0</v>
      </c>
    </row>
    <row r="424" spans="1:14" ht="31.5">
      <c r="A424" s="2" t="s">
        <v>243</v>
      </c>
      <c r="B424" s="4"/>
      <c r="C424" s="4" t="s">
        <v>152</v>
      </c>
      <c r="D424" s="4" t="s">
        <v>45</v>
      </c>
      <c r="E424" s="5" t="s">
        <v>985</v>
      </c>
      <c r="F424" s="5" t="s">
        <v>224</v>
      </c>
      <c r="G424" s="7">
        <v>8631.5</v>
      </c>
      <c r="H424" s="7"/>
      <c r="I424" s="7"/>
    </row>
    <row r="425" spans="1:14" ht="18.75" customHeight="1">
      <c r="A425" s="2" t="s">
        <v>160</v>
      </c>
      <c r="B425" s="4"/>
      <c r="C425" s="101" t="s">
        <v>152</v>
      </c>
      <c r="D425" s="101" t="s">
        <v>152</v>
      </c>
      <c r="E425" s="101"/>
      <c r="F425" s="101"/>
      <c r="G425" s="9">
        <f>SUM(G438)+G441+G429+G445+G426</f>
        <v>12778.599999999999</v>
      </c>
      <c r="H425" s="9">
        <f t="shared" ref="H425:I425" si="121">SUM(H438)+H441+H429+H445+H426</f>
        <v>53857.4</v>
      </c>
      <c r="I425" s="9">
        <f t="shared" si="121"/>
        <v>39813.100000000006</v>
      </c>
    </row>
    <row r="426" spans="1:14" ht="31.5">
      <c r="A426" s="2" t="s">
        <v>864</v>
      </c>
      <c r="B426" s="4"/>
      <c r="C426" s="101" t="s">
        <v>152</v>
      </c>
      <c r="D426" s="101" t="s">
        <v>152</v>
      </c>
      <c r="E426" s="101" t="s">
        <v>768</v>
      </c>
      <c r="F426" s="101"/>
      <c r="G426" s="9">
        <f>SUM(G427)</f>
        <v>1320</v>
      </c>
      <c r="H426" s="9">
        <f t="shared" ref="H426:I427" si="122">SUM(H427)</f>
        <v>4900</v>
      </c>
      <c r="I426" s="9">
        <f t="shared" si="122"/>
        <v>0</v>
      </c>
      <c r="N426" s="99"/>
    </row>
    <row r="427" spans="1:14" ht="31.5">
      <c r="A427" s="2" t="s">
        <v>325</v>
      </c>
      <c r="B427" s="4"/>
      <c r="C427" s="101" t="s">
        <v>152</v>
      </c>
      <c r="D427" s="101" t="s">
        <v>152</v>
      </c>
      <c r="E427" s="101" t="s">
        <v>784</v>
      </c>
      <c r="F427" s="101"/>
      <c r="G427" s="9">
        <f>SUM(G428)</f>
        <v>1320</v>
      </c>
      <c r="H427" s="9">
        <f t="shared" si="122"/>
        <v>4900</v>
      </c>
      <c r="I427" s="9">
        <f t="shared" si="122"/>
        <v>0</v>
      </c>
    </row>
    <row r="428" spans="1:14" ht="31.5">
      <c r="A428" s="2" t="s">
        <v>243</v>
      </c>
      <c r="B428" s="4"/>
      <c r="C428" s="101" t="s">
        <v>152</v>
      </c>
      <c r="D428" s="101" t="s">
        <v>152</v>
      </c>
      <c r="E428" s="101" t="s">
        <v>784</v>
      </c>
      <c r="F428" s="101" t="s">
        <v>224</v>
      </c>
      <c r="G428" s="9">
        <v>1320</v>
      </c>
      <c r="H428" s="9">
        <v>4900</v>
      </c>
      <c r="I428" s="9"/>
    </row>
    <row r="429" spans="1:14" ht="31.5">
      <c r="A429" s="2" t="s">
        <v>637</v>
      </c>
      <c r="B429" s="4"/>
      <c r="C429" s="101" t="s">
        <v>152</v>
      </c>
      <c r="D429" s="101" t="s">
        <v>152</v>
      </c>
      <c r="E429" s="4" t="s">
        <v>221</v>
      </c>
      <c r="F429" s="4"/>
      <c r="G429" s="7">
        <f>SUM(G430)+G433</f>
        <v>1450</v>
      </c>
      <c r="H429" s="7">
        <f>SUM(H430)+H433</f>
        <v>26696.1</v>
      </c>
      <c r="I429" s="7">
        <f>SUM(I430)+I433</f>
        <v>23151.8</v>
      </c>
    </row>
    <row r="430" spans="1:14" ht="31.5" hidden="1">
      <c r="A430" s="2" t="s">
        <v>241</v>
      </c>
      <c r="B430" s="4"/>
      <c r="C430" s="101" t="s">
        <v>152</v>
      </c>
      <c r="D430" s="101" t="s">
        <v>152</v>
      </c>
      <c r="E430" s="4" t="s">
        <v>270</v>
      </c>
      <c r="F430" s="4"/>
      <c r="G430" s="7">
        <f t="shared" ref="G430:I431" si="123">SUM(G431)</f>
        <v>0</v>
      </c>
      <c r="H430" s="7">
        <f t="shared" si="123"/>
        <v>0</v>
      </c>
      <c r="I430" s="7">
        <f t="shared" si="123"/>
        <v>0</v>
      </c>
    </row>
    <row r="431" spans="1:14" ht="31.5" hidden="1">
      <c r="A431" s="2" t="s">
        <v>242</v>
      </c>
      <c r="B431" s="4"/>
      <c r="C431" s="101" t="s">
        <v>152</v>
      </c>
      <c r="D431" s="101" t="s">
        <v>152</v>
      </c>
      <c r="E431" s="4" t="s">
        <v>271</v>
      </c>
      <c r="F431" s="4"/>
      <c r="G431" s="7">
        <f t="shared" si="123"/>
        <v>0</v>
      </c>
      <c r="H431" s="7">
        <f t="shared" si="123"/>
        <v>0</v>
      </c>
      <c r="I431" s="7">
        <f t="shared" si="123"/>
        <v>0</v>
      </c>
    </row>
    <row r="432" spans="1:14" ht="31.5" hidden="1">
      <c r="A432" s="2" t="s">
        <v>243</v>
      </c>
      <c r="B432" s="4"/>
      <c r="C432" s="101" t="s">
        <v>152</v>
      </c>
      <c r="D432" s="101" t="s">
        <v>152</v>
      </c>
      <c r="E432" s="4" t="s">
        <v>271</v>
      </c>
      <c r="F432" s="4" t="s">
        <v>224</v>
      </c>
      <c r="G432" s="7"/>
      <c r="H432" s="7"/>
      <c r="I432" s="7"/>
    </row>
    <row r="433" spans="1:9">
      <c r="A433" s="2" t="s">
        <v>244</v>
      </c>
      <c r="B433" s="4"/>
      <c r="C433" s="101" t="s">
        <v>152</v>
      </c>
      <c r="D433" s="101" t="s">
        <v>152</v>
      </c>
      <c r="E433" s="4" t="s">
        <v>272</v>
      </c>
      <c r="F433" s="4"/>
      <c r="G433" s="7">
        <f>SUM(G434)</f>
        <v>1450</v>
      </c>
      <c r="H433" s="7">
        <f>SUM(H434)</f>
        <v>26696.1</v>
      </c>
      <c r="I433" s="7">
        <f>SUM(I434)</f>
        <v>23151.8</v>
      </c>
    </row>
    <row r="434" spans="1:9" ht="31.5">
      <c r="A434" s="2" t="s">
        <v>242</v>
      </c>
      <c r="B434" s="4"/>
      <c r="C434" s="101" t="s">
        <v>152</v>
      </c>
      <c r="D434" s="101" t="s">
        <v>152</v>
      </c>
      <c r="E434" s="4" t="s">
        <v>273</v>
      </c>
      <c r="F434" s="4"/>
      <c r="G434" s="7">
        <f>SUM(G435)+G436</f>
        <v>1450</v>
      </c>
      <c r="H434" s="7">
        <f t="shared" ref="H434:I434" si="124">SUM(H435)+H436</f>
        <v>26696.1</v>
      </c>
      <c r="I434" s="7">
        <f t="shared" si="124"/>
        <v>23151.8</v>
      </c>
    </row>
    <row r="435" spans="1:9" ht="31.5">
      <c r="A435" s="2" t="s">
        <v>243</v>
      </c>
      <c r="B435" s="4"/>
      <c r="C435" s="101" t="s">
        <v>152</v>
      </c>
      <c r="D435" s="101" t="s">
        <v>152</v>
      </c>
      <c r="E435" s="4" t="s">
        <v>273</v>
      </c>
      <c r="F435" s="4" t="s">
        <v>224</v>
      </c>
      <c r="G435" s="7">
        <v>1450</v>
      </c>
      <c r="H435" s="7">
        <v>3544.3</v>
      </c>
      <c r="I435" s="7">
        <v>0</v>
      </c>
    </row>
    <row r="436" spans="1:9" ht="31.5">
      <c r="A436" s="2" t="s">
        <v>971</v>
      </c>
      <c r="B436" s="4"/>
      <c r="C436" s="101" t="s">
        <v>152</v>
      </c>
      <c r="D436" s="101" t="s">
        <v>152</v>
      </c>
      <c r="E436" s="4" t="s">
        <v>705</v>
      </c>
      <c r="F436" s="4"/>
      <c r="G436" s="7">
        <f>SUM(G437)</f>
        <v>0</v>
      </c>
      <c r="H436" s="7">
        <f>SUM(H437)</f>
        <v>23151.8</v>
      </c>
      <c r="I436" s="7">
        <f>SUM(I437)</f>
        <v>23151.8</v>
      </c>
    </row>
    <row r="437" spans="1:9" ht="31.5">
      <c r="A437" s="2" t="s">
        <v>243</v>
      </c>
      <c r="B437" s="4"/>
      <c r="C437" s="101" t="s">
        <v>152</v>
      </c>
      <c r="D437" s="101" t="s">
        <v>152</v>
      </c>
      <c r="E437" s="4" t="s">
        <v>705</v>
      </c>
      <c r="F437" s="4" t="s">
        <v>224</v>
      </c>
      <c r="G437" s="7">
        <v>0</v>
      </c>
      <c r="H437" s="7">
        <v>23151.8</v>
      </c>
      <c r="I437" s="7">
        <v>23151.8</v>
      </c>
    </row>
    <row r="438" spans="1:9" ht="31.5">
      <c r="A438" s="2" t="s">
        <v>509</v>
      </c>
      <c r="B438" s="4"/>
      <c r="C438" s="101" t="s">
        <v>152</v>
      </c>
      <c r="D438" s="101" t="s">
        <v>152</v>
      </c>
      <c r="E438" s="101" t="s">
        <v>263</v>
      </c>
      <c r="F438" s="101"/>
      <c r="G438" s="9">
        <f t="shared" ref="G438:I439" si="125">SUM(G439)</f>
        <v>4920</v>
      </c>
      <c r="H438" s="9">
        <f t="shared" si="125"/>
        <v>5600</v>
      </c>
      <c r="I438" s="9">
        <f t="shared" si="125"/>
        <v>0</v>
      </c>
    </row>
    <row r="439" spans="1:9" ht="31.5">
      <c r="A439" s="2" t="s">
        <v>242</v>
      </c>
      <c r="B439" s="4"/>
      <c r="C439" s="101" t="s">
        <v>152</v>
      </c>
      <c r="D439" s="101" t="s">
        <v>152</v>
      </c>
      <c r="E439" s="101" t="s">
        <v>276</v>
      </c>
      <c r="F439" s="101"/>
      <c r="G439" s="9">
        <f t="shared" si="125"/>
        <v>4920</v>
      </c>
      <c r="H439" s="9">
        <f t="shared" si="125"/>
        <v>5600</v>
      </c>
      <c r="I439" s="9">
        <f t="shared" si="125"/>
        <v>0</v>
      </c>
    </row>
    <row r="440" spans="1:9" ht="27.75" customHeight="1">
      <c r="A440" s="2" t="s">
        <v>243</v>
      </c>
      <c r="B440" s="4"/>
      <c r="C440" s="101" t="s">
        <v>152</v>
      </c>
      <c r="D440" s="101" t="s">
        <v>152</v>
      </c>
      <c r="E440" s="101" t="s">
        <v>276</v>
      </c>
      <c r="F440" s="101" t="s">
        <v>224</v>
      </c>
      <c r="G440" s="9">
        <v>4920</v>
      </c>
      <c r="H440" s="9">
        <v>5600</v>
      </c>
      <c r="I440" s="9"/>
    </row>
    <row r="441" spans="1:9" ht="31.5">
      <c r="A441" s="2" t="s">
        <v>865</v>
      </c>
      <c r="B441" s="4"/>
      <c r="C441" s="101" t="s">
        <v>152</v>
      </c>
      <c r="D441" s="101" t="s">
        <v>152</v>
      </c>
      <c r="E441" s="101" t="s">
        <v>215</v>
      </c>
      <c r="F441" s="101"/>
      <c r="G441" s="9">
        <f t="shared" ref="G441:I443" si="126">SUM(G442)</f>
        <v>4927.3</v>
      </c>
      <c r="H441" s="9">
        <f t="shared" si="126"/>
        <v>16500</v>
      </c>
      <c r="I441" s="9">
        <f t="shared" si="126"/>
        <v>16500</v>
      </c>
    </row>
    <row r="442" spans="1:9" ht="31.5">
      <c r="A442" s="2" t="s">
        <v>324</v>
      </c>
      <c r="B442" s="4"/>
      <c r="C442" s="101" t="s">
        <v>152</v>
      </c>
      <c r="D442" s="101" t="s">
        <v>152</v>
      </c>
      <c r="E442" s="101" t="s">
        <v>217</v>
      </c>
      <c r="F442" s="101"/>
      <c r="G442" s="9">
        <f t="shared" si="126"/>
        <v>4927.3</v>
      </c>
      <c r="H442" s="9">
        <f t="shared" si="126"/>
        <v>16500</v>
      </c>
      <c r="I442" s="9">
        <f t="shared" si="126"/>
        <v>16500</v>
      </c>
    </row>
    <row r="443" spans="1:9">
      <c r="A443" s="34" t="s">
        <v>29</v>
      </c>
      <c r="B443" s="4"/>
      <c r="C443" s="101" t="s">
        <v>152</v>
      </c>
      <c r="D443" s="101" t="s">
        <v>152</v>
      </c>
      <c r="E443" s="101" t="s">
        <v>561</v>
      </c>
      <c r="F443" s="101"/>
      <c r="G443" s="9">
        <f t="shared" si="126"/>
        <v>4927.3</v>
      </c>
      <c r="H443" s="9">
        <f t="shared" si="126"/>
        <v>16500</v>
      </c>
      <c r="I443" s="9">
        <f t="shared" si="126"/>
        <v>16500</v>
      </c>
    </row>
    <row r="444" spans="1:9" ht="31.5">
      <c r="A444" s="2" t="s">
        <v>43</v>
      </c>
      <c r="B444" s="4"/>
      <c r="C444" s="101" t="s">
        <v>152</v>
      </c>
      <c r="D444" s="101" t="s">
        <v>152</v>
      </c>
      <c r="E444" s="101" t="s">
        <v>561</v>
      </c>
      <c r="F444" s="101" t="s">
        <v>80</v>
      </c>
      <c r="G444" s="9">
        <v>4927.3</v>
      </c>
      <c r="H444" s="9">
        <v>16500</v>
      </c>
      <c r="I444" s="9">
        <f>21500-5000</f>
        <v>16500</v>
      </c>
    </row>
    <row r="445" spans="1:9">
      <c r="A445" s="2" t="s">
        <v>173</v>
      </c>
      <c r="B445" s="4"/>
      <c r="C445" s="101" t="s">
        <v>152</v>
      </c>
      <c r="D445" s="101" t="s">
        <v>152</v>
      </c>
      <c r="E445" s="101" t="s">
        <v>174</v>
      </c>
      <c r="F445" s="101"/>
      <c r="G445" s="9">
        <f>SUM(G446)</f>
        <v>161.30000000000001</v>
      </c>
      <c r="H445" s="9">
        <f t="shared" ref="H445:I445" si="127">SUM(H446)</f>
        <v>161.30000000000001</v>
      </c>
      <c r="I445" s="9">
        <f t="shared" si="127"/>
        <v>161.30000000000001</v>
      </c>
    </row>
    <row r="446" spans="1:9" ht="47.25">
      <c r="A446" s="100" t="s">
        <v>318</v>
      </c>
      <c r="B446" s="101"/>
      <c r="C446" s="101" t="s">
        <v>152</v>
      </c>
      <c r="D446" s="101" t="s">
        <v>152</v>
      </c>
      <c r="E446" s="101" t="s">
        <v>443</v>
      </c>
      <c r="F446" s="31"/>
      <c r="G446" s="9">
        <f>SUM(G447:G448)</f>
        <v>161.30000000000001</v>
      </c>
      <c r="H446" s="9">
        <f>SUM(H447:H448)</f>
        <v>161.30000000000001</v>
      </c>
      <c r="I446" s="9">
        <f>SUM(I447:I448)</f>
        <v>161.30000000000001</v>
      </c>
    </row>
    <row r="447" spans="1:9" ht="47.25">
      <c r="A447" s="2" t="s">
        <v>42</v>
      </c>
      <c r="B447" s="101"/>
      <c r="C447" s="101" t="s">
        <v>152</v>
      </c>
      <c r="D447" s="101" t="s">
        <v>152</v>
      </c>
      <c r="E447" s="101" t="s">
        <v>443</v>
      </c>
      <c r="F447" s="101" t="s">
        <v>78</v>
      </c>
      <c r="G447" s="9">
        <v>151.80000000000001</v>
      </c>
      <c r="H447" s="9">
        <v>151.80000000000001</v>
      </c>
      <c r="I447" s="9">
        <v>151.80000000000001</v>
      </c>
    </row>
    <row r="448" spans="1:9" ht="30.75" customHeight="1">
      <c r="A448" s="100" t="s">
        <v>43</v>
      </c>
      <c r="B448" s="101"/>
      <c r="C448" s="101" t="s">
        <v>152</v>
      </c>
      <c r="D448" s="101" t="s">
        <v>152</v>
      </c>
      <c r="E448" s="101" t="s">
        <v>653</v>
      </c>
      <c r="F448" s="101" t="s">
        <v>80</v>
      </c>
      <c r="G448" s="9">
        <v>9.5</v>
      </c>
      <c r="H448" s="9">
        <v>9.5</v>
      </c>
      <c r="I448" s="9">
        <v>9.5</v>
      </c>
    </row>
    <row r="449" spans="1:9">
      <c r="A449" s="100" t="s">
        <v>866</v>
      </c>
      <c r="B449" s="22"/>
      <c r="C449" s="101" t="s">
        <v>67</v>
      </c>
      <c r="D449" s="31"/>
      <c r="E449" s="31"/>
      <c r="F449" s="31"/>
      <c r="G449" s="9">
        <f>SUM(G450+G456)</f>
        <v>26672.7</v>
      </c>
      <c r="H449" s="9">
        <f>SUM(H450+H456)</f>
        <v>12652.1</v>
      </c>
      <c r="I449" s="9">
        <f>SUM(I450+I456)</f>
        <v>13088</v>
      </c>
    </row>
    <row r="450" spans="1:9">
      <c r="A450" s="100" t="s">
        <v>218</v>
      </c>
      <c r="B450" s="22"/>
      <c r="C450" s="101" t="s">
        <v>67</v>
      </c>
      <c r="D450" s="101" t="s">
        <v>45</v>
      </c>
      <c r="E450" s="31"/>
      <c r="F450" s="31"/>
      <c r="G450" s="9">
        <f t="shared" ref="G450:I451" si="128">SUM(G451)</f>
        <v>9583.2999999999993</v>
      </c>
      <c r="H450" s="9">
        <f t="shared" si="128"/>
        <v>8922.4</v>
      </c>
      <c r="I450" s="9">
        <f t="shared" si="128"/>
        <v>8922.4</v>
      </c>
    </row>
    <row r="451" spans="1:9" ht="31.5">
      <c r="A451" s="100" t="s">
        <v>757</v>
      </c>
      <c r="B451" s="22"/>
      <c r="C451" s="101" t="s">
        <v>67</v>
      </c>
      <c r="D451" s="101" t="s">
        <v>45</v>
      </c>
      <c r="E451" s="31" t="s">
        <v>219</v>
      </c>
      <c r="F451" s="31"/>
      <c r="G451" s="9">
        <f t="shared" si="128"/>
        <v>9583.2999999999993</v>
      </c>
      <c r="H451" s="9">
        <f t="shared" si="128"/>
        <v>8922.4</v>
      </c>
      <c r="I451" s="9">
        <f t="shared" si="128"/>
        <v>8922.4</v>
      </c>
    </row>
    <row r="452" spans="1:9" ht="31.5">
      <c r="A452" s="100" t="s">
        <v>36</v>
      </c>
      <c r="B452" s="22"/>
      <c r="C452" s="101" t="s">
        <v>67</v>
      </c>
      <c r="D452" s="101" t="s">
        <v>45</v>
      </c>
      <c r="E452" s="31" t="s">
        <v>220</v>
      </c>
      <c r="F452" s="31"/>
      <c r="G452" s="9">
        <f>SUM(G453:G455)</f>
        <v>9583.2999999999993</v>
      </c>
      <c r="H452" s="9">
        <f>SUM(H453:H455)</f>
        <v>8922.4</v>
      </c>
      <c r="I452" s="9">
        <f>SUM(I453:I455)</f>
        <v>8922.4</v>
      </c>
    </row>
    <row r="453" spans="1:9" ht="47.25">
      <c r="A453" s="2" t="s">
        <v>42</v>
      </c>
      <c r="B453" s="22"/>
      <c r="C453" s="101" t="s">
        <v>67</v>
      </c>
      <c r="D453" s="101" t="s">
        <v>45</v>
      </c>
      <c r="E453" s="31" t="s">
        <v>220</v>
      </c>
      <c r="F453" s="101" t="s">
        <v>78</v>
      </c>
      <c r="G453" s="9">
        <f>7455.5+164.9</f>
        <v>7620.4</v>
      </c>
      <c r="H453" s="9">
        <v>7455.5</v>
      </c>
      <c r="I453" s="9">
        <v>7455.5</v>
      </c>
    </row>
    <row r="454" spans="1:9" ht="31.5">
      <c r="A454" s="100" t="s">
        <v>43</v>
      </c>
      <c r="B454" s="22"/>
      <c r="C454" s="101" t="s">
        <v>67</v>
      </c>
      <c r="D454" s="101" t="s">
        <v>45</v>
      </c>
      <c r="E454" s="31" t="s">
        <v>220</v>
      </c>
      <c r="F454" s="101" t="s">
        <v>80</v>
      </c>
      <c r="G454" s="9">
        <v>1382.1</v>
      </c>
      <c r="H454" s="9">
        <v>1177.8</v>
      </c>
      <c r="I454" s="9">
        <v>1177.8</v>
      </c>
    </row>
    <row r="455" spans="1:9">
      <c r="A455" s="100" t="s">
        <v>20</v>
      </c>
      <c r="B455" s="22"/>
      <c r="C455" s="101" t="s">
        <v>67</v>
      </c>
      <c r="D455" s="101" t="s">
        <v>45</v>
      </c>
      <c r="E455" s="31" t="s">
        <v>220</v>
      </c>
      <c r="F455" s="101" t="s">
        <v>85</v>
      </c>
      <c r="G455" s="9">
        <v>580.79999999999995</v>
      </c>
      <c r="H455" s="9">
        <v>289.10000000000002</v>
      </c>
      <c r="I455" s="9">
        <v>289.10000000000002</v>
      </c>
    </row>
    <row r="456" spans="1:9">
      <c r="A456" s="100" t="s">
        <v>161</v>
      </c>
      <c r="B456" s="22"/>
      <c r="C456" s="101" t="s">
        <v>67</v>
      </c>
      <c r="D456" s="101" t="s">
        <v>152</v>
      </c>
      <c r="E456" s="31"/>
      <c r="F456" s="31"/>
      <c r="G456" s="9">
        <f>SUM(G457)</f>
        <v>17089.400000000001</v>
      </c>
      <c r="H456" s="9">
        <f>SUM(H457)</f>
        <v>3729.7000000000003</v>
      </c>
      <c r="I456" s="9">
        <f>SUM(I457)</f>
        <v>4165.6000000000004</v>
      </c>
    </row>
    <row r="457" spans="1:9" ht="31.5">
      <c r="A457" s="100" t="s">
        <v>757</v>
      </c>
      <c r="B457" s="22"/>
      <c r="C457" s="101" t="s">
        <v>67</v>
      </c>
      <c r="D457" s="101" t="s">
        <v>152</v>
      </c>
      <c r="E457" s="31" t="s">
        <v>219</v>
      </c>
      <c r="F457" s="31"/>
      <c r="G457" s="9">
        <f>SUM(G458)</f>
        <v>17089.400000000001</v>
      </c>
      <c r="H457" s="9">
        <f t="shared" ref="H457:I457" si="129">SUM(H458)</f>
        <v>3729.7000000000003</v>
      </c>
      <c r="I457" s="9">
        <f t="shared" si="129"/>
        <v>4165.6000000000004</v>
      </c>
    </row>
    <row r="458" spans="1:9">
      <c r="A458" s="100" t="s">
        <v>29</v>
      </c>
      <c r="B458" s="22"/>
      <c r="C458" s="101" t="s">
        <v>67</v>
      </c>
      <c r="D458" s="101" t="s">
        <v>152</v>
      </c>
      <c r="E458" s="31" t="s">
        <v>226</v>
      </c>
      <c r="F458" s="31"/>
      <c r="G458" s="9">
        <f>SUM(G459)+G462+G463+G465</f>
        <v>17089.400000000001</v>
      </c>
      <c r="H458" s="9">
        <f t="shared" ref="H458:I458" si="130">SUM(H459)+H462+H463+H465</f>
        <v>3729.7000000000003</v>
      </c>
      <c r="I458" s="9">
        <f t="shared" si="130"/>
        <v>4165.6000000000004</v>
      </c>
    </row>
    <row r="459" spans="1:9" ht="47.25" hidden="1">
      <c r="A459" s="100" t="s">
        <v>867</v>
      </c>
      <c r="B459" s="22"/>
      <c r="C459" s="101" t="s">
        <v>67</v>
      </c>
      <c r="D459" s="101" t="s">
        <v>152</v>
      </c>
      <c r="E459" s="31" t="s">
        <v>245</v>
      </c>
      <c r="F459" s="31"/>
      <c r="G459" s="9">
        <f>SUM(G460)</f>
        <v>0</v>
      </c>
      <c r="H459" s="9">
        <f>SUM(H460)</f>
        <v>0</v>
      </c>
      <c r="I459" s="9">
        <f>SUM(I460)</f>
        <v>0</v>
      </c>
    </row>
    <row r="460" spans="1:9" hidden="1">
      <c r="A460" s="100" t="s">
        <v>79</v>
      </c>
      <c r="B460" s="22"/>
      <c r="C460" s="101" t="s">
        <v>67</v>
      </c>
      <c r="D460" s="101" t="s">
        <v>152</v>
      </c>
      <c r="E460" s="31" t="s">
        <v>245</v>
      </c>
      <c r="F460" s="101" t="s">
        <v>80</v>
      </c>
      <c r="G460" s="9"/>
      <c r="H460" s="9"/>
      <c r="I460" s="9"/>
    </row>
    <row r="461" spans="1:9" ht="47.25" hidden="1">
      <c r="A461" s="2" t="s">
        <v>42</v>
      </c>
      <c r="B461" s="22"/>
      <c r="C461" s="101" t="s">
        <v>67</v>
      </c>
      <c r="D461" s="101" t="s">
        <v>152</v>
      </c>
      <c r="E461" s="31" t="s">
        <v>245</v>
      </c>
      <c r="F461" s="31">
        <v>100</v>
      </c>
      <c r="G461" s="9"/>
      <c r="H461" s="9"/>
      <c r="I461" s="9"/>
    </row>
    <row r="462" spans="1:9" ht="31.5">
      <c r="A462" s="100" t="s">
        <v>43</v>
      </c>
      <c r="B462" s="22"/>
      <c r="C462" s="101" t="s">
        <v>67</v>
      </c>
      <c r="D462" s="101" t="s">
        <v>152</v>
      </c>
      <c r="E462" s="31" t="s">
        <v>226</v>
      </c>
      <c r="F462" s="101" t="s">
        <v>80</v>
      </c>
      <c r="G462" s="9">
        <f>6344.7+10257.2+427.1</f>
        <v>17029</v>
      </c>
      <c r="H462" s="9">
        <v>3671.4</v>
      </c>
      <c r="I462" s="9">
        <v>3703.1</v>
      </c>
    </row>
    <row r="463" spans="1:9" ht="157.5">
      <c r="A463" s="100" t="s">
        <v>833</v>
      </c>
      <c r="B463" s="22"/>
      <c r="C463" s="101" t="s">
        <v>67</v>
      </c>
      <c r="D463" s="101" t="s">
        <v>152</v>
      </c>
      <c r="E463" s="31" t="s">
        <v>832</v>
      </c>
      <c r="F463" s="101"/>
      <c r="G463" s="9">
        <f>SUM(G464)</f>
        <v>60.4</v>
      </c>
      <c r="H463" s="9">
        <f t="shared" ref="H463:I463" si="131">SUM(H464)</f>
        <v>58.3</v>
      </c>
      <c r="I463" s="9">
        <f t="shared" si="131"/>
        <v>58.3</v>
      </c>
    </row>
    <row r="464" spans="1:9" ht="31.5">
      <c r="A464" s="100" t="s">
        <v>43</v>
      </c>
      <c r="B464" s="22"/>
      <c r="C464" s="101" t="s">
        <v>67</v>
      </c>
      <c r="D464" s="101" t="s">
        <v>152</v>
      </c>
      <c r="E464" s="31" t="s">
        <v>832</v>
      </c>
      <c r="F464" s="101" t="s">
        <v>80</v>
      </c>
      <c r="G464" s="9">
        <v>60.4</v>
      </c>
      <c r="H464" s="9">
        <v>58.3</v>
      </c>
      <c r="I464" s="9">
        <v>58.3</v>
      </c>
    </row>
    <row r="465" spans="1:9" ht="31.5">
      <c r="A465" s="100" t="s">
        <v>910</v>
      </c>
      <c r="B465" s="22"/>
      <c r="C465" s="101" t="s">
        <v>67</v>
      </c>
      <c r="D465" s="101" t="s">
        <v>152</v>
      </c>
      <c r="E465" s="31" t="s">
        <v>909</v>
      </c>
      <c r="F465" s="101"/>
      <c r="G465" s="9"/>
      <c r="H465" s="9"/>
      <c r="I465" s="9">
        <f>SUM(I466)</f>
        <v>404.2</v>
      </c>
    </row>
    <row r="466" spans="1:9" ht="31.5">
      <c r="A466" s="100" t="s">
        <v>43</v>
      </c>
      <c r="B466" s="22"/>
      <c r="C466" s="101" t="s">
        <v>67</v>
      </c>
      <c r="D466" s="101" t="s">
        <v>152</v>
      </c>
      <c r="E466" s="31" t="s">
        <v>909</v>
      </c>
      <c r="F466" s="101" t="s">
        <v>80</v>
      </c>
      <c r="G466" s="9"/>
      <c r="H466" s="9"/>
      <c r="I466" s="9">
        <v>404.2</v>
      </c>
    </row>
    <row r="467" spans="1:9">
      <c r="A467" s="2" t="s">
        <v>101</v>
      </c>
      <c r="B467" s="22"/>
      <c r="C467" s="101" t="s">
        <v>102</v>
      </c>
      <c r="D467" s="101"/>
      <c r="E467" s="31"/>
      <c r="F467" s="101"/>
      <c r="G467" s="9">
        <f>SUM(G498)+G468+G472</f>
        <v>2980.5</v>
      </c>
      <c r="H467" s="9">
        <f>SUM(H498)+H468+H472</f>
        <v>0</v>
      </c>
      <c r="I467" s="9">
        <f>SUM(I498)+I468+I472</f>
        <v>0</v>
      </c>
    </row>
    <row r="468" spans="1:9" hidden="1">
      <c r="A468" s="100" t="s">
        <v>163</v>
      </c>
      <c r="B468" s="22"/>
      <c r="C468" s="101" t="s">
        <v>102</v>
      </c>
      <c r="D468" s="101" t="s">
        <v>35</v>
      </c>
      <c r="E468" s="31"/>
      <c r="F468" s="101"/>
      <c r="G468" s="9">
        <f>SUM(G469)</f>
        <v>0</v>
      </c>
      <c r="H468" s="9">
        <f t="shared" ref="H468:I469" si="132">SUM(H469)</f>
        <v>0</v>
      </c>
      <c r="I468" s="9">
        <f t="shared" si="132"/>
        <v>0</v>
      </c>
    </row>
    <row r="469" spans="1:9" ht="47.25" hidden="1">
      <c r="A469" s="2" t="s">
        <v>525</v>
      </c>
      <c r="B469" s="22"/>
      <c r="C469" s="101" t="s">
        <v>102</v>
      </c>
      <c r="D469" s="101" t="s">
        <v>35</v>
      </c>
      <c r="E469" s="31" t="s">
        <v>401</v>
      </c>
      <c r="F469" s="101"/>
      <c r="G469" s="9">
        <f>SUM(G470)</f>
        <v>0</v>
      </c>
      <c r="H469" s="9">
        <f t="shared" si="132"/>
        <v>0</v>
      </c>
      <c r="I469" s="9">
        <f t="shared" si="132"/>
        <v>0</v>
      </c>
    </row>
    <row r="470" spans="1:9" hidden="1">
      <c r="A470" s="2" t="s">
        <v>660</v>
      </c>
      <c r="B470" s="22"/>
      <c r="C470" s="101" t="s">
        <v>102</v>
      </c>
      <c r="D470" s="101" t="s">
        <v>35</v>
      </c>
      <c r="E470" s="31" t="s">
        <v>658</v>
      </c>
      <c r="F470" s="101"/>
      <c r="G470" s="9">
        <f>SUM(G471)</f>
        <v>0</v>
      </c>
      <c r="H470" s="9">
        <f>SUM(H471)</f>
        <v>0</v>
      </c>
      <c r="I470" s="9">
        <f>SUM(I471)</f>
        <v>0</v>
      </c>
    </row>
    <row r="471" spans="1:9" ht="31.5" hidden="1">
      <c r="A471" s="2" t="s">
        <v>243</v>
      </c>
      <c r="B471" s="22"/>
      <c r="C471" s="101" t="s">
        <v>102</v>
      </c>
      <c r="D471" s="101" t="s">
        <v>35</v>
      </c>
      <c r="E471" s="31" t="s">
        <v>658</v>
      </c>
      <c r="F471" s="101" t="s">
        <v>224</v>
      </c>
      <c r="G471" s="9"/>
      <c r="H471" s="9">
        <v>0</v>
      </c>
      <c r="I471" s="9">
        <v>0</v>
      </c>
    </row>
    <row r="472" spans="1:9">
      <c r="A472" s="2" t="s">
        <v>677</v>
      </c>
      <c r="B472" s="22"/>
      <c r="C472" s="101" t="s">
        <v>102</v>
      </c>
      <c r="D472" s="101" t="s">
        <v>152</v>
      </c>
      <c r="E472" s="31"/>
      <c r="F472" s="101"/>
      <c r="G472" s="9">
        <f>SUM(G473+G490)+G476+G479+G487+G483+G493+G496</f>
        <v>98</v>
      </c>
      <c r="H472" s="9">
        <f t="shared" ref="H472:I472" si="133">SUM(H473+H490)+H476+H479+H487+H483+H493+H496</f>
        <v>0</v>
      </c>
      <c r="I472" s="9">
        <f t="shared" si="133"/>
        <v>0</v>
      </c>
    </row>
    <row r="473" spans="1:9" ht="31.5">
      <c r="A473" s="100" t="s">
        <v>638</v>
      </c>
      <c r="B473" s="22"/>
      <c r="C473" s="101" t="s">
        <v>102</v>
      </c>
      <c r="D473" s="101" t="s">
        <v>152</v>
      </c>
      <c r="E473" s="101" t="s">
        <v>195</v>
      </c>
      <c r="F473" s="31"/>
      <c r="G473" s="9">
        <f>SUM(G474)</f>
        <v>80</v>
      </c>
      <c r="H473" s="9">
        <f t="shared" ref="H473:I474" si="134">SUM(H474)</f>
        <v>0</v>
      </c>
      <c r="I473" s="9">
        <f t="shared" si="134"/>
        <v>0</v>
      </c>
    </row>
    <row r="474" spans="1:9" ht="31.5">
      <c r="A474" s="100" t="s">
        <v>87</v>
      </c>
      <c r="B474" s="22"/>
      <c r="C474" s="101" t="s">
        <v>102</v>
      </c>
      <c r="D474" s="101" t="s">
        <v>152</v>
      </c>
      <c r="E474" s="31" t="s">
        <v>529</v>
      </c>
      <c r="F474" s="31"/>
      <c r="G474" s="9">
        <f>SUM(G475)</f>
        <v>80</v>
      </c>
      <c r="H474" s="9">
        <f t="shared" si="134"/>
        <v>0</v>
      </c>
      <c r="I474" s="9">
        <f t="shared" si="134"/>
        <v>0</v>
      </c>
    </row>
    <row r="475" spans="1:9" ht="31.5">
      <c r="A475" s="100" t="s">
        <v>43</v>
      </c>
      <c r="B475" s="22"/>
      <c r="C475" s="101" t="s">
        <v>102</v>
      </c>
      <c r="D475" s="101" t="s">
        <v>152</v>
      </c>
      <c r="E475" s="31" t="s">
        <v>529</v>
      </c>
      <c r="F475" s="31">
        <v>200</v>
      </c>
      <c r="G475" s="9">
        <v>80</v>
      </c>
      <c r="H475" s="9"/>
      <c r="I475" s="9"/>
    </row>
    <row r="476" spans="1:9" ht="31.5" hidden="1">
      <c r="A476" s="100" t="s">
        <v>868</v>
      </c>
      <c r="B476" s="22"/>
      <c r="C476" s="101" t="s">
        <v>102</v>
      </c>
      <c r="D476" s="101" t="s">
        <v>152</v>
      </c>
      <c r="E476" s="31" t="s">
        <v>186</v>
      </c>
      <c r="F476" s="31"/>
      <c r="G476" s="9">
        <f>SUM(G477)</f>
        <v>0</v>
      </c>
      <c r="H476" s="9"/>
      <c r="I476" s="9"/>
    </row>
    <row r="477" spans="1:9" ht="31.5" hidden="1">
      <c r="A477" s="100" t="s">
        <v>87</v>
      </c>
      <c r="B477" s="22"/>
      <c r="C477" s="101" t="s">
        <v>102</v>
      </c>
      <c r="D477" s="101" t="s">
        <v>152</v>
      </c>
      <c r="E477" s="31" t="s">
        <v>198</v>
      </c>
      <c r="F477" s="31"/>
      <c r="G477" s="9">
        <f>SUM(G478)</f>
        <v>0</v>
      </c>
      <c r="H477" s="9"/>
      <c r="I477" s="9"/>
    </row>
    <row r="478" spans="1:9" ht="31.5" hidden="1">
      <c r="A478" s="100" t="s">
        <v>43</v>
      </c>
      <c r="B478" s="22"/>
      <c r="C478" s="101" t="s">
        <v>102</v>
      </c>
      <c r="D478" s="101" t="s">
        <v>152</v>
      </c>
      <c r="E478" s="31" t="s">
        <v>198</v>
      </c>
      <c r="F478" s="31">
        <v>200</v>
      </c>
      <c r="G478" s="9"/>
      <c r="H478" s="9"/>
      <c r="I478" s="9"/>
    </row>
    <row r="479" spans="1:9" ht="31.5" hidden="1">
      <c r="A479" s="2" t="s">
        <v>497</v>
      </c>
      <c r="B479" s="4"/>
      <c r="C479" s="101" t="s">
        <v>102</v>
      </c>
      <c r="D479" s="101" t="s">
        <v>152</v>
      </c>
      <c r="E479" s="4" t="s">
        <v>249</v>
      </c>
      <c r="F479" s="101"/>
      <c r="G479" s="9">
        <f>SUM(G480)</f>
        <v>0</v>
      </c>
      <c r="H479" s="9">
        <f t="shared" ref="H479:I481" si="135">SUM(H480)</f>
        <v>0</v>
      </c>
      <c r="I479" s="9">
        <f t="shared" si="135"/>
        <v>0</v>
      </c>
    </row>
    <row r="480" spans="1:9" ht="31.5" hidden="1">
      <c r="A480" s="2" t="s">
        <v>498</v>
      </c>
      <c r="B480" s="4"/>
      <c r="C480" s="101" t="s">
        <v>102</v>
      </c>
      <c r="D480" s="101" t="s">
        <v>152</v>
      </c>
      <c r="E480" s="4" t="s">
        <v>250</v>
      </c>
      <c r="F480" s="101"/>
      <c r="G480" s="9">
        <f>SUM(G481)</f>
        <v>0</v>
      </c>
      <c r="H480" s="9">
        <f t="shared" si="135"/>
        <v>0</v>
      </c>
      <c r="I480" s="9">
        <f t="shared" si="135"/>
        <v>0</v>
      </c>
    </row>
    <row r="481" spans="1:9" ht="31.5" hidden="1">
      <c r="A481" s="2" t="s">
        <v>36</v>
      </c>
      <c r="B481" s="4"/>
      <c r="C481" s="101" t="s">
        <v>102</v>
      </c>
      <c r="D481" s="101" t="s">
        <v>152</v>
      </c>
      <c r="E481" s="4" t="s">
        <v>254</v>
      </c>
      <c r="F481" s="101"/>
      <c r="G481" s="9">
        <f>SUM(G482)</f>
        <v>0</v>
      </c>
      <c r="H481" s="9">
        <f t="shared" si="135"/>
        <v>0</v>
      </c>
      <c r="I481" s="9">
        <f t="shared" si="135"/>
        <v>0</v>
      </c>
    </row>
    <row r="482" spans="1:9" ht="31.5" hidden="1">
      <c r="A482" s="100" t="s">
        <v>43</v>
      </c>
      <c r="B482" s="22"/>
      <c r="C482" s="101" t="s">
        <v>102</v>
      </c>
      <c r="D482" s="101" t="s">
        <v>152</v>
      </c>
      <c r="E482" s="4" t="s">
        <v>254</v>
      </c>
      <c r="F482" s="101" t="s">
        <v>80</v>
      </c>
      <c r="G482" s="9"/>
      <c r="H482" s="9"/>
      <c r="I482" s="9"/>
    </row>
    <row r="483" spans="1:9" ht="31.5" hidden="1">
      <c r="A483" s="2" t="s">
        <v>507</v>
      </c>
      <c r="B483" s="22"/>
      <c r="C483" s="101" t="s">
        <v>102</v>
      </c>
      <c r="D483" s="101" t="s">
        <v>152</v>
      </c>
      <c r="E483" s="4" t="s">
        <v>263</v>
      </c>
      <c r="F483" s="101"/>
      <c r="G483" s="9">
        <f>SUM(G484)</f>
        <v>0</v>
      </c>
      <c r="H483" s="9">
        <f t="shared" ref="H483:I485" si="136">SUM(H484)</f>
        <v>0</v>
      </c>
      <c r="I483" s="9">
        <f t="shared" si="136"/>
        <v>0</v>
      </c>
    </row>
    <row r="484" spans="1:9" ht="31.5" hidden="1">
      <c r="A484" s="2" t="s">
        <v>508</v>
      </c>
      <c r="B484" s="22"/>
      <c r="C484" s="101" t="s">
        <v>102</v>
      </c>
      <c r="D484" s="101" t="s">
        <v>152</v>
      </c>
      <c r="E484" s="4" t="s">
        <v>264</v>
      </c>
      <c r="F484" s="101"/>
      <c r="G484" s="9">
        <f>SUM(G485)</f>
        <v>0</v>
      </c>
      <c r="H484" s="9">
        <f t="shared" si="136"/>
        <v>0</v>
      </c>
      <c r="I484" s="9">
        <f t="shared" si="136"/>
        <v>0</v>
      </c>
    </row>
    <row r="485" spans="1:9" ht="31.5" hidden="1">
      <c r="A485" s="2" t="s">
        <v>36</v>
      </c>
      <c r="B485" s="22"/>
      <c r="C485" s="101" t="s">
        <v>102</v>
      </c>
      <c r="D485" s="101" t="s">
        <v>152</v>
      </c>
      <c r="E485" s="4" t="s">
        <v>265</v>
      </c>
      <c r="F485" s="101"/>
      <c r="G485" s="9">
        <f>SUM(G486)</f>
        <v>0</v>
      </c>
      <c r="H485" s="9">
        <f t="shared" si="136"/>
        <v>0</v>
      </c>
      <c r="I485" s="9">
        <f t="shared" si="136"/>
        <v>0</v>
      </c>
    </row>
    <row r="486" spans="1:9" ht="31.5" hidden="1">
      <c r="A486" s="100" t="s">
        <v>43</v>
      </c>
      <c r="B486" s="22"/>
      <c r="C486" s="101" t="s">
        <v>102</v>
      </c>
      <c r="D486" s="101" t="s">
        <v>152</v>
      </c>
      <c r="E486" s="4" t="s">
        <v>265</v>
      </c>
      <c r="F486" s="101" t="s">
        <v>80</v>
      </c>
      <c r="G486" s="9"/>
      <c r="H486" s="9"/>
      <c r="I486" s="9"/>
    </row>
    <row r="487" spans="1:9" ht="31.5">
      <c r="A487" s="100" t="s">
        <v>757</v>
      </c>
      <c r="B487" s="22"/>
      <c r="C487" s="101" t="s">
        <v>102</v>
      </c>
      <c r="D487" s="101" t="s">
        <v>152</v>
      </c>
      <c r="E487" s="31" t="s">
        <v>219</v>
      </c>
      <c r="F487" s="101"/>
      <c r="G487" s="9">
        <f>SUM(G488)</f>
        <v>18</v>
      </c>
      <c r="H487" s="9">
        <f t="shared" ref="H487:I488" si="137">SUM(H488)</f>
        <v>0</v>
      </c>
      <c r="I487" s="9">
        <f t="shared" si="137"/>
        <v>0</v>
      </c>
    </row>
    <row r="488" spans="1:9" ht="31.5">
      <c r="A488" s="100" t="s">
        <v>36</v>
      </c>
      <c r="B488" s="22"/>
      <c r="C488" s="101" t="s">
        <v>102</v>
      </c>
      <c r="D488" s="101" t="s">
        <v>152</v>
      </c>
      <c r="E488" s="31" t="s">
        <v>220</v>
      </c>
      <c r="F488" s="101"/>
      <c r="G488" s="9">
        <f>SUM(G489)</f>
        <v>18</v>
      </c>
      <c r="H488" s="9">
        <f t="shared" si="137"/>
        <v>0</v>
      </c>
      <c r="I488" s="9">
        <f t="shared" si="137"/>
        <v>0</v>
      </c>
    </row>
    <row r="489" spans="1:9" ht="31.5">
      <c r="A489" s="100" t="s">
        <v>43</v>
      </c>
      <c r="B489" s="22"/>
      <c r="C489" s="101" t="s">
        <v>102</v>
      </c>
      <c r="D489" s="101" t="s">
        <v>152</v>
      </c>
      <c r="E489" s="31" t="s">
        <v>220</v>
      </c>
      <c r="F489" s="101" t="s">
        <v>80</v>
      </c>
      <c r="G489" s="9">
        <v>18</v>
      </c>
      <c r="H489" s="9"/>
      <c r="I489" s="9"/>
    </row>
    <row r="490" spans="1:9" ht="31.5" hidden="1">
      <c r="A490" s="2" t="s">
        <v>556</v>
      </c>
      <c r="B490" s="22"/>
      <c r="C490" s="101" t="s">
        <v>102</v>
      </c>
      <c r="D490" s="101" t="s">
        <v>152</v>
      </c>
      <c r="E490" s="31" t="s">
        <v>554</v>
      </c>
      <c r="F490" s="31"/>
      <c r="G490" s="9">
        <f>SUM(G491)</f>
        <v>0</v>
      </c>
      <c r="H490" s="9">
        <f t="shared" ref="H490:I491" si="138">SUM(H491)</f>
        <v>0</v>
      </c>
      <c r="I490" s="9">
        <f t="shared" si="138"/>
        <v>0</v>
      </c>
    </row>
    <row r="491" spans="1:9" ht="31.5" hidden="1">
      <c r="A491" s="100" t="s">
        <v>87</v>
      </c>
      <c r="B491" s="22"/>
      <c r="C491" s="101" t="s">
        <v>102</v>
      </c>
      <c r="D491" s="101" t="s">
        <v>152</v>
      </c>
      <c r="E491" s="31" t="s">
        <v>555</v>
      </c>
      <c r="F491" s="101"/>
      <c r="G491" s="9">
        <f>SUM(G492)</f>
        <v>0</v>
      </c>
      <c r="H491" s="9">
        <f t="shared" si="138"/>
        <v>0</v>
      </c>
      <c r="I491" s="9">
        <f t="shared" si="138"/>
        <v>0</v>
      </c>
    </row>
    <row r="492" spans="1:9" ht="31.5" hidden="1">
      <c r="A492" s="100" t="s">
        <v>43</v>
      </c>
      <c r="B492" s="22"/>
      <c r="C492" s="101" t="s">
        <v>102</v>
      </c>
      <c r="D492" s="101" t="s">
        <v>152</v>
      </c>
      <c r="E492" s="31" t="s">
        <v>555</v>
      </c>
      <c r="F492" s="101" t="s">
        <v>80</v>
      </c>
      <c r="G492" s="9"/>
      <c r="H492" s="9"/>
      <c r="I492" s="9"/>
    </row>
    <row r="493" spans="1:9" ht="31.5" hidden="1">
      <c r="A493" s="100" t="s">
        <v>763</v>
      </c>
      <c r="B493" s="22"/>
      <c r="C493" s="101" t="s">
        <v>102</v>
      </c>
      <c r="D493" s="101" t="s">
        <v>152</v>
      </c>
      <c r="E493" s="31" t="s">
        <v>759</v>
      </c>
      <c r="F493" s="101"/>
      <c r="G493" s="9">
        <f>SUM(G494)</f>
        <v>0</v>
      </c>
      <c r="H493" s="9">
        <f t="shared" ref="H493:I494" si="139">SUM(H494)</f>
        <v>0</v>
      </c>
      <c r="I493" s="9">
        <f t="shared" si="139"/>
        <v>0</v>
      </c>
    </row>
    <row r="494" spans="1:9" ht="31.5" hidden="1">
      <c r="A494" s="100" t="s">
        <v>437</v>
      </c>
      <c r="B494" s="22"/>
      <c r="C494" s="101" t="s">
        <v>102</v>
      </c>
      <c r="D494" s="101" t="s">
        <v>152</v>
      </c>
      <c r="E494" s="31" t="s">
        <v>760</v>
      </c>
      <c r="F494" s="101"/>
      <c r="G494" s="9">
        <f>SUM(G495)</f>
        <v>0</v>
      </c>
      <c r="H494" s="9">
        <f t="shared" si="139"/>
        <v>0</v>
      </c>
      <c r="I494" s="9">
        <f t="shared" si="139"/>
        <v>0</v>
      </c>
    </row>
    <row r="495" spans="1:9" ht="31.5" hidden="1">
      <c r="A495" s="100" t="s">
        <v>43</v>
      </c>
      <c r="B495" s="22"/>
      <c r="C495" s="101" t="s">
        <v>102</v>
      </c>
      <c r="D495" s="101" t="s">
        <v>152</v>
      </c>
      <c r="E495" s="31" t="s">
        <v>760</v>
      </c>
      <c r="F495" s="101" t="s">
        <v>80</v>
      </c>
      <c r="G495" s="9"/>
      <c r="H495" s="9"/>
      <c r="I495" s="9"/>
    </row>
    <row r="496" spans="1:9" ht="31.5" hidden="1">
      <c r="A496" s="100" t="s">
        <v>209</v>
      </c>
      <c r="B496" s="22"/>
      <c r="C496" s="101" t="s">
        <v>102</v>
      </c>
      <c r="D496" s="101" t="s">
        <v>152</v>
      </c>
      <c r="E496" s="31" t="s">
        <v>563</v>
      </c>
      <c r="F496" s="101"/>
      <c r="G496" s="9">
        <f>SUM(G497)</f>
        <v>0</v>
      </c>
      <c r="H496" s="9">
        <f t="shared" ref="H496:I496" si="140">SUM(H497)</f>
        <v>0</v>
      </c>
      <c r="I496" s="9">
        <f t="shared" si="140"/>
        <v>0</v>
      </c>
    </row>
    <row r="497" spans="1:9" ht="31.5" hidden="1">
      <c r="A497" s="100" t="s">
        <v>43</v>
      </c>
      <c r="B497" s="22"/>
      <c r="C497" s="101" t="s">
        <v>102</v>
      </c>
      <c r="D497" s="101" t="s">
        <v>152</v>
      </c>
      <c r="E497" s="31" t="s">
        <v>563</v>
      </c>
      <c r="F497" s="101" t="s">
        <v>80</v>
      </c>
      <c r="G497" s="9"/>
      <c r="H497" s="9"/>
      <c r="I497" s="9"/>
    </row>
    <row r="498" spans="1:9">
      <c r="A498" s="100" t="s">
        <v>165</v>
      </c>
      <c r="B498" s="22"/>
      <c r="C498" s="101" t="s">
        <v>102</v>
      </c>
      <c r="D498" s="101" t="s">
        <v>155</v>
      </c>
      <c r="E498" s="31"/>
      <c r="F498" s="101"/>
      <c r="G498" s="9">
        <f t="shared" ref="G498:I500" si="141">SUM(G499)</f>
        <v>2882.5</v>
      </c>
      <c r="H498" s="9">
        <f t="shared" si="141"/>
        <v>0</v>
      </c>
      <c r="I498" s="9">
        <f t="shared" si="141"/>
        <v>0</v>
      </c>
    </row>
    <row r="499" spans="1:9" ht="47.25">
      <c r="A499" s="2" t="s">
        <v>525</v>
      </c>
      <c r="B499" s="22"/>
      <c r="C499" s="101" t="s">
        <v>102</v>
      </c>
      <c r="D499" s="101" t="s">
        <v>155</v>
      </c>
      <c r="E499" s="31" t="s">
        <v>401</v>
      </c>
      <c r="F499" s="101"/>
      <c r="G499" s="9">
        <f>SUM(G500)</f>
        <v>2882.5</v>
      </c>
      <c r="H499" s="9">
        <f>SUM(H500)</f>
        <v>0</v>
      </c>
      <c r="I499" s="9">
        <f>SUM(I500)</f>
        <v>0</v>
      </c>
    </row>
    <row r="500" spans="1:9" ht="31.5">
      <c r="A500" s="2" t="s">
        <v>242</v>
      </c>
      <c r="B500" s="22"/>
      <c r="C500" s="101" t="s">
        <v>102</v>
      </c>
      <c r="D500" s="101" t="s">
        <v>155</v>
      </c>
      <c r="E500" s="31" t="s">
        <v>560</v>
      </c>
      <c r="F500" s="101"/>
      <c r="G500" s="9">
        <f t="shared" si="141"/>
        <v>2882.5</v>
      </c>
      <c r="H500" s="9">
        <f t="shared" si="141"/>
        <v>0</v>
      </c>
      <c r="I500" s="9">
        <f t="shared" si="141"/>
        <v>0</v>
      </c>
    </row>
    <row r="501" spans="1:9" ht="21.75" customHeight="1">
      <c r="A501" s="2" t="s">
        <v>243</v>
      </c>
      <c r="B501" s="22"/>
      <c r="C501" s="101" t="s">
        <v>102</v>
      </c>
      <c r="D501" s="101" t="s">
        <v>155</v>
      </c>
      <c r="E501" s="31" t="s">
        <v>560</v>
      </c>
      <c r="F501" s="101" t="s">
        <v>224</v>
      </c>
      <c r="G501" s="9">
        <v>2882.5</v>
      </c>
      <c r="H501" s="9"/>
      <c r="I501" s="9"/>
    </row>
    <row r="502" spans="1:9">
      <c r="A502" s="2" t="s">
        <v>869</v>
      </c>
      <c r="B502" s="4"/>
      <c r="C502" s="101" t="s">
        <v>13</v>
      </c>
      <c r="D502" s="101"/>
      <c r="E502" s="101"/>
      <c r="F502" s="4"/>
      <c r="G502" s="7">
        <f>SUM(G509)+G503</f>
        <v>2480</v>
      </c>
      <c r="H502" s="7">
        <f>SUM(H509)+H503</f>
        <v>0</v>
      </c>
      <c r="I502" s="7">
        <f>SUM(I509)+I503</f>
        <v>0</v>
      </c>
    </row>
    <row r="503" spans="1:9">
      <c r="A503" s="2" t="s">
        <v>166</v>
      </c>
      <c r="B503" s="4"/>
      <c r="C503" s="101" t="s">
        <v>13</v>
      </c>
      <c r="D503" s="101" t="s">
        <v>28</v>
      </c>
      <c r="E503" s="101"/>
      <c r="F503" s="4"/>
      <c r="G503" s="7">
        <f>SUM(G504)</f>
        <v>2480</v>
      </c>
      <c r="H503" s="7">
        <f t="shared" ref="H503:I503" si="142">SUM(H504)</f>
        <v>0</v>
      </c>
      <c r="I503" s="7">
        <f t="shared" si="142"/>
        <v>0</v>
      </c>
    </row>
    <row r="504" spans="1:9" ht="63">
      <c r="A504" s="2" t="s">
        <v>568</v>
      </c>
      <c r="B504" s="4"/>
      <c r="C504" s="101" t="s">
        <v>13</v>
      </c>
      <c r="D504" s="101" t="s">
        <v>28</v>
      </c>
      <c r="E504" s="101" t="s">
        <v>567</v>
      </c>
      <c r="F504" s="4"/>
      <c r="G504" s="7">
        <f>SUM(G507)+G506</f>
        <v>2480</v>
      </c>
      <c r="H504" s="7">
        <f t="shared" ref="H504:I504" si="143">SUM(H507)+H506</f>
        <v>0</v>
      </c>
      <c r="I504" s="7">
        <f t="shared" si="143"/>
        <v>0</v>
      </c>
    </row>
    <row r="505" spans="1:9">
      <c r="A505" s="100" t="s">
        <v>29</v>
      </c>
      <c r="B505" s="4"/>
      <c r="C505" s="101" t="s">
        <v>13</v>
      </c>
      <c r="D505" s="101" t="s">
        <v>28</v>
      </c>
      <c r="E505" s="101" t="s">
        <v>569</v>
      </c>
      <c r="F505" s="4"/>
      <c r="G505" s="7">
        <f>SUM(G506)</f>
        <v>2480</v>
      </c>
      <c r="H505" s="7">
        <f t="shared" ref="H505:I505" si="144">SUM(H506)</f>
        <v>0</v>
      </c>
      <c r="I505" s="7">
        <f t="shared" si="144"/>
        <v>0</v>
      </c>
    </row>
    <row r="506" spans="1:9" ht="31.5">
      <c r="A506" s="100" t="s">
        <v>43</v>
      </c>
      <c r="B506" s="4"/>
      <c r="C506" s="101" t="s">
        <v>13</v>
      </c>
      <c r="D506" s="101" t="s">
        <v>28</v>
      </c>
      <c r="E506" s="101" t="s">
        <v>569</v>
      </c>
      <c r="F506" s="4" t="s">
        <v>80</v>
      </c>
      <c r="G506" s="7">
        <v>2480</v>
      </c>
      <c r="H506" s="7"/>
      <c r="I506" s="7"/>
    </row>
    <row r="507" spans="1:9" ht="31.5" hidden="1">
      <c r="A507" s="2" t="s">
        <v>242</v>
      </c>
      <c r="B507" s="4"/>
      <c r="C507" s="101" t="s">
        <v>13</v>
      </c>
      <c r="D507" s="101" t="s">
        <v>28</v>
      </c>
      <c r="E507" s="101" t="s">
        <v>785</v>
      </c>
      <c r="F507" s="4"/>
      <c r="G507" s="7">
        <f>SUM(G508)</f>
        <v>0</v>
      </c>
      <c r="H507" s="7">
        <f t="shared" ref="H507:I507" si="145">SUM(H508)</f>
        <v>0</v>
      </c>
      <c r="I507" s="7">
        <f t="shared" si="145"/>
        <v>0</v>
      </c>
    </row>
    <row r="508" spans="1:9" ht="31.5" hidden="1">
      <c r="A508" s="2" t="s">
        <v>243</v>
      </c>
      <c r="B508" s="4"/>
      <c r="C508" s="101" t="s">
        <v>13</v>
      </c>
      <c r="D508" s="101" t="s">
        <v>28</v>
      </c>
      <c r="E508" s="101" t="s">
        <v>785</v>
      </c>
      <c r="F508" s="4" t="s">
        <v>224</v>
      </c>
      <c r="G508" s="7"/>
      <c r="H508" s="7"/>
      <c r="I508" s="7"/>
    </row>
    <row r="509" spans="1:9" hidden="1">
      <c r="A509" s="2" t="s">
        <v>870</v>
      </c>
      <c r="B509" s="4"/>
      <c r="C509" s="5" t="s">
        <v>13</v>
      </c>
      <c r="D509" s="5" t="s">
        <v>11</v>
      </c>
      <c r="E509" s="5"/>
      <c r="F509" s="5"/>
      <c r="G509" s="9">
        <f t="shared" ref="G509:I511" si="146">SUM(G510)</f>
        <v>0</v>
      </c>
      <c r="H509" s="9">
        <f t="shared" si="146"/>
        <v>0</v>
      </c>
      <c r="I509" s="9">
        <f t="shared" si="146"/>
        <v>0</v>
      </c>
    </row>
    <row r="510" spans="1:9" ht="31.5" hidden="1">
      <c r="A510" s="2" t="s">
        <v>509</v>
      </c>
      <c r="B510" s="4"/>
      <c r="C510" s="5" t="s">
        <v>13</v>
      </c>
      <c r="D510" s="5" t="s">
        <v>11</v>
      </c>
      <c r="E510" s="101" t="s">
        <v>263</v>
      </c>
      <c r="F510" s="4"/>
      <c r="G510" s="7">
        <f t="shared" si="146"/>
        <v>0</v>
      </c>
      <c r="H510" s="7">
        <f t="shared" si="146"/>
        <v>0</v>
      </c>
      <c r="I510" s="7">
        <f t="shared" si="146"/>
        <v>0</v>
      </c>
    </row>
    <row r="511" spans="1:9" ht="31.5" hidden="1">
      <c r="A511" s="2" t="s">
        <v>242</v>
      </c>
      <c r="B511" s="4"/>
      <c r="C511" s="5" t="s">
        <v>13</v>
      </c>
      <c r="D511" s="5" t="s">
        <v>11</v>
      </c>
      <c r="E511" s="101" t="s">
        <v>276</v>
      </c>
      <c r="F511" s="4"/>
      <c r="G511" s="7">
        <f t="shared" si="146"/>
        <v>0</v>
      </c>
      <c r="H511" s="7">
        <f t="shared" si="146"/>
        <v>0</v>
      </c>
      <c r="I511" s="7">
        <f t="shared" si="146"/>
        <v>0</v>
      </c>
    </row>
    <row r="512" spans="1:9" ht="31.5" hidden="1">
      <c r="A512" s="2" t="s">
        <v>243</v>
      </c>
      <c r="B512" s="4"/>
      <c r="C512" s="5" t="s">
        <v>13</v>
      </c>
      <c r="D512" s="5" t="s">
        <v>11</v>
      </c>
      <c r="E512" s="101" t="s">
        <v>276</v>
      </c>
      <c r="F512" s="4" t="s">
        <v>224</v>
      </c>
      <c r="G512" s="7"/>
      <c r="H512" s="7"/>
      <c r="I512" s="7"/>
    </row>
    <row r="513" spans="1:9">
      <c r="A513" s="100" t="s">
        <v>24</v>
      </c>
      <c r="B513" s="22"/>
      <c r="C513" s="101" t="s">
        <v>25</v>
      </c>
      <c r="D513" s="101"/>
      <c r="E513" s="31"/>
      <c r="F513" s="31"/>
      <c r="G513" s="9">
        <f>SUM(G514)+G525</f>
        <v>25843.3</v>
      </c>
      <c r="H513" s="9">
        <f t="shared" ref="H513:I513" si="147">SUM(H514)+H525</f>
        <v>51175.3</v>
      </c>
      <c r="I513" s="9">
        <f t="shared" si="147"/>
        <v>63456.3</v>
      </c>
    </row>
    <row r="514" spans="1:9">
      <c r="A514" s="100" t="s">
        <v>167</v>
      </c>
      <c r="B514" s="22"/>
      <c r="C514" s="101" t="s">
        <v>25</v>
      </c>
      <c r="D514" s="101" t="s">
        <v>11</v>
      </c>
      <c r="E514" s="101"/>
      <c r="F514" s="101"/>
      <c r="G514" s="9">
        <f>SUM(G519)+G515</f>
        <v>25693.3</v>
      </c>
      <c r="H514" s="9">
        <f>SUM(H519)+H515</f>
        <v>51175.3</v>
      </c>
      <c r="I514" s="9">
        <f>SUM(I519)+I515</f>
        <v>63456.3</v>
      </c>
    </row>
    <row r="515" spans="1:9" ht="31.5">
      <c r="A515" s="100" t="s">
        <v>871</v>
      </c>
      <c r="B515" s="22"/>
      <c r="C515" s="101" t="s">
        <v>25</v>
      </c>
      <c r="D515" s="101" t="s">
        <v>11</v>
      </c>
      <c r="E515" s="31" t="s">
        <v>221</v>
      </c>
      <c r="F515" s="101"/>
      <c r="G515" s="9">
        <f t="shared" ref="G515:I517" si="148">SUM(G516)</f>
        <v>9243.7000000000007</v>
      </c>
      <c r="H515" s="9">
        <f t="shared" si="148"/>
        <v>11584.9</v>
      </c>
      <c r="I515" s="9">
        <f t="shared" si="148"/>
        <v>11592.7</v>
      </c>
    </row>
    <row r="516" spans="1:9" ht="31.5">
      <c r="A516" s="100" t="s">
        <v>228</v>
      </c>
      <c r="B516" s="22"/>
      <c r="C516" s="101" t="s">
        <v>25</v>
      </c>
      <c r="D516" s="101" t="s">
        <v>11</v>
      </c>
      <c r="E516" s="31" t="s">
        <v>222</v>
      </c>
      <c r="F516" s="101"/>
      <c r="G516" s="9">
        <f>SUM(G517)</f>
        <v>9243.7000000000007</v>
      </c>
      <c r="H516" s="9">
        <f t="shared" si="148"/>
        <v>11584.9</v>
      </c>
      <c r="I516" s="9">
        <f t="shared" si="148"/>
        <v>11592.7</v>
      </c>
    </row>
    <row r="517" spans="1:9" ht="31.5">
      <c r="A517" s="100" t="s">
        <v>726</v>
      </c>
      <c r="B517" s="22"/>
      <c r="C517" s="101" t="s">
        <v>25</v>
      </c>
      <c r="D517" s="101" t="s">
        <v>11</v>
      </c>
      <c r="E517" s="31" t="s">
        <v>725</v>
      </c>
      <c r="F517" s="101"/>
      <c r="G517" s="9">
        <f>SUM(G518)</f>
        <v>9243.7000000000007</v>
      </c>
      <c r="H517" s="9">
        <f t="shared" si="148"/>
        <v>11584.9</v>
      </c>
      <c r="I517" s="9">
        <f t="shared" si="148"/>
        <v>11592.7</v>
      </c>
    </row>
    <row r="518" spans="1:9">
      <c r="A518" s="100" t="s">
        <v>34</v>
      </c>
      <c r="B518" s="22"/>
      <c r="C518" s="101" t="s">
        <v>25</v>
      </c>
      <c r="D518" s="101" t="s">
        <v>11</v>
      </c>
      <c r="E518" s="31" t="s">
        <v>725</v>
      </c>
      <c r="F518" s="101" t="s">
        <v>88</v>
      </c>
      <c r="G518" s="9">
        <v>9243.7000000000007</v>
      </c>
      <c r="H518" s="9">
        <f>4600+6984.9</f>
        <v>11584.9</v>
      </c>
      <c r="I518" s="9">
        <f>4600+6992.7</f>
        <v>11592.7</v>
      </c>
    </row>
    <row r="519" spans="1:9" ht="31.5">
      <c r="A519" s="100" t="s">
        <v>756</v>
      </c>
      <c r="B519" s="22"/>
      <c r="C519" s="101" t="s">
        <v>25</v>
      </c>
      <c r="D519" s="101" t="s">
        <v>11</v>
      </c>
      <c r="E519" s="31" t="s">
        <v>215</v>
      </c>
      <c r="F519" s="31"/>
      <c r="G519" s="9">
        <f>SUM(G520)</f>
        <v>16449.599999999999</v>
      </c>
      <c r="H519" s="9">
        <f>SUM(H520)</f>
        <v>39590.400000000001</v>
      </c>
      <c r="I519" s="9">
        <f>SUM(I520)</f>
        <v>51863.6</v>
      </c>
    </row>
    <row r="520" spans="1:9" ht="51" customHeight="1">
      <c r="A520" s="100" t="s">
        <v>320</v>
      </c>
      <c r="B520" s="22"/>
      <c r="C520" s="101" t="s">
        <v>25</v>
      </c>
      <c r="D520" s="101" t="s">
        <v>11</v>
      </c>
      <c r="E520" s="31" t="s">
        <v>323</v>
      </c>
      <c r="F520" s="31"/>
      <c r="G520" s="9">
        <f>SUM(G521+G523)</f>
        <v>16449.599999999999</v>
      </c>
      <c r="H520" s="9">
        <f>SUM(H521+H523)</f>
        <v>39590.400000000001</v>
      </c>
      <c r="I520" s="9">
        <f>SUM(I521+I523)</f>
        <v>51863.6</v>
      </c>
    </row>
    <row r="521" spans="1:9" ht="99" customHeight="1">
      <c r="A521" s="35" t="s">
        <v>471</v>
      </c>
      <c r="B521" s="22"/>
      <c r="C521" s="101" t="s">
        <v>25</v>
      </c>
      <c r="D521" s="101" t="s">
        <v>11</v>
      </c>
      <c r="E521" s="31" t="s">
        <v>441</v>
      </c>
      <c r="F521" s="31"/>
      <c r="G521" s="9">
        <f>SUM(G522)</f>
        <v>16449.599999999999</v>
      </c>
      <c r="H521" s="9">
        <f>SUM(H522)</f>
        <v>39590.400000000001</v>
      </c>
      <c r="I521" s="9">
        <f>SUM(I522)</f>
        <v>51863.6</v>
      </c>
    </row>
    <row r="522" spans="1:9" ht="31.5">
      <c r="A522" s="2" t="s">
        <v>243</v>
      </c>
      <c r="B522" s="22"/>
      <c r="C522" s="101" t="s">
        <v>25</v>
      </c>
      <c r="D522" s="101" t="s">
        <v>11</v>
      </c>
      <c r="E522" s="31" t="s">
        <v>441</v>
      </c>
      <c r="F522" s="31">
        <v>400</v>
      </c>
      <c r="G522" s="9">
        <v>16449.599999999999</v>
      </c>
      <c r="H522" s="9">
        <v>39590.400000000001</v>
      </c>
      <c r="I522" s="9">
        <v>51863.6</v>
      </c>
    </row>
    <row r="523" spans="1:9" ht="47.25" hidden="1">
      <c r="A523" s="100" t="s">
        <v>225</v>
      </c>
      <c r="B523" s="22"/>
      <c r="C523" s="101" t="s">
        <v>25</v>
      </c>
      <c r="D523" s="101" t="s">
        <v>11</v>
      </c>
      <c r="E523" s="101" t="s">
        <v>442</v>
      </c>
      <c r="F523" s="31"/>
      <c r="G523" s="9">
        <f>SUM(G524)</f>
        <v>0</v>
      </c>
      <c r="H523" s="9">
        <f>SUM(H524)</f>
        <v>0</v>
      </c>
      <c r="I523" s="9">
        <f>SUM(I524)</f>
        <v>0</v>
      </c>
    </row>
    <row r="524" spans="1:9" ht="30.75" hidden="1" customHeight="1">
      <c r="A524" s="2" t="s">
        <v>243</v>
      </c>
      <c r="B524" s="22"/>
      <c r="C524" s="101" t="s">
        <v>25</v>
      </c>
      <c r="D524" s="101" t="s">
        <v>11</v>
      </c>
      <c r="E524" s="101" t="s">
        <v>442</v>
      </c>
      <c r="F524" s="101" t="s">
        <v>224</v>
      </c>
      <c r="G524" s="9"/>
      <c r="H524" s="9"/>
      <c r="I524" s="9"/>
    </row>
    <row r="525" spans="1:9" ht="17.25" customHeight="1">
      <c r="A525" s="100" t="s">
        <v>66</v>
      </c>
      <c r="B525" s="22"/>
      <c r="C525" s="101" t="s">
        <v>25</v>
      </c>
      <c r="D525" s="101" t="s">
        <v>67</v>
      </c>
      <c r="E525" s="31"/>
      <c r="F525" s="31"/>
      <c r="G525" s="9">
        <f>G526+G530</f>
        <v>150</v>
      </c>
      <c r="H525" s="9">
        <f t="shared" ref="H525:I525" si="149">H526+H530</f>
        <v>0</v>
      </c>
      <c r="I525" s="9">
        <f t="shared" si="149"/>
        <v>0</v>
      </c>
    </row>
    <row r="526" spans="1:9" ht="31.5" hidden="1">
      <c r="A526" s="100" t="s">
        <v>756</v>
      </c>
      <c r="B526" s="22"/>
      <c r="C526" s="101" t="s">
        <v>25</v>
      </c>
      <c r="D526" s="101" t="s">
        <v>67</v>
      </c>
      <c r="E526" s="31" t="s">
        <v>215</v>
      </c>
      <c r="F526" s="31"/>
      <c r="G526" s="9">
        <f t="shared" ref="G526:I526" si="150">SUM(G527)</f>
        <v>0</v>
      </c>
      <c r="H526" s="9">
        <f t="shared" si="150"/>
        <v>0</v>
      </c>
      <c r="I526" s="9">
        <f t="shared" si="150"/>
        <v>0</v>
      </c>
    </row>
    <row r="527" spans="1:9" ht="126" hidden="1">
      <c r="A527" s="100" t="s">
        <v>837</v>
      </c>
      <c r="B527" s="37"/>
      <c r="C527" s="101" t="s">
        <v>25</v>
      </c>
      <c r="D527" s="101" t="s">
        <v>67</v>
      </c>
      <c r="E527" s="31" t="s">
        <v>223</v>
      </c>
      <c r="F527" s="37"/>
      <c r="G527" s="9">
        <f>SUM(G529)</f>
        <v>0</v>
      </c>
      <c r="H527" s="9">
        <f>SUM(H529)</f>
        <v>0</v>
      </c>
      <c r="I527" s="9">
        <f>SUM(I529)</f>
        <v>0</v>
      </c>
    </row>
    <row r="528" spans="1:9" hidden="1">
      <c r="A528" s="100" t="s">
        <v>29</v>
      </c>
      <c r="B528" s="37"/>
      <c r="C528" s="101" t="s">
        <v>25</v>
      </c>
      <c r="D528" s="101" t="s">
        <v>67</v>
      </c>
      <c r="E528" s="31" t="s">
        <v>747</v>
      </c>
      <c r="F528" s="37"/>
      <c r="G528" s="9">
        <f>SUM(G529)</f>
        <v>0</v>
      </c>
      <c r="H528" s="9"/>
      <c r="I528" s="9"/>
    </row>
    <row r="529" spans="1:9" ht="31.5" hidden="1">
      <c r="A529" s="2" t="s">
        <v>243</v>
      </c>
      <c r="B529" s="37"/>
      <c r="C529" s="101" t="s">
        <v>25</v>
      </c>
      <c r="D529" s="101" t="s">
        <v>67</v>
      </c>
      <c r="E529" s="31" t="s">
        <v>747</v>
      </c>
      <c r="F529" s="31">
        <v>400</v>
      </c>
      <c r="G529" s="9"/>
      <c r="H529" s="9">
        <v>0</v>
      </c>
      <c r="I529" s="9">
        <v>0</v>
      </c>
    </row>
    <row r="530" spans="1:9" ht="31.5">
      <c r="A530" s="100" t="s">
        <v>639</v>
      </c>
      <c r="B530" s="39"/>
      <c r="C530" s="101" t="s">
        <v>25</v>
      </c>
      <c r="D530" s="101" t="s">
        <v>67</v>
      </c>
      <c r="E530" s="31" t="s">
        <v>412</v>
      </c>
      <c r="F530" s="31"/>
      <c r="G530" s="9">
        <f>SUM(G531)</f>
        <v>150</v>
      </c>
      <c r="H530" s="9">
        <f t="shared" ref="H530:I532" si="151">SUM(H531)</f>
        <v>0</v>
      </c>
      <c r="I530" s="9">
        <f t="shared" si="151"/>
        <v>0</v>
      </c>
    </row>
    <row r="531" spans="1:9" ht="31.5">
      <c r="A531" s="100" t="s">
        <v>58</v>
      </c>
      <c r="B531" s="39"/>
      <c r="C531" s="101" t="s">
        <v>25</v>
      </c>
      <c r="D531" s="101" t="s">
        <v>67</v>
      </c>
      <c r="E531" s="31" t="s">
        <v>413</v>
      </c>
      <c r="F531" s="31"/>
      <c r="G531" s="9">
        <f>SUM(G532)</f>
        <v>150</v>
      </c>
      <c r="H531" s="9">
        <f t="shared" si="151"/>
        <v>0</v>
      </c>
      <c r="I531" s="9">
        <f t="shared" si="151"/>
        <v>0</v>
      </c>
    </row>
    <row r="532" spans="1:9" ht="31.5">
      <c r="A532" s="2" t="s">
        <v>987</v>
      </c>
      <c r="B532" s="37"/>
      <c r="C532" s="101" t="s">
        <v>25</v>
      </c>
      <c r="D532" s="101" t="s">
        <v>67</v>
      </c>
      <c r="E532" s="31" t="s">
        <v>986</v>
      </c>
      <c r="F532" s="31"/>
      <c r="G532" s="9">
        <f>SUM(G533)</f>
        <v>150</v>
      </c>
      <c r="H532" s="9">
        <f t="shared" si="151"/>
        <v>0</v>
      </c>
      <c r="I532" s="9">
        <f t="shared" si="151"/>
        <v>0</v>
      </c>
    </row>
    <row r="533" spans="1:9" ht="31.5">
      <c r="A533" s="34" t="s">
        <v>207</v>
      </c>
      <c r="B533" s="37"/>
      <c r="C533" s="101" t="s">
        <v>25</v>
      </c>
      <c r="D533" s="101" t="s">
        <v>67</v>
      </c>
      <c r="E533" s="31" t="s">
        <v>986</v>
      </c>
      <c r="F533" s="31">
        <v>600</v>
      </c>
      <c r="G533" s="9">
        <v>150</v>
      </c>
      <c r="H533" s="9"/>
      <c r="I533" s="9"/>
    </row>
    <row r="534" spans="1:9" ht="19.5" customHeight="1">
      <c r="A534" s="2" t="s">
        <v>230</v>
      </c>
      <c r="B534" s="4"/>
      <c r="C534" s="101" t="s">
        <v>153</v>
      </c>
      <c r="D534" s="101" t="s">
        <v>26</v>
      </c>
      <c r="E534" s="101"/>
      <c r="F534" s="101"/>
      <c r="G534" s="9">
        <f>SUM(G535)</f>
        <v>146205.70000000001</v>
      </c>
      <c r="H534" s="9">
        <f t="shared" ref="H534:I534" si="152">SUM(H535)</f>
        <v>35589</v>
      </c>
      <c r="I534" s="9">
        <f t="shared" si="152"/>
        <v>0</v>
      </c>
    </row>
    <row r="535" spans="1:9">
      <c r="A535" s="2" t="s">
        <v>168</v>
      </c>
      <c r="B535" s="4"/>
      <c r="C535" s="101" t="s">
        <v>153</v>
      </c>
      <c r="D535" s="101" t="s">
        <v>28</v>
      </c>
      <c r="E535" s="101"/>
      <c r="F535" s="101"/>
      <c r="G535" s="9">
        <f>SUM(G536,G543)+G539</f>
        <v>146205.70000000001</v>
      </c>
      <c r="H535" s="9">
        <f>SUM(H536,H543)</f>
        <v>35589</v>
      </c>
      <c r="I535" s="9">
        <f>SUM(I536,I543)</f>
        <v>0</v>
      </c>
    </row>
    <row r="536" spans="1:9" ht="31.5" hidden="1">
      <c r="A536" s="2" t="s">
        <v>509</v>
      </c>
      <c r="B536" s="4"/>
      <c r="C536" s="101" t="s">
        <v>153</v>
      </c>
      <c r="D536" s="101" t="s">
        <v>28</v>
      </c>
      <c r="E536" s="101" t="s">
        <v>263</v>
      </c>
      <c r="F536" s="101"/>
      <c r="G536" s="9">
        <f t="shared" ref="G536:I537" si="153">SUM(G537)</f>
        <v>0</v>
      </c>
      <c r="H536" s="9">
        <f t="shared" si="153"/>
        <v>0</v>
      </c>
      <c r="I536" s="9">
        <f t="shared" si="153"/>
        <v>0</v>
      </c>
    </row>
    <row r="537" spans="1:9" ht="31.5" hidden="1">
      <c r="A537" s="2" t="s">
        <v>242</v>
      </c>
      <c r="B537" s="4"/>
      <c r="C537" s="101" t="s">
        <v>153</v>
      </c>
      <c r="D537" s="101" t="s">
        <v>28</v>
      </c>
      <c r="E537" s="101" t="s">
        <v>276</v>
      </c>
      <c r="F537" s="101"/>
      <c r="G537" s="9">
        <f t="shared" si="153"/>
        <v>0</v>
      </c>
      <c r="H537" s="9">
        <f t="shared" si="153"/>
        <v>0</v>
      </c>
      <c r="I537" s="9">
        <f t="shared" si="153"/>
        <v>0</v>
      </c>
    </row>
    <row r="538" spans="1:9" ht="31.5" hidden="1">
      <c r="A538" s="2" t="s">
        <v>243</v>
      </c>
      <c r="B538" s="4"/>
      <c r="C538" s="101" t="s">
        <v>153</v>
      </c>
      <c r="D538" s="101" t="s">
        <v>28</v>
      </c>
      <c r="E538" s="101" t="s">
        <v>276</v>
      </c>
      <c r="F538" s="101" t="s">
        <v>224</v>
      </c>
      <c r="G538" s="9"/>
      <c r="H538" s="9"/>
      <c r="I538" s="9"/>
    </row>
    <row r="539" spans="1:9" ht="31.5" hidden="1">
      <c r="A539" s="100" t="s">
        <v>493</v>
      </c>
      <c r="B539" s="4"/>
      <c r="C539" s="101" t="s">
        <v>153</v>
      </c>
      <c r="D539" s="101" t="s">
        <v>28</v>
      </c>
      <c r="E539" s="4" t="s">
        <v>199</v>
      </c>
      <c r="F539" s="4"/>
      <c r="G539" s="7">
        <f t="shared" ref="G539:G540" si="154">SUM(G540)</f>
        <v>0</v>
      </c>
      <c r="H539" s="9"/>
      <c r="I539" s="9"/>
    </row>
    <row r="540" spans="1:9" ht="47.25" hidden="1">
      <c r="A540" s="100" t="s">
        <v>494</v>
      </c>
      <c r="B540" s="4"/>
      <c r="C540" s="101" t="s">
        <v>153</v>
      </c>
      <c r="D540" s="101" t="s">
        <v>28</v>
      </c>
      <c r="E540" s="4" t="s">
        <v>200</v>
      </c>
      <c r="F540" s="4"/>
      <c r="G540" s="7">
        <f t="shared" si="154"/>
        <v>0</v>
      </c>
      <c r="H540" s="9"/>
      <c r="I540" s="9"/>
    </row>
    <row r="541" spans="1:9" ht="31.5" hidden="1">
      <c r="A541" s="100" t="s">
        <v>402</v>
      </c>
      <c r="B541" s="4"/>
      <c r="C541" s="101" t="s">
        <v>153</v>
      </c>
      <c r="D541" s="101" t="s">
        <v>28</v>
      </c>
      <c r="E541" s="4" t="s">
        <v>201</v>
      </c>
      <c r="F541" s="4"/>
      <c r="G541" s="7">
        <f>SUM(G542:G542)</f>
        <v>0</v>
      </c>
      <c r="H541" s="9"/>
      <c r="I541" s="9"/>
    </row>
    <row r="542" spans="1:9" ht="31.5" hidden="1">
      <c r="A542" s="2" t="s">
        <v>43</v>
      </c>
      <c r="B542" s="4"/>
      <c r="C542" s="101" t="s">
        <v>153</v>
      </c>
      <c r="D542" s="101" t="s">
        <v>28</v>
      </c>
      <c r="E542" s="4" t="s">
        <v>201</v>
      </c>
      <c r="F542" s="4" t="s">
        <v>224</v>
      </c>
      <c r="G542" s="7"/>
      <c r="H542" s="9"/>
      <c r="I542" s="9"/>
    </row>
    <row r="543" spans="1:9" ht="31.5">
      <c r="A543" s="100" t="s">
        <v>521</v>
      </c>
      <c r="B543" s="22"/>
      <c r="C543" s="101" t="s">
        <v>153</v>
      </c>
      <c r="D543" s="101" t="s">
        <v>28</v>
      </c>
      <c r="E543" s="31" t="s">
        <v>231</v>
      </c>
      <c r="F543" s="31"/>
      <c r="G543" s="9">
        <f>SUM(G544)</f>
        <v>146205.70000000001</v>
      </c>
      <c r="H543" s="9">
        <f>SUM(H544)</f>
        <v>35589</v>
      </c>
      <c r="I543" s="9">
        <f>SUM(I544)</f>
        <v>0</v>
      </c>
    </row>
    <row r="544" spans="1:9" ht="31.5">
      <c r="A544" s="100" t="s">
        <v>872</v>
      </c>
      <c r="B544" s="22"/>
      <c r="C544" s="101" t="s">
        <v>153</v>
      </c>
      <c r="D544" s="101" t="s">
        <v>28</v>
      </c>
      <c r="E544" s="31" t="s">
        <v>238</v>
      </c>
      <c r="F544" s="31"/>
      <c r="G544" s="9">
        <f>SUM(G545)</f>
        <v>146205.70000000001</v>
      </c>
      <c r="H544" s="9">
        <f t="shared" ref="H544:I544" si="155">SUM(H545)</f>
        <v>35589</v>
      </c>
      <c r="I544" s="9">
        <f t="shared" si="155"/>
        <v>0</v>
      </c>
    </row>
    <row r="545" spans="1:9" ht="31.5">
      <c r="A545" s="2" t="s">
        <v>325</v>
      </c>
      <c r="B545" s="4"/>
      <c r="C545" s="101" t="s">
        <v>153</v>
      </c>
      <c r="D545" s="101" t="s">
        <v>28</v>
      </c>
      <c r="E545" s="31" t="s">
        <v>277</v>
      </c>
      <c r="F545" s="31"/>
      <c r="G545" s="9">
        <f>SUM(G547)+G546</f>
        <v>146205.70000000001</v>
      </c>
      <c r="H545" s="9">
        <f t="shared" ref="H545:I545" si="156">SUM(H547)+H546</f>
        <v>35589</v>
      </c>
      <c r="I545" s="9">
        <f t="shared" si="156"/>
        <v>0</v>
      </c>
    </row>
    <row r="546" spans="1:9" ht="31.5">
      <c r="A546" s="2" t="s">
        <v>243</v>
      </c>
      <c r="B546" s="4"/>
      <c r="C546" s="101" t="s">
        <v>153</v>
      </c>
      <c r="D546" s="101" t="s">
        <v>28</v>
      </c>
      <c r="E546" s="31" t="s">
        <v>277</v>
      </c>
      <c r="F546" s="31">
        <v>400</v>
      </c>
      <c r="G546" s="9">
        <f>5502.5+2500</f>
        <v>8002.5</v>
      </c>
      <c r="H546" s="9">
        <v>35589</v>
      </c>
      <c r="I546" s="9"/>
    </row>
    <row r="547" spans="1:9">
      <c r="A547" s="2" t="s">
        <v>787</v>
      </c>
      <c r="B547" s="4"/>
      <c r="C547" s="101" t="s">
        <v>153</v>
      </c>
      <c r="D547" s="101" t="s">
        <v>28</v>
      </c>
      <c r="E547" s="31" t="s">
        <v>786</v>
      </c>
      <c r="F547" s="31"/>
      <c r="G547" s="9">
        <f>SUM(G548)</f>
        <v>138203.20000000001</v>
      </c>
      <c r="H547" s="9">
        <f t="shared" ref="H547:I547" si="157">SUM(H548)</f>
        <v>0</v>
      </c>
      <c r="I547" s="9">
        <f t="shared" si="157"/>
        <v>0</v>
      </c>
    </row>
    <row r="548" spans="1:9" ht="31.5">
      <c r="A548" s="2" t="s">
        <v>243</v>
      </c>
      <c r="B548" s="4"/>
      <c r="C548" s="101" t="s">
        <v>153</v>
      </c>
      <c r="D548" s="101" t="s">
        <v>28</v>
      </c>
      <c r="E548" s="31" t="s">
        <v>786</v>
      </c>
      <c r="F548" s="31">
        <v>400</v>
      </c>
      <c r="G548" s="9">
        <v>138203.20000000001</v>
      </c>
      <c r="H548" s="9">
        <v>0</v>
      </c>
      <c r="I548" s="9"/>
    </row>
    <row r="549" spans="1:9">
      <c r="A549" s="23" t="s">
        <v>873</v>
      </c>
      <c r="B549" s="24" t="s">
        <v>184</v>
      </c>
      <c r="C549" s="24"/>
      <c r="D549" s="24"/>
      <c r="E549" s="24"/>
      <c r="F549" s="24"/>
      <c r="G549" s="26">
        <f>SUM(G550+G582)+G578+G587+G573</f>
        <v>54887.8</v>
      </c>
      <c r="H549" s="26">
        <f t="shared" ref="H549:I549" si="158">SUM(H550+H582)+H578+H587+H573</f>
        <v>83288.899999999994</v>
      </c>
      <c r="I549" s="26">
        <f t="shared" si="158"/>
        <v>104470.29999999999</v>
      </c>
    </row>
    <row r="550" spans="1:9">
      <c r="A550" s="100" t="s">
        <v>76</v>
      </c>
      <c r="B550" s="4"/>
      <c r="C550" s="101" t="s">
        <v>28</v>
      </c>
      <c r="D550" s="101"/>
      <c r="E550" s="101"/>
      <c r="F550" s="31"/>
      <c r="G550" s="9">
        <f>SUM(G551+G556+G560)</f>
        <v>54543.5</v>
      </c>
      <c r="H550" s="9">
        <f>SUM(H551+H556+H560)</f>
        <v>43112.3</v>
      </c>
      <c r="I550" s="9">
        <f>SUM(I551+I556+I560)</f>
        <v>53793.700000000004</v>
      </c>
    </row>
    <row r="551" spans="1:9" ht="31.5">
      <c r="A551" s="100" t="s">
        <v>91</v>
      </c>
      <c r="B551" s="4"/>
      <c r="C551" s="101" t="s">
        <v>28</v>
      </c>
      <c r="D551" s="101" t="s">
        <v>67</v>
      </c>
      <c r="E551" s="31"/>
      <c r="F551" s="31"/>
      <c r="G551" s="9">
        <f t="shared" ref="G551:I551" si="159">SUM(G552)</f>
        <v>40649</v>
      </c>
      <c r="H551" s="9">
        <f t="shared" si="159"/>
        <v>33276.400000000001</v>
      </c>
      <c r="I551" s="9">
        <f t="shared" si="159"/>
        <v>34418.400000000001</v>
      </c>
    </row>
    <row r="552" spans="1:9" ht="31.5">
      <c r="A552" s="100" t="s">
        <v>492</v>
      </c>
      <c r="B552" s="4"/>
      <c r="C552" s="101" t="s">
        <v>28</v>
      </c>
      <c r="D552" s="101" t="s">
        <v>67</v>
      </c>
      <c r="E552" s="31" t="s">
        <v>176</v>
      </c>
      <c r="F552" s="31"/>
      <c r="G552" s="9">
        <f>SUM(G553)</f>
        <v>40649</v>
      </c>
      <c r="H552" s="9">
        <f>SUM(H553)</f>
        <v>33276.400000000001</v>
      </c>
      <c r="I552" s="9">
        <f>SUM(I553)</f>
        <v>34418.400000000001</v>
      </c>
    </row>
    <row r="553" spans="1:9">
      <c r="A553" s="100" t="s">
        <v>69</v>
      </c>
      <c r="B553" s="4"/>
      <c r="C553" s="101" t="s">
        <v>28</v>
      </c>
      <c r="D553" s="101" t="s">
        <v>67</v>
      </c>
      <c r="E553" s="101" t="s">
        <v>177</v>
      </c>
      <c r="F553" s="101"/>
      <c r="G553" s="9">
        <f>SUM(G554:G555)</f>
        <v>40649</v>
      </c>
      <c r="H553" s="9">
        <f>SUM(H554:H555)</f>
        <v>33276.400000000001</v>
      </c>
      <c r="I553" s="9">
        <f>SUM(I554:I555)</f>
        <v>34418.400000000001</v>
      </c>
    </row>
    <row r="554" spans="1:9" ht="47.25">
      <c r="A554" s="2" t="s">
        <v>42</v>
      </c>
      <c r="B554" s="4"/>
      <c r="C554" s="101" t="s">
        <v>28</v>
      </c>
      <c r="D554" s="101" t="s">
        <v>67</v>
      </c>
      <c r="E554" s="101" t="s">
        <v>177</v>
      </c>
      <c r="F554" s="101" t="s">
        <v>78</v>
      </c>
      <c r="G554" s="9">
        <v>40633.1</v>
      </c>
      <c r="H554" s="9">
        <v>33260.5</v>
      </c>
      <c r="I554" s="9">
        <v>34402.5</v>
      </c>
    </row>
    <row r="555" spans="1:9" ht="31.5">
      <c r="A555" s="100" t="s">
        <v>43</v>
      </c>
      <c r="B555" s="4"/>
      <c r="C555" s="101" t="s">
        <v>28</v>
      </c>
      <c r="D555" s="101" t="s">
        <v>67</v>
      </c>
      <c r="E555" s="101" t="s">
        <v>177</v>
      </c>
      <c r="F555" s="101" t="s">
        <v>80</v>
      </c>
      <c r="G555" s="9">
        <v>15.9</v>
      </c>
      <c r="H555" s="9">
        <v>15.9</v>
      </c>
      <c r="I555" s="9">
        <v>15.9</v>
      </c>
    </row>
    <row r="556" spans="1:9">
      <c r="A556" s="100" t="s">
        <v>130</v>
      </c>
      <c r="B556" s="4"/>
      <c r="C556" s="101" t="s">
        <v>28</v>
      </c>
      <c r="D556" s="101" t="s">
        <v>153</v>
      </c>
      <c r="E556" s="101"/>
      <c r="F556" s="31"/>
      <c r="G556" s="9">
        <f t="shared" ref="G556:I558" si="160">SUM(G557)</f>
        <v>3000</v>
      </c>
      <c r="H556" s="9">
        <f t="shared" si="160"/>
        <v>0</v>
      </c>
      <c r="I556" s="9">
        <f t="shared" si="160"/>
        <v>9539.4</v>
      </c>
    </row>
    <row r="557" spans="1:9">
      <c r="A557" s="100" t="s">
        <v>874</v>
      </c>
      <c r="B557" s="4"/>
      <c r="C557" s="101" t="s">
        <v>28</v>
      </c>
      <c r="D557" s="101" t="s">
        <v>153</v>
      </c>
      <c r="E557" s="101" t="s">
        <v>174</v>
      </c>
      <c r="F557" s="31"/>
      <c r="G557" s="9">
        <f t="shared" si="160"/>
        <v>3000</v>
      </c>
      <c r="H557" s="9">
        <f t="shared" si="160"/>
        <v>0</v>
      </c>
      <c r="I557" s="9">
        <f t="shared" si="160"/>
        <v>9539.4</v>
      </c>
    </row>
    <row r="558" spans="1:9">
      <c r="A558" s="100" t="s">
        <v>806</v>
      </c>
      <c r="B558" s="4"/>
      <c r="C558" s="101" t="s">
        <v>28</v>
      </c>
      <c r="D558" s="101" t="s">
        <v>153</v>
      </c>
      <c r="E558" s="101" t="s">
        <v>178</v>
      </c>
      <c r="F558" s="31"/>
      <c r="G558" s="9">
        <f t="shared" si="160"/>
        <v>3000</v>
      </c>
      <c r="H558" s="9">
        <f t="shared" si="160"/>
        <v>0</v>
      </c>
      <c r="I558" s="9">
        <f t="shared" si="160"/>
        <v>9539.4</v>
      </c>
    </row>
    <row r="559" spans="1:9">
      <c r="A559" s="100" t="s">
        <v>20</v>
      </c>
      <c r="B559" s="4"/>
      <c r="C559" s="101" t="s">
        <v>28</v>
      </c>
      <c r="D559" s="101" t="s">
        <v>153</v>
      </c>
      <c r="E559" s="101" t="s">
        <v>178</v>
      </c>
      <c r="F559" s="31">
        <v>800</v>
      </c>
      <c r="G559" s="9">
        <f>2176.7+823.3</f>
        <v>3000</v>
      </c>
      <c r="H559" s="9"/>
      <c r="I559" s="9">
        <v>9539.4</v>
      </c>
    </row>
    <row r="560" spans="1:9">
      <c r="A560" s="100" t="s">
        <v>82</v>
      </c>
      <c r="B560" s="4"/>
      <c r="C560" s="101" t="s">
        <v>28</v>
      </c>
      <c r="D560" s="101" t="s">
        <v>83</v>
      </c>
      <c r="E560" s="101"/>
      <c r="F560" s="31"/>
      <c r="G560" s="9">
        <f>SUM(G561)+G570</f>
        <v>10894.5</v>
      </c>
      <c r="H560" s="9">
        <f t="shared" ref="H560:I560" si="161">SUM(H561)+H570</f>
        <v>9835.9</v>
      </c>
      <c r="I560" s="9">
        <f t="shared" si="161"/>
        <v>9835.9</v>
      </c>
    </row>
    <row r="561" spans="1:9" ht="31.5">
      <c r="A561" s="100" t="s">
        <v>492</v>
      </c>
      <c r="B561" s="4"/>
      <c r="C561" s="101" t="s">
        <v>28</v>
      </c>
      <c r="D561" s="101" t="s">
        <v>83</v>
      </c>
      <c r="E561" s="31" t="s">
        <v>176</v>
      </c>
      <c r="F561" s="31"/>
      <c r="G561" s="9">
        <f>SUM(G562+G565+G567)</f>
        <v>9835.9</v>
      </c>
      <c r="H561" s="9">
        <f>SUM(H562+H565+H567)</f>
        <v>9835.9</v>
      </c>
      <c r="I561" s="9">
        <f>SUM(I562+I565+I567)</f>
        <v>9835.9</v>
      </c>
    </row>
    <row r="562" spans="1:9">
      <c r="A562" s="100" t="s">
        <v>84</v>
      </c>
      <c r="B562" s="4"/>
      <c r="C562" s="101" t="s">
        <v>28</v>
      </c>
      <c r="D562" s="101" t="s">
        <v>83</v>
      </c>
      <c r="E562" s="31" t="s">
        <v>179</v>
      </c>
      <c r="F562" s="31"/>
      <c r="G562" s="9">
        <f>SUM(G563:G564)</f>
        <v>215.9</v>
      </c>
      <c r="H562" s="9">
        <f>SUM(H563:H564)</f>
        <v>215.9</v>
      </c>
      <c r="I562" s="9">
        <f>SUM(I563:I564)</f>
        <v>215.9</v>
      </c>
    </row>
    <row r="563" spans="1:9" ht="31.5">
      <c r="A563" s="100" t="s">
        <v>43</v>
      </c>
      <c r="B563" s="4"/>
      <c r="C563" s="101" t="s">
        <v>28</v>
      </c>
      <c r="D563" s="101" t="s">
        <v>83</v>
      </c>
      <c r="E563" s="31" t="s">
        <v>179</v>
      </c>
      <c r="F563" s="31">
        <v>200</v>
      </c>
      <c r="G563" s="9">
        <v>214.5</v>
      </c>
      <c r="H563" s="9">
        <v>214.5</v>
      </c>
      <c r="I563" s="9">
        <v>214.5</v>
      </c>
    </row>
    <row r="564" spans="1:9" ht="13.5" customHeight="1">
      <c r="A564" s="100" t="s">
        <v>20</v>
      </c>
      <c r="B564" s="4"/>
      <c r="C564" s="101" t="s">
        <v>28</v>
      </c>
      <c r="D564" s="101" t="s">
        <v>83</v>
      </c>
      <c r="E564" s="31" t="s">
        <v>179</v>
      </c>
      <c r="F564" s="31">
        <v>800</v>
      </c>
      <c r="G564" s="9">
        <v>1.4</v>
      </c>
      <c r="H564" s="9">
        <v>1.4</v>
      </c>
      <c r="I564" s="9">
        <v>1.4</v>
      </c>
    </row>
    <row r="565" spans="1:9" ht="31.5">
      <c r="A565" s="100" t="s">
        <v>86</v>
      </c>
      <c r="B565" s="4"/>
      <c r="C565" s="101" t="s">
        <v>28</v>
      </c>
      <c r="D565" s="101" t="s">
        <v>83</v>
      </c>
      <c r="E565" s="31" t="s">
        <v>180</v>
      </c>
      <c r="F565" s="31"/>
      <c r="G565" s="9">
        <f>SUM(G566)</f>
        <v>326.7</v>
      </c>
      <c r="H565" s="9">
        <f>SUM(H566)</f>
        <v>326.7</v>
      </c>
      <c r="I565" s="9">
        <f>SUM(I566)</f>
        <v>326.7</v>
      </c>
    </row>
    <row r="566" spans="1:9" ht="31.5">
      <c r="A566" s="100" t="s">
        <v>43</v>
      </c>
      <c r="B566" s="4"/>
      <c r="C566" s="101" t="s">
        <v>28</v>
      </c>
      <c r="D566" s="101" t="s">
        <v>83</v>
      </c>
      <c r="E566" s="31" t="s">
        <v>180</v>
      </c>
      <c r="F566" s="31">
        <v>200</v>
      </c>
      <c r="G566" s="9">
        <v>326.7</v>
      </c>
      <c r="H566" s="9">
        <v>326.7</v>
      </c>
      <c r="I566" s="9">
        <v>326.7</v>
      </c>
    </row>
    <row r="567" spans="1:9" ht="31.5">
      <c r="A567" s="100" t="s">
        <v>87</v>
      </c>
      <c r="B567" s="4"/>
      <c r="C567" s="101" t="s">
        <v>28</v>
      </c>
      <c r="D567" s="101" t="s">
        <v>83</v>
      </c>
      <c r="E567" s="31" t="s">
        <v>181</v>
      </c>
      <c r="F567" s="31"/>
      <c r="G567" s="9">
        <f>SUM(G568:G569)</f>
        <v>9293.2999999999993</v>
      </c>
      <c r="H567" s="9">
        <f>SUM(H568:H569)</f>
        <v>9293.2999999999993</v>
      </c>
      <c r="I567" s="9">
        <f>SUM(I568:I569)</f>
        <v>9293.2999999999993</v>
      </c>
    </row>
    <row r="568" spans="1:9" ht="31.5">
      <c r="A568" s="100" t="s">
        <v>43</v>
      </c>
      <c r="B568" s="4"/>
      <c r="C568" s="101" t="s">
        <v>28</v>
      </c>
      <c r="D568" s="101" t="s">
        <v>83</v>
      </c>
      <c r="E568" s="31" t="s">
        <v>181</v>
      </c>
      <c r="F568" s="31">
        <v>200</v>
      </c>
      <c r="G568" s="9">
        <v>9293.2999999999993</v>
      </c>
      <c r="H568" s="9">
        <v>9293.2999999999993</v>
      </c>
      <c r="I568" s="9">
        <v>9293.2999999999993</v>
      </c>
    </row>
    <row r="569" spans="1:9" ht="21.75" hidden="1" customHeight="1">
      <c r="A569" s="100" t="s">
        <v>20</v>
      </c>
      <c r="B569" s="4"/>
      <c r="C569" s="101" t="s">
        <v>28</v>
      </c>
      <c r="D569" s="101" t="s">
        <v>83</v>
      </c>
      <c r="E569" s="31" t="s">
        <v>181</v>
      </c>
      <c r="F569" s="31">
        <v>800</v>
      </c>
      <c r="G569" s="9"/>
      <c r="H569" s="9"/>
      <c r="I569" s="9"/>
    </row>
    <row r="570" spans="1:9">
      <c r="A570" s="100" t="s">
        <v>874</v>
      </c>
      <c r="B570" s="4"/>
      <c r="C570" s="101" t="s">
        <v>28</v>
      </c>
      <c r="D570" s="101" t="s">
        <v>83</v>
      </c>
      <c r="E570" s="101" t="s">
        <v>174</v>
      </c>
      <c r="F570" s="31"/>
      <c r="G570" s="9">
        <f t="shared" ref="G570:I571" si="162">SUM(G571)</f>
        <v>1058.5999999999999</v>
      </c>
      <c r="H570" s="9">
        <f t="shared" si="162"/>
        <v>0</v>
      </c>
      <c r="I570" s="9">
        <f t="shared" si="162"/>
        <v>0</v>
      </c>
    </row>
    <row r="571" spans="1:9" ht="47.25">
      <c r="A571" s="100" t="s">
        <v>772</v>
      </c>
      <c r="B571" s="4"/>
      <c r="C571" s="101" t="s">
        <v>28</v>
      </c>
      <c r="D571" s="101" t="s">
        <v>83</v>
      </c>
      <c r="E571" s="101" t="s">
        <v>182</v>
      </c>
      <c r="F571" s="31"/>
      <c r="G571" s="9">
        <f t="shared" si="162"/>
        <v>1058.5999999999999</v>
      </c>
      <c r="H571" s="9">
        <f t="shared" si="162"/>
        <v>0</v>
      </c>
      <c r="I571" s="9">
        <f t="shared" si="162"/>
        <v>0</v>
      </c>
    </row>
    <row r="572" spans="1:9">
      <c r="A572" s="100" t="s">
        <v>20</v>
      </c>
      <c r="B572" s="4"/>
      <c r="C572" s="101" t="s">
        <v>28</v>
      </c>
      <c r="D572" s="101" t="s">
        <v>83</v>
      </c>
      <c r="E572" s="101" t="s">
        <v>182</v>
      </c>
      <c r="F572" s="31">
        <v>800</v>
      </c>
      <c r="G572" s="9">
        <f>1058.6</f>
        <v>1058.5999999999999</v>
      </c>
      <c r="H572" s="9"/>
      <c r="I572" s="9"/>
    </row>
    <row r="573" spans="1:9" hidden="1">
      <c r="A573" s="100" t="s">
        <v>866</v>
      </c>
      <c r="B573" s="22"/>
      <c r="C573" s="101" t="s">
        <v>67</v>
      </c>
      <c r="D573" s="101"/>
      <c r="E573" s="101"/>
      <c r="F573" s="31"/>
      <c r="G573" s="9">
        <f>SUM(G574)</f>
        <v>0</v>
      </c>
      <c r="H573" s="9">
        <f t="shared" ref="H573:I573" si="163">SUM(H574)</f>
        <v>0</v>
      </c>
      <c r="I573" s="9">
        <f t="shared" si="163"/>
        <v>0</v>
      </c>
    </row>
    <row r="574" spans="1:9" hidden="1">
      <c r="A574" s="100" t="s">
        <v>161</v>
      </c>
      <c r="B574" s="22"/>
      <c r="C574" s="101" t="s">
        <v>67</v>
      </c>
      <c r="D574" s="101" t="s">
        <v>152</v>
      </c>
      <c r="E574" s="101"/>
      <c r="F574" s="31"/>
      <c r="G574" s="9">
        <f>SUM(G575)</f>
        <v>0</v>
      </c>
      <c r="H574" s="9">
        <f t="shared" ref="H574:I574" si="164">SUM(H575)</f>
        <v>0</v>
      </c>
      <c r="I574" s="9">
        <f t="shared" si="164"/>
        <v>0</v>
      </c>
    </row>
    <row r="575" spans="1:9" hidden="1">
      <c r="A575" s="100" t="s">
        <v>874</v>
      </c>
      <c r="B575" s="22"/>
      <c r="C575" s="101" t="s">
        <v>67</v>
      </c>
      <c r="D575" s="101" t="s">
        <v>152</v>
      </c>
      <c r="E575" s="101" t="s">
        <v>174</v>
      </c>
      <c r="F575" s="31"/>
      <c r="G575" s="9">
        <f>SUM(G576)</f>
        <v>0</v>
      </c>
      <c r="H575" s="9">
        <f t="shared" ref="H575:I575" si="165">SUM(H576)</f>
        <v>0</v>
      </c>
      <c r="I575" s="9">
        <f t="shared" si="165"/>
        <v>0</v>
      </c>
    </row>
    <row r="576" spans="1:9" hidden="1">
      <c r="A576" s="100" t="s">
        <v>1041</v>
      </c>
      <c r="B576" s="22"/>
      <c r="C576" s="101" t="s">
        <v>67</v>
      </c>
      <c r="D576" s="101" t="s">
        <v>152</v>
      </c>
      <c r="E576" s="101" t="s">
        <v>1040</v>
      </c>
      <c r="F576" s="31"/>
      <c r="G576" s="9">
        <f>SUM(G577)</f>
        <v>0</v>
      </c>
      <c r="H576" s="9">
        <f t="shared" ref="H576:I576" si="166">SUM(H577)</f>
        <v>0</v>
      </c>
      <c r="I576" s="9">
        <f t="shared" si="166"/>
        <v>0</v>
      </c>
    </row>
    <row r="577" spans="1:9" hidden="1">
      <c r="A577" s="100" t="s">
        <v>20</v>
      </c>
      <c r="B577" s="22"/>
      <c r="C577" s="101" t="s">
        <v>67</v>
      </c>
      <c r="D577" s="101" t="s">
        <v>152</v>
      </c>
      <c r="E577" s="101" t="s">
        <v>1040</v>
      </c>
      <c r="F577" s="31">
        <v>800</v>
      </c>
      <c r="G577" s="9"/>
      <c r="H577" s="9"/>
      <c r="I577" s="9"/>
    </row>
    <row r="578" spans="1:9">
      <c r="A578" s="2" t="s">
        <v>875</v>
      </c>
      <c r="B578" s="22"/>
      <c r="C578" s="101" t="s">
        <v>102</v>
      </c>
      <c r="D578" s="101" t="s">
        <v>152</v>
      </c>
      <c r="E578" s="101"/>
      <c r="F578" s="31"/>
      <c r="G578" s="9">
        <f>SUM(G579)</f>
        <v>114.9</v>
      </c>
      <c r="H578" s="9">
        <f t="shared" ref="H578:I580" si="167">SUM(H579)</f>
        <v>114.9</v>
      </c>
      <c r="I578" s="9">
        <f t="shared" si="167"/>
        <v>114.9</v>
      </c>
    </row>
    <row r="579" spans="1:9" ht="31.5">
      <c r="A579" s="100" t="s">
        <v>492</v>
      </c>
      <c r="B579" s="22"/>
      <c r="C579" s="101" t="s">
        <v>102</v>
      </c>
      <c r="D579" s="101" t="s">
        <v>152</v>
      </c>
      <c r="E579" s="31" t="s">
        <v>176</v>
      </c>
      <c r="F579" s="31"/>
      <c r="G579" s="9">
        <f>SUM(G580)</f>
        <v>114.9</v>
      </c>
      <c r="H579" s="9">
        <f t="shared" si="167"/>
        <v>114.9</v>
      </c>
      <c r="I579" s="9">
        <f t="shared" si="167"/>
        <v>114.9</v>
      </c>
    </row>
    <row r="580" spans="1:9" ht="31.5">
      <c r="A580" s="100" t="s">
        <v>87</v>
      </c>
      <c r="B580" s="22"/>
      <c r="C580" s="101" t="s">
        <v>102</v>
      </c>
      <c r="D580" s="101" t="s">
        <v>152</v>
      </c>
      <c r="E580" s="31" t="s">
        <v>181</v>
      </c>
      <c r="F580" s="31"/>
      <c r="G580" s="9">
        <f>SUM(G581)</f>
        <v>114.9</v>
      </c>
      <c r="H580" s="9">
        <f t="shared" si="167"/>
        <v>114.9</v>
      </c>
      <c r="I580" s="9">
        <f t="shared" si="167"/>
        <v>114.9</v>
      </c>
    </row>
    <row r="581" spans="1:9" ht="31.5">
      <c r="A581" s="100" t="s">
        <v>43</v>
      </c>
      <c r="B581" s="22"/>
      <c r="C581" s="101" t="s">
        <v>102</v>
      </c>
      <c r="D581" s="101" t="s">
        <v>152</v>
      </c>
      <c r="E581" s="31" t="s">
        <v>181</v>
      </c>
      <c r="F581" s="31">
        <v>200</v>
      </c>
      <c r="G581" s="9">
        <v>114.9</v>
      </c>
      <c r="H581" s="9">
        <v>114.9</v>
      </c>
      <c r="I581" s="9">
        <v>114.9</v>
      </c>
    </row>
    <row r="582" spans="1:9">
      <c r="A582" s="100" t="s">
        <v>24</v>
      </c>
      <c r="B582" s="4"/>
      <c r="C582" s="101" t="s">
        <v>25</v>
      </c>
      <c r="D582" s="101"/>
      <c r="E582" s="31"/>
      <c r="F582" s="31"/>
      <c r="G582" s="9">
        <f t="shared" ref="G582:I585" si="168">SUM(G583)</f>
        <v>229.4</v>
      </c>
      <c r="H582" s="9">
        <f t="shared" si="168"/>
        <v>40061.699999999997</v>
      </c>
      <c r="I582" s="9">
        <f t="shared" si="168"/>
        <v>50561.7</v>
      </c>
    </row>
    <row r="583" spans="1:9">
      <c r="A583" s="100" t="s">
        <v>66</v>
      </c>
      <c r="B583" s="4"/>
      <c r="C583" s="101" t="s">
        <v>25</v>
      </c>
      <c r="D583" s="101" t="s">
        <v>67</v>
      </c>
      <c r="E583" s="31"/>
      <c r="F583" s="31"/>
      <c r="G583" s="9">
        <f t="shared" si="168"/>
        <v>229.4</v>
      </c>
      <c r="H583" s="9">
        <f t="shared" si="168"/>
        <v>40061.699999999997</v>
      </c>
      <c r="I583" s="9">
        <f t="shared" si="168"/>
        <v>50561.7</v>
      </c>
    </row>
    <row r="584" spans="1:9">
      <c r="A584" s="100" t="s">
        <v>874</v>
      </c>
      <c r="B584" s="4"/>
      <c r="C584" s="101" t="s">
        <v>25</v>
      </c>
      <c r="D584" s="101" t="s">
        <v>67</v>
      </c>
      <c r="E584" s="101" t="s">
        <v>174</v>
      </c>
      <c r="F584" s="31"/>
      <c r="G584" s="9">
        <f t="shared" si="168"/>
        <v>229.4</v>
      </c>
      <c r="H584" s="9">
        <f t="shared" si="168"/>
        <v>40061.699999999997</v>
      </c>
      <c r="I584" s="9">
        <f t="shared" si="168"/>
        <v>50561.7</v>
      </c>
    </row>
    <row r="585" spans="1:9" ht="31.5">
      <c r="A585" s="100" t="s">
        <v>771</v>
      </c>
      <c r="B585" s="4"/>
      <c r="C585" s="101" t="s">
        <v>25</v>
      </c>
      <c r="D585" s="101" t="s">
        <v>67</v>
      </c>
      <c r="E585" s="31" t="s">
        <v>183</v>
      </c>
      <c r="F585" s="31"/>
      <c r="G585" s="9">
        <f t="shared" si="168"/>
        <v>229.4</v>
      </c>
      <c r="H585" s="9">
        <f t="shared" si="168"/>
        <v>40061.699999999997</v>
      </c>
      <c r="I585" s="9">
        <f t="shared" si="168"/>
        <v>50561.7</v>
      </c>
    </row>
    <row r="586" spans="1:9" ht="21.75" customHeight="1">
      <c r="A586" s="100" t="s">
        <v>20</v>
      </c>
      <c r="B586" s="4"/>
      <c r="C586" s="101" t="s">
        <v>25</v>
      </c>
      <c r="D586" s="101" t="s">
        <v>67</v>
      </c>
      <c r="E586" s="31" t="s">
        <v>183</v>
      </c>
      <c r="F586" s="31">
        <v>800</v>
      </c>
      <c r="G586" s="9">
        <v>229.4</v>
      </c>
      <c r="H586" s="9">
        <f>50561.7-10500</f>
        <v>40061.699999999997</v>
      </c>
      <c r="I586" s="9">
        <v>50561.7</v>
      </c>
    </row>
    <row r="587" spans="1:9" hidden="1">
      <c r="A587" s="100" t="s">
        <v>696</v>
      </c>
      <c r="B587" s="4"/>
      <c r="C587" s="101" t="s">
        <v>83</v>
      </c>
      <c r="D587" s="101"/>
      <c r="E587" s="31"/>
      <c r="F587" s="31"/>
      <c r="G587" s="9">
        <f>SUM(G588)</f>
        <v>0</v>
      </c>
      <c r="H587" s="9">
        <f t="shared" ref="H587:I590" si="169">SUM(H588)</f>
        <v>0</v>
      </c>
      <c r="I587" s="9">
        <f t="shared" si="169"/>
        <v>0</v>
      </c>
    </row>
    <row r="588" spans="1:9" hidden="1">
      <c r="A588" s="100" t="s">
        <v>876</v>
      </c>
      <c r="B588" s="4"/>
      <c r="C588" s="101" t="s">
        <v>83</v>
      </c>
      <c r="D588" s="101" t="s">
        <v>28</v>
      </c>
      <c r="E588" s="31"/>
      <c r="F588" s="31"/>
      <c r="G588" s="9">
        <f>SUM(G589)</f>
        <v>0</v>
      </c>
      <c r="H588" s="9">
        <f t="shared" si="169"/>
        <v>0</v>
      </c>
      <c r="I588" s="9">
        <f t="shared" si="169"/>
        <v>0</v>
      </c>
    </row>
    <row r="589" spans="1:9" ht="31.5" hidden="1">
      <c r="A589" s="100" t="s">
        <v>877</v>
      </c>
      <c r="B589" s="4"/>
      <c r="C589" s="101" t="s">
        <v>83</v>
      </c>
      <c r="D589" s="101" t="s">
        <v>28</v>
      </c>
      <c r="E589" s="31" t="s">
        <v>176</v>
      </c>
      <c r="F589" s="31"/>
      <c r="G589" s="9">
        <f>SUM(G590)</f>
        <v>0</v>
      </c>
      <c r="H589" s="9">
        <f t="shared" si="169"/>
        <v>0</v>
      </c>
      <c r="I589" s="9">
        <f t="shared" si="169"/>
        <v>0</v>
      </c>
    </row>
    <row r="590" spans="1:9" hidden="1">
      <c r="A590" s="100" t="s">
        <v>697</v>
      </c>
      <c r="B590" s="4"/>
      <c r="C590" s="101" t="s">
        <v>83</v>
      </c>
      <c r="D590" s="101" t="s">
        <v>28</v>
      </c>
      <c r="E590" s="31" t="s">
        <v>698</v>
      </c>
      <c r="F590" s="31"/>
      <c r="G590" s="9">
        <f>SUM(G591)</f>
        <v>0</v>
      </c>
      <c r="H590" s="9">
        <f t="shared" si="169"/>
        <v>0</v>
      </c>
      <c r="I590" s="9">
        <f t="shared" si="169"/>
        <v>0</v>
      </c>
    </row>
    <row r="591" spans="1:9" hidden="1">
      <c r="A591" s="100" t="s">
        <v>699</v>
      </c>
      <c r="B591" s="4"/>
      <c r="C591" s="101" t="s">
        <v>83</v>
      </c>
      <c r="D591" s="101" t="s">
        <v>28</v>
      </c>
      <c r="E591" s="31" t="s">
        <v>698</v>
      </c>
      <c r="F591" s="31">
        <v>700</v>
      </c>
      <c r="G591" s="9"/>
      <c r="H591" s="9"/>
      <c r="I591" s="9"/>
    </row>
    <row r="592" spans="1:9" ht="31.5">
      <c r="A592" s="23" t="s">
        <v>878</v>
      </c>
      <c r="B592" s="38" t="s">
        <v>9</v>
      </c>
      <c r="C592" s="29"/>
      <c r="D592" s="29"/>
      <c r="E592" s="29"/>
      <c r="F592" s="29"/>
      <c r="G592" s="10">
        <f>SUM(G593+G615)</f>
        <v>995131.02999999991</v>
      </c>
      <c r="H592" s="10">
        <f>SUM(H593+H615)</f>
        <v>1039194.0000000001</v>
      </c>
      <c r="I592" s="10">
        <f>SUM(I593+I615)</f>
        <v>1069976.0000000002</v>
      </c>
    </row>
    <row r="593" spans="1:9">
      <c r="A593" s="100" t="s">
        <v>101</v>
      </c>
      <c r="B593" s="4"/>
      <c r="C593" s="4" t="s">
        <v>102</v>
      </c>
      <c r="D593" s="4"/>
      <c r="E593" s="4"/>
      <c r="F593" s="4"/>
      <c r="G593" s="7">
        <f>SUM(G608)+G594</f>
        <v>12.4</v>
      </c>
      <c r="H593" s="7">
        <f>SUM(H608)+H594</f>
        <v>0</v>
      </c>
      <c r="I593" s="7">
        <f>SUM(I608)+I594</f>
        <v>0</v>
      </c>
    </row>
    <row r="594" spans="1:9">
      <c r="A594" s="2" t="s">
        <v>677</v>
      </c>
      <c r="B594" s="22"/>
      <c r="C594" s="101" t="s">
        <v>102</v>
      </c>
      <c r="D594" s="101" t="s">
        <v>152</v>
      </c>
      <c r="E594" s="4"/>
      <c r="F594" s="4"/>
      <c r="G594" s="7">
        <f>SUM(G597+G599)</f>
        <v>12.4</v>
      </c>
      <c r="H594" s="7">
        <f t="shared" ref="H594:I594" si="170">SUM(H597+H599)</f>
        <v>0</v>
      </c>
      <c r="I594" s="7">
        <f t="shared" si="170"/>
        <v>0</v>
      </c>
    </row>
    <row r="595" spans="1:9" ht="31.5">
      <c r="A595" s="100" t="s">
        <v>411</v>
      </c>
      <c r="B595" s="101"/>
      <c r="C595" s="101" t="s">
        <v>102</v>
      </c>
      <c r="D595" s="101" t="s">
        <v>152</v>
      </c>
      <c r="E595" s="101" t="s">
        <v>321</v>
      </c>
      <c r="F595" s="4"/>
      <c r="G595" s="7">
        <f>SUM(G596)</f>
        <v>12.4</v>
      </c>
      <c r="H595" s="7"/>
      <c r="I595" s="7"/>
    </row>
    <row r="596" spans="1:9" ht="31.5">
      <c r="A596" s="100" t="s">
        <v>329</v>
      </c>
      <c r="B596" s="101"/>
      <c r="C596" s="101" t="s">
        <v>102</v>
      </c>
      <c r="D596" s="101" t="s">
        <v>152</v>
      </c>
      <c r="E596" s="101" t="s">
        <v>330</v>
      </c>
      <c r="F596" s="4"/>
      <c r="G596" s="7">
        <f>SUM(G597)</f>
        <v>12.4</v>
      </c>
      <c r="H596" s="7"/>
      <c r="I596" s="7"/>
    </row>
    <row r="597" spans="1:9" ht="31.5">
      <c r="A597" s="100" t="s">
        <v>337</v>
      </c>
      <c r="B597" s="101"/>
      <c r="C597" s="101" t="s">
        <v>102</v>
      </c>
      <c r="D597" s="101" t="s">
        <v>152</v>
      </c>
      <c r="E597" s="31" t="s">
        <v>458</v>
      </c>
      <c r="F597" s="4"/>
      <c r="G597" s="7">
        <f>SUM(G598)</f>
        <v>12.4</v>
      </c>
      <c r="H597" s="7">
        <f t="shared" ref="H597:I597" si="171">SUM(H598)</f>
        <v>0</v>
      </c>
      <c r="I597" s="7">
        <f t="shared" si="171"/>
        <v>0</v>
      </c>
    </row>
    <row r="598" spans="1:9" ht="31.5">
      <c r="A598" s="100" t="s">
        <v>43</v>
      </c>
      <c r="B598" s="4"/>
      <c r="C598" s="101" t="s">
        <v>102</v>
      </c>
      <c r="D598" s="101" t="s">
        <v>152</v>
      </c>
      <c r="E598" s="31" t="s">
        <v>458</v>
      </c>
      <c r="F598" s="4" t="s">
        <v>80</v>
      </c>
      <c r="G598" s="7">
        <v>12.4</v>
      </c>
      <c r="H598" s="7"/>
      <c r="I598" s="7"/>
    </row>
    <row r="599" spans="1:9" ht="31.5" hidden="1">
      <c r="A599" s="100" t="s">
        <v>520</v>
      </c>
      <c r="B599" s="101"/>
      <c r="C599" s="101" t="s">
        <v>102</v>
      </c>
      <c r="D599" s="101" t="s">
        <v>152</v>
      </c>
      <c r="E599" s="101" t="s">
        <v>14</v>
      </c>
      <c r="F599" s="31"/>
      <c r="G599" s="7">
        <f>SUM(G605)+G600</f>
        <v>0</v>
      </c>
      <c r="H599" s="7">
        <f t="shared" ref="H599:I599" si="172">SUM(H605)+H600</f>
        <v>0</v>
      </c>
      <c r="I599" s="7">
        <f t="shared" si="172"/>
        <v>0</v>
      </c>
    </row>
    <row r="600" spans="1:9" ht="31.5" hidden="1">
      <c r="A600" s="100" t="s">
        <v>71</v>
      </c>
      <c r="B600" s="101"/>
      <c r="C600" s="101" t="s">
        <v>102</v>
      </c>
      <c r="D600" s="101" t="s">
        <v>152</v>
      </c>
      <c r="E600" s="31" t="s">
        <v>15</v>
      </c>
      <c r="F600" s="31"/>
      <c r="G600" s="7">
        <f>SUM(G601)</f>
        <v>0</v>
      </c>
      <c r="H600" s="7">
        <f t="shared" ref="H600:I603" si="173">SUM(H601)</f>
        <v>0</v>
      </c>
      <c r="I600" s="7">
        <f t="shared" si="173"/>
        <v>0</v>
      </c>
    </row>
    <row r="601" spans="1:9" ht="31.5" hidden="1">
      <c r="A601" s="100" t="s">
        <v>36</v>
      </c>
      <c r="B601" s="101"/>
      <c r="C601" s="101" t="s">
        <v>102</v>
      </c>
      <c r="D601" s="101" t="s">
        <v>152</v>
      </c>
      <c r="E601" s="31" t="s">
        <v>37</v>
      </c>
      <c r="F601" s="31"/>
      <c r="G601" s="7">
        <f>SUM(G602)</f>
        <v>0</v>
      </c>
      <c r="H601" s="7">
        <f t="shared" si="173"/>
        <v>0</v>
      </c>
      <c r="I601" s="7">
        <f t="shared" si="173"/>
        <v>0</v>
      </c>
    </row>
    <row r="602" spans="1:9" hidden="1">
      <c r="A602" s="100" t="s">
        <v>38</v>
      </c>
      <c r="B602" s="101"/>
      <c r="C602" s="101" t="s">
        <v>102</v>
      </c>
      <c r="D602" s="101" t="s">
        <v>152</v>
      </c>
      <c r="E602" s="31" t="s">
        <v>39</v>
      </c>
      <c r="F602" s="31"/>
      <c r="G602" s="7">
        <f>SUM(G603)</f>
        <v>0</v>
      </c>
      <c r="H602" s="7">
        <f t="shared" si="173"/>
        <v>0</v>
      </c>
      <c r="I602" s="7">
        <f t="shared" si="173"/>
        <v>0</v>
      </c>
    </row>
    <row r="603" spans="1:9" ht="31.5" hidden="1">
      <c r="A603" s="100" t="s">
        <v>40</v>
      </c>
      <c r="B603" s="101"/>
      <c r="C603" s="101" t="s">
        <v>102</v>
      </c>
      <c r="D603" s="101" t="s">
        <v>152</v>
      </c>
      <c r="E603" s="31" t="s">
        <v>41</v>
      </c>
      <c r="F603" s="31"/>
      <c r="G603" s="7">
        <f>SUM(G604)</f>
        <v>0</v>
      </c>
      <c r="H603" s="7">
        <f t="shared" si="173"/>
        <v>0</v>
      </c>
      <c r="I603" s="7">
        <f t="shared" si="173"/>
        <v>0</v>
      </c>
    </row>
    <row r="604" spans="1:9" ht="31.5" hidden="1">
      <c r="A604" s="100" t="s">
        <v>43</v>
      </c>
      <c r="B604" s="101"/>
      <c r="C604" s="101" t="s">
        <v>102</v>
      </c>
      <c r="D604" s="101" t="s">
        <v>152</v>
      </c>
      <c r="E604" s="31" t="s">
        <v>41</v>
      </c>
      <c r="F604" s="31">
        <v>200</v>
      </c>
      <c r="G604" s="7"/>
      <c r="H604" s="7"/>
      <c r="I604" s="7"/>
    </row>
    <row r="605" spans="1:9" ht="31.5" hidden="1">
      <c r="A605" s="100" t="s">
        <v>880</v>
      </c>
      <c r="B605" s="101"/>
      <c r="C605" s="101" t="s">
        <v>102</v>
      </c>
      <c r="D605" s="101" t="s">
        <v>152</v>
      </c>
      <c r="E605" s="101" t="s">
        <v>68</v>
      </c>
      <c r="F605" s="31"/>
      <c r="G605" s="7">
        <f>SUM(G606)</f>
        <v>0</v>
      </c>
      <c r="H605" s="7">
        <f t="shared" ref="H605:I606" si="174">SUM(H606)</f>
        <v>0</v>
      </c>
      <c r="I605" s="7">
        <f t="shared" si="174"/>
        <v>0</v>
      </c>
    </row>
    <row r="606" spans="1:9" ht="31.5" hidden="1">
      <c r="A606" s="100" t="s">
        <v>87</v>
      </c>
      <c r="B606" s="39"/>
      <c r="C606" s="101" t="s">
        <v>102</v>
      </c>
      <c r="D606" s="101" t="s">
        <v>152</v>
      </c>
      <c r="E606" s="31" t="s">
        <v>417</v>
      </c>
      <c r="F606" s="31"/>
      <c r="G606" s="7">
        <f>SUM(G607)</f>
        <v>0</v>
      </c>
      <c r="H606" s="7">
        <f t="shared" si="174"/>
        <v>0</v>
      </c>
      <c r="I606" s="7">
        <f t="shared" si="174"/>
        <v>0</v>
      </c>
    </row>
    <row r="607" spans="1:9" ht="31.5" hidden="1">
      <c r="A607" s="100" t="s">
        <v>43</v>
      </c>
      <c r="B607" s="39"/>
      <c r="C607" s="101" t="s">
        <v>102</v>
      </c>
      <c r="D607" s="101" t="s">
        <v>152</v>
      </c>
      <c r="E607" s="31" t="s">
        <v>417</v>
      </c>
      <c r="F607" s="31">
        <v>200</v>
      </c>
      <c r="G607" s="7"/>
      <c r="H607" s="7"/>
      <c r="I607" s="7"/>
    </row>
    <row r="608" spans="1:9" hidden="1">
      <c r="A608" s="100" t="s">
        <v>881</v>
      </c>
      <c r="B608" s="4"/>
      <c r="C608" s="4" t="s">
        <v>102</v>
      </c>
      <c r="D608" s="4" t="s">
        <v>102</v>
      </c>
      <c r="E608" s="31"/>
      <c r="F608" s="31"/>
      <c r="G608" s="7">
        <f t="shared" ref="G608:I611" si="175">SUM(G609)</f>
        <v>0</v>
      </c>
      <c r="H608" s="7">
        <f t="shared" si="175"/>
        <v>0</v>
      </c>
      <c r="I608" s="7">
        <f t="shared" si="175"/>
        <v>0</v>
      </c>
    </row>
    <row r="609" spans="1:9" ht="31.5" hidden="1">
      <c r="A609" s="100" t="s">
        <v>522</v>
      </c>
      <c r="B609" s="101"/>
      <c r="C609" s="101" t="s">
        <v>102</v>
      </c>
      <c r="D609" s="101" t="s">
        <v>102</v>
      </c>
      <c r="E609" s="31" t="s">
        <v>290</v>
      </c>
      <c r="F609" s="31"/>
      <c r="G609" s="7">
        <f t="shared" si="175"/>
        <v>0</v>
      </c>
      <c r="H609" s="7">
        <f t="shared" si="175"/>
        <v>0</v>
      </c>
      <c r="I609" s="7">
        <f t="shared" si="175"/>
        <v>0</v>
      </c>
    </row>
    <row r="610" spans="1:9" ht="31.5" hidden="1">
      <c r="A610" s="100" t="s">
        <v>425</v>
      </c>
      <c r="B610" s="4"/>
      <c r="C610" s="4" t="s">
        <v>102</v>
      </c>
      <c r="D610" s="4" t="s">
        <v>102</v>
      </c>
      <c r="E610" s="4" t="s">
        <v>305</v>
      </c>
      <c r="F610" s="4"/>
      <c r="G610" s="7">
        <f t="shared" si="175"/>
        <v>0</v>
      </c>
      <c r="H610" s="7">
        <f t="shared" si="175"/>
        <v>0</v>
      </c>
      <c r="I610" s="7">
        <f t="shared" si="175"/>
        <v>0</v>
      </c>
    </row>
    <row r="611" spans="1:9" hidden="1">
      <c r="A611" s="100" t="s">
        <v>29</v>
      </c>
      <c r="B611" s="4"/>
      <c r="C611" s="4" t="s">
        <v>102</v>
      </c>
      <c r="D611" s="4" t="s">
        <v>102</v>
      </c>
      <c r="E611" s="4" t="s">
        <v>306</v>
      </c>
      <c r="F611" s="4"/>
      <c r="G611" s="7">
        <f t="shared" si="175"/>
        <v>0</v>
      </c>
      <c r="H611" s="7">
        <f t="shared" si="175"/>
        <v>0</v>
      </c>
      <c r="I611" s="7">
        <f t="shared" si="175"/>
        <v>0</v>
      </c>
    </row>
    <row r="612" spans="1:9" ht="31.5" hidden="1">
      <c r="A612" s="100" t="s">
        <v>307</v>
      </c>
      <c r="B612" s="31"/>
      <c r="C612" s="4" t="s">
        <v>102</v>
      </c>
      <c r="D612" s="4" t="s">
        <v>102</v>
      </c>
      <c r="E612" s="4" t="s">
        <v>308</v>
      </c>
      <c r="F612" s="4"/>
      <c r="G612" s="7">
        <f>SUM(G613:G614)</f>
        <v>0</v>
      </c>
      <c r="H612" s="7">
        <f>SUM(H613:H614)</f>
        <v>0</v>
      </c>
      <c r="I612" s="7">
        <f>SUM(I613:I614)</f>
        <v>0</v>
      </c>
    </row>
    <row r="613" spans="1:9" ht="47.25" hidden="1">
      <c r="A613" s="100" t="s">
        <v>42</v>
      </c>
      <c r="B613" s="31"/>
      <c r="C613" s="4" t="s">
        <v>102</v>
      </c>
      <c r="D613" s="4" t="s">
        <v>102</v>
      </c>
      <c r="E613" s="4" t="s">
        <v>308</v>
      </c>
      <c r="F613" s="4" t="s">
        <v>78</v>
      </c>
      <c r="G613" s="7"/>
      <c r="H613" s="7"/>
      <c r="I613" s="7"/>
    </row>
    <row r="614" spans="1:9" ht="31.5" hidden="1">
      <c r="A614" s="100" t="s">
        <v>43</v>
      </c>
      <c r="B614" s="4"/>
      <c r="C614" s="4" t="s">
        <v>102</v>
      </c>
      <c r="D614" s="4" t="s">
        <v>102</v>
      </c>
      <c r="E614" s="4" t="s">
        <v>308</v>
      </c>
      <c r="F614" s="22">
        <v>200</v>
      </c>
      <c r="G614" s="7"/>
      <c r="H614" s="7"/>
      <c r="I614" s="7"/>
    </row>
    <row r="615" spans="1:9">
      <c r="A615" s="100" t="s">
        <v>24</v>
      </c>
      <c r="B615" s="101"/>
      <c r="C615" s="101" t="s">
        <v>25</v>
      </c>
      <c r="D615" s="101" t="s">
        <v>26</v>
      </c>
      <c r="E615" s="31"/>
      <c r="F615" s="31"/>
      <c r="G615" s="9">
        <f>G616+G627+G738+G716</f>
        <v>995118.62999999989</v>
      </c>
      <c r="H615" s="9">
        <f>H616+H627+H738+H716</f>
        <v>1039194.0000000001</v>
      </c>
      <c r="I615" s="9">
        <f>I616+I627+I738+I716</f>
        <v>1069976.0000000002</v>
      </c>
    </row>
    <row r="616" spans="1:9">
      <c r="A616" s="100" t="s">
        <v>27</v>
      </c>
      <c r="B616" s="101"/>
      <c r="C616" s="101" t="s">
        <v>25</v>
      </c>
      <c r="D616" s="101" t="s">
        <v>28</v>
      </c>
      <c r="E616" s="31"/>
      <c r="F616" s="31"/>
      <c r="G616" s="9">
        <f t="shared" ref="G616:I618" si="176">G617</f>
        <v>18576.3</v>
      </c>
      <c r="H616" s="9">
        <f t="shared" si="176"/>
        <v>16800</v>
      </c>
      <c r="I616" s="9">
        <f t="shared" si="176"/>
        <v>16800</v>
      </c>
    </row>
    <row r="617" spans="1:9" ht="31.5">
      <c r="A617" s="100" t="s">
        <v>520</v>
      </c>
      <c r="B617" s="101"/>
      <c r="C617" s="101" t="s">
        <v>25</v>
      </c>
      <c r="D617" s="101" t="s">
        <v>28</v>
      </c>
      <c r="E617" s="31" t="s">
        <v>14</v>
      </c>
      <c r="F617" s="31"/>
      <c r="G617" s="9">
        <f t="shared" si="176"/>
        <v>18576.3</v>
      </c>
      <c r="H617" s="9">
        <f t="shared" si="176"/>
        <v>16800</v>
      </c>
      <c r="I617" s="9">
        <f t="shared" si="176"/>
        <v>16800</v>
      </c>
    </row>
    <row r="618" spans="1:9" ht="31.5">
      <c r="A618" s="100" t="s">
        <v>71</v>
      </c>
      <c r="B618" s="101"/>
      <c r="C618" s="101" t="s">
        <v>25</v>
      </c>
      <c r="D618" s="101" t="s">
        <v>28</v>
      </c>
      <c r="E618" s="31" t="s">
        <v>15</v>
      </c>
      <c r="F618" s="31"/>
      <c r="G618" s="9">
        <f t="shared" si="176"/>
        <v>18576.3</v>
      </c>
      <c r="H618" s="9">
        <f t="shared" si="176"/>
        <v>16800</v>
      </c>
      <c r="I618" s="9">
        <f t="shared" si="176"/>
        <v>16800</v>
      </c>
    </row>
    <row r="619" spans="1:9">
      <c r="A619" s="100" t="s">
        <v>29</v>
      </c>
      <c r="B619" s="101"/>
      <c r="C619" s="101" t="s">
        <v>25</v>
      </c>
      <c r="D619" s="101" t="s">
        <v>28</v>
      </c>
      <c r="E619" s="31" t="s">
        <v>30</v>
      </c>
      <c r="F619" s="31"/>
      <c r="G619" s="9">
        <f>SUM(G620)</f>
        <v>18576.3</v>
      </c>
      <c r="H619" s="9">
        <f t="shared" ref="H619:I619" si="177">SUM(H620)</f>
        <v>16800</v>
      </c>
      <c r="I619" s="9">
        <f t="shared" si="177"/>
        <v>16800</v>
      </c>
    </row>
    <row r="620" spans="1:9" ht="31.5">
      <c r="A620" s="100" t="s">
        <v>32</v>
      </c>
      <c r="B620" s="101"/>
      <c r="C620" s="101" t="s">
        <v>25</v>
      </c>
      <c r="D620" s="101" t="s">
        <v>28</v>
      </c>
      <c r="E620" s="31" t="s">
        <v>33</v>
      </c>
      <c r="F620" s="31"/>
      <c r="G620" s="9">
        <f t="shared" ref="G620:I620" si="178">G621</f>
        <v>18576.3</v>
      </c>
      <c r="H620" s="9">
        <f t="shared" si="178"/>
        <v>16800</v>
      </c>
      <c r="I620" s="9">
        <f t="shared" si="178"/>
        <v>16800</v>
      </c>
    </row>
    <row r="621" spans="1:9">
      <c r="A621" s="100" t="s">
        <v>34</v>
      </c>
      <c r="B621" s="101"/>
      <c r="C621" s="101" t="s">
        <v>25</v>
      </c>
      <c r="D621" s="101" t="s">
        <v>28</v>
      </c>
      <c r="E621" s="31" t="s">
        <v>33</v>
      </c>
      <c r="F621" s="31">
        <v>300</v>
      </c>
      <c r="G621" s="9">
        <v>18576.3</v>
      </c>
      <c r="H621" s="9">
        <v>16800</v>
      </c>
      <c r="I621" s="9">
        <v>16800</v>
      </c>
    </row>
    <row r="622" spans="1:9" hidden="1">
      <c r="A622" s="100" t="s">
        <v>20</v>
      </c>
      <c r="B622" s="101"/>
      <c r="C622" s="101" t="s">
        <v>25</v>
      </c>
      <c r="D622" s="101" t="s">
        <v>35</v>
      </c>
      <c r="E622" s="31" t="s">
        <v>41</v>
      </c>
      <c r="F622" s="31">
        <v>800</v>
      </c>
      <c r="G622" s="9"/>
      <c r="H622" s="9"/>
      <c r="I622" s="9"/>
    </row>
    <row r="623" spans="1:9" hidden="1">
      <c r="A623" s="100" t="s">
        <v>73</v>
      </c>
      <c r="B623" s="40"/>
      <c r="C623" s="101" t="s">
        <v>25</v>
      </c>
      <c r="D623" s="101" t="s">
        <v>35</v>
      </c>
      <c r="E623" s="31" t="s">
        <v>57</v>
      </c>
      <c r="F623" s="31"/>
      <c r="G623" s="9">
        <f t="shared" ref="G623:I625" si="179">G624</f>
        <v>0</v>
      </c>
      <c r="H623" s="9">
        <f t="shared" si="179"/>
        <v>0</v>
      </c>
      <c r="I623" s="9">
        <f t="shared" si="179"/>
        <v>0</v>
      </c>
    </row>
    <row r="624" spans="1:9" hidden="1">
      <c r="A624" s="100" t="s">
        <v>29</v>
      </c>
      <c r="B624" s="40"/>
      <c r="C624" s="101" t="s">
        <v>25</v>
      </c>
      <c r="D624" s="101" t="s">
        <v>35</v>
      </c>
      <c r="E624" s="31" t="s">
        <v>369</v>
      </c>
      <c r="F624" s="31"/>
      <c r="G624" s="9">
        <f t="shared" si="179"/>
        <v>0</v>
      </c>
      <c r="H624" s="9">
        <f t="shared" si="179"/>
        <v>0</v>
      </c>
      <c r="I624" s="9">
        <f t="shared" si="179"/>
        <v>0</v>
      </c>
    </row>
    <row r="625" spans="1:9" hidden="1">
      <c r="A625" s="100" t="s">
        <v>31</v>
      </c>
      <c r="B625" s="40"/>
      <c r="C625" s="101" t="s">
        <v>25</v>
      </c>
      <c r="D625" s="101" t="s">
        <v>35</v>
      </c>
      <c r="E625" s="31" t="s">
        <v>370</v>
      </c>
      <c r="F625" s="31"/>
      <c r="G625" s="9">
        <f t="shared" si="179"/>
        <v>0</v>
      </c>
      <c r="H625" s="9">
        <f t="shared" si="179"/>
        <v>0</v>
      </c>
      <c r="I625" s="9">
        <f t="shared" si="179"/>
        <v>0</v>
      </c>
    </row>
    <row r="626" spans="1:9" ht="31.5" hidden="1">
      <c r="A626" s="100" t="s">
        <v>43</v>
      </c>
      <c r="B626" s="40"/>
      <c r="C626" s="101" t="s">
        <v>25</v>
      </c>
      <c r="D626" s="101" t="s">
        <v>35</v>
      </c>
      <c r="E626" s="31" t="s">
        <v>370</v>
      </c>
      <c r="F626" s="31">
        <v>200</v>
      </c>
      <c r="G626" s="9"/>
      <c r="H626" s="9"/>
      <c r="I626" s="9"/>
    </row>
    <row r="627" spans="1:9">
      <c r="A627" s="100" t="s">
        <v>44</v>
      </c>
      <c r="B627" s="101"/>
      <c r="C627" s="101" t="s">
        <v>25</v>
      </c>
      <c r="D627" s="101" t="s">
        <v>45</v>
      </c>
      <c r="E627" s="31"/>
      <c r="F627" s="31"/>
      <c r="G627" s="9">
        <f>G672+G703+G628+G707+G712</f>
        <v>740635.39999999991</v>
      </c>
      <c r="H627" s="9">
        <f>H672+H703+H628+H707+H712</f>
        <v>780470.70000000007</v>
      </c>
      <c r="I627" s="9">
        <f>I672+I703+I628+I707+I712</f>
        <v>808473.50000000012</v>
      </c>
    </row>
    <row r="628" spans="1:9" ht="31.5">
      <c r="A628" s="100" t="s">
        <v>411</v>
      </c>
      <c r="B628" s="101"/>
      <c r="C628" s="101" t="s">
        <v>25</v>
      </c>
      <c r="D628" s="101" t="s">
        <v>45</v>
      </c>
      <c r="E628" s="101" t="s">
        <v>321</v>
      </c>
      <c r="F628" s="31"/>
      <c r="G628" s="9">
        <f>SUM(G629)</f>
        <v>718370.29999999993</v>
      </c>
      <c r="H628" s="9">
        <f t="shared" ref="H628:I628" si="180">SUM(H629)</f>
        <v>764095.60000000009</v>
      </c>
      <c r="I628" s="9">
        <f t="shared" si="180"/>
        <v>792098.40000000014</v>
      </c>
    </row>
    <row r="629" spans="1:9" ht="31.5">
      <c r="A629" s="100" t="s">
        <v>329</v>
      </c>
      <c r="B629" s="101"/>
      <c r="C629" s="101" t="s">
        <v>25</v>
      </c>
      <c r="D629" s="101" t="s">
        <v>45</v>
      </c>
      <c r="E629" s="101" t="s">
        <v>330</v>
      </c>
      <c r="F629" s="31"/>
      <c r="G629" s="9">
        <f>SUM(G630+G633+G636+G639+G642+G645+G648+G663+G666+G651+G654+G657+G660+G669)</f>
        <v>718370.29999999993</v>
      </c>
      <c r="H629" s="9">
        <f t="shared" ref="H629:I629" si="181">SUM(H630+H633+H636+H639+H642+H645+H648+H663+H666+H651+H654+H657+H660+H669)</f>
        <v>764095.60000000009</v>
      </c>
      <c r="I629" s="9">
        <f t="shared" si="181"/>
        <v>792098.40000000014</v>
      </c>
    </row>
    <row r="630" spans="1:9" ht="31.5">
      <c r="A630" s="100" t="s">
        <v>967</v>
      </c>
      <c r="B630" s="101"/>
      <c r="C630" s="101" t="s">
        <v>25</v>
      </c>
      <c r="D630" s="101" t="s">
        <v>45</v>
      </c>
      <c r="E630" s="101" t="s">
        <v>446</v>
      </c>
      <c r="F630" s="31"/>
      <c r="G630" s="9">
        <f>G631+G632</f>
        <v>173926.69999999998</v>
      </c>
      <c r="H630" s="9">
        <f>H631+H632</f>
        <v>189115.5</v>
      </c>
      <c r="I630" s="9">
        <f>I631+I632</f>
        <v>196680.2</v>
      </c>
    </row>
    <row r="631" spans="1:9" ht="31.5">
      <c r="A631" s="100" t="s">
        <v>43</v>
      </c>
      <c r="B631" s="101"/>
      <c r="C631" s="101" t="s">
        <v>25</v>
      </c>
      <c r="D631" s="101" t="s">
        <v>45</v>
      </c>
      <c r="E631" s="101" t="s">
        <v>446</v>
      </c>
      <c r="F631" s="31">
        <v>200</v>
      </c>
      <c r="G631" s="9">
        <v>2711.9</v>
      </c>
      <c r="H631" s="9">
        <v>2825.1</v>
      </c>
      <c r="I631" s="9">
        <v>2934.5</v>
      </c>
    </row>
    <row r="632" spans="1:9">
      <c r="A632" s="100" t="s">
        <v>34</v>
      </c>
      <c r="B632" s="101"/>
      <c r="C632" s="101" t="s">
        <v>25</v>
      </c>
      <c r="D632" s="101" t="s">
        <v>45</v>
      </c>
      <c r="E632" s="101" t="s">
        <v>446</v>
      </c>
      <c r="F632" s="31">
        <v>300</v>
      </c>
      <c r="G632" s="9">
        <v>171214.8</v>
      </c>
      <c r="H632" s="9">
        <v>186290.4</v>
      </c>
      <c r="I632" s="9">
        <v>193745.7</v>
      </c>
    </row>
    <row r="633" spans="1:9" ht="47.25">
      <c r="A633" s="100" t="s">
        <v>331</v>
      </c>
      <c r="B633" s="101"/>
      <c r="C633" s="101" t="s">
        <v>25</v>
      </c>
      <c r="D633" s="101" t="s">
        <v>45</v>
      </c>
      <c r="E633" s="101" t="s">
        <v>447</v>
      </c>
      <c r="F633" s="101"/>
      <c r="G633" s="9">
        <f>G634+G635</f>
        <v>9870.1</v>
      </c>
      <c r="H633" s="9">
        <f>H634+H635</f>
        <v>10248.199999999999</v>
      </c>
      <c r="I633" s="9">
        <f>I634+I635</f>
        <v>10641.5</v>
      </c>
    </row>
    <row r="634" spans="1:9" ht="31.5">
      <c r="A634" s="100" t="s">
        <v>43</v>
      </c>
      <c r="B634" s="101"/>
      <c r="C634" s="101" t="s">
        <v>25</v>
      </c>
      <c r="D634" s="101" t="s">
        <v>45</v>
      </c>
      <c r="E634" s="101" t="s">
        <v>447</v>
      </c>
      <c r="F634" s="101" t="s">
        <v>80</v>
      </c>
      <c r="G634" s="9">
        <v>147.19999999999999</v>
      </c>
      <c r="H634" s="9">
        <v>152.9</v>
      </c>
      <c r="I634" s="9">
        <v>158.80000000000001</v>
      </c>
    </row>
    <row r="635" spans="1:9">
      <c r="A635" s="100" t="s">
        <v>34</v>
      </c>
      <c r="B635" s="101"/>
      <c r="C635" s="101" t="s">
        <v>25</v>
      </c>
      <c r="D635" s="101" t="s">
        <v>45</v>
      </c>
      <c r="E635" s="101" t="s">
        <v>447</v>
      </c>
      <c r="F635" s="101" t="s">
        <v>88</v>
      </c>
      <c r="G635" s="9">
        <v>9722.9</v>
      </c>
      <c r="H635" s="9">
        <v>10095.299999999999</v>
      </c>
      <c r="I635" s="9">
        <v>10482.700000000001</v>
      </c>
    </row>
    <row r="636" spans="1:9" ht="31.5">
      <c r="A636" s="100" t="s">
        <v>332</v>
      </c>
      <c r="B636" s="101"/>
      <c r="C636" s="101" t="s">
        <v>25</v>
      </c>
      <c r="D636" s="101" t="s">
        <v>45</v>
      </c>
      <c r="E636" s="101" t="s">
        <v>448</v>
      </c>
      <c r="F636" s="101"/>
      <c r="G636" s="9">
        <f>G637+G638</f>
        <v>127308.3</v>
      </c>
      <c r="H636" s="9">
        <f>H637+H638</f>
        <v>136099.59999999998</v>
      </c>
      <c r="I636" s="9">
        <f>I637+I638</f>
        <v>141543.6</v>
      </c>
    </row>
    <row r="637" spans="1:9" ht="31.5">
      <c r="A637" s="100" t="s">
        <v>43</v>
      </c>
      <c r="B637" s="101"/>
      <c r="C637" s="101" t="s">
        <v>25</v>
      </c>
      <c r="D637" s="101" t="s">
        <v>45</v>
      </c>
      <c r="E637" s="101" t="s">
        <v>448</v>
      </c>
      <c r="F637" s="101" t="s">
        <v>80</v>
      </c>
      <c r="G637" s="9">
        <v>1944.2</v>
      </c>
      <c r="H637" s="9">
        <v>2026.3</v>
      </c>
      <c r="I637" s="9">
        <v>2101.1999999999998</v>
      </c>
    </row>
    <row r="638" spans="1:9">
      <c r="A638" s="100" t="s">
        <v>34</v>
      </c>
      <c r="B638" s="101"/>
      <c r="C638" s="101" t="s">
        <v>25</v>
      </c>
      <c r="D638" s="101" t="s">
        <v>45</v>
      </c>
      <c r="E638" s="101" t="s">
        <v>448</v>
      </c>
      <c r="F638" s="101" t="s">
        <v>88</v>
      </c>
      <c r="G638" s="9">
        <v>125364.1</v>
      </c>
      <c r="H638" s="9">
        <v>134073.29999999999</v>
      </c>
      <c r="I638" s="9">
        <v>139442.4</v>
      </c>
    </row>
    <row r="639" spans="1:9" ht="47.25">
      <c r="A639" s="100" t="s">
        <v>333</v>
      </c>
      <c r="B639" s="101"/>
      <c r="C639" s="101" t="s">
        <v>25</v>
      </c>
      <c r="D639" s="101" t="s">
        <v>45</v>
      </c>
      <c r="E639" s="101" t="s">
        <v>449</v>
      </c>
      <c r="F639" s="101"/>
      <c r="G639" s="9">
        <f>G640+G641</f>
        <v>320.7</v>
      </c>
      <c r="H639" s="9">
        <f>H640+H641</f>
        <v>333.5</v>
      </c>
      <c r="I639" s="9">
        <f>I640+I641</f>
        <v>346.8</v>
      </c>
    </row>
    <row r="640" spans="1:9" ht="31.5">
      <c r="A640" s="100" t="s">
        <v>43</v>
      </c>
      <c r="B640" s="101"/>
      <c r="C640" s="101" t="s">
        <v>25</v>
      </c>
      <c r="D640" s="101" t="s">
        <v>45</v>
      </c>
      <c r="E640" s="101" t="s">
        <v>449</v>
      </c>
      <c r="F640" s="101" t="s">
        <v>80</v>
      </c>
      <c r="G640" s="9">
        <v>4.9000000000000004</v>
      </c>
      <c r="H640" s="9">
        <v>5.0999999999999996</v>
      </c>
      <c r="I640" s="9">
        <v>5.3</v>
      </c>
    </row>
    <row r="641" spans="1:9">
      <c r="A641" s="100" t="s">
        <v>34</v>
      </c>
      <c r="B641" s="101"/>
      <c r="C641" s="101" t="s">
        <v>25</v>
      </c>
      <c r="D641" s="101" t="s">
        <v>45</v>
      </c>
      <c r="E641" s="101" t="s">
        <v>449</v>
      </c>
      <c r="F641" s="101" t="s">
        <v>88</v>
      </c>
      <c r="G641" s="9">
        <v>315.8</v>
      </c>
      <c r="H641" s="9">
        <v>328.4</v>
      </c>
      <c r="I641" s="9">
        <v>341.5</v>
      </c>
    </row>
    <row r="642" spans="1:9" ht="47.25">
      <c r="A642" s="100" t="s">
        <v>334</v>
      </c>
      <c r="B642" s="101"/>
      <c r="C642" s="101" t="s">
        <v>25</v>
      </c>
      <c r="D642" s="101" t="s">
        <v>45</v>
      </c>
      <c r="E642" s="101" t="s">
        <v>450</v>
      </c>
      <c r="F642" s="101"/>
      <c r="G642" s="9">
        <f>G643+G644</f>
        <v>24.6</v>
      </c>
      <c r="H642" s="9">
        <f>H643+H644</f>
        <v>24.6</v>
      </c>
      <c r="I642" s="9">
        <f>I643+I644</f>
        <v>24.6</v>
      </c>
    </row>
    <row r="643" spans="1:9" ht="31.5">
      <c r="A643" s="100" t="s">
        <v>43</v>
      </c>
      <c r="B643" s="101"/>
      <c r="C643" s="101" t="s">
        <v>25</v>
      </c>
      <c r="D643" s="101" t="s">
        <v>45</v>
      </c>
      <c r="E643" s="101" t="s">
        <v>450</v>
      </c>
      <c r="F643" s="101" t="s">
        <v>80</v>
      </c>
      <c r="G643" s="9">
        <v>0.5</v>
      </c>
      <c r="H643" s="9">
        <v>0.5</v>
      </c>
      <c r="I643" s="9">
        <v>0.5</v>
      </c>
    </row>
    <row r="644" spans="1:9">
      <c r="A644" s="100" t="s">
        <v>34</v>
      </c>
      <c r="B644" s="101"/>
      <c r="C644" s="101" t="s">
        <v>25</v>
      </c>
      <c r="D644" s="101" t="s">
        <v>45</v>
      </c>
      <c r="E644" s="101" t="s">
        <v>450</v>
      </c>
      <c r="F644" s="101" t="s">
        <v>88</v>
      </c>
      <c r="G644" s="9">
        <v>24.1</v>
      </c>
      <c r="H644" s="9">
        <v>24.1</v>
      </c>
      <c r="I644" s="9">
        <v>24.1</v>
      </c>
    </row>
    <row r="645" spans="1:9" ht="63">
      <c r="A645" s="100" t="s">
        <v>335</v>
      </c>
      <c r="B645" s="101"/>
      <c r="C645" s="101" t="s">
        <v>25</v>
      </c>
      <c r="D645" s="101" t="s">
        <v>45</v>
      </c>
      <c r="E645" s="101" t="s">
        <v>451</v>
      </c>
      <c r="F645" s="101"/>
      <c r="G645" s="9">
        <f>G646+G647</f>
        <v>11188.400000000001</v>
      </c>
      <c r="H645" s="9">
        <f>H646+H647</f>
        <v>19331.099999999999</v>
      </c>
      <c r="I645" s="9">
        <f>I646+I647</f>
        <v>18639.099999999999</v>
      </c>
    </row>
    <row r="646" spans="1:9" ht="31.5">
      <c r="A646" s="100" t="s">
        <v>43</v>
      </c>
      <c r="B646" s="101"/>
      <c r="C646" s="101" t="s">
        <v>25</v>
      </c>
      <c r="D646" s="101" t="s">
        <v>45</v>
      </c>
      <c r="E646" s="101" t="s">
        <v>451</v>
      </c>
      <c r="F646" s="101" t="s">
        <v>80</v>
      </c>
      <c r="G646" s="9">
        <v>1040.7</v>
      </c>
      <c r="H646" s="9">
        <v>1089</v>
      </c>
      <c r="I646" s="9">
        <v>1065.3</v>
      </c>
    </row>
    <row r="647" spans="1:9">
      <c r="A647" s="100" t="s">
        <v>34</v>
      </c>
      <c r="B647" s="101"/>
      <c r="C647" s="101" t="s">
        <v>25</v>
      </c>
      <c r="D647" s="101" t="s">
        <v>45</v>
      </c>
      <c r="E647" s="101" t="s">
        <v>451</v>
      </c>
      <c r="F647" s="101" t="s">
        <v>88</v>
      </c>
      <c r="G647" s="9">
        <v>10147.700000000001</v>
      </c>
      <c r="H647" s="9">
        <v>18242.099999999999</v>
      </c>
      <c r="I647" s="9">
        <v>17573.8</v>
      </c>
    </row>
    <row r="648" spans="1:9" ht="31.5">
      <c r="A648" s="100" t="s">
        <v>882</v>
      </c>
      <c r="B648" s="101"/>
      <c r="C648" s="101" t="s">
        <v>25</v>
      </c>
      <c r="D648" s="101" t="s">
        <v>45</v>
      </c>
      <c r="E648" s="101" t="s">
        <v>452</v>
      </c>
      <c r="F648" s="101"/>
      <c r="G648" s="9">
        <f>G649+G650</f>
        <v>237214.3</v>
      </c>
      <c r="H648" s="9">
        <f>H649+H650</f>
        <v>247898.1</v>
      </c>
      <c r="I648" s="9">
        <f>I649+I650</f>
        <v>261472.1</v>
      </c>
    </row>
    <row r="649" spans="1:9" ht="31.5">
      <c r="A649" s="100" t="s">
        <v>43</v>
      </c>
      <c r="B649" s="101"/>
      <c r="C649" s="101" t="s">
        <v>25</v>
      </c>
      <c r="D649" s="101" t="s">
        <v>45</v>
      </c>
      <c r="E649" s="101" t="s">
        <v>452</v>
      </c>
      <c r="F649" s="101" t="s">
        <v>80</v>
      </c>
      <c r="G649" s="9">
        <v>3521.4</v>
      </c>
      <c r="H649" s="9">
        <v>3680</v>
      </c>
      <c r="I649" s="9">
        <v>3881.4</v>
      </c>
    </row>
    <row r="650" spans="1:9">
      <c r="A650" s="100" t="s">
        <v>34</v>
      </c>
      <c r="B650" s="101"/>
      <c r="C650" s="101" t="s">
        <v>25</v>
      </c>
      <c r="D650" s="101" t="s">
        <v>45</v>
      </c>
      <c r="E650" s="101" t="s">
        <v>452</v>
      </c>
      <c r="F650" s="101" t="s">
        <v>88</v>
      </c>
      <c r="G650" s="9">
        <v>233692.9</v>
      </c>
      <c r="H650" s="9">
        <v>244218.1</v>
      </c>
      <c r="I650" s="9">
        <v>257590.7</v>
      </c>
    </row>
    <row r="651" spans="1:9" ht="47.25">
      <c r="A651" s="100" t="s">
        <v>966</v>
      </c>
      <c r="B651" s="101"/>
      <c r="C651" s="101" t="s">
        <v>25</v>
      </c>
      <c r="D651" s="101" t="s">
        <v>45</v>
      </c>
      <c r="E651" s="101" t="s">
        <v>453</v>
      </c>
      <c r="F651" s="101"/>
      <c r="G651" s="9">
        <f>G652+G653</f>
        <v>2708.6</v>
      </c>
      <c r="H651" s="9">
        <f>H652+H653</f>
        <v>2714.7999999999997</v>
      </c>
      <c r="I651" s="9">
        <f>I652+I653</f>
        <v>3050.9</v>
      </c>
    </row>
    <row r="652" spans="1:9" ht="31.5">
      <c r="A652" s="100" t="s">
        <v>43</v>
      </c>
      <c r="B652" s="101"/>
      <c r="C652" s="101" t="s">
        <v>25</v>
      </c>
      <c r="D652" s="101" t="s">
        <v>45</v>
      </c>
      <c r="E652" s="101" t="s">
        <v>453</v>
      </c>
      <c r="F652" s="101" t="s">
        <v>80</v>
      </c>
      <c r="G652" s="9">
        <v>50.9</v>
      </c>
      <c r="H652" s="9">
        <v>43.2</v>
      </c>
      <c r="I652" s="9">
        <v>48.5</v>
      </c>
    </row>
    <row r="653" spans="1:9">
      <c r="A653" s="100" t="s">
        <v>34</v>
      </c>
      <c r="B653" s="101"/>
      <c r="C653" s="101" t="s">
        <v>25</v>
      </c>
      <c r="D653" s="101" t="s">
        <v>45</v>
      </c>
      <c r="E653" s="101" t="s">
        <v>453</v>
      </c>
      <c r="F653" s="101" t="s">
        <v>88</v>
      </c>
      <c r="G653" s="9">
        <v>2657.7</v>
      </c>
      <c r="H653" s="9">
        <v>2671.6</v>
      </c>
      <c r="I653" s="9">
        <v>3002.4</v>
      </c>
    </row>
    <row r="654" spans="1:9" ht="63">
      <c r="A654" s="100" t="s">
        <v>338</v>
      </c>
      <c r="B654" s="101"/>
      <c r="C654" s="101" t="s">
        <v>25</v>
      </c>
      <c r="D654" s="101" t="s">
        <v>45</v>
      </c>
      <c r="E654" s="101" t="s">
        <v>454</v>
      </c>
      <c r="F654" s="101"/>
      <c r="G654" s="9">
        <f>G655+G656</f>
        <v>2331.8999999999996</v>
      </c>
      <c r="H654" s="9">
        <f>H655+H656</f>
        <v>2331.8999999999996</v>
      </c>
      <c r="I654" s="9">
        <f>I655+I656</f>
        <v>2331.8999999999996</v>
      </c>
    </row>
    <row r="655" spans="1:9" ht="31.5">
      <c r="A655" s="100" t="s">
        <v>43</v>
      </c>
      <c r="B655" s="101"/>
      <c r="C655" s="101" t="s">
        <v>25</v>
      </c>
      <c r="D655" s="101" t="s">
        <v>45</v>
      </c>
      <c r="E655" s="101" t="s">
        <v>454</v>
      </c>
      <c r="F655" s="101" t="s">
        <v>80</v>
      </c>
      <c r="G655" s="9">
        <v>41.2</v>
      </c>
      <c r="H655" s="9">
        <v>41.2</v>
      </c>
      <c r="I655" s="9">
        <v>41.2</v>
      </c>
    </row>
    <row r="656" spans="1:9">
      <c r="A656" s="100" t="s">
        <v>34</v>
      </c>
      <c r="B656" s="101"/>
      <c r="C656" s="101" t="s">
        <v>25</v>
      </c>
      <c r="D656" s="101" t="s">
        <v>45</v>
      </c>
      <c r="E656" s="101" t="s">
        <v>454</v>
      </c>
      <c r="F656" s="101" t="s">
        <v>88</v>
      </c>
      <c r="G656" s="9">
        <v>2290.6999999999998</v>
      </c>
      <c r="H656" s="9">
        <v>2290.6999999999998</v>
      </c>
      <c r="I656" s="9">
        <v>2290.6999999999998</v>
      </c>
    </row>
    <row r="657" spans="1:9">
      <c r="A657" s="100" t="s">
        <v>339</v>
      </c>
      <c r="B657" s="101"/>
      <c r="C657" s="101" t="s">
        <v>25</v>
      </c>
      <c r="D657" s="101" t="s">
        <v>45</v>
      </c>
      <c r="E657" s="101" t="s">
        <v>455</v>
      </c>
      <c r="F657" s="101"/>
      <c r="G657" s="9">
        <f>G658+G659</f>
        <v>0.6</v>
      </c>
      <c r="H657" s="9">
        <f>H658+H659</f>
        <v>0.6</v>
      </c>
      <c r="I657" s="9">
        <f>I658+I659</f>
        <v>0.6</v>
      </c>
    </row>
    <row r="658" spans="1:9" ht="31.5" hidden="1">
      <c r="A658" s="100" t="s">
        <v>43</v>
      </c>
      <c r="B658" s="101"/>
      <c r="C658" s="101" t="s">
        <v>25</v>
      </c>
      <c r="D658" s="101" t="s">
        <v>45</v>
      </c>
      <c r="E658" s="101" t="s">
        <v>455</v>
      </c>
      <c r="F658" s="101" t="s">
        <v>80</v>
      </c>
      <c r="G658" s="9"/>
      <c r="H658" s="9"/>
      <c r="I658" s="9"/>
    </row>
    <row r="659" spans="1:9">
      <c r="A659" s="100" t="s">
        <v>34</v>
      </c>
      <c r="B659" s="101"/>
      <c r="C659" s="101" t="s">
        <v>25</v>
      </c>
      <c r="D659" s="101" t="s">
        <v>45</v>
      </c>
      <c r="E659" s="101" t="s">
        <v>455</v>
      </c>
      <c r="F659" s="101" t="s">
        <v>88</v>
      </c>
      <c r="G659" s="9">
        <v>0.6</v>
      </c>
      <c r="H659" s="9">
        <v>0.6</v>
      </c>
      <c r="I659" s="9">
        <v>0.6</v>
      </c>
    </row>
    <row r="660" spans="1:9" ht="78.75">
      <c r="A660" s="100" t="s">
        <v>730</v>
      </c>
      <c r="B660" s="101"/>
      <c r="C660" s="101" t="s">
        <v>25</v>
      </c>
      <c r="D660" s="101" t="s">
        <v>45</v>
      </c>
      <c r="E660" s="101" t="s">
        <v>456</v>
      </c>
      <c r="F660" s="101"/>
      <c r="G660" s="9">
        <f>G661+G662</f>
        <v>17860.2</v>
      </c>
      <c r="H660" s="9">
        <f>H661+H662</f>
        <v>19665.400000000001</v>
      </c>
      <c r="I660" s="9">
        <f>I661+I662</f>
        <v>20450.8</v>
      </c>
    </row>
    <row r="661" spans="1:9" ht="31.5">
      <c r="A661" s="100" t="s">
        <v>43</v>
      </c>
      <c r="B661" s="101"/>
      <c r="C661" s="101" t="s">
        <v>25</v>
      </c>
      <c r="D661" s="101" t="s">
        <v>45</v>
      </c>
      <c r="E661" s="101" t="s">
        <v>456</v>
      </c>
      <c r="F661" s="101" t="s">
        <v>80</v>
      </c>
      <c r="G661" s="9">
        <v>212.2</v>
      </c>
      <c r="H661" s="9">
        <v>219.5</v>
      </c>
      <c r="I661" s="9">
        <v>227.1</v>
      </c>
    </row>
    <row r="662" spans="1:9">
      <c r="A662" s="100" t="s">
        <v>34</v>
      </c>
      <c r="B662" s="101"/>
      <c r="C662" s="101" t="s">
        <v>25</v>
      </c>
      <c r="D662" s="101" t="s">
        <v>45</v>
      </c>
      <c r="E662" s="101" t="s">
        <v>456</v>
      </c>
      <c r="F662" s="101" t="s">
        <v>88</v>
      </c>
      <c r="G662" s="9">
        <v>17648</v>
      </c>
      <c r="H662" s="9">
        <v>19445.900000000001</v>
      </c>
      <c r="I662" s="9">
        <v>20223.7</v>
      </c>
    </row>
    <row r="663" spans="1:9" ht="47.25">
      <c r="A663" s="100" t="s">
        <v>336</v>
      </c>
      <c r="B663" s="101"/>
      <c r="C663" s="101" t="s">
        <v>25</v>
      </c>
      <c r="D663" s="101" t="s">
        <v>45</v>
      </c>
      <c r="E663" s="101" t="s">
        <v>457</v>
      </c>
      <c r="F663" s="101"/>
      <c r="G663" s="9">
        <f>G664+G665</f>
        <v>16872</v>
      </c>
      <c r="H663" s="9">
        <f>H664+H665</f>
        <v>17578.8</v>
      </c>
      <c r="I663" s="9">
        <f>I664+I665</f>
        <v>18282</v>
      </c>
    </row>
    <row r="664" spans="1:9" ht="31.5">
      <c r="A664" s="100" t="s">
        <v>43</v>
      </c>
      <c r="B664" s="101"/>
      <c r="C664" s="101" t="s">
        <v>25</v>
      </c>
      <c r="D664" s="101" t="s">
        <v>45</v>
      </c>
      <c r="E664" s="101" t="s">
        <v>457</v>
      </c>
      <c r="F664" s="101" t="s">
        <v>80</v>
      </c>
      <c r="G664" s="9">
        <v>246.8</v>
      </c>
      <c r="H664" s="9">
        <v>259.8</v>
      </c>
      <c r="I664" s="9">
        <v>270.2</v>
      </c>
    </row>
    <row r="665" spans="1:9">
      <c r="A665" s="100" t="s">
        <v>34</v>
      </c>
      <c r="B665" s="101"/>
      <c r="C665" s="101" t="s">
        <v>25</v>
      </c>
      <c r="D665" s="101" t="s">
        <v>45</v>
      </c>
      <c r="E665" s="101" t="s">
        <v>457</v>
      </c>
      <c r="F665" s="101" t="s">
        <v>88</v>
      </c>
      <c r="G665" s="9">
        <v>16625.2</v>
      </c>
      <c r="H665" s="9">
        <v>17319</v>
      </c>
      <c r="I665" s="9">
        <v>18011.8</v>
      </c>
    </row>
    <row r="666" spans="1:9" ht="31.5">
      <c r="A666" s="100" t="s">
        <v>337</v>
      </c>
      <c r="B666" s="101"/>
      <c r="C666" s="101" t="s">
        <v>25</v>
      </c>
      <c r="D666" s="101" t="s">
        <v>45</v>
      </c>
      <c r="E666" s="101" t="s">
        <v>458</v>
      </c>
      <c r="F666" s="101"/>
      <c r="G666" s="9">
        <f>G667+G668</f>
        <v>100839.90000000001</v>
      </c>
      <c r="H666" s="9">
        <f>H667+H668</f>
        <v>100842</v>
      </c>
      <c r="I666" s="9">
        <f>I667+I668</f>
        <v>100842</v>
      </c>
    </row>
    <row r="667" spans="1:9" ht="31.5">
      <c r="A667" s="100" t="s">
        <v>43</v>
      </c>
      <c r="B667" s="101"/>
      <c r="C667" s="101" t="s">
        <v>25</v>
      </c>
      <c r="D667" s="101" t="s">
        <v>45</v>
      </c>
      <c r="E667" s="101" t="s">
        <v>458</v>
      </c>
      <c r="F667" s="101" t="s">
        <v>80</v>
      </c>
      <c r="G667" s="9">
        <v>2059.8000000000002</v>
      </c>
      <c r="H667" s="9">
        <v>2072</v>
      </c>
      <c r="I667" s="9">
        <v>2072</v>
      </c>
    </row>
    <row r="668" spans="1:9">
      <c r="A668" s="100" t="s">
        <v>34</v>
      </c>
      <c r="B668" s="101"/>
      <c r="C668" s="101" t="s">
        <v>25</v>
      </c>
      <c r="D668" s="101" t="s">
        <v>45</v>
      </c>
      <c r="E668" s="101" t="s">
        <v>458</v>
      </c>
      <c r="F668" s="101" t="s">
        <v>88</v>
      </c>
      <c r="G668" s="9">
        <v>98780.1</v>
      </c>
      <c r="H668" s="9">
        <v>98770</v>
      </c>
      <c r="I668" s="9">
        <v>98770</v>
      </c>
    </row>
    <row r="669" spans="1:9" ht="31.5">
      <c r="A669" s="100" t="s">
        <v>434</v>
      </c>
      <c r="B669" s="101"/>
      <c r="C669" s="101" t="s">
        <v>25</v>
      </c>
      <c r="D669" s="101" t="s">
        <v>45</v>
      </c>
      <c r="E669" s="101" t="s">
        <v>459</v>
      </c>
      <c r="F669" s="101"/>
      <c r="G669" s="9">
        <f>SUM(G670:G671)</f>
        <v>17904</v>
      </c>
      <c r="H669" s="9">
        <f>SUM(H670:H671)</f>
        <v>17911.5</v>
      </c>
      <c r="I669" s="9">
        <f>SUM(I670:I671)</f>
        <v>17792.3</v>
      </c>
    </row>
    <row r="670" spans="1:9" ht="31.5" hidden="1">
      <c r="A670" s="100" t="s">
        <v>43</v>
      </c>
      <c r="B670" s="101"/>
      <c r="C670" s="101" t="s">
        <v>25</v>
      </c>
      <c r="D670" s="101" t="s">
        <v>45</v>
      </c>
      <c r="E670" s="101" t="s">
        <v>375</v>
      </c>
      <c r="F670" s="101" t="s">
        <v>80</v>
      </c>
      <c r="G670" s="9"/>
      <c r="H670" s="9"/>
      <c r="I670" s="9"/>
    </row>
    <row r="671" spans="1:9">
      <c r="A671" s="100" t="s">
        <v>34</v>
      </c>
      <c r="B671" s="101"/>
      <c r="C671" s="101" t="s">
        <v>25</v>
      </c>
      <c r="D671" s="101" t="s">
        <v>45</v>
      </c>
      <c r="E671" s="101" t="s">
        <v>459</v>
      </c>
      <c r="F671" s="101" t="s">
        <v>88</v>
      </c>
      <c r="G671" s="9">
        <v>17904</v>
      </c>
      <c r="H671" s="9">
        <v>17911.5</v>
      </c>
      <c r="I671" s="9">
        <v>17792.3</v>
      </c>
    </row>
    <row r="672" spans="1:9" ht="31.5">
      <c r="A672" s="100" t="s">
        <v>520</v>
      </c>
      <c r="B672" s="101"/>
      <c r="C672" s="101" t="s">
        <v>25</v>
      </c>
      <c r="D672" s="101" t="s">
        <v>45</v>
      </c>
      <c r="E672" s="31" t="s">
        <v>14</v>
      </c>
      <c r="F672" s="31"/>
      <c r="G672" s="9">
        <f>G673+G689+G694</f>
        <v>8067.7</v>
      </c>
      <c r="H672" s="9">
        <f t="shared" ref="H672:I672" si="182">H673+H689+H694</f>
        <v>7001.0999999999995</v>
      </c>
      <c r="I672" s="9">
        <f t="shared" si="182"/>
        <v>7001.0999999999995</v>
      </c>
    </row>
    <row r="673" spans="1:9" ht="31.5">
      <c r="A673" s="100" t="s">
        <v>71</v>
      </c>
      <c r="B673" s="101"/>
      <c r="C673" s="101" t="s">
        <v>25</v>
      </c>
      <c r="D673" s="101" t="s">
        <v>45</v>
      </c>
      <c r="E673" s="31" t="s">
        <v>15</v>
      </c>
      <c r="F673" s="31"/>
      <c r="G673" s="9">
        <f>G674</f>
        <v>7520.9</v>
      </c>
      <c r="H673" s="9">
        <f>H674</f>
        <v>6986.0999999999995</v>
      </c>
      <c r="I673" s="9">
        <f>I674</f>
        <v>6986.0999999999995</v>
      </c>
    </row>
    <row r="674" spans="1:9">
      <c r="A674" s="100" t="s">
        <v>29</v>
      </c>
      <c r="B674" s="101"/>
      <c r="C674" s="101" t="s">
        <v>25</v>
      </c>
      <c r="D674" s="101" t="s">
        <v>45</v>
      </c>
      <c r="E674" s="31" t="s">
        <v>30</v>
      </c>
      <c r="F674" s="31"/>
      <c r="G674" s="9">
        <f>SUM(G675+G686)</f>
        <v>7520.9</v>
      </c>
      <c r="H674" s="9">
        <f t="shared" ref="H674:I674" si="183">SUM(H675+H686)</f>
        <v>6986.0999999999995</v>
      </c>
      <c r="I674" s="9">
        <f t="shared" si="183"/>
        <v>6986.0999999999995</v>
      </c>
    </row>
    <row r="675" spans="1:9" ht="18.75" customHeight="1">
      <c r="A675" s="100" t="s">
        <v>46</v>
      </c>
      <c r="B675" s="101"/>
      <c r="C675" s="101" t="s">
        <v>25</v>
      </c>
      <c r="D675" s="101" t="s">
        <v>45</v>
      </c>
      <c r="E675" s="31" t="s">
        <v>47</v>
      </c>
      <c r="F675" s="31"/>
      <c r="G675" s="9">
        <f>G676+G678+G680+G682+G684</f>
        <v>6213.9</v>
      </c>
      <c r="H675" s="9">
        <f t="shared" ref="H675:I675" si="184">H676+H678+H680+H682+H684</f>
        <v>5826.0999999999995</v>
      </c>
      <c r="I675" s="9">
        <f t="shared" si="184"/>
        <v>5826.0999999999995</v>
      </c>
    </row>
    <row r="676" spans="1:9">
      <c r="A676" s="100" t="s">
        <v>48</v>
      </c>
      <c r="B676" s="101"/>
      <c r="C676" s="101" t="s">
        <v>25</v>
      </c>
      <c r="D676" s="101" t="s">
        <v>45</v>
      </c>
      <c r="E676" s="31" t="s">
        <v>49</v>
      </c>
      <c r="F676" s="31"/>
      <c r="G676" s="9">
        <f>G677</f>
        <v>2600</v>
      </c>
      <c r="H676" s="9">
        <f>H677</f>
        <v>2519.6999999999998</v>
      </c>
      <c r="I676" s="9">
        <f>I677</f>
        <v>2436.1</v>
      </c>
    </row>
    <row r="677" spans="1:9">
      <c r="A677" s="100" t="s">
        <v>34</v>
      </c>
      <c r="B677" s="101"/>
      <c r="C677" s="101" t="s">
        <v>25</v>
      </c>
      <c r="D677" s="101" t="s">
        <v>45</v>
      </c>
      <c r="E677" s="31" t="s">
        <v>49</v>
      </c>
      <c r="F677" s="31">
        <v>300</v>
      </c>
      <c r="G677" s="9">
        <v>2600</v>
      </c>
      <c r="H677" s="9">
        <v>2519.6999999999998</v>
      </c>
      <c r="I677" s="9">
        <v>2436.1</v>
      </c>
    </row>
    <row r="678" spans="1:9" ht="31.5">
      <c r="A678" s="100" t="s">
        <v>50</v>
      </c>
      <c r="B678" s="101"/>
      <c r="C678" s="101" t="s">
        <v>25</v>
      </c>
      <c r="D678" s="101" t="s">
        <v>45</v>
      </c>
      <c r="E678" s="31" t="s">
        <v>51</v>
      </c>
      <c r="F678" s="31"/>
      <c r="G678" s="9">
        <f>G679</f>
        <v>2008.9</v>
      </c>
      <c r="H678" s="9">
        <f>H679</f>
        <v>2089.1999999999998</v>
      </c>
      <c r="I678" s="9">
        <f>I679</f>
        <v>2172.8000000000002</v>
      </c>
    </row>
    <row r="679" spans="1:9">
      <c r="A679" s="100" t="s">
        <v>34</v>
      </c>
      <c r="B679" s="101"/>
      <c r="C679" s="101" t="s">
        <v>25</v>
      </c>
      <c r="D679" s="101" t="s">
        <v>45</v>
      </c>
      <c r="E679" s="31" t="s">
        <v>51</v>
      </c>
      <c r="F679" s="31">
        <v>300</v>
      </c>
      <c r="G679" s="9">
        <v>2008.9</v>
      </c>
      <c r="H679" s="9">
        <v>2089.1999999999998</v>
      </c>
      <c r="I679" s="9">
        <v>2172.8000000000002</v>
      </c>
    </row>
    <row r="680" spans="1:9" ht="29.25" customHeight="1">
      <c r="A680" s="100" t="s">
        <v>388</v>
      </c>
      <c r="B680" s="4"/>
      <c r="C680" s="101" t="s">
        <v>25</v>
      </c>
      <c r="D680" s="101" t="s">
        <v>45</v>
      </c>
      <c r="E680" s="4" t="s">
        <v>389</v>
      </c>
      <c r="F680" s="4"/>
      <c r="G680" s="7">
        <f>SUM(G681)</f>
        <v>850</v>
      </c>
      <c r="H680" s="7">
        <f>SUM(H681)</f>
        <v>850</v>
      </c>
      <c r="I680" s="7">
        <f>SUM(I681)</f>
        <v>850</v>
      </c>
    </row>
    <row r="681" spans="1:9" ht="15" customHeight="1">
      <c r="A681" s="100" t="s">
        <v>34</v>
      </c>
      <c r="B681" s="4"/>
      <c r="C681" s="101" t="s">
        <v>25</v>
      </c>
      <c r="D681" s="101" t="s">
        <v>45</v>
      </c>
      <c r="E681" s="4" t="s">
        <v>389</v>
      </c>
      <c r="F681" s="4" t="s">
        <v>88</v>
      </c>
      <c r="G681" s="7">
        <v>850</v>
      </c>
      <c r="H681" s="7">
        <v>850</v>
      </c>
      <c r="I681" s="7">
        <v>850</v>
      </c>
    </row>
    <row r="682" spans="1:9" ht="47.25">
      <c r="A682" s="100" t="s">
        <v>1046</v>
      </c>
      <c r="B682" s="4"/>
      <c r="C682" s="101" t="s">
        <v>25</v>
      </c>
      <c r="D682" s="101" t="s">
        <v>45</v>
      </c>
      <c r="E682" s="4" t="s">
        <v>691</v>
      </c>
      <c r="F682" s="4"/>
      <c r="G682" s="7">
        <f>SUM(G683)</f>
        <v>387.8</v>
      </c>
      <c r="H682" s="7"/>
      <c r="I682" s="7"/>
    </row>
    <row r="683" spans="1:9" ht="15" customHeight="1">
      <c r="A683" s="100" t="s">
        <v>34</v>
      </c>
      <c r="B683" s="4"/>
      <c r="C683" s="101" t="s">
        <v>25</v>
      </c>
      <c r="D683" s="101" t="s">
        <v>45</v>
      </c>
      <c r="E683" s="4" t="s">
        <v>691</v>
      </c>
      <c r="F683" s="4" t="s">
        <v>88</v>
      </c>
      <c r="G683" s="7">
        <v>387.8</v>
      </c>
      <c r="H683" s="7"/>
      <c r="I683" s="7"/>
    </row>
    <row r="684" spans="1:9" ht="47.25">
      <c r="A684" s="100" t="s">
        <v>912</v>
      </c>
      <c r="B684" s="4"/>
      <c r="C684" s="101" t="s">
        <v>25</v>
      </c>
      <c r="D684" s="101" t="s">
        <v>45</v>
      </c>
      <c r="E684" s="4" t="s">
        <v>911</v>
      </c>
      <c r="F684" s="4"/>
      <c r="G684" s="7">
        <f>SUM(G685)</f>
        <v>367.2</v>
      </c>
      <c r="H684" s="7">
        <f t="shared" ref="H684:I684" si="185">SUM(H685)</f>
        <v>367.2</v>
      </c>
      <c r="I684" s="7">
        <f t="shared" si="185"/>
        <v>367.2</v>
      </c>
    </row>
    <row r="685" spans="1:9" ht="15" customHeight="1">
      <c r="A685" s="100" t="s">
        <v>43</v>
      </c>
      <c r="B685" s="4"/>
      <c r="C685" s="101" t="s">
        <v>25</v>
      </c>
      <c r="D685" s="101" t="s">
        <v>45</v>
      </c>
      <c r="E685" s="4" t="s">
        <v>911</v>
      </c>
      <c r="F685" s="4" t="s">
        <v>80</v>
      </c>
      <c r="G685" s="7">
        <v>367.2</v>
      </c>
      <c r="H685" s="7">
        <v>367.2</v>
      </c>
      <c r="I685" s="7">
        <v>367.2</v>
      </c>
    </row>
    <row r="686" spans="1:9">
      <c r="A686" s="100" t="s">
        <v>52</v>
      </c>
      <c r="B686" s="101"/>
      <c r="C686" s="101" t="s">
        <v>25</v>
      </c>
      <c r="D686" s="101" t="s">
        <v>45</v>
      </c>
      <c r="E686" s="31" t="s">
        <v>53</v>
      </c>
      <c r="F686" s="31"/>
      <c r="G686" s="9">
        <f>G687+G688</f>
        <v>1307</v>
      </c>
      <c r="H686" s="9">
        <f>H687+H688</f>
        <v>1160</v>
      </c>
      <c r="I686" s="9">
        <f>I687+I688</f>
        <v>1160</v>
      </c>
    </row>
    <row r="687" spans="1:9" ht="31.5">
      <c r="A687" s="100" t="s">
        <v>43</v>
      </c>
      <c r="B687" s="101"/>
      <c r="C687" s="101" t="s">
        <v>25</v>
      </c>
      <c r="D687" s="101" t="s">
        <v>45</v>
      </c>
      <c r="E687" s="31" t="s">
        <v>53</v>
      </c>
      <c r="F687" s="31">
        <v>200</v>
      </c>
      <c r="G687" s="9">
        <v>623</v>
      </c>
      <c r="H687" s="9">
        <v>476</v>
      </c>
      <c r="I687" s="9">
        <v>476</v>
      </c>
    </row>
    <row r="688" spans="1:9">
      <c r="A688" s="100" t="s">
        <v>34</v>
      </c>
      <c r="B688" s="101"/>
      <c r="C688" s="101" t="s">
        <v>25</v>
      </c>
      <c r="D688" s="101" t="s">
        <v>45</v>
      </c>
      <c r="E688" s="31" t="s">
        <v>53</v>
      </c>
      <c r="F688" s="31">
        <v>300</v>
      </c>
      <c r="G688" s="9">
        <v>684</v>
      </c>
      <c r="H688" s="9">
        <v>684</v>
      </c>
      <c r="I688" s="9">
        <v>684</v>
      </c>
    </row>
    <row r="689" spans="1:9">
      <c r="A689" s="100" t="s">
        <v>72</v>
      </c>
      <c r="B689" s="101"/>
      <c r="C689" s="101" t="s">
        <v>25</v>
      </c>
      <c r="D689" s="101" t="s">
        <v>45</v>
      </c>
      <c r="E689" s="31" t="s">
        <v>54</v>
      </c>
      <c r="F689" s="31"/>
      <c r="G689" s="9">
        <f t="shared" ref="G689:I690" si="186">G690</f>
        <v>57.8</v>
      </c>
      <c r="H689" s="9">
        <f t="shared" si="186"/>
        <v>0</v>
      </c>
      <c r="I689" s="9">
        <f t="shared" si="186"/>
        <v>0</v>
      </c>
    </row>
    <row r="690" spans="1:9" ht="13.5" customHeight="1">
      <c r="A690" s="100" t="s">
        <v>29</v>
      </c>
      <c r="B690" s="101"/>
      <c r="C690" s="101" t="s">
        <v>25</v>
      </c>
      <c r="D690" s="101" t="s">
        <v>45</v>
      </c>
      <c r="E690" s="31" t="s">
        <v>55</v>
      </c>
      <c r="F690" s="31"/>
      <c r="G690" s="9">
        <f t="shared" si="186"/>
        <v>57.8</v>
      </c>
      <c r="H690" s="9">
        <f t="shared" si="186"/>
        <v>0</v>
      </c>
      <c r="I690" s="9">
        <f t="shared" si="186"/>
        <v>0</v>
      </c>
    </row>
    <row r="691" spans="1:9">
      <c r="A691" s="100" t="s">
        <v>31</v>
      </c>
      <c r="B691" s="101"/>
      <c r="C691" s="101" t="s">
        <v>25</v>
      </c>
      <c r="D691" s="101" t="s">
        <v>45</v>
      </c>
      <c r="E691" s="31" t="s">
        <v>56</v>
      </c>
      <c r="F691" s="31"/>
      <c r="G691" s="9">
        <f>G692+G693</f>
        <v>57.8</v>
      </c>
      <c r="H691" s="9">
        <f>H692+H693</f>
        <v>0</v>
      </c>
      <c r="I691" s="9">
        <f>I692+I693</f>
        <v>0</v>
      </c>
    </row>
    <row r="692" spans="1:9" ht="31.5">
      <c r="A692" s="100" t="s">
        <v>43</v>
      </c>
      <c r="B692" s="101"/>
      <c r="C692" s="101" t="s">
        <v>25</v>
      </c>
      <c r="D692" s="101" t="s">
        <v>45</v>
      </c>
      <c r="E692" s="31" t="s">
        <v>56</v>
      </c>
      <c r="F692" s="31">
        <v>200</v>
      </c>
      <c r="G692" s="9">
        <v>57.8</v>
      </c>
      <c r="H692" s="9"/>
      <c r="I692" s="9"/>
    </row>
    <row r="693" spans="1:9" hidden="1">
      <c r="A693" s="100" t="s">
        <v>34</v>
      </c>
      <c r="B693" s="101"/>
      <c r="C693" s="101" t="s">
        <v>25</v>
      </c>
      <c r="D693" s="101" t="s">
        <v>45</v>
      </c>
      <c r="E693" s="31" t="s">
        <v>56</v>
      </c>
      <c r="F693" s="31">
        <v>300</v>
      </c>
      <c r="G693" s="9"/>
      <c r="H693" s="9"/>
      <c r="I693" s="9"/>
    </row>
    <row r="694" spans="1:9">
      <c r="A694" s="100" t="s">
        <v>73</v>
      </c>
      <c r="B694" s="101"/>
      <c r="C694" s="101" t="s">
        <v>25</v>
      </c>
      <c r="D694" s="101" t="s">
        <v>45</v>
      </c>
      <c r="E694" s="31" t="s">
        <v>57</v>
      </c>
      <c r="F694" s="31"/>
      <c r="G694" s="9">
        <f>G699+G695</f>
        <v>489</v>
      </c>
      <c r="H694" s="9">
        <f>H699+H695</f>
        <v>15</v>
      </c>
      <c r="I694" s="9">
        <f>I699+I695</f>
        <v>15</v>
      </c>
    </row>
    <row r="695" spans="1:9">
      <c r="A695" s="100" t="s">
        <v>29</v>
      </c>
      <c r="B695" s="101"/>
      <c r="C695" s="101" t="s">
        <v>25</v>
      </c>
      <c r="D695" s="101" t="s">
        <v>45</v>
      </c>
      <c r="E695" s="31" t="s">
        <v>369</v>
      </c>
      <c r="F695" s="31"/>
      <c r="G695" s="9">
        <f>G696</f>
        <v>489</v>
      </c>
      <c r="H695" s="9">
        <f>H696</f>
        <v>15</v>
      </c>
      <c r="I695" s="9">
        <f>I696</f>
        <v>15</v>
      </c>
    </row>
    <row r="696" spans="1:9">
      <c r="A696" s="100" t="s">
        <v>31</v>
      </c>
      <c r="B696" s="101"/>
      <c r="C696" s="101" t="s">
        <v>25</v>
      </c>
      <c r="D696" s="101" t="s">
        <v>45</v>
      </c>
      <c r="E696" s="31" t="s">
        <v>370</v>
      </c>
      <c r="F696" s="31"/>
      <c r="G696" s="9">
        <f>SUM(G697:G698)</f>
        <v>489</v>
      </c>
      <c r="H696" s="9">
        <f>SUM(H697)</f>
        <v>15</v>
      </c>
      <c r="I696" s="9">
        <f>SUM(I697)</f>
        <v>15</v>
      </c>
    </row>
    <row r="697" spans="1:9" ht="31.5">
      <c r="A697" s="100" t="s">
        <v>43</v>
      </c>
      <c r="B697" s="101"/>
      <c r="C697" s="101" t="s">
        <v>25</v>
      </c>
      <c r="D697" s="101" t="s">
        <v>45</v>
      </c>
      <c r="E697" s="31" t="s">
        <v>370</v>
      </c>
      <c r="F697" s="31">
        <v>200</v>
      </c>
      <c r="G697" s="9">
        <v>15</v>
      </c>
      <c r="H697" s="9">
        <v>15</v>
      </c>
      <c r="I697" s="9">
        <v>15</v>
      </c>
    </row>
    <row r="698" spans="1:9">
      <c r="A698" s="100" t="s">
        <v>20</v>
      </c>
      <c r="B698" s="101"/>
      <c r="C698" s="101" t="s">
        <v>25</v>
      </c>
      <c r="D698" s="101" t="s">
        <v>45</v>
      </c>
      <c r="E698" s="31" t="s">
        <v>370</v>
      </c>
      <c r="F698" s="31">
        <v>800</v>
      </c>
      <c r="G698" s="9">
        <v>474</v>
      </c>
      <c r="H698" s="9"/>
      <c r="I698" s="9"/>
    </row>
    <row r="699" spans="1:9" ht="31.5" hidden="1">
      <c r="A699" s="100" t="s">
        <v>58</v>
      </c>
      <c r="B699" s="101"/>
      <c r="C699" s="101" t="s">
        <v>25</v>
      </c>
      <c r="D699" s="101" t="s">
        <v>45</v>
      </c>
      <c r="E699" s="31" t="s">
        <v>59</v>
      </c>
      <c r="F699" s="31"/>
      <c r="G699" s="9">
        <f>G700</f>
        <v>0</v>
      </c>
      <c r="H699" s="9">
        <f>H700</f>
        <v>0</v>
      </c>
      <c r="I699" s="9">
        <f>I700</f>
        <v>0</v>
      </c>
    </row>
    <row r="700" spans="1:9" hidden="1">
      <c r="A700" s="100" t="s">
        <v>31</v>
      </c>
      <c r="B700" s="101"/>
      <c r="C700" s="101" t="s">
        <v>25</v>
      </c>
      <c r="D700" s="101" t="s">
        <v>45</v>
      </c>
      <c r="E700" s="31" t="s">
        <v>60</v>
      </c>
      <c r="F700" s="31"/>
      <c r="G700" s="9">
        <f>SUM(G701:G702)</f>
        <v>0</v>
      </c>
      <c r="H700" s="9">
        <f>SUM(H701:H702)</f>
        <v>0</v>
      </c>
      <c r="I700" s="9">
        <f>SUM(I701:I702)</f>
        <v>0</v>
      </c>
    </row>
    <row r="701" spans="1:9" ht="31.5" hidden="1">
      <c r="A701" s="100" t="s">
        <v>43</v>
      </c>
      <c r="B701" s="101"/>
      <c r="C701" s="101" t="s">
        <v>25</v>
      </c>
      <c r="D701" s="101" t="s">
        <v>45</v>
      </c>
      <c r="E701" s="31" t="s">
        <v>60</v>
      </c>
      <c r="F701" s="31">
        <v>200</v>
      </c>
      <c r="G701" s="9"/>
      <c r="H701" s="9"/>
      <c r="I701" s="9"/>
    </row>
    <row r="702" spans="1:9" ht="31.5" hidden="1">
      <c r="A702" s="100" t="s">
        <v>61</v>
      </c>
      <c r="B702" s="101"/>
      <c r="C702" s="101" t="s">
        <v>25</v>
      </c>
      <c r="D702" s="101" t="s">
        <v>45</v>
      </c>
      <c r="E702" s="31" t="s">
        <v>60</v>
      </c>
      <c r="F702" s="31">
        <v>600</v>
      </c>
      <c r="G702" s="9"/>
      <c r="H702" s="9"/>
      <c r="I702" s="9"/>
    </row>
    <row r="703" spans="1:9" ht="47.25">
      <c r="A703" s="100" t="s">
        <v>523</v>
      </c>
      <c r="B703" s="101"/>
      <c r="C703" s="101" t="s">
        <v>25</v>
      </c>
      <c r="D703" s="101" t="s">
        <v>45</v>
      </c>
      <c r="E703" s="31" t="s">
        <v>62</v>
      </c>
      <c r="F703" s="31"/>
      <c r="G703" s="9">
        <f>G704</f>
        <v>3850</v>
      </c>
      <c r="H703" s="9">
        <f>H704</f>
        <v>3850</v>
      </c>
      <c r="I703" s="9">
        <f>I704</f>
        <v>3850</v>
      </c>
    </row>
    <row r="704" spans="1:9">
      <c r="A704" s="100" t="s">
        <v>29</v>
      </c>
      <c r="B704" s="101"/>
      <c r="C704" s="101" t="s">
        <v>25</v>
      </c>
      <c r="D704" s="101" t="s">
        <v>45</v>
      </c>
      <c r="E704" s="31" t="s">
        <v>63</v>
      </c>
      <c r="F704" s="31"/>
      <c r="G704" s="9">
        <f>SUM(G705)</f>
        <v>3850</v>
      </c>
      <c r="H704" s="9">
        <f>SUM(H705)</f>
        <v>3850</v>
      </c>
      <c r="I704" s="9">
        <f>SUM(I705)</f>
        <v>3850</v>
      </c>
    </row>
    <row r="705" spans="1:9" ht="31.5">
      <c r="A705" s="100" t="s">
        <v>64</v>
      </c>
      <c r="B705" s="101"/>
      <c r="C705" s="101" t="s">
        <v>25</v>
      </c>
      <c r="D705" s="101" t="s">
        <v>45</v>
      </c>
      <c r="E705" s="31" t="s">
        <v>65</v>
      </c>
      <c r="F705" s="31"/>
      <c r="G705" s="9">
        <f>G706</f>
        <v>3850</v>
      </c>
      <c r="H705" s="9">
        <f>H706</f>
        <v>3850</v>
      </c>
      <c r="I705" s="9">
        <f>I706</f>
        <v>3850</v>
      </c>
    </row>
    <row r="706" spans="1:9" ht="31.5">
      <c r="A706" s="100" t="s">
        <v>43</v>
      </c>
      <c r="B706" s="101"/>
      <c r="C706" s="101" t="s">
        <v>25</v>
      </c>
      <c r="D706" s="101" t="s">
        <v>45</v>
      </c>
      <c r="E706" s="31" t="s">
        <v>65</v>
      </c>
      <c r="F706" s="31">
        <v>200</v>
      </c>
      <c r="G706" s="9">
        <v>3850</v>
      </c>
      <c r="H706" s="9">
        <v>3850</v>
      </c>
      <c r="I706" s="9">
        <v>3850</v>
      </c>
    </row>
    <row r="707" spans="1:9" ht="31.5">
      <c r="A707" s="100" t="s">
        <v>519</v>
      </c>
      <c r="B707" s="101"/>
      <c r="C707" s="101" t="s">
        <v>25</v>
      </c>
      <c r="D707" s="101" t="s">
        <v>45</v>
      </c>
      <c r="E707" s="31" t="s">
        <v>376</v>
      </c>
      <c r="F707" s="31"/>
      <c r="G707" s="9">
        <f t="shared" ref="G707:I710" si="187">SUM(G708)</f>
        <v>9000</v>
      </c>
      <c r="H707" s="9">
        <f t="shared" si="187"/>
        <v>5000</v>
      </c>
      <c r="I707" s="9">
        <f t="shared" si="187"/>
        <v>5000</v>
      </c>
    </row>
    <row r="708" spans="1:9">
      <c r="A708" s="100" t="s">
        <v>29</v>
      </c>
      <c r="B708" s="101"/>
      <c r="C708" s="101" t="s">
        <v>25</v>
      </c>
      <c r="D708" s="101" t="s">
        <v>45</v>
      </c>
      <c r="E708" s="31" t="s">
        <v>377</v>
      </c>
      <c r="F708" s="31"/>
      <c r="G708" s="9">
        <f t="shared" si="187"/>
        <v>9000</v>
      </c>
      <c r="H708" s="9">
        <f t="shared" si="187"/>
        <v>5000</v>
      </c>
      <c r="I708" s="9">
        <f t="shared" si="187"/>
        <v>5000</v>
      </c>
    </row>
    <row r="709" spans="1:9">
      <c r="A709" s="100" t="s">
        <v>46</v>
      </c>
      <c r="B709" s="101"/>
      <c r="C709" s="101" t="s">
        <v>25</v>
      </c>
      <c r="D709" s="101" t="s">
        <v>45</v>
      </c>
      <c r="E709" s="31" t="s">
        <v>378</v>
      </c>
      <c r="F709" s="31"/>
      <c r="G709" s="9">
        <f t="shared" si="187"/>
        <v>9000</v>
      </c>
      <c r="H709" s="9">
        <f t="shared" si="187"/>
        <v>5000</v>
      </c>
      <c r="I709" s="9">
        <f t="shared" si="187"/>
        <v>5000</v>
      </c>
    </row>
    <row r="710" spans="1:9" ht="47.25">
      <c r="A710" s="100" t="s">
        <v>770</v>
      </c>
      <c r="B710" s="101"/>
      <c r="C710" s="101" t="s">
        <v>25</v>
      </c>
      <c r="D710" s="101" t="s">
        <v>45</v>
      </c>
      <c r="E710" s="31" t="s">
        <v>379</v>
      </c>
      <c r="F710" s="31"/>
      <c r="G710" s="9">
        <f t="shared" si="187"/>
        <v>9000</v>
      </c>
      <c r="H710" s="9">
        <f t="shared" si="187"/>
        <v>5000</v>
      </c>
      <c r="I710" s="9">
        <f t="shared" si="187"/>
        <v>5000</v>
      </c>
    </row>
    <row r="711" spans="1:9">
      <c r="A711" s="100" t="s">
        <v>34</v>
      </c>
      <c r="B711" s="101"/>
      <c r="C711" s="101" t="s">
        <v>25</v>
      </c>
      <c r="D711" s="101" t="s">
        <v>45</v>
      </c>
      <c r="E711" s="31" t="s">
        <v>379</v>
      </c>
      <c r="F711" s="31">
        <v>300</v>
      </c>
      <c r="G711" s="9">
        <v>9000</v>
      </c>
      <c r="H711" s="9">
        <v>5000</v>
      </c>
      <c r="I711" s="9">
        <v>5000</v>
      </c>
    </row>
    <row r="712" spans="1:9" ht="31.5">
      <c r="A712" s="100" t="s">
        <v>639</v>
      </c>
      <c r="B712" s="39"/>
      <c r="C712" s="101" t="s">
        <v>25</v>
      </c>
      <c r="D712" s="101" t="s">
        <v>45</v>
      </c>
      <c r="E712" s="31" t="s">
        <v>412</v>
      </c>
      <c r="F712" s="31"/>
      <c r="G712" s="9">
        <f t="shared" ref="G712:I714" si="188">G713</f>
        <v>1347.4</v>
      </c>
      <c r="H712" s="9">
        <f t="shared" si="188"/>
        <v>524</v>
      </c>
      <c r="I712" s="9">
        <f t="shared" si="188"/>
        <v>524</v>
      </c>
    </row>
    <row r="713" spans="1:9" ht="31.5">
      <c r="A713" s="100" t="s">
        <v>58</v>
      </c>
      <c r="B713" s="39"/>
      <c r="C713" s="101" t="s">
        <v>25</v>
      </c>
      <c r="D713" s="101" t="s">
        <v>45</v>
      </c>
      <c r="E713" s="31" t="s">
        <v>413</v>
      </c>
      <c r="F713" s="31"/>
      <c r="G713" s="9">
        <f>G714</f>
        <v>1347.4</v>
      </c>
      <c r="H713" s="9">
        <f t="shared" si="188"/>
        <v>524</v>
      </c>
      <c r="I713" s="9">
        <f t="shared" si="188"/>
        <v>524</v>
      </c>
    </row>
    <row r="714" spans="1:9">
      <c r="A714" s="100" t="s">
        <v>31</v>
      </c>
      <c r="B714" s="39"/>
      <c r="C714" s="101" t="s">
        <v>25</v>
      </c>
      <c r="D714" s="101" t="s">
        <v>45</v>
      </c>
      <c r="E714" s="31" t="s">
        <v>414</v>
      </c>
      <c r="F714" s="31"/>
      <c r="G714" s="9">
        <f t="shared" si="188"/>
        <v>1347.4</v>
      </c>
      <c r="H714" s="9">
        <f t="shared" si="188"/>
        <v>524</v>
      </c>
      <c r="I714" s="9">
        <f t="shared" si="188"/>
        <v>524</v>
      </c>
    </row>
    <row r="715" spans="1:9" ht="31.5">
      <c r="A715" s="100" t="s">
        <v>207</v>
      </c>
      <c r="B715" s="39"/>
      <c r="C715" s="101" t="s">
        <v>25</v>
      </c>
      <c r="D715" s="101" t="s">
        <v>45</v>
      </c>
      <c r="E715" s="31" t="s">
        <v>414</v>
      </c>
      <c r="F715" s="31">
        <v>600</v>
      </c>
      <c r="G715" s="9">
        <v>1347.4</v>
      </c>
      <c r="H715" s="9">
        <v>524</v>
      </c>
      <c r="I715" s="9">
        <v>524</v>
      </c>
    </row>
    <row r="716" spans="1:9">
      <c r="A716" s="100" t="s">
        <v>167</v>
      </c>
      <c r="B716" s="101"/>
      <c r="C716" s="101" t="s">
        <v>25</v>
      </c>
      <c r="D716" s="101" t="s">
        <v>11</v>
      </c>
      <c r="E716" s="31"/>
      <c r="F716" s="31"/>
      <c r="G716" s="9">
        <f>G717+G732</f>
        <v>183657.8</v>
      </c>
      <c r="H716" s="9">
        <f>H717+H732</f>
        <v>194514.9</v>
      </c>
      <c r="I716" s="9">
        <f>I717+I732</f>
        <v>197294.1</v>
      </c>
    </row>
    <row r="717" spans="1:9" ht="36.75" customHeight="1">
      <c r="A717" s="100" t="s">
        <v>411</v>
      </c>
      <c r="B717" s="101"/>
      <c r="C717" s="101" t="s">
        <v>25</v>
      </c>
      <c r="D717" s="101" t="s">
        <v>11</v>
      </c>
      <c r="E717" s="101" t="s">
        <v>321</v>
      </c>
      <c r="F717" s="31"/>
      <c r="G717" s="9">
        <f>G718</f>
        <v>183657.8</v>
      </c>
      <c r="H717" s="9">
        <f>H718</f>
        <v>194514.9</v>
      </c>
      <c r="I717" s="9">
        <f>I718</f>
        <v>197294.1</v>
      </c>
    </row>
    <row r="718" spans="1:9">
      <c r="A718" s="100" t="s">
        <v>879</v>
      </c>
      <c r="B718" s="101"/>
      <c r="C718" s="101" t="s">
        <v>25</v>
      </c>
      <c r="D718" s="101" t="s">
        <v>11</v>
      </c>
      <c r="E718" s="101" t="s">
        <v>322</v>
      </c>
      <c r="F718" s="31"/>
      <c r="G718" s="9">
        <f>SUM(G722+G728+G719+G725)</f>
        <v>183657.8</v>
      </c>
      <c r="H718" s="9">
        <f t="shared" ref="H718:I718" si="189">SUM(H722+H728+H719+H725)</f>
        <v>194514.9</v>
      </c>
      <c r="I718" s="9">
        <f t="shared" si="189"/>
        <v>197294.1</v>
      </c>
    </row>
    <row r="719" spans="1:9" ht="78.75">
      <c r="A719" s="100" t="s">
        <v>342</v>
      </c>
      <c r="B719" s="101"/>
      <c r="C719" s="101" t="s">
        <v>25</v>
      </c>
      <c r="D719" s="101" t="s">
        <v>11</v>
      </c>
      <c r="E719" s="31" t="s">
        <v>460</v>
      </c>
      <c r="F719" s="31"/>
      <c r="G719" s="9">
        <f>G720+G721</f>
        <v>103612</v>
      </c>
      <c r="H719" s="9">
        <f>H720+H721</f>
        <v>104864.3</v>
      </c>
      <c r="I719" s="9">
        <f>I720+I721</f>
        <v>106161.70000000001</v>
      </c>
    </row>
    <row r="720" spans="1:9" ht="31.5">
      <c r="A720" s="100" t="s">
        <v>43</v>
      </c>
      <c r="B720" s="101"/>
      <c r="C720" s="101" t="s">
        <v>25</v>
      </c>
      <c r="D720" s="101" t="s">
        <v>11</v>
      </c>
      <c r="E720" s="31" t="s">
        <v>460</v>
      </c>
      <c r="F720" s="31">
        <v>200</v>
      </c>
      <c r="G720" s="9">
        <v>1531.1</v>
      </c>
      <c r="H720" s="9">
        <v>1549.5</v>
      </c>
      <c r="I720" s="9">
        <v>1568.6</v>
      </c>
    </row>
    <row r="721" spans="1:9">
      <c r="A721" s="100" t="s">
        <v>34</v>
      </c>
      <c r="B721" s="101"/>
      <c r="C721" s="101" t="s">
        <v>25</v>
      </c>
      <c r="D721" s="101" t="s">
        <v>11</v>
      </c>
      <c r="E721" s="31" t="s">
        <v>460</v>
      </c>
      <c r="F721" s="31">
        <v>300</v>
      </c>
      <c r="G721" s="9">
        <v>102080.9</v>
      </c>
      <c r="H721" s="9">
        <v>103314.8</v>
      </c>
      <c r="I721" s="9">
        <v>104593.1</v>
      </c>
    </row>
    <row r="722" spans="1:9" ht="31.5">
      <c r="A722" s="100" t="s">
        <v>340</v>
      </c>
      <c r="B722" s="101"/>
      <c r="C722" s="101" t="s">
        <v>25</v>
      </c>
      <c r="D722" s="101" t="s">
        <v>11</v>
      </c>
      <c r="E722" s="31" t="s">
        <v>461</v>
      </c>
      <c r="F722" s="31"/>
      <c r="G722" s="9">
        <f>G723+G724</f>
        <v>45797.1</v>
      </c>
      <c r="H722" s="9">
        <f>H723+H724</f>
        <v>54576.3</v>
      </c>
      <c r="I722" s="9">
        <f>I723+I724</f>
        <v>54871.299999999996</v>
      </c>
    </row>
    <row r="723" spans="1:9" ht="31.5">
      <c r="A723" s="100" t="s">
        <v>43</v>
      </c>
      <c r="B723" s="101"/>
      <c r="C723" s="101" t="s">
        <v>25</v>
      </c>
      <c r="D723" s="101" t="s">
        <v>11</v>
      </c>
      <c r="E723" s="31" t="s">
        <v>461</v>
      </c>
      <c r="F723" s="31">
        <v>200</v>
      </c>
      <c r="G723" s="9">
        <v>679.9</v>
      </c>
      <c r="H723" s="9">
        <v>810.3</v>
      </c>
      <c r="I723" s="9">
        <v>814.7</v>
      </c>
    </row>
    <row r="724" spans="1:9">
      <c r="A724" s="100" t="s">
        <v>34</v>
      </c>
      <c r="B724" s="101"/>
      <c r="C724" s="101" t="s">
        <v>25</v>
      </c>
      <c r="D724" s="101" t="s">
        <v>11</v>
      </c>
      <c r="E724" s="31" t="s">
        <v>461</v>
      </c>
      <c r="F724" s="31">
        <v>300</v>
      </c>
      <c r="G724" s="9">
        <v>45117.2</v>
      </c>
      <c r="H724" s="9">
        <v>53766</v>
      </c>
      <c r="I724" s="9">
        <v>54056.6</v>
      </c>
    </row>
    <row r="725" spans="1:9" ht="63">
      <c r="A725" s="100" t="s">
        <v>343</v>
      </c>
      <c r="B725" s="101"/>
      <c r="C725" s="101" t="s">
        <v>25</v>
      </c>
      <c r="D725" s="101" t="s">
        <v>11</v>
      </c>
      <c r="E725" s="31" t="s">
        <v>462</v>
      </c>
      <c r="F725" s="31"/>
      <c r="G725" s="9">
        <f>G726+G727</f>
        <v>25783</v>
      </c>
      <c r="H725" s="9">
        <f>H726+H727</f>
        <v>26608.6</v>
      </c>
      <c r="I725" s="9">
        <f>I726+I727</f>
        <v>27795.399999999998</v>
      </c>
    </row>
    <row r="726" spans="1:9" ht="31.5">
      <c r="A726" s="100" t="s">
        <v>43</v>
      </c>
      <c r="B726" s="101"/>
      <c r="C726" s="101" t="s">
        <v>25</v>
      </c>
      <c r="D726" s="101" t="s">
        <v>11</v>
      </c>
      <c r="E726" s="31" t="s">
        <v>462</v>
      </c>
      <c r="F726" s="31">
        <v>200</v>
      </c>
      <c r="G726" s="9">
        <v>383.4</v>
      </c>
      <c r="H726" s="9">
        <v>395.6</v>
      </c>
      <c r="I726" s="9">
        <v>413.3</v>
      </c>
    </row>
    <row r="727" spans="1:9">
      <c r="A727" s="100" t="s">
        <v>34</v>
      </c>
      <c r="B727" s="101"/>
      <c r="C727" s="101" t="s">
        <v>25</v>
      </c>
      <c r="D727" s="101" t="s">
        <v>11</v>
      </c>
      <c r="E727" s="31" t="s">
        <v>462</v>
      </c>
      <c r="F727" s="31">
        <v>300</v>
      </c>
      <c r="G727" s="9">
        <v>25399.599999999999</v>
      </c>
      <c r="H727" s="9">
        <v>26213</v>
      </c>
      <c r="I727" s="9">
        <v>27382.1</v>
      </c>
    </row>
    <row r="728" spans="1:9">
      <c r="A728" s="100" t="s">
        <v>663</v>
      </c>
      <c r="B728" s="101"/>
      <c r="C728" s="101" t="s">
        <v>25</v>
      </c>
      <c r="D728" s="101" t="s">
        <v>11</v>
      </c>
      <c r="E728" s="31" t="s">
        <v>468</v>
      </c>
      <c r="F728" s="31"/>
      <c r="G728" s="9">
        <f>SUM(G729)</f>
        <v>8465.7000000000007</v>
      </c>
      <c r="H728" s="9">
        <f>SUM(H729)</f>
        <v>8465.7000000000007</v>
      </c>
      <c r="I728" s="9">
        <f>SUM(I729)</f>
        <v>8465.7000000000007</v>
      </c>
    </row>
    <row r="729" spans="1:9" ht="47.25">
      <c r="A729" s="100" t="s">
        <v>341</v>
      </c>
      <c r="B729" s="101"/>
      <c r="C729" s="101" t="s">
        <v>25</v>
      </c>
      <c r="D729" s="101" t="s">
        <v>11</v>
      </c>
      <c r="E729" s="31" t="s">
        <v>469</v>
      </c>
      <c r="F729" s="31"/>
      <c r="G729" s="9">
        <f>SUM(G730:G731)</f>
        <v>8465.7000000000007</v>
      </c>
      <c r="H729" s="9">
        <f>SUM(H730:H731)</f>
        <v>8465.7000000000007</v>
      </c>
      <c r="I729" s="9">
        <f>SUM(I730:I731)</f>
        <v>8465.7000000000007</v>
      </c>
    </row>
    <row r="730" spans="1:9" ht="31.5">
      <c r="A730" s="100" t="s">
        <v>43</v>
      </c>
      <c r="B730" s="101"/>
      <c r="C730" s="101" t="s">
        <v>25</v>
      </c>
      <c r="D730" s="101" t="s">
        <v>11</v>
      </c>
      <c r="E730" s="31" t="s">
        <v>469</v>
      </c>
      <c r="F730" s="31">
        <v>200</v>
      </c>
      <c r="G730" s="9">
        <v>125.7</v>
      </c>
      <c r="H730" s="9">
        <v>125.7</v>
      </c>
      <c r="I730" s="9">
        <v>125.7</v>
      </c>
    </row>
    <row r="731" spans="1:9">
      <c r="A731" s="100" t="s">
        <v>34</v>
      </c>
      <c r="B731" s="101"/>
      <c r="C731" s="101" t="s">
        <v>25</v>
      </c>
      <c r="D731" s="101" t="s">
        <v>11</v>
      </c>
      <c r="E731" s="31" t="s">
        <v>469</v>
      </c>
      <c r="F731" s="31">
        <v>300</v>
      </c>
      <c r="G731" s="9">
        <v>8340</v>
      </c>
      <c r="H731" s="9">
        <v>8340</v>
      </c>
      <c r="I731" s="9">
        <v>8340</v>
      </c>
    </row>
    <row r="732" spans="1:9" ht="31.5" hidden="1">
      <c r="A732" s="100" t="s">
        <v>520</v>
      </c>
      <c r="B732" s="101"/>
      <c r="C732" s="101" t="s">
        <v>25</v>
      </c>
      <c r="D732" s="101" t="s">
        <v>11</v>
      </c>
      <c r="E732" s="31" t="s">
        <v>14</v>
      </c>
      <c r="F732" s="31"/>
      <c r="G732" s="9">
        <f>SUM(G733)</f>
        <v>0</v>
      </c>
      <c r="H732" s="9">
        <f>SUM(H733)</f>
        <v>0</v>
      </c>
      <c r="I732" s="9">
        <f>SUM(I733)</f>
        <v>0</v>
      </c>
    </row>
    <row r="733" spans="1:9" ht="31.5" hidden="1">
      <c r="A733" s="100" t="s">
        <v>71</v>
      </c>
      <c r="B733" s="40"/>
      <c r="C733" s="101" t="s">
        <v>25</v>
      </c>
      <c r="D733" s="101" t="s">
        <v>11</v>
      </c>
      <c r="E733" s="31" t="s">
        <v>15</v>
      </c>
      <c r="F733" s="31"/>
      <c r="G733" s="9">
        <f t="shared" ref="G733:I734" si="190">G734</f>
        <v>0</v>
      </c>
      <c r="H733" s="9">
        <f t="shared" si="190"/>
        <v>0</v>
      </c>
      <c r="I733" s="9">
        <f t="shared" si="190"/>
        <v>0</v>
      </c>
    </row>
    <row r="734" spans="1:9" ht="31.5" hidden="1">
      <c r="A734" s="100" t="s">
        <v>36</v>
      </c>
      <c r="B734" s="40"/>
      <c r="C734" s="101" t="s">
        <v>25</v>
      </c>
      <c r="D734" s="101" t="s">
        <v>11</v>
      </c>
      <c r="E734" s="31" t="s">
        <v>37</v>
      </c>
      <c r="F734" s="31"/>
      <c r="G734" s="9">
        <f t="shared" si="190"/>
        <v>0</v>
      </c>
      <c r="H734" s="9">
        <f t="shared" si="190"/>
        <v>0</v>
      </c>
      <c r="I734" s="9">
        <f t="shared" si="190"/>
        <v>0</v>
      </c>
    </row>
    <row r="735" spans="1:9" hidden="1">
      <c r="A735" s="100" t="s">
        <v>481</v>
      </c>
      <c r="B735" s="40"/>
      <c r="C735" s="101" t="s">
        <v>25</v>
      </c>
      <c r="D735" s="101" t="s">
        <v>11</v>
      </c>
      <c r="E735" s="31" t="s">
        <v>480</v>
      </c>
      <c r="F735" s="31"/>
      <c r="G735" s="9">
        <f t="shared" ref="G735:I736" si="191">SUM(G736)</f>
        <v>0</v>
      </c>
      <c r="H735" s="9">
        <f t="shared" si="191"/>
        <v>0</v>
      </c>
      <c r="I735" s="9">
        <f t="shared" si="191"/>
        <v>0</v>
      </c>
    </row>
    <row r="736" spans="1:9" ht="47.25" hidden="1">
      <c r="A736" s="100" t="s">
        <v>488</v>
      </c>
      <c r="B736" s="40"/>
      <c r="C736" s="101" t="s">
        <v>25</v>
      </c>
      <c r="D736" s="101" t="s">
        <v>11</v>
      </c>
      <c r="E736" s="31" t="s">
        <v>487</v>
      </c>
      <c r="F736" s="31"/>
      <c r="G736" s="9">
        <f t="shared" si="191"/>
        <v>0</v>
      </c>
      <c r="H736" s="9">
        <f t="shared" si="191"/>
        <v>0</v>
      </c>
      <c r="I736" s="9">
        <f t="shared" si="191"/>
        <v>0</v>
      </c>
    </row>
    <row r="737" spans="1:9" ht="31.5" hidden="1">
      <c r="A737" s="100" t="s">
        <v>43</v>
      </c>
      <c r="B737" s="40"/>
      <c r="C737" s="101" t="s">
        <v>25</v>
      </c>
      <c r="D737" s="101" t="s">
        <v>11</v>
      </c>
      <c r="E737" s="31" t="s">
        <v>487</v>
      </c>
      <c r="F737" s="31">
        <v>200</v>
      </c>
      <c r="G737" s="9"/>
      <c r="H737" s="9"/>
      <c r="I737" s="9"/>
    </row>
    <row r="738" spans="1:9">
      <c r="A738" s="100" t="s">
        <v>66</v>
      </c>
      <c r="B738" s="101"/>
      <c r="C738" s="101" t="s">
        <v>25</v>
      </c>
      <c r="D738" s="101" t="s">
        <v>67</v>
      </c>
      <c r="E738" s="31"/>
      <c r="F738" s="31"/>
      <c r="G738" s="9">
        <f>G763+G739+G783</f>
        <v>52249.130000000005</v>
      </c>
      <c r="H738" s="9">
        <f>H763+H739+H783</f>
        <v>47408.4</v>
      </c>
      <c r="I738" s="9">
        <f>I763+I739+I783</f>
        <v>47408.4</v>
      </c>
    </row>
    <row r="739" spans="1:9" ht="31.5">
      <c r="A739" s="100" t="s">
        <v>411</v>
      </c>
      <c r="B739" s="101"/>
      <c r="C739" s="101" t="s">
        <v>25</v>
      </c>
      <c r="D739" s="101" t="s">
        <v>67</v>
      </c>
      <c r="E739" s="101" t="s">
        <v>321</v>
      </c>
      <c r="F739" s="31"/>
      <c r="G739" s="9">
        <f>G740+G747+G760</f>
        <v>41181</v>
      </c>
      <c r="H739" s="9">
        <f>H740+H747+H760</f>
        <v>39579.5</v>
      </c>
      <c r="I739" s="9">
        <f>I740+I747+I760</f>
        <v>39579.5</v>
      </c>
    </row>
    <row r="740" spans="1:9">
      <c r="A740" s="100" t="s">
        <v>879</v>
      </c>
      <c r="B740" s="101"/>
      <c r="C740" s="101" t="s">
        <v>25</v>
      </c>
      <c r="D740" s="101" t="s">
        <v>67</v>
      </c>
      <c r="E740" s="101" t="s">
        <v>322</v>
      </c>
      <c r="F740" s="31"/>
      <c r="G740" s="9">
        <f>SUM(G741)+G744</f>
        <v>8661.2999999999993</v>
      </c>
      <c r="H740" s="9">
        <f t="shared" ref="H740:I740" si="192">SUM(H741)+H744</f>
        <v>8661.2999999999993</v>
      </c>
      <c r="I740" s="9">
        <f t="shared" si="192"/>
        <v>8661.2999999999993</v>
      </c>
    </row>
    <row r="741" spans="1:9">
      <c r="A741" s="100" t="s">
        <v>344</v>
      </c>
      <c r="B741" s="101"/>
      <c r="C741" s="101" t="s">
        <v>25</v>
      </c>
      <c r="D741" s="101" t="s">
        <v>67</v>
      </c>
      <c r="E741" s="31" t="s">
        <v>463</v>
      </c>
      <c r="F741" s="31"/>
      <c r="G741" s="9">
        <f>G742+G743</f>
        <v>7736.5</v>
      </c>
      <c r="H741" s="9">
        <f>H742+H743</f>
        <v>7736.5</v>
      </c>
      <c r="I741" s="9">
        <f>I742+I743</f>
        <v>7736.5</v>
      </c>
    </row>
    <row r="742" spans="1:9" ht="47.25">
      <c r="A742" s="100" t="s">
        <v>42</v>
      </c>
      <c r="B742" s="101"/>
      <c r="C742" s="101" t="s">
        <v>25</v>
      </c>
      <c r="D742" s="101" t="s">
        <v>67</v>
      </c>
      <c r="E742" s="31" t="s">
        <v>463</v>
      </c>
      <c r="F742" s="31">
        <v>100</v>
      </c>
      <c r="G742" s="9">
        <v>7736.5</v>
      </c>
      <c r="H742" s="9">
        <v>7736.5</v>
      </c>
      <c r="I742" s="9">
        <v>7736.5</v>
      </c>
    </row>
    <row r="743" spans="1:9" ht="31.5" hidden="1">
      <c r="A743" s="100" t="s">
        <v>43</v>
      </c>
      <c r="B743" s="101"/>
      <c r="C743" s="101" t="s">
        <v>25</v>
      </c>
      <c r="D743" s="101" t="s">
        <v>67</v>
      </c>
      <c r="E743" s="31" t="s">
        <v>463</v>
      </c>
      <c r="F743" s="31">
        <v>200</v>
      </c>
      <c r="G743" s="9"/>
      <c r="H743" s="9"/>
      <c r="I743" s="9"/>
    </row>
    <row r="744" spans="1:9" ht="126">
      <c r="A744" s="100" t="s">
        <v>913</v>
      </c>
      <c r="B744" s="101"/>
      <c r="C744" s="101" t="s">
        <v>25</v>
      </c>
      <c r="D744" s="101" t="s">
        <v>67</v>
      </c>
      <c r="E744" s="31" t="s">
        <v>914</v>
      </c>
      <c r="F744" s="31"/>
      <c r="G744" s="9">
        <f>SUM(G745:G746)</f>
        <v>924.8</v>
      </c>
      <c r="H744" s="9">
        <f t="shared" ref="H744:I744" si="193">SUM(H745:H746)</f>
        <v>924.8</v>
      </c>
      <c r="I744" s="9">
        <f t="shared" si="193"/>
        <v>924.8</v>
      </c>
    </row>
    <row r="745" spans="1:9" ht="47.25">
      <c r="A745" s="100" t="s">
        <v>42</v>
      </c>
      <c r="B745" s="101"/>
      <c r="C745" s="101" t="s">
        <v>25</v>
      </c>
      <c r="D745" s="101" t="s">
        <v>67</v>
      </c>
      <c r="E745" s="31" t="s">
        <v>914</v>
      </c>
      <c r="F745" s="31">
        <v>100</v>
      </c>
      <c r="G745" s="9">
        <v>348</v>
      </c>
      <c r="H745" s="9">
        <v>348</v>
      </c>
      <c r="I745" s="9">
        <v>348</v>
      </c>
    </row>
    <row r="746" spans="1:9" ht="31.5">
      <c r="A746" s="100" t="s">
        <v>43</v>
      </c>
      <c r="B746" s="101"/>
      <c r="C746" s="101" t="s">
        <v>25</v>
      </c>
      <c r="D746" s="101" t="s">
        <v>67</v>
      </c>
      <c r="E746" s="31" t="s">
        <v>914</v>
      </c>
      <c r="F746" s="31">
        <v>200</v>
      </c>
      <c r="G746" s="9">
        <v>576.79999999999995</v>
      </c>
      <c r="H746" s="9">
        <v>576.79999999999995</v>
      </c>
      <c r="I746" s="9">
        <v>576.79999999999995</v>
      </c>
    </row>
    <row r="747" spans="1:9" ht="31.5">
      <c r="A747" s="100" t="s">
        <v>329</v>
      </c>
      <c r="B747" s="101"/>
      <c r="C747" s="101" t="s">
        <v>25</v>
      </c>
      <c r="D747" s="101" t="s">
        <v>67</v>
      </c>
      <c r="E747" s="31" t="s">
        <v>330</v>
      </c>
      <c r="F747" s="31"/>
      <c r="G747" s="9">
        <f>SUM(G751)+G748+G754+G757</f>
        <v>8187.8</v>
      </c>
      <c r="H747" s="9">
        <f t="shared" ref="H747:I747" si="194">SUM(H751)+H748+H754+H757</f>
        <v>6586.3</v>
      </c>
      <c r="I747" s="9">
        <f t="shared" si="194"/>
        <v>6586.3</v>
      </c>
    </row>
    <row r="748" spans="1:9" ht="63">
      <c r="A748" s="11" t="s">
        <v>734</v>
      </c>
      <c r="B748" s="101"/>
      <c r="C748" s="101" t="s">
        <v>25</v>
      </c>
      <c r="D748" s="101" t="s">
        <v>67</v>
      </c>
      <c r="E748" s="101" t="s">
        <v>718</v>
      </c>
      <c r="F748" s="101"/>
      <c r="G748" s="9">
        <f>G749</f>
        <v>139.5</v>
      </c>
      <c r="H748" s="9">
        <f t="shared" ref="H748:I748" si="195">H749</f>
        <v>145</v>
      </c>
      <c r="I748" s="9">
        <f t="shared" si="195"/>
        <v>145</v>
      </c>
    </row>
    <row r="749" spans="1:9" ht="31.5">
      <c r="A749" s="100" t="s">
        <v>43</v>
      </c>
      <c r="B749" s="101"/>
      <c r="C749" s="101" t="s">
        <v>25</v>
      </c>
      <c r="D749" s="101" t="s">
        <v>67</v>
      </c>
      <c r="E749" s="101" t="s">
        <v>718</v>
      </c>
      <c r="F749" s="101" t="s">
        <v>80</v>
      </c>
      <c r="G749" s="9">
        <v>139.5</v>
      </c>
      <c r="H749" s="9">
        <v>145</v>
      </c>
      <c r="I749" s="9">
        <v>145</v>
      </c>
    </row>
    <row r="750" spans="1:9" ht="31.5" hidden="1">
      <c r="A750" s="100" t="s">
        <v>43</v>
      </c>
      <c r="B750" s="101"/>
      <c r="C750" s="101" t="s">
        <v>25</v>
      </c>
      <c r="D750" s="101" t="s">
        <v>67</v>
      </c>
      <c r="E750" s="31" t="s">
        <v>464</v>
      </c>
      <c r="F750" s="31">
        <v>200</v>
      </c>
      <c r="G750" s="9"/>
      <c r="H750" s="9"/>
      <c r="I750" s="9"/>
    </row>
    <row r="751" spans="1:9" ht="47.25">
      <c r="A751" s="100" t="s">
        <v>466</v>
      </c>
      <c r="B751" s="101"/>
      <c r="C751" s="101" t="s">
        <v>25</v>
      </c>
      <c r="D751" s="101" t="s">
        <v>67</v>
      </c>
      <c r="E751" s="31" t="s">
        <v>465</v>
      </c>
      <c r="F751" s="31"/>
      <c r="G751" s="9">
        <f t="shared" ref="G751:I751" si="196">SUM(G752)</f>
        <v>5982.3</v>
      </c>
      <c r="H751" s="9">
        <f t="shared" si="196"/>
        <v>5982.3</v>
      </c>
      <c r="I751" s="9">
        <f t="shared" si="196"/>
        <v>5982.3</v>
      </c>
    </row>
    <row r="752" spans="1:9" ht="47.25">
      <c r="A752" s="100" t="s">
        <v>944</v>
      </c>
      <c r="B752" s="101"/>
      <c r="C752" s="101" t="s">
        <v>25</v>
      </c>
      <c r="D752" s="101" t="s">
        <v>67</v>
      </c>
      <c r="E752" s="31" t="s">
        <v>464</v>
      </c>
      <c r="F752" s="31"/>
      <c r="G752" s="9">
        <f>G753+G750</f>
        <v>5982.3</v>
      </c>
      <c r="H752" s="9">
        <f>H753+H750</f>
        <v>5982.3</v>
      </c>
      <c r="I752" s="9">
        <f>I753+I750</f>
        <v>5982.3</v>
      </c>
    </row>
    <row r="753" spans="1:9" ht="47.25">
      <c r="A753" s="100" t="s">
        <v>42</v>
      </c>
      <c r="B753" s="101"/>
      <c r="C753" s="101" t="s">
        <v>25</v>
      </c>
      <c r="D753" s="101" t="s">
        <v>67</v>
      </c>
      <c r="E753" s="31" t="s">
        <v>464</v>
      </c>
      <c r="F753" s="31">
        <v>100</v>
      </c>
      <c r="G753" s="9">
        <v>5982.3</v>
      </c>
      <c r="H753" s="9">
        <v>5982.3</v>
      </c>
      <c r="I753" s="9">
        <v>5982.3</v>
      </c>
    </row>
    <row r="754" spans="1:9" ht="47.25">
      <c r="A754" s="100" t="s">
        <v>978</v>
      </c>
      <c r="B754" s="101"/>
      <c r="C754" s="101" t="s">
        <v>25</v>
      </c>
      <c r="D754" s="101" t="s">
        <v>67</v>
      </c>
      <c r="E754" s="31" t="s">
        <v>975</v>
      </c>
      <c r="F754" s="31"/>
      <c r="G754" s="9">
        <f>SUM(G755)</f>
        <v>126</v>
      </c>
      <c r="H754" s="9">
        <f t="shared" ref="H754:I754" si="197">SUM(H755)</f>
        <v>111</v>
      </c>
      <c r="I754" s="9">
        <f t="shared" si="197"/>
        <v>111</v>
      </c>
    </row>
    <row r="755" spans="1:9" ht="94.5">
      <c r="A755" s="100" t="s">
        <v>815</v>
      </c>
      <c r="B755" s="101"/>
      <c r="C755" s="101" t="s">
        <v>25</v>
      </c>
      <c r="D755" s="101" t="s">
        <v>67</v>
      </c>
      <c r="E755" s="31" t="s">
        <v>979</v>
      </c>
      <c r="F755" s="31"/>
      <c r="G755" s="9">
        <f>SUM(G756)</f>
        <v>126</v>
      </c>
      <c r="H755" s="9">
        <f t="shared" ref="H755:I755" si="198">SUM(H756)</f>
        <v>111</v>
      </c>
      <c r="I755" s="9">
        <f t="shared" si="198"/>
        <v>111</v>
      </c>
    </row>
    <row r="756" spans="1:9" ht="31.5">
      <c r="A756" s="100" t="s">
        <v>43</v>
      </c>
      <c r="B756" s="101"/>
      <c r="C756" s="101" t="s">
        <v>25</v>
      </c>
      <c r="D756" s="101" t="s">
        <v>67</v>
      </c>
      <c r="E756" s="31" t="s">
        <v>979</v>
      </c>
      <c r="F756" s="31" t="s">
        <v>80</v>
      </c>
      <c r="G756" s="9">
        <v>126</v>
      </c>
      <c r="H756" s="9">
        <v>111</v>
      </c>
      <c r="I756" s="9">
        <v>111</v>
      </c>
    </row>
    <row r="757" spans="1:9" ht="31.5">
      <c r="A757" s="11" t="s">
        <v>977</v>
      </c>
      <c r="B757" s="101"/>
      <c r="C757" s="101" t="s">
        <v>25</v>
      </c>
      <c r="D757" s="101" t="s">
        <v>67</v>
      </c>
      <c r="E757" s="101" t="s">
        <v>976</v>
      </c>
      <c r="F757" s="31"/>
      <c r="G757" s="9">
        <f>SUM(G758)</f>
        <v>1940</v>
      </c>
      <c r="H757" s="9">
        <f t="shared" ref="H757:I757" si="199">SUM(H758)</f>
        <v>348</v>
      </c>
      <c r="I757" s="9">
        <f t="shared" si="199"/>
        <v>348</v>
      </c>
    </row>
    <row r="758" spans="1:9" ht="63">
      <c r="A758" s="11" t="s">
        <v>1009</v>
      </c>
      <c r="B758" s="101"/>
      <c r="C758" s="101" t="s">
        <v>25</v>
      </c>
      <c r="D758" s="101" t="s">
        <v>67</v>
      </c>
      <c r="E758" s="101" t="s">
        <v>980</v>
      </c>
      <c r="F758" s="31"/>
      <c r="G758" s="9">
        <f>SUM(G759)</f>
        <v>1940</v>
      </c>
      <c r="H758" s="9">
        <f t="shared" ref="H758:I758" si="200">SUM(H759)</f>
        <v>348</v>
      </c>
      <c r="I758" s="9">
        <f t="shared" si="200"/>
        <v>348</v>
      </c>
    </row>
    <row r="759" spans="1:9" ht="31.5">
      <c r="A759" s="100" t="s">
        <v>43</v>
      </c>
      <c r="B759" s="101"/>
      <c r="C759" s="101" t="s">
        <v>25</v>
      </c>
      <c r="D759" s="101" t="s">
        <v>67</v>
      </c>
      <c r="E759" s="101" t="s">
        <v>980</v>
      </c>
      <c r="F759" s="31">
        <v>200</v>
      </c>
      <c r="G759" s="9">
        <v>1940</v>
      </c>
      <c r="H759" s="9">
        <v>348</v>
      </c>
      <c r="I759" s="9">
        <v>348</v>
      </c>
    </row>
    <row r="760" spans="1:9" ht="31.5">
      <c r="A760" s="100" t="s">
        <v>327</v>
      </c>
      <c r="B760" s="101"/>
      <c r="C760" s="101" t="s">
        <v>25</v>
      </c>
      <c r="D760" s="101" t="s">
        <v>67</v>
      </c>
      <c r="E760" s="101" t="s">
        <v>328</v>
      </c>
      <c r="F760" s="31"/>
      <c r="G760" s="9">
        <f>SUM(G761)</f>
        <v>24331.9</v>
      </c>
      <c r="H760" s="9">
        <f>SUM(H761)</f>
        <v>24331.9</v>
      </c>
      <c r="I760" s="9">
        <f>SUM(I761)</f>
        <v>24331.9</v>
      </c>
    </row>
    <row r="761" spans="1:9" ht="31.5">
      <c r="A761" s="100" t="s">
        <v>347</v>
      </c>
      <c r="B761" s="101"/>
      <c r="C761" s="101" t="s">
        <v>25</v>
      </c>
      <c r="D761" s="101" t="s">
        <v>67</v>
      </c>
      <c r="E761" s="31" t="s">
        <v>467</v>
      </c>
      <c r="F761" s="31"/>
      <c r="G761" s="9">
        <f>G762</f>
        <v>24331.9</v>
      </c>
      <c r="H761" s="9">
        <f t="shared" ref="H761:I761" si="201">H762</f>
        <v>24331.9</v>
      </c>
      <c r="I761" s="9">
        <f t="shared" si="201"/>
        <v>24331.9</v>
      </c>
    </row>
    <row r="762" spans="1:9" ht="47.25">
      <c r="A762" s="100" t="s">
        <v>42</v>
      </c>
      <c r="B762" s="101"/>
      <c r="C762" s="101" t="s">
        <v>25</v>
      </c>
      <c r="D762" s="101" t="s">
        <v>67</v>
      </c>
      <c r="E762" s="31" t="s">
        <v>467</v>
      </c>
      <c r="F762" s="31">
        <v>100</v>
      </c>
      <c r="G762" s="9">
        <v>24331.9</v>
      </c>
      <c r="H762" s="9">
        <v>24331.9</v>
      </c>
      <c r="I762" s="9">
        <v>24331.9</v>
      </c>
    </row>
    <row r="763" spans="1:9" ht="31.5">
      <c r="A763" s="100" t="s">
        <v>520</v>
      </c>
      <c r="B763" s="101"/>
      <c r="C763" s="101" t="s">
        <v>25</v>
      </c>
      <c r="D763" s="101" t="s">
        <v>67</v>
      </c>
      <c r="E763" s="31" t="s">
        <v>14</v>
      </c>
      <c r="F763" s="31"/>
      <c r="G763" s="9">
        <f>G770+G764</f>
        <v>9987.3000000000011</v>
      </c>
      <c r="H763" s="9">
        <f>H770+H764</f>
        <v>7828.9</v>
      </c>
      <c r="I763" s="9">
        <f>I770+I764</f>
        <v>7828.9</v>
      </c>
    </row>
    <row r="764" spans="1:9" hidden="1">
      <c r="A764" s="100" t="s">
        <v>73</v>
      </c>
      <c r="B764" s="22"/>
      <c r="C764" s="101" t="s">
        <v>25</v>
      </c>
      <c r="D764" s="101" t="s">
        <v>67</v>
      </c>
      <c r="E764" s="31" t="s">
        <v>57</v>
      </c>
      <c r="F764" s="31"/>
      <c r="G764" s="9">
        <f>SUM(G765)</f>
        <v>0</v>
      </c>
      <c r="H764" s="9">
        <f t="shared" ref="H764:I764" si="202">SUM(H765)</f>
        <v>0</v>
      </c>
      <c r="I764" s="9">
        <f t="shared" si="202"/>
        <v>0</v>
      </c>
    </row>
    <row r="765" spans="1:9" hidden="1">
      <c r="A765" s="100" t="s">
        <v>29</v>
      </c>
      <c r="B765" s="22"/>
      <c r="C765" s="101" t="s">
        <v>25</v>
      </c>
      <c r="D765" s="101" t="s">
        <v>67</v>
      </c>
      <c r="E765" s="31" t="s">
        <v>369</v>
      </c>
      <c r="F765" s="31"/>
      <c r="G765" s="9">
        <f>SUM(G768+G766)</f>
        <v>0</v>
      </c>
      <c r="H765" s="9">
        <f>SUM(H768+H766)</f>
        <v>0</v>
      </c>
      <c r="I765" s="9">
        <f>SUM(I768+I766)</f>
        <v>0</v>
      </c>
    </row>
    <row r="766" spans="1:9" ht="47.25" hidden="1">
      <c r="A766" s="100" t="s">
        <v>774</v>
      </c>
      <c r="B766" s="101"/>
      <c r="C766" s="101" t="s">
        <v>25</v>
      </c>
      <c r="D766" s="101" t="s">
        <v>67</v>
      </c>
      <c r="E766" s="31" t="s">
        <v>773</v>
      </c>
      <c r="F766" s="31"/>
      <c r="G766" s="9"/>
      <c r="H766" s="9">
        <f t="shared" ref="H766:I766" si="203">SUM(H767)</f>
        <v>0</v>
      </c>
      <c r="I766" s="9">
        <f t="shared" si="203"/>
        <v>0</v>
      </c>
    </row>
    <row r="767" spans="1:9" ht="31.5" hidden="1">
      <c r="A767" s="100" t="s">
        <v>43</v>
      </c>
      <c r="B767" s="101"/>
      <c r="C767" s="101" t="s">
        <v>25</v>
      </c>
      <c r="D767" s="101" t="s">
        <v>67</v>
      </c>
      <c r="E767" s="31" t="s">
        <v>773</v>
      </c>
      <c r="F767" s="31">
        <v>200</v>
      </c>
      <c r="G767" s="9"/>
      <c r="H767" s="9"/>
      <c r="I767" s="9"/>
    </row>
    <row r="768" spans="1:9" ht="31.5" hidden="1">
      <c r="A768" s="100" t="s">
        <v>719</v>
      </c>
      <c r="B768" s="22"/>
      <c r="C768" s="101" t="s">
        <v>25</v>
      </c>
      <c r="D768" s="101" t="s">
        <v>67</v>
      </c>
      <c r="E768" s="31" t="s">
        <v>576</v>
      </c>
      <c r="F768" s="31"/>
      <c r="G768" s="9">
        <f t="shared" ref="G768:H768" si="204">SUM(G769)</f>
        <v>0</v>
      </c>
      <c r="H768" s="9">
        <f t="shared" si="204"/>
        <v>0</v>
      </c>
      <c r="I768" s="9">
        <f>SUM(I769)</f>
        <v>0</v>
      </c>
    </row>
    <row r="769" spans="1:9" ht="31.5" hidden="1">
      <c r="A769" s="100" t="s">
        <v>43</v>
      </c>
      <c r="B769" s="22"/>
      <c r="C769" s="101" t="s">
        <v>25</v>
      </c>
      <c r="D769" s="101" t="s">
        <v>67</v>
      </c>
      <c r="E769" s="31" t="s">
        <v>576</v>
      </c>
      <c r="F769" s="31">
        <v>200</v>
      </c>
      <c r="G769" s="9"/>
      <c r="H769" s="9"/>
      <c r="I769" s="9"/>
    </row>
    <row r="770" spans="1:9" ht="31.5">
      <c r="A770" s="100" t="s">
        <v>880</v>
      </c>
      <c r="B770" s="101"/>
      <c r="C770" s="101" t="s">
        <v>25</v>
      </c>
      <c r="D770" s="101" t="s">
        <v>67</v>
      </c>
      <c r="E770" s="31" t="s">
        <v>68</v>
      </c>
      <c r="F770" s="31"/>
      <c r="G770" s="9">
        <f>SUM(G771+G774+G776+G778)+G781</f>
        <v>9987.3000000000011</v>
      </c>
      <c r="H770" s="9">
        <f t="shared" ref="H770:I770" si="205">SUM(H771+H774+H776+H778)+H781</f>
        <v>7828.9</v>
      </c>
      <c r="I770" s="9">
        <f t="shared" si="205"/>
        <v>7828.9</v>
      </c>
    </row>
    <row r="771" spans="1:9">
      <c r="A771" s="100" t="s">
        <v>69</v>
      </c>
      <c r="B771" s="101"/>
      <c r="C771" s="101" t="s">
        <v>25</v>
      </c>
      <c r="D771" s="101" t="s">
        <v>67</v>
      </c>
      <c r="E771" s="31" t="s">
        <v>70</v>
      </c>
      <c r="F771" s="31"/>
      <c r="G771" s="9">
        <f>G772+G773</f>
        <v>5979.2000000000007</v>
      </c>
      <c r="H771" s="9">
        <f>H772+H773</f>
        <v>5916.7</v>
      </c>
      <c r="I771" s="9">
        <f>I772+I773</f>
        <v>5916.7</v>
      </c>
    </row>
    <row r="772" spans="1:9" ht="47.25">
      <c r="A772" s="100" t="s">
        <v>42</v>
      </c>
      <c r="B772" s="101"/>
      <c r="C772" s="101" t="s">
        <v>25</v>
      </c>
      <c r="D772" s="101" t="s">
        <v>67</v>
      </c>
      <c r="E772" s="31" t="s">
        <v>70</v>
      </c>
      <c r="F772" s="31">
        <v>100</v>
      </c>
      <c r="G772" s="9">
        <f>5968.1+4.1</f>
        <v>5972.2000000000007</v>
      </c>
      <c r="H772" s="9">
        <v>5909.7</v>
      </c>
      <c r="I772" s="9">
        <v>5909.7</v>
      </c>
    </row>
    <row r="773" spans="1:9" ht="31.5">
      <c r="A773" s="100" t="s">
        <v>43</v>
      </c>
      <c r="B773" s="101"/>
      <c r="C773" s="101" t="s">
        <v>25</v>
      </c>
      <c r="D773" s="101" t="s">
        <v>67</v>
      </c>
      <c r="E773" s="31" t="s">
        <v>70</v>
      </c>
      <c r="F773" s="31">
        <v>200</v>
      </c>
      <c r="G773" s="9">
        <v>7</v>
      </c>
      <c r="H773" s="9">
        <v>7</v>
      </c>
      <c r="I773" s="9">
        <v>7</v>
      </c>
    </row>
    <row r="774" spans="1:9">
      <c r="A774" s="100" t="s">
        <v>84</v>
      </c>
      <c r="B774" s="39"/>
      <c r="C774" s="101" t="s">
        <v>25</v>
      </c>
      <c r="D774" s="101" t="s">
        <v>67</v>
      </c>
      <c r="E774" s="31" t="s">
        <v>415</v>
      </c>
      <c r="F774" s="31"/>
      <c r="G774" s="9">
        <f>G775</f>
        <v>535</v>
      </c>
      <c r="H774" s="9">
        <f>H775</f>
        <v>535</v>
      </c>
      <c r="I774" s="9">
        <f>I775</f>
        <v>535</v>
      </c>
    </row>
    <row r="775" spans="1:9" ht="31.5">
      <c r="A775" s="100" t="s">
        <v>43</v>
      </c>
      <c r="B775" s="39"/>
      <c r="C775" s="101" t="s">
        <v>25</v>
      </c>
      <c r="D775" s="101" t="s">
        <v>67</v>
      </c>
      <c r="E775" s="31" t="s">
        <v>415</v>
      </c>
      <c r="F775" s="31">
        <v>200</v>
      </c>
      <c r="G775" s="9">
        <v>535</v>
      </c>
      <c r="H775" s="9">
        <v>535</v>
      </c>
      <c r="I775" s="9">
        <v>535</v>
      </c>
    </row>
    <row r="776" spans="1:9" ht="31.5">
      <c r="A776" s="100" t="s">
        <v>86</v>
      </c>
      <c r="B776" s="39"/>
      <c r="C776" s="101" t="s">
        <v>25</v>
      </c>
      <c r="D776" s="101" t="s">
        <v>67</v>
      </c>
      <c r="E776" s="31" t="s">
        <v>416</v>
      </c>
      <c r="F776" s="31"/>
      <c r="G776" s="9">
        <f>G777</f>
        <v>1304.3</v>
      </c>
      <c r="H776" s="9">
        <f>H777</f>
        <v>973.6</v>
      </c>
      <c r="I776" s="9">
        <f>I777</f>
        <v>973.6</v>
      </c>
    </row>
    <row r="777" spans="1:9" ht="31.5">
      <c r="A777" s="100" t="s">
        <v>43</v>
      </c>
      <c r="B777" s="39"/>
      <c r="C777" s="101" t="s">
        <v>25</v>
      </c>
      <c r="D777" s="101" t="s">
        <v>67</v>
      </c>
      <c r="E777" s="31" t="s">
        <v>416</v>
      </c>
      <c r="F777" s="31">
        <v>200</v>
      </c>
      <c r="G777" s="9">
        <v>1304.3</v>
      </c>
      <c r="H777" s="9">
        <v>973.6</v>
      </c>
      <c r="I777" s="9">
        <v>973.6</v>
      </c>
    </row>
    <row r="778" spans="1:9" ht="31.5">
      <c r="A778" s="100" t="s">
        <v>87</v>
      </c>
      <c r="B778" s="39"/>
      <c r="C778" s="101" t="s">
        <v>25</v>
      </c>
      <c r="D778" s="101" t="s">
        <v>67</v>
      </c>
      <c r="E778" s="31" t="s">
        <v>417</v>
      </c>
      <c r="F778" s="31"/>
      <c r="G778" s="9">
        <f>G779+G780</f>
        <v>2144.4</v>
      </c>
      <c r="H778" s="9">
        <f>H779+H780</f>
        <v>379.2</v>
      </c>
      <c r="I778" s="9">
        <f>I779+I780</f>
        <v>379.2</v>
      </c>
    </row>
    <row r="779" spans="1:9" ht="31.5">
      <c r="A779" s="100" t="s">
        <v>43</v>
      </c>
      <c r="B779" s="39"/>
      <c r="C779" s="101" t="s">
        <v>25</v>
      </c>
      <c r="D779" s="101" t="s">
        <v>67</v>
      </c>
      <c r="E779" s="31" t="s">
        <v>417</v>
      </c>
      <c r="F779" s="31">
        <v>200</v>
      </c>
      <c r="G779" s="9">
        <v>2064.9</v>
      </c>
      <c r="H779" s="9">
        <v>299.7</v>
      </c>
      <c r="I779" s="9">
        <v>299.7</v>
      </c>
    </row>
    <row r="780" spans="1:9">
      <c r="A780" s="100" t="s">
        <v>20</v>
      </c>
      <c r="B780" s="39"/>
      <c r="C780" s="101" t="s">
        <v>25</v>
      </c>
      <c r="D780" s="101" t="s">
        <v>67</v>
      </c>
      <c r="E780" s="31" t="s">
        <v>417</v>
      </c>
      <c r="F780" s="31">
        <v>800</v>
      </c>
      <c r="G780" s="9">
        <v>79.5</v>
      </c>
      <c r="H780" s="9">
        <v>79.5</v>
      </c>
      <c r="I780" s="9">
        <v>79.5</v>
      </c>
    </row>
    <row r="781" spans="1:9" ht="31.5">
      <c r="A781" s="100" t="s">
        <v>991</v>
      </c>
      <c r="B781" s="39"/>
      <c r="C781" s="101" t="s">
        <v>25</v>
      </c>
      <c r="D781" s="101" t="s">
        <v>67</v>
      </c>
      <c r="E781" s="31" t="s">
        <v>990</v>
      </c>
      <c r="F781" s="31"/>
      <c r="G781" s="9">
        <f>SUM(G782)</f>
        <v>24.4</v>
      </c>
      <c r="H781" s="9">
        <f t="shared" ref="H781:I781" si="206">SUM(H782)</f>
        <v>24.4</v>
      </c>
      <c r="I781" s="9">
        <f t="shared" si="206"/>
        <v>24.4</v>
      </c>
    </row>
    <row r="782" spans="1:9" ht="47.25">
      <c r="A782" s="100" t="s">
        <v>42</v>
      </c>
      <c r="B782" s="39"/>
      <c r="C782" s="101" t="s">
        <v>25</v>
      </c>
      <c r="D782" s="101" t="s">
        <v>67</v>
      </c>
      <c r="E782" s="31" t="s">
        <v>990</v>
      </c>
      <c r="F782" s="31">
        <v>100</v>
      </c>
      <c r="G782" s="9">
        <v>24.4</v>
      </c>
      <c r="H782" s="9">
        <v>24.4</v>
      </c>
      <c r="I782" s="9">
        <v>24.4</v>
      </c>
    </row>
    <row r="783" spans="1:9" ht="31.5">
      <c r="A783" s="100" t="s">
        <v>556</v>
      </c>
      <c r="B783" s="39"/>
      <c r="C783" s="101" t="s">
        <v>25</v>
      </c>
      <c r="D783" s="101" t="s">
        <v>67</v>
      </c>
      <c r="E783" s="31" t="s">
        <v>554</v>
      </c>
      <c r="F783" s="31"/>
      <c r="G783" s="9">
        <f>SUM(G784)+G787</f>
        <v>1080.83</v>
      </c>
      <c r="H783" s="9">
        <f t="shared" ref="H783:I783" si="207">SUM(H784)+H787</f>
        <v>0</v>
      </c>
      <c r="I783" s="9">
        <f t="shared" si="207"/>
        <v>0</v>
      </c>
    </row>
    <row r="784" spans="1:9">
      <c r="A784" s="100" t="s">
        <v>981</v>
      </c>
      <c r="B784" s="39"/>
      <c r="C784" s="101" t="s">
        <v>25</v>
      </c>
      <c r="D784" s="101" t="s">
        <v>67</v>
      </c>
      <c r="E784" s="31" t="s">
        <v>982</v>
      </c>
      <c r="F784" s="31"/>
      <c r="G784" s="9">
        <f>SUM(G785)</f>
        <v>615.1</v>
      </c>
      <c r="H784" s="9">
        <f t="shared" ref="H784:I785" si="208">SUM(H785)</f>
        <v>0</v>
      </c>
      <c r="I784" s="9">
        <f t="shared" si="208"/>
        <v>0</v>
      </c>
    </row>
    <row r="785" spans="1:9" ht="63">
      <c r="A785" s="100" t="s">
        <v>984</v>
      </c>
      <c r="B785" s="39"/>
      <c r="C785" s="101" t="s">
        <v>25</v>
      </c>
      <c r="D785" s="101" t="s">
        <v>67</v>
      </c>
      <c r="E785" s="31" t="s">
        <v>983</v>
      </c>
      <c r="F785" s="31"/>
      <c r="G785" s="9">
        <f>SUM(G786)</f>
        <v>615.1</v>
      </c>
      <c r="H785" s="9">
        <f t="shared" si="208"/>
        <v>0</v>
      </c>
      <c r="I785" s="9">
        <f t="shared" si="208"/>
        <v>0</v>
      </c>
    </row>
    <row r="786" spans="1:9" ht="31.5">
      <c r="A786" s="100" t="s">
        <v>43</v>
      </c>
      <c r="B786" s="39"/>
      <c r="C786" s="101" t="s">
        <v>25</v>
      </c>
      <c r="D786" s="101" t="s">
        <v>67</v>
      </c>
      <c r="E786" s="31" t="s">
        <v>983</v>
      </c>
      <c r="F786" s="31">
        <v>200</v>
      </c>
      <c r="G786" s="9">
        <v>615.1</v>
      </c>
      <c r="H786" s="9"/>
      <c r="I786" s="9"/>
    </row>
    <row r="787" spans="1:9">
      <c r="A787" s="100" t="s">
        <v>993</v>
      </c>
      <c r="B787" s="39"/>
      <c r="C787" s="101" t="s">
        <v>25</v>
      </c>
      <c r="D787" s="101" t="s">
        <v>67</v>
      </c>
      <c r="E787" s="31" t="s">
        <v>994</v>
      </c>
      <c r="F787" s="31"/>
      <c r="G787" s="9">
        <v>465.73</v>
      </c>
      <c r="H787" s="9">
        <v>0</v>
      </c>
      <c r="I787" s="9">
        <v>0</v>
      </c>
    </row>
    <row r="788" spans="1:9" ht="31.5">
      <c r="A788" s="100" t="s">
        <v>995</v>
      </c>
      <c r="B788" s="39"/>
      <c r="C788" s="101" t="s">
        <v>25</v>
      </c>
      <c r="D788" s="101" t="s">
        <v>67</v>
      </c>
      <c r="E788" s="31" t="s">
        <v>996</v>
      </c>
      <c r="F788" s="31"/>
      <c r="G788" s="9">
        <v>465.73</v>
      </c>
      <c r="H788" s="9">
        <v>0</v>
      </c>
      <c r="I788" s="9">
        <v>0</v>
      </c>
    </row>
    <row r="789" spans="1:9" ht="31.5">
      <c r="A789" s="100" t="s">
        <v>43</v>
      </c>
      <c r="B789" s="39"/>
      <c r="C789" s="101" t="s">
        <v>25</v>
      </c>
      <c r="D789" s="101" t="s">
        <v>67</v>
      </c>
      <c r="E789" s="31" t="s">
        <v>996</v>
      </c>
      <c r="F789" s="31">
        <v>200</v>
      </c>
      <c r="G789" s="9">
        <v>465.7</v>
      </c>
      <c r="H789" s="9">
        <v>0</v>
      </c>
      <c r="I789" s="9">
        <v>0</v>
      </c>
    </row>
    <row r="790" spans="1:9" ht="31.5">
      <c r="A790" s="92" t="s">
        <v>883</v>
      </c>
      <c r="B790" s="24" t="s">
        <v>229</v>
      </c>
      <c r="C790" s="25"/>
      <c r="D790" s="25"/>
      <c r="E790" s="25"/>
      <c r="F790" s="25"/>
      <c r="G790" s="26">
        <f>G804+G791+G798</f>
        <v>347404.99999999994</v>
      </c>
      <c r="H790" s="26">
        <f>H804+H791+H798</f>
        <v>232842.69999999998</v>
      </c>
      <c r="I790" s="26">
        <f>I804+I791+I798</f>
        <v>280329.5</v>
      </c>
    </row>
    <row r="791" spans="1:9">
      <c r="A791" s="100" t="s">
        <v>101</v>
      </c>
      <c r="B791" s="4"/>
      <c r="C791" s="4" t="s">
        <v>102</v>
      </c>
      <c r="D791" s="4"/>
      <c r="E791" s="4"/>
      <c r="F791" s="4"/>
      <c r="G791" s="7">
        <f t="shared" ref="G791:I796" si="209">SUM(G792)</f>
        <v>341.3</v>
      </c>
      <c r="H791" s="7">
        <f t="shared" si="209"/>
        <v>0</v>
      </c>
      <c r="I791" s="7">
        <f t="shared" si="209"/>
        <v>0</v>
      </c>
    </row>
    <row r="792" spans="1:9">
      <c r="A792" s="100" t="s">
        <v>881</v>
      </c>
      <c r="B792" s="4"/>
      <c r="C792" s="4" t="s">
        <v>102</v>
      </c>
      <c r="D792" s="4" t="s">
        <v>102</v>
      </c>
      <c r="E792" s="31"/>
      <c r="F792" s="31"/>
      <c r="G792" s="7">
        <f t="shared" si="209"/>
        <v>341.3</v>
      </c>
      <c r="H792" s="7">
        <f t="shared" si="209"/>
        <v>0</v>
      </c>
      <c r="I792" s="7">
        <f t="shared" si="209"/>
        <v>0</v>
      </c>
    </row>
    <row r="793" spans="1:9" ht="31.5">
      <c r="A793" s="100" t="s">
        <v>522</v>
      </c>
      <c r="B793" s="101"/>
      <c r="C793" s="101" t="s">
        <v>102</v>
      </c>
      <c r="D793" s="101" t="s">
        <v>102</v>
      </c>
      <c r="E793" s="31" t="s">
        <v>290</v>
      </c>
      <c r="F793" s="31"/>
      <c r="G793" s="7">
        <f t="shared" si="209"/>
        <v>341.3</v>
      </c>
      <c r="H793" s="7">
        <f t="shared" si="209"/>
        <v>0</v>
      </c>
      <c r="I793" s="7">
        <f t="shared" si="209"/>
        <v>0</v>
      </c>
    </row>
    <row r="794" spans="1:9" ht="31.5">
      <c r="A794" s="100" t="s">
        <v>425</v>
      </c>
      <c r="B794" s="4"/>
      <c r="C794" s="4" t="s">
        <v>102</v>
      </c>
      <c r="D794" s="4" t="s">
        <v>102</v>
      </c>
      <c r="E794" s="4" t="s">
        <v>305</v>
      </c>
      <c r="F794" s="4"/>
      <c r="G794" s="7">
        <f t="shared" si="209"/>
        <v>341.3</v>
      </c>
      <c r="H794" s="7">
        <f t="shared" si="209"/>
        <v>0</v>
      </c>
      <c r="I794" s="7">
        <f t="shared" si="209"/>
        <v>0</v>
      </c>
    </row>
    <row r="795" spans="1:9">
      <c r="A795" s="100" t="s">
        <v>29</v>
      </c>
      <c r="B795" s="4"/>
      <c r="C795" s="4" t="s">
        <v>102</v>
      </c>
      <c r="D795" s="4" t="s">
        <v>102</v>
      </c>
      <c r="E795" s="4" t="s">
        <v>306</v>
      </c>
      <c r="F795" s="4"/>
      <c r="G795" s="7">
        <f t="shared" si="209"/>
        <v>341.3</v>
      </c>
      <c r="H795" s="7">
        <f t="shared" si="209"/>
        <v>0</v>
      </c>
      <c r="I795" s="7">
        <f t="shared" si="209"/>
        <v>0</v>
      </c>
    </row>
    <row r="796" spans="1:9" ht="30.75" customHeight="1">
      <c r="A796" s="100" t="s">
        <v>307</v>
      </c>
      <c r="B796" s="31"/>
      <c r="C796" s="4" t="s">
        <v>102</v>
      </c>
      <c r="D796" s="4" t="s">
        <v>102</v>
      </c>
      <c r="E796" s="4" t="s">
        <v>308</v>
      </c>
      <c r="F796" s="4"/>
      <c r="G796" s="7">
        <f t="shared" si="209"/>
        <v>341.3</v>
      </c>
      <c r="H796" s="7">
        <f t="shared" si="209"/>
        <v>0</v>
      </c>
      <c r="I796" s="7">
        <f t="shared" si="209"/>
        <v>0</v>
      </c>
    </row>
    <row r="797" spans="1:9" ht="31.5">
      <c r="A797" s="100" t="s">
        <v>207</v>
      </c>
      <c r="B797" s="4"/>
      <c r="C797" s="4" t="s">
        <v>102</v>
      </c>
      <c r="D797" s="4" t="s">
        <v>102</v>
      </c>
      <c r="E797" s="4" t="s">
        <v>308</v>
      </c>
      <c r="F797" s="22">
        <v>600</v>
      </c>
      <c r="G797" s="7">
        <v>341.3</v>
      </c>
      <c r="H797" s="7"/>
      <c r="I797" s="7"/>
    </row>
    <row r="798" spans="1:9">
      <c r="A798" s="100" t="s">
        <v>24</v>
      </c>
      <c r="B798" s="101"/>
      <c r="C798" s="101" t="s">
        <v>25</v>
      </c>
      <c r="D798" s="101" t="s">
        <v>26</v>
      </c>
      <c r="E798" s="31"/>
      <c r="F798" s="31"/>
      <c r="G798" s="9">
        <f t="shared" ref="G798:I802" si="210">SUM(G799)</f>
        <v>300</v>
      </c>
      <c r="H798" s="9">
        <f t="shared" si="210"/>
        <v>300</v>
      </c>
      <c r="I798" s="9">
        <f t="shared" si="210"/>
        <v>300</v>
      </c>
    </row>
    <row r="799" spans="1:9">
      <c r="A799" s="100" t="s">
        <v>44</v>
      </c>
      <c r="B799" s="40"/>
      <c r="C799" s="101" t="s">
        <v>25</v>
      </c>
      <c r="D799" s="101" t="s">
        <v>45</v>
      </c>
      <c r="E799" s="101"/>
      <c r="F799" s="31"/>
      <c r="G799" s="43">
        <f t="shared" si="210"/>
        <v>300</v>
      </c>
      <c r="H799" s="43">
        <f t="shared" si="210"/>
        <v>300</v>
      </c>
      <c r="I799" s="43">
        <f t="shared" si="210"/>
        <v>300</v>
      </c>
    </row>
    <row r="800" spans="1:9" ht="31.5">
      <c r="A800" s="100" t="s">
        <v>639</v>
      </c>
      <c r="B800" s="40"/>
      <c r="C800" s="101" t="s">
        <v>25</v>
      </c>
      <c r="D800" s="101" t="s">
        <v>45</v>
      </c>
      <c r="E800" s="101" t="s">
        <v>412</v>
      </c>
      <c r="F800" s="31"/>
      <c r="G800" s="43">
        <f t="shared" si="210"/>
        <v>300</v>
      </c>
      <c r="H800" s="43">
        <f t="shared" si="210"/>
        <v>300</v>
      </c>
      <c r="I800" s="43">
        <f t="shared" si="210"/>
        <v>300</v>
      </c>
    </row>
    <row r="801" spans="1:9" ht="31.5">
      <c r="A801" s="100" t="s">
        <v>58</v>
      </c>
      <c r="B801" s="40"/>
      <c r="C801" s="101" t="s">
        <v>25</v>
      </c>
      <c r="D801" s="101" t="s">
        <v>45</v>
      </c>
      <c r="E801" s="101" t="s">
        <v>413</v>
      </c>
      <c r="F801" s="31"/>
      <c r="G801" s="43">
        <f t="shared" si="210"/>
        <v>300</v>
      </c>
      <c r="H801" s="43">
        <f t="shared" si="210"/>
        <v>300</v>
      </c>
      <c r="I801" s="43">
        <f t="shared" si="210"/>
        <v>300</v>
      </c>
    </row>
    <row r="802" spans="1:9">
      <c r="A802" s="100" t="s">
        <v>31</v>
      </c>
      <c r="B802" s="40"/>
      <c r="C802" s="101" t="s">
        <v>25</v>
      </c>
      <c r="D802" s="101" t="s">
        <v>45</v>
      </c>
      <c r="E802" s="101" t="s">
        <v>414</v>
      </c>
      <c r="F802" s="31"/>
      <c r="G802" s="43">
        <f>SUM(G803)</f>
        <v>300</v>
      </c>
      <c r="H802" s="43">
        <f t="shared" si="210"/>
        <v>300</v>
      </c>
      <c r="I802" s="43">
        <f t="shared" si="210"/>
        <v>300</v>
      </c>
    </row>
    <row r="803" spans="1:9" ht="31.5">
      <c r="A803" s="100" t="s">
        <v>110</v>
      </c>
      <c r="B803" s="40"/>
      <c r="C803" s="101" t="s">
        <v>25</v>
      </c>
      <c r="D803" s="101" t="s">
        <v>45</v>
      </c>
      <c r="E803" s="101" t="s">
        <v>414</v>
      </c>
      <c r="F803" s="31">
        <v>600</v>
      </c>
      <c r="G803" s="43">
        <v>300</v>
      </c>
      <c r="H803" s="43">
        <v>300</v>
      </c>
      <c r="I803" s="43">
        <v>300</v>
      </c>
    </row>
    <row r="804" spans="1:9">
      <c r="A804" s="100" t="s">
        <v>230</v>
      </c>
      <c r="B804" s="4"/>
      <c r="C804" s="4" t="s">
        <v>153</v>
      </c>
      <c r="D804" s="4"/>
      <c r="E804" s="4"/>
      <c r="F804" s="4"/>
      <c r="G804" s="7">
        <f>G805+G844+G875+G890</f>
        <v>346763.69999999995</v>
      </c>
      <c r="H804" s="7">
        <f>H805+H844+H875+H890</f>
        <v>232542.69999999998</v>
      </c>
      <c r="I804" s="7">
        <f>I805+I844+I875+I890</f>
        <v>280029.5</v>
      </c>
    </row>
    <row r="805" spans="1:9">
      <c r="A805" s="100" t="s">
        <v>884</v>
      </c>
      <c r="B805" s="4"/>
      <c r="C805" s="4" t="s">
        <v>153</v>
      </c>
      <c r="D805" s="4" t="s">
        <v>28</v>
      </c>
      <c r="E805" s="4"/>
      <c r="F805" s="4"/>
      <c r="G805" s="7">
        <f>+G806</f>
        <v>300988.59999999998</v>
      </c>
      <c r="H805" s="7">
        <f>+H806</f>
        <v>200963.5</v>
      </c>
      <c r="I805" s="7">
        <f>+I806</f>
        <v>207919.2</v>
      </c>
    </row>
    <row r="806" spans="1:9" ht="31.5">
      <c r="A806" s="100" t="s">
        <v>521</v>
      </c>
      <c r="B806" s="4"/>
      <c r="C806" s="4" t="s">
        <v>153</v>
      </c>
      <c r="D806" s="4" t="s">
        <v>28</v>
      </c>
      <c r="E806" s="4" t="s">
        <v>231</v>
      </c>
      <c r="F806" s="4"/>
      <c r="G806" s="7">
        <f>SUM(G807+G828)</f>
        <v>300988.59999999998</v>
      </c>
      <c r="H806" s="7">
        <f>SUM(H807+H828)</f>
        <v>200963.5</v>
      </c>
      <c r="I806" s="7">
        <f>SUM(I807+I828)</f>
        <v>207919.2</v>
      </c>
    </row>
    <row r="807" spans="1:9" ht="78.75">
      <c r="A807" s="100" t="s">
        <v>838</v>
      </c>
      <c r="B807" s="4"/>
      <c r="C807" s="4" t="s">
        <v>153</v>
      </c>
      <c r="D807" s="4" t="s">
        <v>28</v>
      </c>
      <c r="E807" s="22" t="s">
        <v>234</v>
      </c>
      <c r="F807" s="4"/>
      <c r="G807" s="7">
        <f>SUM(G808+G814+G823)+G817+G820</f>
        <v>230921.9</v>
      </c>
      <c r="H807" s="7">
        <f t="shared" ref="H807:I807" si="211">SUM(H808+H814+H823)+H817+H820</f>
        <v>200963.5</v>
      </c>
      <c r="I807" s="7">
        <f t="shared" si="211"/>
        <v>207919.2</v>
      </c>
    </row>
    <row r="808" spans="1:9">
      <c r="A808" s="100" t="s">
        <v>29</v>
      </c>
      <c r="B808" s="4"/>
      <c r="C808" s="4" t="s">
        <v>153</v>
      </c>
      <c r="D808" s="4" t="s">
        <v>28</v>
      </c>
      <c r="E808" s="4" t="s">
        <v>625</v>
      </c>
      <c r="F808" s="4"/>
      <c r="G808" s="7">
        <f>SUM(G809)</f>
        <v>12606.3</v>
      </c>
      <c r="H808" s="7">
        <f>SUM(H809)</f>
        <v>7270.5</v>
      </c>
      <c r="I808" s="7">
        <f>SUM(I809)</f>
        <v>7270.5</v>
      </c>
    </row>
    <row r="809" spans="1:9">
      <c r="A809" s="100" t="s">
        <v>233</v>
      </c>
      <c r="B809" s="4"/>
      <c r="C809" s="4" t="s">
        <v>153</v>
      </c>
      <c r="D809" s="4" t="s">
        <v>28</v>
      </c>
      <c r="E809" s="4" t="s">
        <v>626</v>
      </c>
      <c r="F809" s="4"/>
      <c r="G809" s="7">
        <f>SUM(G810+G811+G812+G813)</f>
        <v>12606.3</v>
      </c>
      <c r="H809" s="7">
        <f t="shared" ref="H809:I809" si="212">SUM(H810+H811+H812+H813)</f>
        <v>7270.5</v>
      </c>
      <c r="I809" s="7">
        <f t="shared" si="212"/>
        <v>7270.5</v>
      </c>
    </row>
    <row r="810" spans="1:9" ht="47.25">
      <c r="A810" s="100" t="s">
        <v>42</v>
      </c>
      <c r="B810" s="4"/>
      <c r="C810" s="4" t="s">
        <v>153</v>
      </c>
      <c r="D810" s="4" t="s">
        <v>28</v>
      </c>
      <c r="E810" s="4" t="s">
        <v>626</v>
      </c>
      <c r="F810" s="4" t="s">
        <v>78</v>
      </c>
      <c r="G810" s="7">
        <v>4262.7</v>
      </c>
      <c r="H810" s="7">
        <v>4041</v>
      </c>
      <c r="I810" s="7">
        <v>4041</v>
      </c>
    </row>
    <row r="811" spans="1:9" ht="31.5">
      <c r="A811" s="100" t="s">
        <v>43</v>
      </c>
      <c r="B811" s="4"/>
      <c r="C811" s="4" t="s">
        <v>153</v>
      </c>
      <c r="D811" s="4" t="s">
        <v>28</v>
      </c>
      <c r="E811" s="4" t="s">
        <v>626</v>
      </c>
      <c r="F811" s="4" t="s">
        <v>80</v>
      </c>
      <c r="G811" s="7">
        <v>5842.1</v>
      </c>
      <c r="H811" s="7">
        <v>2952.5</v>
      </c>
      <c r="I811" s="7">
        <v>2952.5</v>
      </c>
    </row>
    <row r="812" spans="1:9">
      <c r="A812" s="100" t="s">
        <v>34</v>
      </c>
      <c r="B812" s="4"/>
      <c r="C812" s="4" t="s">
        <v>153</v>
      </c>
      <c r="D812" s="4" t="s">
        <v>28</v>
      </c>
      <c r="E812" s="4" t="s">
        <v>626</v>
      </c>
      <c r="F812" s="4" t="s">
        <v>88</v>
      </c>
      <c r="G812" s="7">
        <v>277</v>
      </c>
      <c r="H812" s="7">
        <v>277</v>
      </c>
      <c r="I812" s="7">
        <v>277</v>
      </c>
    </row>
    <row r="813" spans="1:9" ht="31.5">
      <c r="A813" s="100" t="s">
        <v>207</v>
      </c>
      <c r="B813" s="4"/>
      <c r="C813" s="4" t="s">
        <v>153</v>
      </c>
      <c r="D813" s="4" t="s">
        <v>28</v>
      </c>
      <c r="E813" s="4" t="s">
        <v>626</v>
      </c>
      <c r="F813" s="4" t="s">
        <v>111</v>
      </c>
      <c r="G813" s="7">
        <v>2224.5</v>
      </c>
      <c r="H813" s="7"/>
      <c r="I813" s="7"/>
    </row>
    <row r="814" spans="1:9" ht="47.25">
      <c r="A814" s="100" t="s">
        <v>23</v>
      </c>
      <c r="B814" s="4"/>
      <c r="C814" s="4" t="s">
        <v>153</v>
      </c>
      <c r="D814" s="4" t="s">
        <v>28</v>
      </c>
      <c r="E814" s="22" t="s">
        <v>281</v>
      </c>
      <c r="F814" s="4"/>
      <c r="G814" s="7">
        <f t="shared" ref="G814:I815" si="213">G815</f>
        <v>204768.9</v>
      </c>
      <c r="H814" s="7">
        <f t="shared" si="213"/>
        <v>182758</v>
      </c>
      <c r="I814" s="7">
        <f t="shared" si="213"/>
        <v>189713.7</v>
      </c>
    </row>
    <row r="815" spans="1:9">
      <c r="A815" s="100" t="s">
        <v>233</v>
      </c>
      <c r="B815" s="4"/>
      <c r="C815" s="4" t="s">
        <v>153</v>
      </c>
      <c r="D815" s="4" t="s">
        <v>28</v>
      </c>
      <c r="E815" s="22" t="s">
        <v>282</v>
      </c>
      <c r="F815" s="4"/>
      <c r="G815" s="7">
        <f t="shared" si="213"/>
        <v>204768.9</v>
      </c>
      <c r="H815" s="7">
        <f t="shared" si="213"/>
        <v>182758</v>
      </c>
      <c r="I815" s="7">
        <f t="shared" si="213"/>
        <v>189713.7</v>
      </c>
    </row>
    <row r="816" spans="1:9" ht="31.5">
      <c r="A816" s="100" t="s">
        <v>207</v>
      </c>
      <c r="B816" s="4"/>
      <c r="C816" s="4" t="s">
        <v>153</v>
      </c>
      <c r="D816" s="4" t="s">
        <v>28</v>
      </c>
      <c r="E816" s="22" t="s">
        <v>282</v>
      </c>
      <c r="F816" s="4" t="s">
        <v>111</v>
      </c>
      <c r="G816" s="7">
        <v>204768.9</v>
      </c>
      <c r="H816" s="7">
        <v>182758</v>
      </c>
      <c r="I816" s="7">
        <v>189713.7</v>
      </c>
    </row>
    <row r="817" spans="1:9" ht="31.5">
      <c r="A817" s="100" t="s">
        <v>236</v>
      </c>
      <c r="B817" s="4"/>
      <c r="C817" s="4" t="s">
        <v>153</v>
      </c>
      <c r="D817" s="4" t="s">
        <v>28</v>
      </c>
      <c r="E817" s="22" t="s">
        <v>390</v>
      </c>
      <c r="F817" s="4"/>
      <c r="G817" s="7">
        <f t="shared" ref="G817:I818" si="214">G818</f>
        <v>1471.2</v>
      </c>
      <c r="H817" s="7">
        <f t="shared" si="214"/>
        <v>0</v>
      </c>
      <c r="I817" s="7">
        <f t="shared" si="214"/>
        <v>0</v>
      </c>
    </row>
    <row r="818" spans="1:9">
      <c r="A818" s="100" t="s">
        <v>233</v>
      </c>
      <c r="B818" s="4"/>
      <c r="C818" s="4" t="s">
        <v>153</v>
      </c>
      <c r="D818" s="4" t="s">
        <v>28</v>
      </c>
      <c r="E818" s="22" t="s">
        <v>391</v>
      </c>
      <c r="F818" s="4"/>
      <c r="G818" s="7">
        <f t="shared" si="214"/>
        <v>1471.2</v>
      </c>
      <c r="H818" s="7">
        <f t="shared" si="214"/>
        <v>0</v>
      </c>
      <c r="I818" s="7">
        <f t="shared" si="214"/>
        <v>0</v>
      </c>
    </row>
    <row r="819" spans="1:9" ht="31.5">
      <c r="A819" s="100" t="s">
        <v>207</v>
      </c>
      <c r="B819" s="4"/>
      <c r="C819" s="4" t="s">
        <v>153</v>
      </c>
      <c r="D819" s="4" t="s">
        <v>28</v>
      </c>
      <c r="E819" s="22" t="s">
        <v>391</v>
      </c>
      <c r="F819" s="4" t="s">
        <v>111</v>
      </c>
      <c r="G819" s="7">
        <v>1471.2</v>
      </c>
      <c r="H819" s="7"/>
      <c r="I819" s="7"/>
    </row>
    <row r="820" spans="1:9">
      <c r="A820" s="100" t="s">
        <v>237</v>
      </c>
      <c r="B820" s="4"/>
      <c r="C820" s="4" t="s">
        <v>153</v>
      </c>
      <c r="D820" s="4" t="s">
        <v>28</v>
      </c>
      <c r="E820" s="4" t="s">
        <v>403</v>
      </c>
      <c r="F820" s="4"/>
      <c r="G820" s="7">
        <f t="shared" ref="G820:I821" si="215">G821</f>
        <v>329.5</v>
      </c>
      <c r="H820" s="7">
        <f t="shared" si="215"/>
        <v>0</v>
      </c>
      <c r="I820" s="7">
        <f t="shared" si="215"/>
        <v>0</v>
      </c>
    </row>
    <row r="821" spans="1:9">
      <c r="A821" s="100" t="s">
        <v>233</v>
      </c>
      <c r="B821" s="4"/>
      <c r="C821" s="4" t="s">
        <v>153</v>
      </c>
      <c r="D821" s="4" t="s">
        <v>28</v>
      </c>
      <c r="E821" s="4" t="s">
        <v>404</v>
      </c>
      <c r="F821" s="4"/>
      <c r="G821" s="7">
        <f t="shared" si="215"/>
        <v>329.5</v>
      </c>
      <c r="H821" s="7">
        <f t="shared" si="215"/>
        <v>0</v>
      </c>
      <c r="I821" s="7">
        <f t="shared" si="215"/>
        <v>0</v>
      </c>
    </row>
    <row r="822" spans="1:9" ht="31.5">
      <c r="A822" s="100" t="s">
        <v>61</v>
      </c>
      <c r="B822" s="4"/>
      <c r="C822" s="4" t="s">
        <v>153</v>
      </c>
      <c r="D822" s="4" t="s">
        <v>28</v>
      </c>
      <c r="E822" s="4" t="s">
        <v>404</v>
      </c>
      <c r="F822" s="4" t="s">
        <v>111</v>
      </c>
      <c r="G822" s="7">
        <v>329.5</v>
      </c>
      <c r="H822" s="7"/>
      <c r="I822" s="7"/>
    </row>
    <row r="823" spans="1:9" ht="31.5">
      <c r="A823" s="100" t="s">
        <v>36</v>
      </c>
      <c r="B823" s="4"/>
      <c r="C823" s="4" t="s">
        <v>153</v>
      </c>
      <c r="D823" s="4" t="s">
        <v>28</v>
      </c>
      <c r="E823" s="4" t="s">
        <v>627</v>
      </c>
      <c r="F823" s="4"/>
      <c r="G823" s="44">
        <f>G824</f>
        <v>11746</v>
      </c>
      <c r="H823" s="7">
        <f>H824</f>
        <v>10935</v>
      </c>
      <c r="I823" s="7">
        <f>I824</f>
        <v>10935</v>
      </c>
    </row>
    <row r="824" spans="1:9">
      <c r="A824" s="100" t="s">
        <v>233</v>
      </c>
      <c r="B824" s="4"/>
      <c r="C824" s="4" t="s">
        <v>153</v>
      </c>
      <c r="D824" s="4" t="s">
        <v>28</v>
      </c>
      <c r="E824" s="4" t="s">
        <v>628</v>
      </c>
      <c r="F824" s="4"/>
      <c r="G824" s="7">
        <f>SUM(G825:G827)</f>
        <v>11746</v>
      </c>
      <c r="H824" s="7">
        <f t="shared" ref="H824:I824" si="216">SUM(H825:H827)</f>
        <v>10935</v>
      </c>
      <c r="I824" s="7">
        <f t="shared" si="216"/>
        <v>10935</v>
      </c>
    </row>
    <row r="825" spans="1:9" ht="47.25">
      <c r="A825" s="100" t="s">
        <v>42</v>
      </c>
      <c r="B825" s="4"/>
      <c r="C825" s="4" t="s">
        <v>153</v>
      </c>
      <c r="D825" s="4" t="s">
        <v>28</v>
      </c>
      <c r="E825" s="4" t="s">
        <v>628</v>
      </c>
      <c r="F825" s="4" t="s">
        <v>78</v>
      </c>
      <c r="G825" s="7">
        <v>9498.1</v>
      </c>
      <c r="H825" s="7">
        <v>9498.1</v>
      </c>
      <c r="I825" s="7">
        <v>9498.1</v>
      </c>
    </row>
    <row r="826" spans="1:9" ht="31.5">
      <c r="A826" s="100" t="s">
        <v>43</v>
      </c>
      <c r="B826" s="4"/>
      <c r="C826" s="4" t="s">
        <v>153</v>
      </c>
      <c r="D826" s="4" t="s">
        <v>28</v>
      </c>
      <c r="E826" s="4" t="s">
        <v>628</v>
      </c>
      <c r="F826" s="4" t="s">
        <v>80</v>
      </c>
      <c r="G826" s="7">
        <v>2179.5</v>
      </c>
      <c r="H826" s="7">
        <v>1385.6</v>
      </c>
      <c r="I826" s="7">
        <v>1385.6</v>
      </c>
    </row>
    <row r="827" spans="1:9">
      <c r="A827" s="100" t="s">
        <v>20</v>
      </c>
      <c r="B827" s="4"/>
      <c r="C827" s="4" t="s">
        <v>153</v>
      </c>
      <c r="D827" s="4" t="s">
        <v>28</v>
      </c>
      <c r="E827" s="4" t="s">
        <v>628</v>
      </c>
      <c r="F827" s="4" t="s">
        <v>85</v>
      </c>
      <c r="G827" s="7">
        <v>68.400000000000006</v>
      </c>
      <c r="H827" s="7">
        <v>51.3</v>
      </c>
      <c r="I827" s="7">
        <v>51.3</v>
      </c>
    </row>
    <row r="828" spans="1:9" ht="31.5">
      <c r="A828" s="100" t="s">
        <v>239</v>
      </c>
      <c r="B828" s="4"/>
      <c r="C828" s="4" t="s">
        <v>153</v>
      </c>
      <c r="D828" s="4" t="s">
        <v>28</v>
      </c>
      <c r="E828" s="4" t="s">
        <v>238</v>
      </c>
      <c r="F828" s="4"/>
      <c r="G828" s="7">
        <f>SUM(G829+G835+G838+G841)+G832</f>
        <v>70066.7</v>
      </c>
      <c r="H828" s="7">
        <f t="shared" ref="H828:I828" si="217">SUM(H829+H835+H838+H841)+H832</f>
        <v>0</v>
      </c>
      <c r="I828" s="7">
        <f t="shared" si="217"/>
        <v>0</v>
      </c>
    </row>
    <row r="829" spans="1:9">
      <c r="A829" s="100" t="s">
        <v>29</v>
      </c>
      <c r="B829" s="4"/>
      <c r="C829" s="4" t="s">
        <v>153</v>
      </c>
      <c r="D829" s="4" t="s">
        <v>28</v>
      </c>
      <c r="E829" s="4" t="s">
        <v>629</v>
      </c>
      <c r="F829" s="4"/>
      <c r="G829" s="7">
        <f t="shared" ref="G829:I830" si="218">G830</f>
        <v>1567.1</v>
      </c>
      <c r="H829" s="7">
        <f t="shared" si="218"/>
        <v>0</v>
      </c>
      <c r="I829" s="7">
        <f t="shared" si="218"/>
        <v>0</v>
      </c>
    </row>
    <row r="830" spans="1:9">
      <c r="A830" s="100" t="s">
        <v>233</v>
      </c>
      <c r="B830" s="4"/>
      <c r="C830" s="4" t="s">
        <v>153</v>
      </c>
      <c r="D830" s="4" t="s">
        <v>28</v>
      </c>
      <c r="E830" s="4" t="s">
        <v>630</v>
      </c>
      <c r="F830" s="4"/>
      <c r="G830" s="7">
        <f t="shared" si="218"/>
        <v>1567.1</v>
      </c>
      <c r="H830" s="7">
        <f t="shared" si="218"/>
        <v>0</v>
      </c>
      <c r="I830" s="7">
        <f t="shared" si="218"/>
        <v>0</v>
      </c>
    </row>
    <row r="831" spans="1:9" ht="31.5">
      <c r="A831" s="100" t="s">
        <v>43</v>
      </c>
      <c r="B831" s="4"/>
      <c r="C831" s="4" t="s">
        <v>153</v>
      </c>
      <c r="D831" s="4" t="s">
        <v>28</v>
      </c>
      <c r="E831" s="4" t="s">
        <v>630</v>
      </c>
      <c r="F831" s="4" t="s">
        <v>80</v>
      </c>
      <c r="G831" s="7">
        <v>1567.1</v>
      </c>
      <c r="H831" s="7"/>
      <c r="I831" s="7"/>
    </row>
    <row r="832" spans="1:9" ht="31.5">
      <c r="A832" s="105" t="s">
        <v>894</v>
      </c>
      <c r="B832" s="4"/>
      <c r="C832" s="4" t="s">
        <v>153</v>
      </c>
      <c r="D832" s="4" t="s">
        <v>28</v>
      </c>
      <c r="E832" s="4" t="s">
        <v>1049</v>
      </c>
      <c r="F832" s="4"/>
      <c r="G832" s="7">
        <f>G833</f>
        <v>35909.699999999997</v>
      </c>
      <c r="H832" s="7">
        <f t="shared" ref="H832:I833" si="219">H833</f>
        <v>0</v>
      </c>
      <c r="I832" s="7">
        <f t="shared" si="219"/>
        <v>0</v>
      </c>
    </row>
    <row r="833" spans="1:9">
      <c r="A833" s="105" t="s">
        <v>233</v>
      </c>
      <c r="B833" s="4"/>
      <c r="C833" s="4" t="s">
        <v>153</v>
      </c>
      <c r="D833" s="4" t="s">
        <v>28</v>
      </c>
      <c r="E833" s="4" t="s">
        <v>1050</v>
      </c>
      <c r="F833" s="4"/>
      <c r="G833" s="7">
        <f>G834</f>
        <v>35909.699999999997</v>
      </c>
      <c r="H833" s="7">
        <f t="shared" si="219"/>
        <v>0</v>
      </c>
      <c r="I833" s="7">
        <f t="shared" si="219"/>
        <v>0</v>
      </c>
    </row>
    <row r="834" spans="1:9" ht="31.5">
      <c r="A834" s="105" t="s">
        <v>207</v>
      </c>
      <c r="B834" s="4"/>
      <c r="C834" s="4" t="s">
        <v>153</v>
      </c>
      <c r="D834" s="4" t="s">
        <v>28</v>
      </c>
      <c r="E834" s="4" t="s">
        <v>1050</v>
      </c>
      <c r="F834" s="4" t="s">
        <v>111</v>
      </c>
      <c r="G834" s="7">
        <v>35909.699999999997</v>
      </c>
      <c r="H834" s="9">
        <v>0</v>
      </c>
      <c r="I834" s="9">
        <v>0</v>
      </c>
    </row>
    <row r="835" spans="1:9">
      <c r="A835" s="100" t="s">
        <v>235</v>
      </c>
      <c r="B835" s="4"/>
      <c r="C835" s="4" t="s">
        <v>153</v>
      </c>
      <c r="D835" s="4" t="s">
        <v>28</v>
      </c>
      <c r="E835" s="4" t="s">
        <v>283</v>
      </c>
      <c r="F835" s="4"/>
      <c r="G835" s="7">
        <f t="shared" ref="G835:I836" si="220">G836</f>
        <v>20476.099999999999</v>
      </c>
      <c r="H835" s="7">
        <f t="shared" si="220"/>
        <v>0</v>
      </c>
      <c r="I835" s="7">
        <f t="shared" si="220"/>
        <v>0</v>
      </c>
    </row>
    <row r="836" spans="1:9">
      <c r="A836" s="100" t="s">
        <v>233</v>
      </c>
      <c r="B836" s="4"/>
      <c r="C836" s="4" t="s">
        <v>153</v>
      </c>
      <c r="D836" s="4" t="s">
        <v>28</v>
      </c>
      <c r="E836" s="4" t="s">
        <v>284</v>
      </c>
      <c r="F836" s="4"/>
      <c r="G836" s="7">
        <f t="shared" si="220"/>
        <v>20476.099999999999</v>
      </c>
      <c r="H836" s="7">
        <f t="shared" si="220"/>
        <v>0</v>
      </c>
      <c r="I836" s="7">
        <f t="shared" si="220"/>
        <v>0</v>
      </c>
    </row>
    <row r="837" spans="1:9" ht="31.5">
      <c r="A837" s="100" t="s">
        <v>207</v>
      </c>
      <c r="B837" s="4"/>
      <c r="C837" s="4" t="s">
        <v>153</v>
      </c>
      <c r="D837" s="4" t="s">
        <v>28</v>
      </c>
      <c r="E837" s="4" t="s">
        <v>284</v>
      </c>
      <c r="F837" s="4" t="s">
        <v>111</v>
      </c>
      <c r="G837" s="7">
        <v>20476.099999999999</v>
      </c>
      <c r="H837" s="7"/>
      <c r="I837" s="7"/>
    </row>
    <row r="838" spans="1:9" ht="31.5">
      <c r="A838" s="100" t="s">
        <v>236</v>
      </c>
      <c r="B838" s="4"/>
      <c r="C838" s="4" t="s">
        <v>153</v>
      </c>
      <c r="D838" s="4" t="s">
        <v>28</v>
      </c>
      <c r="E838" s="4" t="s">
        <v>285</v>
      </c>
      <c r="F838" s="4"/>
      <c r="G838" s="7">
        <f t="shared" ref="G838:I839" si="221">G839</f>
        <v>11490.3</v>
      </c>
      <c r="H838" s="7">
        <f t="shared" si="221"/>
        <v>0</v>
      </c>
      <c r="I838" s="7">
        <f t="shared" si="221"/>
        <v>0</v>
      </c>
    </row>
    <row r="839" spans="1:9">
      <c r="A839" s="100" t="s">
        <v>233</v>
      </c>
      <c r="B839" s="4"/>
      <c r="C839" s="4" t="s">
        <v>153</v>
      </c>
      <c r="D839" s="4" t="s">
        <v>28</v>
      </c>
      <c r="E839" s="4" t="s">
        <v>286</v>
      </c>
      <c r="F839" s="4"/>
      <c r="G839" s="7">
        <f t="shared" si="221"/>
        <v>11490.3</v>
      </c>
      <c r="H839" s="7">
        <f t="shared" si="221"/>
        <v>0</v>
      </c>
      <c r="I839" s="7">
        <f t="shared" si="221"/>
        <v>0</v>
      </c>
    </row>
    <row r="840" spans="1:9" ht="31.5">
      <c r="A840" s="100" t="s">
        <v>207</v>
      </c>
      <c r="B840" s="4"/>
      <c r="C840" s="4" t="s">
        <v>153</v>
      </c>
      <c r="D840" s="4" t="s">
        <v>28</v>
      </c>
      <c r="E840" s="4" t="s">
        <v>286</v>
      </c>
      <c r="F840" s="4" t="s">
        <v>111</v>
      </c>
      <c r="G840" s="7">
        <v>11490.3</v>
      </c>
      <c r="H840" s="7"/>
      <c r="I840" s="7"/>
    </row>
    <row r="841" spans="1:9">
      <c r="A841" s="100" t="s">
        <v>237</v>
      </c>
      <c r="B841" s="4"/>
      <c r="C841" s="4" t="s">
        <v>153</v>
      </c>
      <c r="D841" s="4" t="s">
        <v>28</v>
      </c>
      <c r="E841" s="4" t="s">
        <v>287</v>
      </c>
      <c r="F841" s="4"/>
      <c r="G841" s="7">
        <f t="shared" ref="G841:I842" si="222">G842</f>
        <v>623.5</v>
      </c>
      <c r="H841" s="7">
        <f t="shared" si="222"/>
        <v>0</v>
      </c>
      <c r="I841" s="7">
        <f t="shared" si="222"/>
        <v>0</v>
      </c>
    </row>
    <row r="842" spans="1:9">
      <c r="A842" s="100" t="s">
        <v>233</v>
      </c>
      <c r="B842" s="4"/>
      <c r="C842" s="4" t="s">
        <v>153</v>
      </c>
      <c r="D842" s="4" t="s">
        <v>28</v>
      </c>
      <c r="E842" s="4" t="s">
        <v>288</v>
      </c>
      <c r="F842" s="4"/>
      <c r="G842" s="7">
        <f t="shared" si="222"/>
        <v>623.5</v>
      </c>
      <c r="H842" s="7">
        <f t="shared" si="222"/>
        <v>0</v>
      </c>
      <c r="I842" s="7">
        <f t="shared" si="222"/>
        <v>0</v>
      </c>
    </row>
    <row r="843" spans="1:9" ht="31.5">
      <c r="A843" s="100" t="s">
        <v>207</v>
      </c>
      <c r="B843" s="4"/>
      <c r="C843" s="4" t="s">
        <v>153</v>
      </c>
      <c r="D843" s="4" t="s">
        <v>28</v>
      </c>
      <c r="E843" s="4" t="s">
        <v>288</v>
      </c>
      <c r="F843" s="4" t="s">
        <v>111</v>
      </c>
      <c r="G843" s="7">
        <v>623.5</v>
      </c>
      <c r="H843" s="7"/>
      <c r="I843" s="7"/>
    </row>
    <row r="844" spans="1:9">
      <c r="A844" s="100" t="s">
        <v>169</v>
      </c>
      <c r="B844" s="4"/>
      <c r="C844" s="4" t="s">
        <v>153</v>
      </c>
      <c r="D844" s="4" t="s">
        <v>35</v>
      </c>
      <c r="E844" s="4"/>
      <c r="F844" s="4"/>
      <c r="G844" s="7">
        <f>G845+G865</f>
        <v>19197.599999999999</v>
      </c>
      <c r="H844" s="7">
        <f>H845+H865</f>
        <v>6759.8</v>
      </c>
      <c r="I844" s="7">
        <f>I845+I865</f>
        <v>56559</v>
      </c>
    </row>
    <row r="845" spans="1:9" ht="31.5">
      <c r="A845" s="100" t="s">
        <v>521</v>
      </c>
      <c r="B845" s="4"/>
      <c r="C845" s="4" t="s">
        <v>153</v>
      </c>
      <c r="D845" s="4" t="s">
        <v>35</v>
      </c>
      <c r="E845" s="4" t="s">
        <v>231</v>
      </c>
      <c r="F845" s="4"/>
      <c r="G845" s="7">
        <f>SUM(G846)</f>
        <v>10315.199999999999</v>
      </c>
      <c r="H845" s="7">
        <f t="shared" ref="H845:I845" si="223">SUM(H846)</f>
        <v>6759.8</v>
      </c>
      <c r="I845" s="7">
        <f t="shared" si="223"/>
        <v>6759.8</v>
      </c>
    </row>
    <row r="846" spans="1:9" ht="78.75">
      <c r="A846" s="100" t="s">
        <v>838</v>
      </c>
      <c r="B846" s="4"/>
      <c r="C846" s="4" t="s">
        <v>153</v>
      </c>
      <c r="D846" s="4" t="s">
        <v>35</v>
      </c>
      <c r="E846" s="4" t="s">
        <v>234</v>
      </c>
      <c r="F846" s="4"/>
      <c r="G846" s="7">
        <f>G847</f>
        <v>10315.199999999999</v>
      </c>
      <c r="H846" s="7">
        <f t="shared" ref="H846:I846" si="224">H847</f>
        <v>6759.8</v>
      </c>
      <c r="I846" s="7">
        <f t="shared" si="224"/>
        <v>6759.8</v>
      </c>
    </row>
    <row r="847" spans="1:9">
      <c r="A847" s="100" t="s">
        <v>29</v>
      </c>
      <c r="B847" s="4"/>
      <c r="C847" s="4" t="s">
        <v>153</v>
      </c>
      <c r="D847" s="4" t="s">
        <v>35</v>
      </c>
      <c r="E847" s="4" t="s">
        <v>625</v>
      </c>
      <c r="F847" s="4"/>
      <c r="G847" s="7">
        <f>SUM(G848+G851+G853+G855+G857+G860)+G863</f>
        <v>10315.199999999999</v>
      </c>
      <c r="H847" s="7">
        <f t="shared" ref="H847:I847" si="225">SUM(H848+H851+H853+H855+H857+H860)+H863</f>
        <v>6759.8</v>
      </c>
      <c r="I847" s="7">
        <f t="shared" si="225"/>
        <v>6759.8</v>
      </c>
    </row>
    <row r="848" spans="1:9" ht="31.5">
      <c r="A848" s="100" t="s">
        <v>945</v>
      </c>
      <c r="B848" s="4"/>
      <c r="C848" s="4" t="s">
        <v>153</v>
      </c>
      <c r="D848" s="4" t="s">
        <v>35</v>
      </c>
      <c r="E848" s="4" t="s">
        <v>715</v>
      </c>
      <c r="F848" s="4"/>
      <c r="G848" s="7">
        <f>SUM(G849:G850)</f>
        <v>5837.9</v>
      </c>
      <c r="H848" s="7">
        <f t="shared" ref="H848:I848" si="226">SUM(H849:H850)</f>
        <v>2382.4</v>
      </c>
      <c r="I848" s="7">
        <f t="shared" si="226"/>
        <v>2382.4</v>
      </c>
    </row>
    <row r="849" spans="1:9" ht="31.5">
      <c r="A849" s="100" t="s">
        <v>43</v>
      </c>
      <c r="B849" s="4"/>
      <c r="C849" s="4" t="s">
        <v>153</v>
      </c>
      <c r="D849" s="4" t="s">
        <v>35</v>
      </c>
      <c r="E849" s="4" t="s">
        <v>715</v>
      </c>
      <c r="F849" s="4" t="s">
        <v>80</v>
      </c>
      <c r="G849" s="7">
        <v>502.5</v>
      </c>
      <c r="H849" s="7"/>
      <c r="I849" s="7"/>
    </row>
    <row r="850" spans="1:9" ht="31.5">
      <c r="A850" s="100" t="s">
        <v>207</v>
      </c>
      <c r="B850" s="4"/>
      <c r="C850" s="4" t="s">
        <v>153</v>
      </c>
      <c r="D850" s="4" t="s">
        <v>35</v>
      </c>
      <c r="E850" s="4" t="s">
        <v>715</v>
      </c>
      <c r="F850" s="4" t="s">
        <v>111</v>
      </c>
      <c r="G850" s="7">
        <v>5335.4</v>
      </c>
      <c r="H850" s="7">
        <v>2382.4</v>
      </c>
      <c r="I850" s="7">
        <v>2382.4</v>
      </c>
    </row>
    <row r="851" spans="1:9" ht="31.5">
      <c r="A851" s="100" t="s">
        <v>946</v>
      </c>
      <c r="B851" s="4"/>
      <c r="C851" s="4" t="s">
        <v>153</v>
      </c>
      <c r="D851" s="4" t="s">
        <v>35</v>
      </c>
      <c r="E851" s="4" t="s">
        <v>631</v>
      </c>
      <c r="F851" s="4"/>
      <c r="G851" s="7">
        <f>SUM(G852)</f>
        <v>1622.7</v>
      </c>
      <c r="H851" s="7">
        <f t="shared" ref="H851:I851" si="227">SUM(H852)</f>
        <v>1586.5</v>
      </c>
      <c r="I851" s="7">
        <f t="shared" si="227"/>
        <v>1586.5</v>
      </c>
    </row>
    <row r="852" spans="1:9" ht="31.5">
      <c r="A852" s="100" t="s">
        <v>207</v>
      </c>
      <c r="B852" s="4"/>
      <c r="C852" s="4" t="s">
        <v>153</v>
      </c>
      <c r="D852" s="4" t="s">
        <v>35</v>
      </c>
      <c r="E852" s="4" t="s">
        <v>631</v>
      </c>
      <c r="F852" s="4" t="s">
        <v>111</v>
      </c>
      <c r="G852" s="7">
        <v>1622.7</v>
      </c>
      <c r="H852" s="7">
        <v>1586.5</v>
      </c>
      <c r="I852" s="7">
        <v>1586.5</v>
      </c>
    </row>
    <row r="853" spans="1:9" ht="47.25">
      <c r="A853" s="100" t="s">
        <v>885</v>
      </c>
      <c r="B853" s="4"/>
      <c r="C853" s="4" t="s">
        <v>153</v>
      </c>
      <c r="D853" s="4" t="s">
        <v>35</v>
      </c>
      <c r="E853" s="4" t="s">
        <v>632</v>
      </c>
      <c r="F853" s="4"/>
      <c r="G853" s="7">
        <f>SUM(G854)</f>
        <v>901.5</v>
      </c>
      <c r="H853" s="7">
        <f t="shared" ref="H853:I853" si="228">SUM(H854)</f>
        <v>881.4</v>
      </c>
      <c r="I853" s="7">
        <f t="shared" si="228"/>
        <v>881.4</v>
      </c>
    </row>
    <row r="854" spans="1:9" ht="31.5">
      <c r="A854" s="100" t="s">
        <v>43</v>
      </c>
      <c r="B854" s="4"/>
      <c r="C854" s="4" t="s">
        <v>153</v>
      </c>
      <c r="D854" s="4" t="s">
        <v>35</v>
      </c>
      <c r="E854" s="4" t="s">
        <v>632</v>
      </c>
      <c r="F854" s="4" t="s">
        <v>80</v>
      </c>
      <c r="G854" s="7">
        <v>901.5</v>
      </c>
      <c r="H854" s="7">
        <v>881.4</v>
      </c>
      <c r="I854" s="7">
        <v>881.4</v>
      </c>
    </row>
    <row r="855" spans="1:9" ht="31.5" hidden="1">
      <c r="A855" s="100" t="s">
        <v>886</v>
      </c>
      <c r="B855" s="4"/>
      <c r="C855" s="4" t="s">
        <v>153</v>
      </c>
      <c r="D855" s="4" t="s">
        <v>35</v>
      </c>
      <c r="E855" s="4" t="s">
        <v>716</v>
      </c>
      <c r="F855" s="4"/>
      <c r="G855" s="7">
        <f>SUM(G856)</f>
        <v>0</v>
      </c>
      <c r="H855" s="7">
        <f t="shared" ref="H855:I855" si="229">SUM(H856)</f>
        <v>0</v>
      </c>
      <c r="I855" s="7">
        <f t="shared" si="229"/>
        <v>0</v>
      </c>
    </row>
    <row r="856" spans="1:9" ht="31.5" hidden="1">
      <c r="A856" s="100" t="s">
        <v>43</v>
      </c>
      <c r="B856" s="4"/>
      <c r="C856" s="4" t="s">
        <v>153</v>
      </c>
      <c r="D856" s="4" t="s">
        <v>35</v>
      </c>
      <c r="E856" s="4" t="s">
        <v>716</v>
      </c>
      <c r="F856" s="4" t="s">
        <v>80</v>
      </c>
      <c r="G856" s="7"/>
      <c r="H856" s="9"/>
      <c r="I856" s="9"/>
    </row>
    <row r="857" spans="1:9" ht="31.5">
      <c r="A857" s="100" t="s">
        <v>1002</v>
      </c>
      <c r="B857" s="4"/>
      <c r="C857" s="4" t="s">
        <v>153</v>
      </c>
      <c r="D857" s="4" t="s">
        <v>35</v>
      </c>
      <c r="E857" s="4" t="s">
        <v>827</v>
      </c>
      <c r="F857" s="4"/>
      <c r="G857" s="7">
        <f>SUM(G858:G859)</f>
        <v>901.5</v>
      </c>
      <c r="H857" s="7">
        <f t="shared" ref="H857:I857" si="230">SUM(H858:H859)</f>
        <v>881.4</v>
      </c>
      <c r="I857" s="7">
        <f t="shared" si="230"/>
        <v>881.4</v>
      </c>
    </row>
    <row r="858" spans="1:9" ht="31.5">
      <c r="A858" s="100" t="s">
        <v>43</v>
      </c>
      <c r="B858" s="4"/>
      <c r="C858" s="4" t="s">
        <v>153</v>
      </c>
      <c r="D858" s="4" t="s">
        <v>35</v>
      </c>
      <c r="E858" s="4" t="s">
        <v>827</v>
      </c>
      <c r="F858" s="4" t="s">
        <v>80</v>
      </c>
      <c r="G858" s="7">
        <v>60.1</v>
      </c>
      <c r="H858" s="7">
        <v>881.4</v>
      </c>
      <c r="I858" s="7">
        <v>881.4</v>
      </c>
    </row>
    <row r="859" spans="1:9" ht="31.5">
      <c r="A859" s="100" t="s">
        <v>207</v>
      </c>
      <c r="B859" s="4"/>
      <c r="C859" s="4" t="s">
        <v>153</v>
      </c>
      <c r="D859" s="4" t="s">
        <v>35</v>
      </c>
      <c r="E859" s="4" t="s">
        <v>827</v>
      </c>
      <c r="F859" s="4" t="s">
        <v>111</v>
      </c>
      <c r="G859" s="7">
        <v>841.4</v>
      </c>
      <c r="H859" s="7"/>
      <c r="I859" s="7"/>
    </row>
    <row r="860" spans="1:9" ht="31.5">
      <c r="A860" s="100" t="s">
        <v>1001</v>
      </c>
      <c r="B860" s="4"/>
      <c r="C860" s="4" t="s">
        <v>153</v>
      </c>
      <c r="D860" s="4" t="s">
        <v>35</v>
      </c>
      <c r="E860" s="4" t="s">
        <v>828</v>
      </c>
      <c r="F860" s="4"/>
      <c r="G860" s="7">
        <f>SUM(G861:G862)</f>
        <v>721.2</v>
      </c>
      <c r="H860" s="7">
        <f t="shared" ref="H860:I860" si="231">SUM(H861:H862)</f>
        <v>705.1</v>
      </c>
      <c r="I860" s="7">
        <f t="shared" si="231"/>
        <v>705.1</v>
      </c>
    </row>
    <row r="861" spans="1:9" ht="31.5">
      <c r="A861" s="100" t="s">
        <v>43</v>
      </c>
      <c r="B861" s="4"/>
      <c r="C861" s="4" t="s">
        <v>153</v>
      </c>
      <c r="D861" s="4" t="s">
        <v>35</v>
      </c>
      <c r="E861" s="4" t="s">
        <v>828</v>
      </c>
      <c r="F861" s="4" t="s">
        <v>80</v>
      </c>
      <c r="G861" s="7"/>
      <c r="H861" s="7">
        <v>705.1</v>
      </c>
      <c r="I861" s="7">
        <v>705.1</v>
      </c>
    </row>
    <row r="862" spans="1:9" ht="31.5">
      <c r="A862" s="100" t="s">
        <v>207</v>
      </c>
      <c r="B862" s="4"/>
      <c r="C862" s="4" t="s">
        <v>153</v>
      </c>
      <c r="D862" s="4" t="s">
        <v>35</v>
      </c>
      <c r="E862" s="4" t="s">
        <v>828</v>
      </c>
      <c r="F862" s="4" t="s">
        <v>111</v>
      </c>
      <c r="G862" s="7">
        <v>721.2</v>
      </c>
      <c r="H862" s="7"/>
      <c r="I862" s="7"/>
    </row>
    <row r="863" spans="1:9" ht="31.5">
      <c r="A863" s="100" t="s">
        <v>973</v>
      </c>
      <c r="B863" s="4"/>
      <c r="C863" s="4" t="s">
        <v>153</v>
      </c>
      <c r="D863" s="4" t="s">
        <v>35</v>
      </c>
      <c r="E863" s="4" t="s">
        <v>917</v>
      </c>
      <c r="F863" s="4"/>
      <c r="G863" s="7">
        <f>SUM(G864)</f>
        <v>330.4</v>
      </c>
      <c r="H863" s="7">
        <f t="shared" ref="H863:I863" si="232">SUM(H864)</f>
        <v>323</v>
      </c>
      <c r="I863" s="7">
        <f t="shared" si="232"/>
        <v>323</v>
      </c>
    </row>
    <row r="864" spans="1:9" ht="31.5">
      <c r="A864" s="100" t="s">
        <v>207</v>
      </c>
      <c r="B864" s="4"/>
      <c r="C864" s="4" t="s">
        <v>153</v>
      </c>
      <c r="D864" s="4" t="s">
        <v>35</v>
      </c>
      <c r="E864" s="4" t="s">
        <v>917</v>
      </c>
      <c r="F864" s="4" t="s">
        <v>111</v>
      </c>
      <c r="G864" s="7">
        <v>330.4</v>
      </c>
      <c r="H864" s="7">
        <v>323</v>
      </c>
      <c r="I864" s="7">
        <v>323</v>
      </c>
    </row>
    <row r="865" spans="1:9" ht="31.5">
      <c r="A865" s="100" t="s">
        <v>239</v>
      </c>
      <c r="B865" s="4"/>
      <c r="C865" s="4" t="s">
        <v>153</v>
      </c>
      <c r="D865" s="4" t="s">
        <v>35</v>
      </c>
      <c r="E865" s="4" t="s">
        <v>238</v>
      </c>
      <c r="F865" s="4"/>
      <c r="G865" s="7">
        <f>SUM(G866)</f>
        <v>8882.4</v>
      </c>
      <c r="H865" s="7">
        <f t="shared" ref="H865:I865" si="233">SUM(H866)</f>
        <v>0</v>
      </c>
      <c r="I865" s="7">
        <f t="shared" si="233"/>
        <v>49799.199999999997</v>
      </c>
    </row>
    <row r="866" spans="1:9">
      <c r="A866" s="100" t="s">
        <v>29</v>
      </c>
      <c r="B866" s="4"/>
      <c r="C866" s="4" t="s">
        <v>153</v>
      </c>
      <c r="D866" s="4" t="s">
        <v>35</v>
      </c>
      <c r="E866" s="4" t="s">
        <v>629</v>
      </c>
      <c r="F866" s="4"/>
      <c r="G866" s="7">
        <f>SUM(G869)+G871+G873+G867</f>
        <v>8882.4</v>
      </c>
      <c r="H866" s="7">
        <f t="shared" ref="H866:I866" si="234">SUM(H869)+H871+H873+H867</f>
        <v>0</v>
      </c>
      <c r="I866" s="7">
        <f t="shared" si="234"/>
        <v>49799.199999999997</v>
      </c>
    </row>
    <row r="867" spans="1:9">
      <c r="A867" s="109" t="s">
        <v>233</v>
      </c>
      <c r="B867" s="4"/>
      <c r="C867" s="4" t="s">
        <v>153</v>
      </c>
      <c r="D867" s="4" t="s">
        <v>35</v>
      </c>
      <c r="E867" s="4" t="s">
        <v>630</v>
      </c>
      <c r="F867" s="4"/>
      <c r="G867" s="7">
        <f>SUM(G868)</f>
        <v>152.6</v>
      </c>
      <c r="H867" s="7">
        <f t="shared" ref="H867:I867" si="235">SUM(H868)</f>
        <v>0</v>
      </c>
      <c r="I867" s="7">
        <f t="shared" si="235"/>
        <v>0</v>
      </c>
    </row>
    <row r="868" spans="1:9" ht="31.5">
      <c r="A868" s="109" t="s">
        <v>207</v>
      </c>
      <c r="B868" s="4"/>
      <c r="C868" s="4" t="s">
        <v>153</v>
      </c>
      <c r="D868" s="4" t="s">
        <v>35</v>
      </c>
      <c r="E868" s="4" t="s">
        <v>630</v>
      </c>
      <c r="F868" s="4" t="s">
        <v>111</v>
      </c>
      <c r="G868" s="7">
        <v>152.6</v>
      </c>
      <c r="H868" s="7"/>
      <c r="I868" s="7"/>
    </row>
    <row r="869" spans="1:9" ht="47.25">
      <c r="A869" s="100" t="s">
        <v>814</v>
      </c>
      <c r="B869" s="4"/>
      <c r="C869" s="4" t="s">
        <v>153</v>
      </c>
      <c r="D869" s="4" t="s">
        <v>35</v>
      </c>
      <c r="E869" s="4" t="s">
        <v>633</v>
      </c>
      <c r="F869" s="4"/>
      <c r="G869" s="7">
        <f>SUM(G870)</f>
        <v>0</v>
      </c>
      <c r="H869" s="7">
        <f t="shared" ref="H869:I869" si="236">SUM(H870)</f>
        <v>0</v>
      </c>
      <c r="I869" s="7">
        <f t="shared" si="236"/>
        <v>49799.199999999997</v>
      </c>
    </row>
    <row r="870" spans="1:9" ht="31.5">
      <c r="A870" s="100" t="s">
        <v>207</v>
      </c>
      <c r="B870" s="4"/>
      <c r="C870" s="4" t="s">
        <v>153</v>
      </c>
      <c r="D870" s="4" t="s">
        <v>35</v>
      </c>
      <c r="E870" s="4" t="s">
        <v>633</v>
      </c>
      <c r="F870" s="4" t="s">
        <v>111</v>
      </c>
      <c r="G870" s="7"/>
      <c r="H870" s="7"/>
      <c r="I870" s="7">
        <v>49799.199999999997</v>
      </c>
    </row>
    <row r="871" spans="1:9" ht="31.5">
      <c r="A871" s="100" t="s">
        <v>997</v>
      </c>
      <c r="B871" s="4"/>
      <c r="C871" s="4" t="s">
        <v>153</v>
      </c>
      <c r="D871" s="4" t="s">
        <v>35</v>
      </c>
      <c r="E871" s="4" t="s">
        <v>998</v>
      </c>
      <c r="F871" s="4"/>
      <c r="G871" s="7">
        <f>SUM(G872)</f>
        <v>3598.1</v>
      </c>
      <c r="H871" s="7">
        <f t="shared" ref="H871:I871" si="237">SUM(H872)</f>
        <v>0</v>
      </c>
      <c r="I871" s="7">
        <f t="shared" si="237"/>
        <v>0</v>
      </c>
    </row>
    <row r="872" spans="1:9" ht="31.5">
      <c r="A872" s="100" t="s">
        <v>207</v>
      </c>
      <c r="B872" s="4"/>
      <c r="C872" s="4" t="s">
        <v>153</v>
      </c>
      <c r="D872" s="4" t="s">
        <v>35</v>
      </c>
      <c r="E872" s="4" t="s">
        <v>998</v>
      </c>
      <c r="F872" s="4" t="s">
        <v>111</v>
      </c>
      <c r="G872" s="7">
        <v>3598.1</v>
      </c>
      <c r="H872" s="7">
        <v>0</v>
      </c>
      <c r="I872" s="7">
        <v>0</v>
      </c>
    </row>
    <row r="873" spans="1:9" ht="31.5">
      <c r="A873" s="100" t="s">
        <v>999</v>
      </c>
      <c r="B873" s="4"/>
      <c r="C873" s="4" t="s">
        <v>153</v>
      </c>
      <c r="D873" s="4" t="s">
        <v>35</v>
      </c>
      <c r="E873" s="4" t="s">
        <v>1000</v>
      </c>
      <c r="F873" s="4"/>
      <c r="G873" s="7">
        <f>SUM(G874)</f>
        <v>5131.7</v>
      </c>
      <c r="H873" s="7">
        <f t="shared" ref="H873:I873" si="238">SUM(H874)</f>
        <v>0</v>
      </c>
      <c r="I873" s="7">
        <f t="shared" si="238"/>
        <v>0</v>
      </c>
    </row>
    <row r="874" spans="1:9" ht="31.5">
      <c r="A874" s="100" t="s">
        <v>207</v>
      </c>
      <c r="B874" s="4"/>
      <c r="C874" s="4" t="s">
        <v>153</v>
      </c>
      <c r="D874" s="4" t="s">
        <v>35</v>
      </c>
      <c r="E874" s="4" t="s">
        <v>1000</v>
      </c>
      <c r="F874" s="4" t="s">
        <v>111</v>
      </c>
      <c r="G874" s="7">
        <v>5131.7</v>
      </c>
      <c r="H874" s="7">
        <v>0</v>
      </c>
      <c r="I874" s="7">
        <v>0</v>
      </c>
    </row>
    <row r="875" spans="1:9">
      <c r="A875" s="100" t="s">
        <v>170</v>
      </c>
      <c r="B875" s="4"/>
      <c r="C875" s="4" t="s">
        <v>153</v>
      </c>
      <c r="D875" s="4" t="s">
        <v>45</v>
      </c>
      <c r="E875" s="4"/>
      <c r="F875" s="4"/>
      <c r="G875" s="7">
        <f>SUM(G876)</f>
        <v>14889.7</v>
      </c>
      <c r="H875" s="7">
        <f t="shared" ref="H875:I875" si="239">SUM(H876)</f>
        <v>14265.8</v>
      </c>
      <c r="I875" s="7">
        <f t="shared" si="239"/>
        <v>4997.7000000000007</v>
      </c>
    </row>
    <row r="876" spans="1:9" ht="31.5">
      <c r="A876" s="100" t="s">
        <v>521</v>
      </c>
      <c r="B876" s="4"/>
      <c r="C876" s="4" t="s">
        <v>153</v>
      </c>
      <c r="D876" s="4" t="s">
        <v>45</v>
      </c>
      <c r="E876" s="4" t="s">
        <v>231</v>
      </c>
      <c r="F876" s="4"/>
      <c r="G876" s="7">
        <f>G877</f>
        <v>14889.7</v>
      </c>
      <c r="H876" s="7">
        <f t="shared" ref="H876:I876" si="240">H877</f>
        <v>14265.8</v>
      </c>
      <c r="I876" s="7">
        <f t="shared" si="240"/>
        <v>4997.7000000000007</v>
      </c>
    </row>
    <row r="877" spans="1:9" ht="78.75">
      <c r="A877" s="100" t="s">
        <v>838</v>
      </c>
      <c r="B877" s="4"/>
      <c r="C877" s="4" t="s">
        <v>153</v>
      </c>
      <c r="D877" s="4" t="s">
        <v>45</v>
      </c>
      <c r="E877" s="4" t="s">
        <v>234</v>
      </c>
      <c r="F877" s="4"/>
      <c r="G877" s="7">
        <f>G878+G884</f>
        <v>14889.7</v>
      </c>
      <c r="H877" s="7">
        <f>H878+H884</f>
        <v>14265.8</v>
      </c>
      <c r="I877" s="7">
        <f>I878+I884</f>
        <v>4997.7000000000007</v>
      </c>
    </row>
    <row r="878" spans="1:9">
      <c r="A878" s="100" t="s">
        <v>29</v>
      </c>
      <c r="B878" s="4"/>
      <c r="C878" s="4" t="s">
        <v>153</v>
      </c>
      <c r="D878" s="4" t="s">
        <v>45</v>
      </c>
      <c r="E878" s="4" t="s">
        <v>625</v>
      </c>
      <c r="F878" s="4"/>
      <c r="G878" s="7">
        <f>SUM(G879)+G882</f>
        <v>5990.5</v>
      </c>
      <c r="H878" s="7">
        <f t="shared" ref="H878:I878" si="241">SUM(H879)+H882</f>
        <v>4997.7000000000007</v>
      </c>
      <c r="I878" s="7">
        <f t="shared" si="241"/>
        <v>4997.7000000000007</v>
      </c>
    </row>
    <row r="879" spans="1:9" ht="54.75" customHeight="1">
      <c r="A879" s="100" t="s">
        <v>887</v>
      </c>
      <c r="B879" s="46"/>
      <c r="C879" s="4" t="s">
        <v>153</v>
      </c>
      <c r="D879" s="4" t="s">
        <v>45</v>
      </c>
      <c r="E879" s="47" t="s">
        <v>634</v>
      </c>
      <c r="F879" s="4"/>
      <c r="G879" s="7">
        <f>SUM(G880:G881)</f>
        <v>5920.4</v>
      </c>
      <c r="H879" s="7">
        <f t="shared" ref="H879:I879" si="242">SUM(H880:H881)</f>
        <v>4927.6000000000004</v>
      </c>
      <c r="I879" s="7">
        <f t="shared" si="242"/>
        <v>4927.6000000000004</v>
      </c>
    </row>
    <row r="880" spans="1:9" ht="31.5" hidden="1">
      <c r="A880" s="100" t="s">
        <v>43</v>
      </c>
      <c r="B880" s="46"/>
      <c r="C880" s="4" t="s">
        <v>153</v>
      </c>
      <c r="D880" s="4" t="s">
        <v>45</v>
      </c>
      <c r="E880" s="47" t="s">
        <v>634</v>
      </c>
      <c r="F880" s="4" t="s">
        <v>80</v>
      </c>
      <c r="G880" s="7"/>
      <c r="H880" s="7"/>
      <c r="I880" s="7"/>
    </row>
    <row r="881" spans="1:9" ht="31.5">
      <c r="A881" s="100" t="s">
        <v>207</v>
      </c>
      <c r="B881" s="46"/>
      <c r="C881" s="4" t="s">
        <v>153</v>
      </c>
      <c r="D881" s="4" t="s">
        <v>45</v>
      </c>
      <c r="E881" s="47" t="s">
        <v>634</v>
      </c>
      <c r="F881" s="4" t="s">
        <v>111</v>
      </c>
      <c r="G881" s="7">
        <v>5920.4</v>
      </c>
      <c r="H881" s="7">
        <v>4927.6000000000004</v>
      </c>
      <c r="I881" s="7">
        <v>4927.6000000000004</v>
      </c>
    </row>
    <row r="882" spans="1:9" ht="63">
      <c r="A882" s="100" t="s">
        <v>972</v>
      </c>
      <c r="B882" s="46"/>
      <c r="C882" s="4" t="s">
        <v>153</v>
      </c>
      <c r="D882" s="4" t="s">
        <v>45</v>
      </c>
      <c r="E882" s="47" t="s">
        <v>947</v>
      </c>
      <c r="F882" s="4"/>
      <c r="G882" s="7">
        <f>SUM(G883)</f>
        <v>70.099999999999994</v>
      </c>
      <c r="H882" s="7">
        <f t="shared" ref="H882:I882" si="243">SUM(H883)</f>
        <v>70.099999999999994</v>
      </c>
      <c r="I882" s="7">
        <f t="shared" si="243"/>
        <v>70.099999999999994</v>
      </c>
    </row>
    <row r="883" spans="1:9" ht="31.5">
      <c r="A883" s="100" t="s">
        <v>207</v>
      </c>
      <c r="B883" s="46"/>
      <c r="C883" s="4" t="s">
        <v>153</v>
      </c>
      <c r="D883" s="4" t="s">
        <v>45</v>
      </c>
      <c r="E883" s="47" t="s">
        <v>947</v>
      </c>
      <c r="F883" s="4" t="s">
        <v>111</v>
      </c>
      <c r="G883" s="7">
        <v>70.099999999999994</v>
      </c>
      <c r="H883" s="7">
        <v>70.099999999999994</v>
      </c>
      <c r="I883" s="7">
        <v>70.099999999999994</v>
      </c>
    </row>
    <row r="884" spans="1:9" ht="63">
      <c r="A884" s="100" t="s">
        <v>839</v>
      </c>
      <c r="B884" s="46"/>
      <c r="C884" s="4" t="s">
        <v>153</v>
      </c>
      <c r="D884" s="4" t="s">
        <v>45</v>
      </c>
      <c r="E884" s="47" t="s">
        <v>635</v>
      </c>
      <c r="F884" s="4"/>
      <c r="G884" s="7">
        <f>G885+G888</f>
        <v>8899.2000000000007</v>
      </c>
      <c r="H884" s="7">
        <f t="shared" ref="H884:I884" si="244">H885+H888</f>
        <v>9268.0999999999985</v>
      </c>
      <c r="I884" s="7">
        <f t="shared" si="244"/>
        <v>0</v>
      </c>
    </row>
    <row r="885" spans="1:9" ht="31.5">
      <c r="A885" s="36" t="s">
        <v>948</v>
      </c>
      <c r="B885" s="46"/>
      <c r="C885" s="4" t="s">
        <v>153</v>
      </c>
      <c r="D885" s="4" t="s">
        <v>45</v>
      </c>
      <c r="E885" s="47" t="s">
        <v>636</v>
      </c>
      <c r="F885" s="4"/>
      <c r="G885" s="7">
        <f>SUM(G886:G887)</f>
        <v>4169</v>
      </c>
      <c r="H885" s="7">
        <f t="shared" ref="H885:I885" si="245">SUM(H886:H887)</f>
        <v>4360.7</v>
      </c>
      <c r="I885" s="7">
        <f t="shared" si="245"/>
        <v>0</v>
      </c>
    </row>
    <row r="886" spans="1:9" ht="31.5">
      <c r="A886" s="100" t="s">
        <v>207</v>
      </c>
      <c r="B886" s="46"/>
      <c r="C886" s="4" t="s">
        <v>153</v>
      </c>
      <c r="D886" s="4" t="s">
        <v>45</v>
      </c>
      <c r="E886" s="47" t="s">
        <v>636</v>
      </c>
      <c r="F886" s="4" t="s">
        <v>111</v>
      </c>
      <c r="G886" s="7">
        <v>2779.4</v>
      </c>
      <c r="H886" s="7">
        <v>4360.7</v>
      </c>
      <c r="I886" s="7"/>
    </row>
    <row r="887" spans="1:9">
      <c r="A887" s="100" t="s">
        <v>20</v>
      </c>
      <c r="B887" s="46"/>
      <c r="C887" s="4" t="s">
        <v>153</v>
      </c>
      <c r="D887" s="4" t="s">
        <v>45</v>
      </c>
      <c r="E887" s="47" t="s">
        <v>636</v>
      </c>
      <c r="F887" s="4" t="s">
        <v>85</v>
      </c>
      <c r="G887" s="7">
        <v>1389.6</v>
      </c>
      <c r="H887" s="7"/>
      <c r="I887" s="7"/>
    </row>
    <row r="888" spans="1:9" ht="78.75">
      <c r="A888" s="100" t="s">
        <v>949</v>
      </c>
      <c r="B888" s="46"/>
      <c r="C888" s="4" t="s">
        <v>153</v>
      </c>
      <c r="D888" s="4" t="s">
        <v>45</v>
      </c>
      <c r="E888" s="47" t="s">
        <v>775</v>
      </c>
      <c r="F888" s="4"/>
      <c r="G888" s="7">
        <f>SUM(G889)</f>
        <v>4730.2</v>
      </c>
      <c r="H888" s="7">
        <f t="shared" ref="H888:I888" si="246">SUM(H889)</f>
        <v>4907.3999999999996</v>
      </c>
      <c r="I888" s="7">
        <f t="shared" si="246"/>
        <v>0</v>
      </c>
    </row>
    <row r="889" spans="1:9" ht="31.5">
      <c r="A889" s="100" t="s">
        <v>207</v>
      </c>
      <c r="B889" s="46"/>
      <c r="C889" s="4" t="s">
        <v>153</v>
      </c>
      <c r="D889" s="4" t="s">
        <v>45</v>
      </c>
      <c r="E889" s="47" t="s">
        <v>775</v>
      </c>
      <c r="F889" s="4" t="s">
        <v>111</v>
      </c>
      <c r="G889" s="7">
        <v>4730.2</v>
      </c>
      <c r="H889" s="7">
        <v>4907.3999999999996</v>
      </c>
      <c r="I889" s="7"/>
    </row>
    <row r="890" spans="1:9">
      <c r="A890" s="100" t="s">
        <v>171</v>
      </c>
      <c r="B890" s="46"/>
      <c r="C890" s="4" t="s">
        <v>153</v>
      </c>
      <c r="D890" s="4" t="s">
        <v>152</v>
      </c>
      <c r="E890" s="47"/>
      <c r="F890" s="4"/>
      <c r="G890" s="7">
        <f>SUM(G891)</f>
        <v>11687.800000000001</v>
      </c>
      <c r="H890" s="7">
        <f>SUM(H891)</f>
        <v>10553.6</v>
      </c>
      <c r="I890" s="7">
        <f>SUM(I891)</f>
        <v>10553.6</v>
      </c>
    </row>
    <row r="891" spans="1:9" ht="31.5">
      <c r="A891" s="100" t="s">
        <v>521</v>
      </c>
      <c r="B891" s="46"/>
      <c r="C891" s="4" t="s">
        <v>153</v>
      </c>
      <c r="D891" s="4" t="s">
        <v>152</v>
      </c>
      <c r="E891" s="47" t="s">
        <v>231</v>
      </c>
      <c r="F891" s="4"/>
      <c r="G891" s="7">
        <f>SUM(G892)</f>
        <v>11687.800000000001</v>
      </c>
      <c r="H891" s="7">
        <f t="shared" ref="H891:I891" si="247">SUM(H892)</f>
        <v>10553.6</v>
      </c>
      <c r="I891" s="7">
        <f t="shared" si="247"/>
        <v>10553.6</v>
      </c>
    </row>
    <row r="892" spans="1:9" ht="31.5">
      <c r="A892" s="100" t="s">
        <v>280</v>
      </c>
      <c r="B892" s="46"/>
      <c r="C892" s="4" t="s">
        <v>153</v>
      </c>
      <c r="D892" s="4" t="s">
        <v>152</v>
      </c>
      <c r="E892" s="47" t="s">
        <v>232</v>
      </c>
      <c r="F892" s="4"/>
      <c r="G892" s="7">
        <f>SUM(G893+G896+G899+G901)</f>
        <v>11687.800000000001</v>
      </c>
      <c r="H892" s="7">
        <f>SUM(H893+H896+H899+H901)</f>
        <v>10553.6</v>
      </c>
      <c r="I892" s="7">
        <f>SUM(I893+I896+I899+I901)</f>
        <v>10553.6</v>
      </c>
    </row>
    <row r="893" spans="1:9">
      <c r="A893" s="100" t="s">
        <v>69</v>
      </c>
      <c r="B893" s="46"/>
      <c r="C893" s="4" t="s">
        <v>153</v>
      </c>
      <c r="D893" s="4" t="s">
        <v>152</v>
      </c>
      <c r="E893" s="47" t="s">
        <v>418</v>
      </c>
      <c r="F893" s="4"/>
      <c r="G893" s="7">
        <f>SUM(G894:G895)</f>
        <v>9242.4</v>
      </c>
      <c r="H893" s="7">
        <f>SUM(H894:H895)</f>
        <v>7907.4</v>
      </c>
      <c r="I893" s="7">
        <f>SUM(I894:I895)</f>
        <v>7907.4</v>
      </c>
    </row>
    <row r="894" spans="1:9" ht="47.25">
      <c r="A894" s="100" t="s">
        <v>42</v>
      </c>
      <c r="B894" s="46"/>
      <c r="C894" s="4" t="s">
        <v>153</v>
      </c>
      <c r="D894" s="4" t="s">
        <v>152</v>
      </c>
      <c r="E894" s="47" t="s">
        <v>418</v>
      </c>
      <c r="F894" s="4">
        <v>100</v>
      </c>
      <c r="G894" s="7">
        <v>9241.9</v>
      </c>
      <c r="H894" s="7">
        <v>7906.9</v>
      </c>
      <c r="I894" s="7">
        <v>7906.9</v>
      </c>
    </row>
    <row r="895" spans="1:9" ht="31.5">
      <c r="A895" s="100" t="s">
        <v>43</v>
      </c>
      <c r="B895" s="46"/>
      <c r="C895" s="4" t="s">
        <v>153</v>
      </c>
      <c r="D895" s="4" t="s">
        <v>152</v>
      </c>
      <c r="E895" s="47" t="s">
        <v>418</v>
      </c>
      <c r="F895" s="4">
        <v>200</v>
      </c>
      <c r="G895" s="7">
        <v>0.5</v>
      </c>
      <c r="H895" s="7">
        <v>0.5</v>
      </c>
      <c r="I895" s="7">
        <v>0.5</v>
      </c>
    </row>
    <row r="896" spans="1:9">
      <c r="A896" s="100" t="s">
        <v>84</v>
      </c>
      <c r="B896" s="46"/>
      <c r="C896" s="4" t="s">
        <v>153</v>
      </c>
      <c r="D896" s="4" t="s">
        <v>152</v>
      </c>
      <c r="E896" s="47" t="s">
        <v>419</v>
      </c>
      <c r="F896" s="4"/>
      <c r="G896" s="7">
        <f>SUM(G897:G898)</f>
        <v>403.2</v>
      </c>
      <c r="H896" s="7">
        <f>SUM(H897:H898)</f>
        <v>432.59999999999997</v>
      </c>
      <c r="I896" s="7">
        <f>SUM(I897:I898)</f>
        <v>432.59999999999997</v>
      </c>
    </row>
    <row r="897" spans="1:9" ht="31.5">
      <c r="A897" s="100" t="s">
        <v>43</v>
      </c>
      <c r="B897" s="46"/>
      <c r="C897" s="4" t="s">
        <v>153</v>
      </c>
      <c r="D897" s="4" t="s">
        <v>152</v>
      </c>
      <c r="E897" s="47" t="s">
        <v>419</v>
      </c>
      <c r="F897" s="4">
        <v>200</v>
      </c>
      <c r="G897" s="7">
        <v>376.2</v>
      </c>
      <c r="H897" s="7">
        <v>412.4</v>
      </c>
      <c r="I897" s="7">
        <v>412.4</v>
      </c>
    </row>
    <row r="898" spans="1:9">
      <c r="A898" s="100" t="s">
        <v>20</v>
      </c>
      <c r="B898" s="46"/>
      <c r="C898" s="4" t="s">
        <v>153</v>
      </c>
      <c r="D898" s="4" t="s">
        <v>152</v>
      </c>
      <c r="E898" s="47" t="s">
        <v>419</v>
      </c>
      <c r="F898" s="4">
        <v>800</v>
      </c>
      <c r="G898" s="7">
        <v>27</v>
      </c>
      <c r="H898" s="7">
        <v>20.2</v>
      </c>
      <c r="I898" s="7">
        <v>20.2</v>
      </c>
    </row>
    <row r="899" spans="1:9" ht="31.5">
      <c r="A899" s="100" t="s">
        <v>86</v>
      </c>
      <c r="B899" s="46"/>
      <c r="C899" s="4" t="s">
        <v>153</v>
      </c>
      <c r="D899" s="4" t="s">
        <v>152</v>
      </c>
      <c r="E899" s="47" t="s">
        <v>420</v>
      </c>
      <c r="F899" s="4"/>
      <c r="G899" s="7">
        <f>SUM(G900)</f>
        <v>968.6</v>
      </c>
      <c r="H899" s="7">
        <f>SUM(H900)</f>
        <v>1645.7</v>
      </c>
      <c r="I899" s="7">
        <f>SUM(I900)</f>
        <v>1645.7</v>
      </c>
    </row>
    <row r="900" spans="1:9" ht="31.5">
      <c r="A900" s="100" t="s">
        <v>43</v>
      </c>
      <c r="B900" s="46"/>
      <c r="C900" s="4" t="s">
        <v>153</v>
      </c>
      <c r="D900" s="4" t="s">
        <v>152</v>
      </c>
      <c r="E900" s="47" t="s">
        <v>420</v>
      </c>
      <c r="F900" s="4">
        <v>200</v>
      </c>
      <c r="G900" s="7">
        <v>968.6</v>
      </c>
      <c r="H900" s="7">
        <v>1645.7</v>
      </c>
      <c r="I900" s="7">
        <v>1645.7</v>
      </c>
    </row>
    <row r="901" spans="1:9" ht="31.5">
      <c r="A901" s="100" t="s">
        <v>87</v>
      </c>
      <c r="B901" s="46"/>
      <c r="C901" s="4" t="s">
        <v>153</v>
      </c>
      <c r="D901" s="4" t="s">
        <v>152</v>
      </c>
      <c r="E901" s="47" t="s">
        <v>421</v>
      </c>
      <c r="F901" s="4"/>
      <c r="G901" s="7">
        <f>SUM(G902:G903)</f>
        <v>1073.5999999999999</v>
      </c>
      <c r="H901" s="7">
        <f>SUM(H902:H903)</f>
        <v>567.9</v>
      </c>
      <c r="I901" s="7">
        <f>SUM(I902:I903)</f>
        <v>567.9</v>
      </c>
    </row>
    <row r="902" spans="1:9" ht="31.5">
      <c r="A902" s="100" t="s">
        <v>43</v>
      </c>
      <c r="B902" s="46"/>
      <c r="C902" s="4" t="s">
        <v>153</v>
      </c>
      <c r="D902" s="4" t="s">
        <v>152</v>
      </c>
      <c r="E902" s="47" t="s">
        <v>421</v>
      </c>
      <c r="F902" s="4">
        <v>200</v>
      </c>
      <c r="G902" s="7">
        <v>975.6</v>
      </c>
      <c r="H902" s="7">
        <v>448.8</v>
      </c>
      <c r="I902" s="7">
        <v>448.8</v>
      </c>
    </row>
    <row r="903" spans="1:9">
      <c r="A903" s="100" t="s">
        <v>20</v>
      </c>
      <c r="B903" s="46"/>
      <c r="C903" s="4" t="s">
        <v>153</v>
      </c>
      <c r="D903" s="4" t="s">
        <v>152</v>
      </c>
      <c r="E903" s="47" t="s">
        <v>421</v>
      </c>
      <c r="F903" s="4">
        <v>800</v>
      </c>
      <c r="G903" s="7">
        <v>98</v>
      </c>
      <c r="H903" s="7">
        <v>119.1</v>
      </c>
      <c r="I903" s="7">
        <v>119.1</v>
      </c>
    </row>
    <row r="904" spans="1:9">
      <c r="A904" s="23" t="s">
        <v>888</v>
      </c>
      <c r="B904" s="24" t="s">
        <v>289</v>
      </c>
      <c r="C904" s="25"/>
      <c r="D904" s="25"/>
      <c r="E904" s="24"/>
      <c r="F904" s="25"/>
      <c r="G904" s="26">
        <f>SUM(G905+G1207)+G1236</f>
        <v>3520097</v>
      </c>
      <c r="H904" s="26">
        <f>SUM(H905+H1207)+H1236</f>
        <v>3155615.0999999992</v>
      </c>
      <c r="I904" s="26">
        <f>SUM(I905+I1207)+I1236</f>
        <v>3137183.4999999995</v>
      </c>
    </row>
    <row r="905" spans="1:9">
      <c r="A905" s="100" t="s">
        <v>101</v>
      </c>
      <c r="B905" s="4"/>
      <c r="C905" s="4" t="s">
        <v>102</v>
      </c>
      <c r="D905" s="4"/>
      <c r="E905" s="4"/>
      <c r="F905" s="4"/>
      <c r="G905" s="7">
        <f>SUM(G906+G971+G1089+G1119+G1150)+G1111</f>
        <v>3444926.3000000003</v>
      </c>
      <c r="H905" s="7">
        <f>SUM(H906+H971+H1089+H1119+H1150)+H1111</f>
        <v>3080809.3999999994</v>
      </c>
      <c r="I905" s="7">
        <f>SUM(I906+I971+I1089+I1119+I1150)+I1111</f>
        <v>3062377.8</v>
      </c>
    </row>
    <row r="906" spans="1:9">
      <c r="A906" s="100" t="s">
        <v>162</v>
      </c>
      <c r="B906" s="4"/>
      <c r="C906" s="4" t="s">
        <v>102</v>
      </c>
      <c r="D906" s="4" t="s">
        <v>28</v>
      </c>
      <c r="E906" s="4"/>
      <c r="F906" s="4"/>
      <c r="G906" s="7">
        <f>SUM(G912)+G966+G907</f>
        <v>1191704.4000000001</v>
      </c>
      <c r="H906" s="7">
        <f t="shared" ref="H906:I906" si="248">SUM(H912)+H966+H907</f>
        <v>1090102.8</v>
      </c>
      <c r="I906" s="7">
        <f t="shared" si="248"/>
        <v>1103799.3999999999</v>
      </c>
    </row>
    <row r="907" spans="1:9" ht="31.5">
      <c r="A907" s="45" t="s">
        <v>411</v>
      </c>
      <c r="B907" s="101"/>
      <c r="C907" s="4" t="s">
        <v>102</v>
      </c>
      <c r="D907" s="4" t="s">
        <v>28</v>
      </c>
      <c r="E907" s="48" t="s">
        <v>321</v>
      </c>
      <c r="F907" s="4"/>
      <c r="G907" s="7">
        <f t="shared" ref="G907:I908" si="249">G908</f>
        <v>1458.6</v>
      </c>
      <c r="H907" s="7">
        <f t="shared" si="249"/>
        <v>1308.5999999999999</v>
      </c>
      <c r="I907" s="7">
        <f t="shared" si="249"/>
        <v>1308.5999999999999</v>
      </c>
    </row>
    <row r="908" spans="1:9" ht="31.5">
      <c r="A908" s="93" t="s">
        <v>329</v>
      </c>
      <c r="B908" s="101"/>
      <c r="C908" s="4" t="s">
        <v>102</v>
      </c>
      <c r="D908" s="4" t="s">
        <v>28</v>
      </c>
      <c r="E908" s="48" t="s">
        <v>330</v>
      </c>
      <c r="F908" s="4"/>
      <c r="G908" s="7">
        <f t="shared" si="249"/>
        <v>1458.6</v>
      </c>
      <c r="H908" s="7">
        <f t="shared" si="249"/>
        <v>1308.5999999999999</v>
      </c>
      <c r="I908" s="7">
        <f t="shared" si="249"/>
        <v>1308.5999999999999</v>
      </c>
    </row>
    <row r="909" spans="1:9" ht="47.25">
      <c r="A909" s="100" t="s">
        <v>966</v>
      </c>
      <c r="B909" s="101"/>
      <c r="C909" s="4" t="s">
        <v>102</v>
      </c>
      <c r="D909" s="4" t="s">
        <v>28</v>
      </c>
      <c r="E909" s="48" t="s">
        <v>453</v>
      </c>
      <c r="F909" s="4"/>
      <c r="G909" s="7">
        <f>G910+G911</f>
        <v>1458.6</v>
      </c>
      <c r="H909" s="7">
        <f>H910+H911</f>
        <v>1308.5999999999999</v>
      </c>
      <c r="I909" s="7">
        <f>I910+I911</f>
        <v>1308.5999999999999</v>
      </c>
    </row>
    <row r="910" spans="1:9" ht="47.25">
      <c r="A910" s="100" t="s">
        <v>42</v>
      </c>
      <c r="B910" s="101"/>
      <c r="C910" s="4" t="s">
        <v>102</v>
      </c>
      <c r="D910" s="4" t="s">
        <v>28</v>
      </c>
      <c r="E910" s="48" t="s">
        <v>453</v>
      </c>
      <c r="F910" s="101" t="s">
        <v>78</v>
      </c>
      <c r="G910" s="7">
        <v>1308.5999999999999</v>
      </c>
      <c r="H910" s="7">
        <v>1308.5999999999999</v>
      </c>
      <c r="I910" s="7">
        <v>1308.5999999999999</v>
      </c>
    </row>
    <row r="911" spans="1:9" ht="31.5">
      <c r="A911" s="100" t="s">
        <v>110</v>
      </c>
      <c r="B911" s="4"/>
      <c r="C911" s="4" t="s">
        <v>102</v>
      </c>
      <c r="D911" s="4" t="s">
        <v>28</v>
      </c>
      <c r="E911" s="48" t="s">
        <v>453</v>
      </c>
      <c r="F911" s="4" t="s">
        <v>111</v>
      </c>
      <c r="G911" s="7">
        <v>150</v>
      </c>
      <c r="H911" s="7">
        <v>0</v>
      </c>
      <c r="I911" s="7">
        <v>0</v>
      </c>
    </row>
    <row r="912" spans="1:9" ht="32.25" customHeight="1">
      <c r="A912" s="100" t="s">
        <v>522</v>
      </c>
      <c r="B912" s="4"/>
      <c r="C912" s="4" t="s">
        <v>102</v>
      </c>
      <c r="D912" s="4" t="s">
        <v>28</v>
      </c>
      <c r="E912" s="31" t="s">
        <v>290</v>
      </c>
      <c r="F912" s="4"/>
      <c r="G912" s="7">
        <f>SUM(G913+G956)</f>
        <v>1190245.8</v>
      </c>
      <c r="H912" s="7">
        <f>SUM(H913+H956)</f>
        <v>1088794.2</v>
      </c>
      <c r="I912" s="7">
        <f>SUM(I913+I956)</f>
        <v>1102490.7999999998</v>
      </c>
    </row>
    <row r="913" spans="1:9" ht="32.25" customHeight="1">
      <c r="A913" s="100" t="s">
        <v>659</v>
      </c>
      <c r="B913" s="4"/>
      <c r="C913" s="4" t="s">
        <v>102</v>
      </c>
      <c r="D913" s="4" t="s">
        <v>28</v>
      </c>
      <c r="E913" s="31" t="s">
        <v>577</v>
      </c>
      <c r="F913" s="4"/>
      <c r="G913" s="7">
        <f>SUM(G914+G924+G932)+G929</f>
        <v>1139746.7</v>
      </c>
      <c r="H913" s="7">
        <f t="shared" ref="H913:I913" si="250">SUM(H914+H924+H932)+H929</f>
        <v>1086794.2</v>
      </c>
      <c r="I913" s="7">
        <f t="shared" si="250"/>
        <v>1096890.7999999998</v>
      </c>
    </row>
    <row r="914" spans="1:9">
      <c r="A914" s="100" t="s">
        <v>29</v>
      </c>
      <c r="B914" s="4"/>
      <c r="C914" s="4" t="s">
        <v>102</v>
      </c>
      <c r="D914" s="4" t="s">
        <v>28</v>
      </c>
      <c r="E914" s="31" t="s">
        <v>578</v>
      </c>
      <c r="F914" s="4"/>
      <c r="G914" s="7">
        <f>SUM(G915)+G919+G921</f>
        <v>2277.9</v>
      </c>
      <c r="H914" s="7">
        <f t="shared" ref="H914:I914" si="251">SUM(H915)+H919+H921</f>
        <v>932.6</v>
      </c>
      <c r="I914" s="7">
        <f t="shared" si="251"/>
        <v>737.6</v>
      </c>
    </row>
    <row r="915" spans="1:9">
      <c r="A915" s="100" t="s">
        <v>293</v>
      </c>
      <c r="B915" s="4"/>
      <c r="C915" s="4" t="s">
        <v>102</v>
      </c>
      <c r="D915" s="4" t="s">
        <v>28</v>
      </c>
      <c r="E915" s="31" t="s">
        <v>579</v>
      </c>
      <c r="F915" s="4"/>
      <c r="G915" s="7">
        <f>SUM(G916:G918)</f>
        <v>1540.3</v>
      </c>
      <c r="H915" s="7">
        <f>SUM(H916:H918)</f>
        <v>0</v>
      </c>
      <c r="I915" s="7">
        <f>SUM(I916:I918)</f>
        <v>0</v>
      </c>
    </row>
    <row r="916" spans="1:9" ht="31.5">
      <c r="A916" s="100" t="s">
        <v>43</v>
      </c>
      <c r="B916" s="4"/>
      <c r="C916" s="4" t="s">
        <v>102</v>
      </c>
      <c r="D916" s="4" t="s">
        <v>28</v>
      </c>
      <c r="E916" s="31" t="s">
        <v>579</v>
      </c>
      <c r="F916" s="4" t="s">
        <v>80</v>
      </c>
      <c r="G916" s="7">
        <v>235.3</v>
      </c>
      <c r="H916" s="7"/>
      <c r="I916" s="7"/>
    </row>
    <row r="917" spans="1:9" hidden="1">
      <c r="A917" s="100" t="s">
        <v>34</v>
      </c>
      <c r="B917" s="4"/>
      <c r="C917" s="4" t="s">
        <v>102</v>
      </c>
      <c r="D917" s="4" t="s">
        <v>28</v>
      </c>
      <c r="E917" s="31" t="s">
        <v>579</v>
      </c>
      <c r="F917" s="4" t="s">
        <v>88</v>
      </c>
      <c r="G917" s="7"/>
      <c r="H917" s="7"/>
      <c r="I917" s="7"/>
    </row>
    <row r="918" spans="1:9" ht="31.5">
      <c r="A918" s="100" t="s">
        <v>207</v>
      </c>
      <c r="B918" s="4"/>
      <c r="C918" s="4" t="s">
        <v>102</v>
      </c>
      <c r="D918" s="4" t="s">
        <v>28</v>
      </c>
      <c r="E918" s="31" t="s">
        <v>579</v>
      </c>
      <c r="F918" s="4" t="s">
        <v>111</v>
      </c>
      <c r="G918" s="7">
        <v>1305</v>
      </c>
      <c r="H918" s="7"/>
      <c r="I918" s="7"/>
    </row>
    <row r="919" spans="1:9" ht="78.75">
      <c r="A919" s="100" t="s">
        <v>405</v>
      </c>
      <c r="B919" s="4"/>
      <c r="C919" s="4" t="s">
        <v>102</v>
      </c>
      <c r="D919" s="4" t="s">
        <v>28</v>
      </c>
      <c r="E919" s="48" t="s">
        <v>776</v>
      </c>
      <c r="F919" s="4"/>
      <c r="G919" s="7">
        <f>SUM(G920)</f>
        <v>0</v>
      </c>
      <c r="H919" s="7">
        <f t="shared" ref="H919:I919" si="252">SUM(H920)</f>
        <v>195</v>
      </c>
      <c r="I919" s="7">
        <f t="shared" si="252"/>
        <v>0</v>
      </c>
    </row>
    <row r="920" spans="1:9" ht="31.5">
      <c r="A920" s="100" t="s">
        <v>207</v>
      </c>
      <c r="B920" s="4"/>
      <c r="C920" s="4" t="s">
        <v>102</v>
      </c>
      <c r="D920" s="4" t="s">
        <v>28</v>
      </c>
      <c r="E920" s="48" t="s">
        <v>776</v>
      </c>
      <c r="F920" s="4" t="s">
        <v>111</v>
      </c>
      <c r="G920" s="7"/>
      <c r="H920" s="7">
        <v>195</v>
      </c>
      <c r="I920" s="7"/>
    </row>
    <row r="921" spans="1:9" ht="47.25">
      <c r="A921" s="71" t="s">
        <v>923</v>
      </c>
      <c r="B921" s="94"/>
      <c r="C921" s="94" t="s">
        <v>102</v>
      </c>
      <c r="D921" s="94" t="s">
        <v>28</v>
      </c>
      <c r="E921" s="95" t="s">
        <v>924</v>
      </c>
      <c r="F921" s="94"/>
      <c r="G921" s="72">
        <f>G922+G923</f>
        <v>737.6</v>
      </c>
      <c r="H921" s="72">
        <f>H922+H923</f>
        <v>737.6</v>
      </c>
      <c r="I921" s="72">
        <f>I922+I923</f>
        <v>737.6</v>
      </c>
    </row>
    <row r="922" spans="1:9" ht="31.5">
      <c r="A922" s="71" t="s">
        <v>43</v>
      </c>
      <c r="B922" s="94"/>
      <c r="C922" s="94" t="s">
        <v>102</v>
      </c>
      <c r="D922" s="94" t="s">
        <v>28</v>
      </c>
      <c r="E922" s="95" t="s">
        <v>924</v>
      </c>
      <c r="F922" s="94" t="s">
        <v>80</v>
      </c>
      <c r="G922" s="72"/>
      <c r="H922" s="72">
        <v>368.8</v>
      </c>
      <c r="I922" s="72">
        <v>0</v>
      </c>
    </row>
    <row r="923" spans="1:9" ht="31.5">
      <c r="A923" s="71" t="s">
        <v>207</v>
      </c>
      <c r="B923" s="94"/>
      <c r="C923" s="94" t="s">
        <v>102</v>
      </c>
      <c r="D923" s="94" t="s">
        <v>28</v>
      </c>
      <c r="E923" s="95" t="s">
        <v>924</v>
      </c>
      <c r="F923" s="94" t="s">
        <v>111</v>
      </c>
      <c r="G923" s="72">
        <v>737.6</v>
      </c>
      <c r="H923" s="72">
        <v>368.8</v>
      </c>
      <c r="I923" s="72">
        <v>737.6</v>
      </c>
    </row>
    <row r="924" spans="1:9" ht="47.25">
      <c r="A924" s="100" t="s">
        <v>23</v>
      </c>
      <c r="B924" s="4"/>
      <c r="C924" s="4" t="s">
        <v>102</v>
      </c>
      <c r="D924" s="4" t="s">
        <v>28</v>
      </c>
      <c r="E924" s="6" t="s">
        <v>580</v>
      </c>
      <c r="F924" s="22"/>
      <c r="G924" s="7">
        <f>SUM(G925)+G927</f>
        <v>1030954.7</v>
      </c>
      <c r="H924" s="7">
        <f>SUM(H925)+H927</f>
        <v>989437.29999999993</v>
      </c>
      <c r="I924" s="7">
        <f>SUM(I925)+I927</f>
        <v>995127.39999999991</v>
      </c>
    </row>
    <row r="925" spans="1:9" ht="47.25">
      <c r="A925" s="100" t="s">
        <v>349</v>
      </c>
      <c r="B925" s="4"/>
      <c r="C925" s="4" t="s">
        <v>102</v>
      </c>
      <c r="D925" s="4" t="s">
        <v>28</v>
      </c>
      <c r="E925" s="6" t="s">
        <v>581</v>
      </c>
      <c r="F925" s="22"/>
      <c r="G925" s="7">
        <f>SUM(G926)</f>
        <v>606621.6</v>
      </c>
      <c r="H925" s="7">
        <f>SUM(H926)</f>
        <v>606655.69999999995</v>
      </c>
      <c r="I925" s="7">
        <f>SUM(I926)</f>
        <v>606655.69999999995</v>
      </c>
    </row>
    <row r="926" spans="1:9" ht="31.5">
      <c r="A926" s="100" t="s">
        <v>207</v>
      </c>
      <c r="B926" s="4"/>
      <c r="C926" s="4" t="s">
        <v>102</v>
      </c>
      <c r="D926" s="4" t="s">
        <v>28</v>
      </c>
      <c r="E926" s="6" t="s">
        <v>581</v>
      </c>
      <c r="F926" s="4" t="s">
        <v>111</v>
      </c>
      <c r="G926" s="7">
        <v>606621.6</v>
      </c>
      <c r="H926" s="7">
        <v>606655.69999999995</v>
      </c>
      <c r="I926" s="7">
        <v>606655.69999999995</v>
      </c>
    </row>
    <row r="927" spans="1:9">
      <c r="A927" s="100" t="s">
        <v>293</v>
      </c>
      <c r="B927" s="4"/>
      <c r="C927" s="4" t="s">
        <v>102</v>
      </c>
      <c r="D927" s="4" t="s">
        <v>28</v>
      </c>
      <c r="E927" s="31" t="s">
        <v>582</v>
      </c>
      <c r="F927" s="4"/>
      <c r="G927" s="7">
        <f>G928</f>
        <v>424333.1</v>
      </c>
      <c r="H927" s="7">
        <f>H928</f>
        <v>382781.6</v>
      </c>
      <c r="I927" s="7">
        <f>I928</f>
        <v>388471.7</v>
      </c>
    </row>
    <row r="928" spans="1:9" ht="31.5">
      <c r="A928" s="100" t="s">
        <v>207</v>
      </c>
      <c r="B928" s="4"/>
      <c r="C928" s="4" t="s">
        <v>102</v>
      </c>
      <c r="D928" s="4" t="s">
        <v>28</v>
      </c>
      <c r="E928" s="31" t="s">
        <v>582</v>
      </c>
      <c r="F928" s="4" t="s">
        <v>111</v>
      </c>
      <c r="G928" s="7">
        <v>424333.1</v>
      </c>
      <c r="H928" s="7">
        <v>382781.6</v>
      </c>
      <c r="I928" s="7">
        <v>388471.7</v>
      </c>
    </row>
    <row r="929" spans="1:9">
      <c r="A929" s="100" t="s">
        <v>296</v>
      </c>
      <c r="B929" s="4"/>
      <c r="C929" s="4" t="s">
        <v>102</v>
      </c>
      <c r="D929" s="4" t="s">
        <v>28</v>
      </c>
      <c r="E929" s="31" t="s">
        <v>682</v>
      </c>
      <c r="F929" s="4"/>
      <c r="G929" s="7">
        <f>SUM(G930)</f>
        <v>6859.1</v>
      </c>
      <c r="H929" s="7">
        <f t="shared" ref="H929:I929" si="253">SUM(H930)</f>
        <v>0</v>
      </c>
      <c r="I929" s="7">
        <f t="shared" si="253"/>
        <v>3000</v>
      </c>
    </row>
    <row r="930" spans="1:9">
      <c r="A930" s="100" t="s">
        <v>293</v>
      </c>
      <c r="B930" s="4"/>
      <c r="C930" s="4" t="s">
        <v>102</v>
      </c>
      <c r="D930" s="4" t="s">
        <v>28</v>
      </c>
      <c r="E930" s="31" t="s">
        <v>583</v>
      </c>
      <c r="F930" s="4"/>
      <c r="G930" s="7">
        <f t="shared" ref="G930:I930" si="254">SUM(G931)</f>
        <v>6859.1</v>
      </c>
      <c r="H930" s="7">
        <f t="shared" si="254"/>
        <v>0</v>
      </c>
      <c r="I930" s="7">
        <f t="shared" si="254"/>
        <v>3000</v>
      </c>
    </row>
    <row r="931" spans="1:9" ht="31.5">
      <c r="A931" s="100" t="s">
        <v>207</v>
      </c>
      <c r="B931" s="4"/>
      <c r="C931" s="4" t="s">
        <v>102</v>
      </c>
      <c r="D931" s="4" t="s">
        <v>28</v>
      </c>
      <c r="E931" s="31" t="s">
        <v>583</v>
      </c>
      <c r="F931" s="4" t="s">
        <v>111</v>
      </c>
      <c r="G931" s="7">
        <v>6859.1</v>
      </c>
      <c r="H931" s="7"/>
      <c r="I931" s="7">
        <v>3000</v>
      </c>
    </row>
    <row r="932" spans="1:9" ht="31.5">
      <c r="A932" s="100" t="s">
        <v>36</v>
      </c>
      <c r="B932" s="4"/>
      <c r="C932" s="4" t="s">
        <v>102</v>
      </c>
      <c r="D932" s="4" t="s">
        <v>28</v>
      </c>
      <c r="E932" s="6" t="s">
        <v>584</v>
      </c>
      <c r="F932" s="4"/>
      <c r="G932" s="7">
        <f>SUM(G933+G937)</f>
        <v>99654.999999999985</v>
      </c>
      <c r="H932" s="7">
        <f>SUM(H933+H937)</f>
        <v>96424.299999999988</v>
      </c>
      <c r="I932" s="7">
        <f>SUM(I933+I937)</f>
        <v>98025.799999999988</v>
      </c>
    </row>
    <row r="933" spans="1:9" ht="47.25">
      <c r="A933" s="100" t="s">
        <v>349</v>
      </c>
      <c r="B933" s="4"/>
      <c r="C933" s="4" t="s">
        <v>102</v>
      </c>
      <c r="D933" s="4" t="s">
        <v>28</v>
      </c>
      <c r="E933" s="6" t="s">
        <v>585</v>
      </c>
      <c r="F933" s="4"/>
      <c r="G933" s="7">
        <f>SUM(G934:G936)</f>
        <v>63206.399999999994</v>
      </c>
      <c r="H933" s="7">
        <f t="shared" ref="H933:I933" si="255">SUM(H934:H936)</f>
        <v>63775.399999999994</v>
      </c>
      <c r="I933" s="7">
        <f t="shared" si="255"/>
        <v>64402.7</v>
      </c>
    </row>
    <row r="934" spans="1:9" ht="47.25">
      <c r="A934" s="100" t="s">
        <v>42</v>
      </c>
      <c r="B934" s="4"/>
      <c r="C934" s="4" t="s">
        <v>102</v>
      </c>
      <c r="D934" s="4" t="s">
        <v>28</v>
      </c>
      <c r="E934" s="6" t="s">
        <v>585</v>
      </c>
      <c r="F934" s="4" t="s">
        <v>78</v>
      </c>
      <c r="G934" s="7">
        <v>62704.7</v>
      </c>
      <c r="H934" s="7">
        <v>63273.7</v>
      </c>
      <c r="I934" s="7">
        <v>63901</v>
      </c>
    </row>
    <row r="935" spans="1:9" ht="31.5">
      <c r="A935" s="100" t="s">
        <v>43</v>
      </c>
      <c r="B935" s="4"/>
      <c r="C935" s="4" t="s">
        <v>102</v>
      </c>
      <c r="D935" s="4" t="s">
        <v>28</v>
      </c>
      <c r="E935" s="6" t="s">
        <v>585</v>
      </c>
      <c r="F935" s="4" t="s">
        <v>80</v>
      </c>
      <c r="G935" s="7">
        <v>501.7</v>
      </c>
      <c r="H935" s="7">
        <v>501.7</v>
      </c>
      <c r="I935" s="7">
        <v>501.7</v>
      </c>
    </row>
    <row r="936" spans="1:9" hidden="1">
      <c r="A936" s="100" t="s">
        <v>34</v>
      </c>
      <c r="B936" s="4"/>
      <c r="C936" s="4" t="s">
        <v>102</v>
      </c>
      <c r="D936" s="4" t="s">
        <v>28</v>
      </c>
      <c r="E936" s="6" t="s">
        <v>585</v>
      </c>
      <c r="F936" s="4" t="s">
        <v>88</v>
      </c>
      <c r="G936" s="7"/>
      <c r="H936" s="7"/>
      <c r="I936" s="7"/>
    </row>
    <row r="937" spans="1:9">
      <c r="A937" s="100" t="s">
        <v>293</v>
      </c>
      <c r="B937" s="31"/>
      <c r="C937" s="4" t="s">
        <v>102</v>
      </c>
      <c r="D937" s="4" t="s">
        <v>28</v>
      </c>
      <c r="E937" s="31" t="s">
        <v>586</v>
      </c>
      <c r="F937" s="4"/>
      <c r="G937" s="7">
        <f>G938+G939+G940</f>
        <v>36448.599999999991</v>
      </c>
      <c r="H937" s="7">
        <f>H938+H939+H940</f>
        <v>32648.899999999998</v>
      </c>
      <c r="I937" s="7">
        <f>I938+I939+I940</f>
        <v>33623.1</v>
      </c>
    </row>
    <row r="938" spans="1:9" ht="47.25">
      <c r="A938" s="2" t="s">
        <v>42</v>
      </c>
      <c r="B938" s="4"/>
      <c r="C938" s="4" t="s">
        <v>102</v>
      </c>
      <c r="D938" s="4" t="s">
        <v>28</v>
      </c>
      <c r="E938" s="31" t="s">
        <v>586</v>
      </c>
      <c r="F938" s="4" t="s">
        <v>78</v>
      </c>
      <c r="G938" s="7">
        <v>17476.599999999999</v>
      </c>
      <c r="H938" s="7">
        <v>17476.599999999999</v>
      </c>
      <c r="I938" s="7">
        <v>17476.599999999999</v>
      </c>
    </row>
    <row r="939" spans="1:9" ht="31.5">
      <c r="A939" s="100" t="s">
        <v>43</v>
      </c>
      <c r="B939" s="4"/>
      <c r="C939" s="4" t="s">
        <v>102</v>
      </c>
      <c r="D939" s="4" t="s">
        <v>28</v>
      </c>
      <c r="E939" s="31" t="s">
        <v>586</v>
      </c>
      <c r="F939" s="4" t="s">
        <v>80</v>
      </c>
      <c r="G939" s="7">
        <v>18399.3</v>
      </c>
      <c r="H939" s="7">
        <v>14742.8</v>
      </c>
      <c r="I939" s="7">
        <v>15717</v>
      </c>
    </row>
    <row r="940" spans="1:9">
      <c r="A940" s="100" t="s">
        <v>20</v>
      </c>
      <c r="B940" s="4"/>
      <c r="C940" s="4" t="s">
        <v>102</v>
      </c>
      <c r="D940" s="4" t="s">
        <v>28</v>
      </c>
      <c r="E940" s="31" t="s">
        <v>586</v>
      </c>
      <c r="F940" s="4" t="s">
        <v>85</v>
      </c>
      <c r="G940" s="7">
        <v>572.70000000000005</v>
      </c>
      <c r="H940" s="7">
        <v>429.5</v>
      </c>
      <c r="I940" s="7">
        <v>429.5</v>
      </c>
    </row>
    <row r="941" spans="1:9" ht="78.75" hidden="1">
      <c r="A941" s="100" t="s">
        <v>889</v>
      </c>
      <c r="B941" s="4"/>
      <c r="C941" s="4" t="s">
        <v>102</v>
      </c>
      <c r="D941" s="4" t="s">
        <v>28</v>
      </c>
      <c r="E941" s="6" t="s">
        <v>407</v>
      </c>
      <c r="F941" s="4"/>
      <c r="G941" s="7">
        <f>G943+G942</f>
        <v>0</v>
      </c>
      <c r="H941" s="7">
        <f>H943+H942</f>
        <v>0</v>
      </c>
      <c r="I941" s="7">
        <f>I943+I942</f>
        <v>0</v>
      </c>
    </row>
    <row r="942" spans="1:9" ht="31.5" hidden="1">
      <c r="A942" s="100" t="s">
        <v>43</v>
      </c>
      <c r="B942" s="4"/>
      <c r="C942" s="4" t="s">
        <v>102</v>
      </c>
      <c r="D942" s="4" t="s">
        <v>28</v>
      </c>
      <c r="E942" s="6" t="s">
        <v>407</v>
      </c>
      <c r="F942" s="4" t="s">
        <v>80</v>
      </c>
      <c r="G942" s="7"/>
      <c r="H942" s="7"/>
      <c r="I942" s="7"/>
    </row>
    <row r="943" spans="1:9" ht="31.5" hidden="1">
      <c r="A943" s="100" t="s">
        <v>61</v>
      </c>
      <c r="B943" s="4"/>
      <c r="C943" s="4" t="s">
        <v>102</v>
      </c>
      <c r="D943" s="4" t="s">
        <v>28</v>
      </c>
      <c r="E943" s="6" t="s">
        <v>407</v>
      </c>
      <c r="F943" s="4" t="s">
        <v>111</v>
      </c>
      <c r="G943" s="7"/>
      <c r="H943" s="7"/>
      <c r="I943" s="7"/>
    </row>
    <row r="944" spans="1:9" ht="31.5" hidden="1">
      <c r="A944" s="100" t="s">
        <v>890</v>
      </c>
      <c r="B944" s="4"/>
      <c r="C944" s="4" t="s">
        <v>102</v>
      </c>
      <c r="D944" s="4" t="s">
        <v>28</v>
      </c>
      <c r="E944" s="31" t="s">
        <v>291</v>
      </c>
      <c r="F944" s="4"/>
      <c r="G944" s="7">
        <f>G945</f>
        <v>0</v>
      </c>
      <c r="H944" s="7">
        <f>H945</f>
        <v>0</v>
      </c>
      <c r="I944" s="7">
        <f>I945</f>
        <v>0</v>
      </c>
    </row>
    <row r="945" spans="1:9" hidden="1">
      <c r="A945" s="100" t="s">
        <v>34</v>
      </c>
      <c r="B945" s="4"/>
      <c r="C945" s="4" t="s">
        <v>102</v>
      </c>
      <c r="D945" s="4" t="s">
        <v>28</v>
      </c>
      <c r="E945" s="31" t="s">
        <v>291</v>
      </c>
      <c r="F945" s="4" t="s">
        <v>88</v>
      </c>
      <c r="G945" s="7"/>
      <c r="H945" s="7"/>
      <c r="I945" s="7"/>
    </row>
    <row r="946" spans="1:9" ht="94.5" hidden="1">
      <c r="A946" s="100" t="s">
        <v>891</v>
      </c>
      <c r="B946" s="4"/>
      <c r="C946" s="4" t="s">
        <v>102</v>
      </c>
      <c r="D946" s="4" t="s">
        <v>28</v>
      </c>
      <c r="E946" s="22" t="s">
        <v>292</v>
      </c>
      <c r="F946" s="4"/>
      <c r="G946" s="7">
        <f>G947</f>
        <v>0</v>
      </c>
      <c r="H946" s="7">
        <f>H947</f>
        <v>0</v>
      </c>
      <c r="I946" s="7">
        <f>I947</f>
        <v>0</v>
      </c>
    </row>
    <row r="947" spans="1:9" ht="31.5" hidden="1">
      <c r="A947" s="100" t="s">
        <v>61</v>
      </c>
      <c r="B947" s="4"/>
      <c r="C947" s="4" t="s">
        <v>102</v>
      </c>
      <c r="D947" s="4" t="s">
        <v>28</v>
      </c>
      <c r="E947" s="22" t="s">
        <v>292</v>
      </c>
      <c r="F947" s="4" t="s">
        <v>111</v>
      </c>
      <c r="G947" s="7"/>
      <c r="H947" s="7"/>
      <c r="I947" s="7"/>
    </row>
    <row r="948" spans="1:9" hidden="1">
      <c r="A948" s="100" t="s">
        <v>135</v>
      </c>
      <c r="B948" s="4"/>
      <c r="C948" s="4" t="s">
        <v>102</v>
      </c>
      <c r="D948" s="4" t="s">
        <v>28</v>
      </c>
      <c r="E948" s="31" t="s">
        <v>315</v>
      </c>
      <c r="F948" s="4"/>
      <c r="G948" s="7">
        <f>SUM(G949)</f>
        <v>0</v>
      </c>
      <c r="H948" s="7">
        <f>SUM(H949)</f>
        <v>0</v>
      </c>
      <c r="I948" s="7">
        <f>SUM(I949)</f>
        <v>0</v>
      </c>
    </row>
    <row r="949" spans="1:9" hidden="1">
      <c r="A949" s="100" t="s">
        <v>293</v>
      </c>
      <c r="B949" s="4"/>
      <c r="C949" s="4" t="s">
        <v>102</v>
      </c>
      <c r="D949" s="4" t="s">
        <v>28</v>
      </c>
      <c r="E949" s="31" t="s">
        <v>380</v>
      </c>
      <c r="F949" s="4"/>
      <c r="G949" s="7">
        <f>SUM(G950+G952+G954)</f>
        <v>0</v>
      </c>
      <c r="H949" s="7">
        <f>SUM(H950+H952+H954)</f>
        <v>0</v>
      </c>
      <c r="I949" s="7">
        <f>SUM(I950+I952+I954)</f>
        <v>0</v>
      </c>
    </row>
    <row r="950" spans="1:9" ht="31.5" hidden="1">
      <c r="A950" s="100" t="s">
        <v>892</v>
      </c>
      <c r="B950" s="4"/>
      <c r="C950" s="4" t="s">
        <v>102</v>
      </c>
      <c r="D950" s="4" t="s">
        <v>28</v>
      </c>
      <c r="E950" s="31" t="s">
        <v>294</v>
      </c>
      <c r="F950" s="4"/>
      <c r="G950" s="7">
        <f>G951</f>
        <v>0</v>
      </c>
      <c r="H950" s="7">
        <f>H951</f>
        <v>0</v>
      </c>
      <c r="I950" s="7">
        <f>I951</f>
        <v>0</v>
      </c>
    </row>
    <row r="951" spans="1:9" ht="31.5" hidden="1">
      <c r="A951" s="100" t="s">
        <v>61</v>
      </c>
      <c r="B951" s="4"/>
      <c r="C951" s="4" t="s">
        <v>102</v>
      </c>
      <c r="D951" s="4" t="s">
        <v>28</v>
      </c>
      <c r="E951" s="31" t="s">
        <v>294</v>
      </c>
      <c r="F951" s="4" t="s">
        <v>111</v>
      </c>
      <c r="G951" s="7"/>
      <c r="H951" s="7"/>
      <c r="I951" s="7"/>
    </row>
    <row r="952" spans="1:9" ht="31.5" hidden="1">
      <c r="A952" s="100" t="s">
        <v>893</v>
      </c>
      <c r="B952" s="4"/>
      <c r="C952" s="4" t="s">
        <v>102</v>
      </c>
      <c r="D952" s="4" t="s">
        <v>28</v>
      </c>
      <c r="E952" s="31" t="s">
        <v>295</v>
      </c>
      <c r="F952" s="4"/>
      <c r="G952" s="7">
        <f>G953</f>
        <v>0</v>
      </c>
      <c r="H952" s="7">
        <f>H953</f>
        <v>0</v>
      </c>
      <c r="I952" s="7">
        <f>I953</f>
        <v>0</v>
      </c>
    </row>
    <row r="953" spans="1:9" ht="31.5" hidden="1">
      <c r="A953" s="100" t="s">
        <v>61</v>
      </c>
      <c r="B953" s="4"/>
      <c r="C953" s="4" t="s">
        <v>102</v>
      </c>
      <c r="D953" s="4" t="s">
        <v>28</v>
      </c>
      <c r="E953" s="31" t="s">
        <v>295</v>
      </c>
      <c r="F953" s="4" t="s">
        <v>111</v>
      </c>
      <c r="G953" s="7"/>
      <c r="H953" s="7"/>
      <c r="I953" s="7"/>
    </row>
    <row r="954" spans="1:9" hidden="1">
      <c r="A954" s="100" t="s">
        <v>296</v>
      </c>
      <c r="B954" s="4"/>
      <c r="C954" s="4" t="s">
        <v>102</v>
      </c>
      <c r="D954" s="4" t="s">
        <v>28</v>
      </c>
      <c r="E954" s="31" t="s">
        <v>297</v>
      </c>
      <c r="F954" s="4"/>
      <c r="G954" s="7">
        <f>G955</f>
        <v>0</v>
      </c>
      <c r="H954" s="7">
        <f>H955</f>
        <v>0</v>
      </c>
      <c r="I954" s="7">
        <f>I955</f>
        <v>0</v>
      </c>
    </row>
    <row r="955" spans="1:9" ht="31.5" hidden="1">
      <c r="A955" s="100" t="s">
        <v>61</v>
      </c>
      <c r="B955" s="4"/>
      <c r="C955" s="4" t="s">
        <v>102</v>
      </c>
      <c r="D955" s="4" t="s">
        <v>28</v>
      </c>
      <c r="E955" s="31" t="s">
        <v>297</v>
      </c>
      <c r="F955" s="4" t="s">
        <v>111</v>
      </c>
      <c r="G955" s="7"/>
      <c r="H955" s="7"/>
      <c r="I955" s="7"/>
    </row>
    <row r="956" spans="1:9" ht="47.25">
      <c r="A956" s="100" t="s">
        <v>524</v>
      </c>
      <c r="B956" s="4"/>
      <c r="C956" s="4" t="s">
        <v>102</v>
      </c>
      <c r="D956" s="4" t="s">
        <v>28</v>
      </c>
      <c r="E956" s="31" t="s">
        <v>298</v>
      </c>
      <c r="F956" s="4"/>
      <c r="G956" s="7">
        <f>G957+G962</f>
        <v>50499.100000000006</v>
      </c>
      <c r="H956" s="7">
        <f t="shared" ref="H956:I956" si="256">H957+H962</f>
        <v>2000</v>
      </c>
      <c r="I956" s="7">
        <f t="shared" si="256"/>
        <v>5600</v>
      </c>
    </row>
    <row r="957" spans="1:9">
      <c r="A957" s="100" t="s">
        <v>29</v>
      </c>
      <c r="B957" s="4"/>
      <c r="C957" s="4" t="s">
        <v>102</v>
      </c>
      <c r="D957" s="4" t="s">
        <v>28</v>
      </c>
      <c r="E957" s="31" t="s">
        <v>299</v>
      </c>
      <c r="F957" s="4"/>
      <c r="G957" s="7">
        <f>SUM(G958:G960)</f>
        <v>48032.3</v>
      </c>
      <c r="H957" s="7">
        <f t="shared" ref="H957:I957" si="257">SUM(H958:H960)</f>
        <v>2000</v>
      </c>
      <c r="I957" s="7">
        <f t="shared" si="257"/>
        <v>5600</v>
      </c>
    </row>
    <row r="958" spans="1:9" ht="31.5">
      <c r="A958" s="100" t="s">
        <v>43</v>
      </c>
      <c r="B958" s="4"/>
      <c r="C958" s="4" t="s">
        <v>102</v>
      </c>
      <c r="D958" s="4" t="s">
        <v>28</v>
      </c>
      <c r="E958" s="31" t="s">
        <v>299</v>
      </c>
      <c r="F958" s="4" t="s">
        <v>80</v>
      </c>
      <c r="G958" s="7">
        <v>1999.9</v>
      </c>
      <c r="H958" s="7"/>
      <c r="I958" s="7"/>
    </row>
    <row r="959" spans="1:9" ht="31.5">
      <c r="A959" s="100" t="s">
        <v>61</v>
      </c>
      <c r="B959" s="4"/>
      <c r="C959" s="4" t="s">
        <v>102</v>
      </c>
      <c r="D959" s="4" t="s">
        <v>28</v>
      </c>
      <c r="E959" s="31" t="s">
        <v>299</v>
      </c>
      <c r="F959" s="4" t="s">
        <v>111</v>
      </c>
      <c r="G959" s="7">
        <v>46032.4</v>
      </c>
      <c r="H959" s="7">
        <v>2000</v>
      </c>
      <c r="I959" s="7">
        <v>5600</v>
      </c>
    </row>
    <row r="960" spans="1:9" ht="31.5" hidden="1">
      <c r="A960" s="100" t="s">
        <v>595</v>
      </c>
      <c r="B960" s="4"/>
      <c r="C960" s="4" t="s">
        <v>102</v>
      </c>
      <c r="D960" s="4" t="s">
        <v>28</v>
      </c>
      <c r="E960" s="31" t="s">
        <v>597</v>
      </c>
      <c r="F960" s="4"/>
      <c r="G960" s="7">
        <f>G961</f>
        <v>0</v>
      </c>
      <c r="H960" s="7">
        <f>H961</f>
        <v>0</v>
      </c>
      <c r="I960" s="7">
        <f>I961</f>
        <v>0</v>
      </c>
    </row>
    <row r="961" spans="1:9" ht="31.5" hidden="1">
      <c r="A961" s="100" t="s">
        <v>43</v>
      </c>
      <c r="B961" s="4"/>
      <c r="C961" s="4" t="s">
        <v>102</v>
      </c>
      <c r="D961" s="4" t="s">
        <v>28</v>
      </c>
      <c r="E961" s="31" t="s">
        <v>597</v>
      </c>
      <c r="F961" s="4" t="s">
        <v>80</v>
      </c>
      <c r="G961" s="7"/>
      <c r="H961" s="7"/>
      <c r="I961" s="7"/>
    </row>
    <row r="962" spans="1:9" ht="31.5">
      <c r="A962" s="100" t="s">
        <v>894</v>
      </c>
      <c r="B962" s="4"/>
      <c r="C962" s="4" t="s">
        <v>102</v>
      </c>
      <c r="D962" s="4" t="s">
        <v>28</v>
      </c>
      <c r="E962" s="31" t="s">
        <v>615</v>
      </c>
      <c r="F962" s="4"/>
      <c r="G962" s="7">
        <f>SUM(G963+G964)</f>
        <v>2466.8000000000002</v>
      </c>
      <c r="H962" s="7">
        <f>SUM(H963+H964)</f>
        <v>0</v>
      </c>
      <c r="I962" s="7">
        <f>SUM(I963+I964)</f>
        <v>0</v>
      </c>
    </row>
    <row r="963" spans="1:9" ht="31.5">
      <c r="A963" s="100" t="s">
        <v>207</v>
      </c>
      <c r="B963" s="4"/>
      <c r="C963" s="4" t="s">
        <v>102</v>
      </c>
      <c r="D963" s="4" t="s">
        <v>28</v>
      </c>
      <c r="E963" s="31" t="s">
        <v>615</v>
      </c>
      <c r="F963" s="4" t="s">
        <v>111</v>
      </c>
      <c r="G963" s="7">
        <v>2466.8000000000002</v>
      </c>
      <c r="H963" s="7"/>
      <c r="I963" s="7"/>
    </row>
    <row r="964" spans="1:9" ht="31.5" hidden="1">
      <c r="A964" s="100" t="s">
        <v>595</v>
      </c>
      <c r="B964" s="4"/>
      <c r="C964" s="4" t="s">
        <v>102</v>
      </c>
      <c r="D964" s="4" t="s">
        <v>28</v>
      </c>
      <c r="E964" s="31" t="s">
        <v>596</v>
      </c>
      <c r="F964" s="4"/>
      <c r="G964" s="7">
        <f>G965</f>
        <v>0</v>
      </c>
      <c r="H964" s="7">
        <f t="shared" ref="H964:I964" si="258">H965</f>
        <v>0</v>
      </c>
      <c r="I964" s="7">
        <f t="shared" si="258"/>
        <v>0</v>
      </c>
    </row>
    <row r="965" spans="1:9" ht="31.5" hidden="1">
      <c r="A965" s="100" t="s">
        <v>207</v>
      </c>
      <c r="B965" s="4"/>
      <c r="C965" s="4" t="s">
        <v>102</v>
      </c>
      <c r="D965" s="4" t="s">
        <v>28</v>
      </c>
      <c r="E965" s="31" t="s">
        <v>596</v>
      </c>
      <c r="F965" s="4" t="s">
        <v>111</v>
      </c>
      <c r="G965" s="7"/>
      <c r="H965" s="7"/>
      <c r="I965" s="7"/>
    </row>
    <row r="966" spans="1:9" ht="31.5" hidden="1">
      <c r="A966" s="100" t="s">
        <v>520</v>
      </c>
      <c r="B966" s="4"/>
      <c r="C966" s="4" t="s">
        <v>102</v>
      </c>
      <c r="D966" s="4" t="s">
        <v>28</v>
      </c>
      <c r="E966" s="31" t="s">
        <v>14</v>
      </c>
      <c r="F966" s="4"/>
      <c r="G966" s="7">
        <f>G967</f>
        <v>0</v>
      </c>
      <c r="H966" s="7">
        <f t="shared" ref="H966:I969" si="259">H967</f>
        <v>0</v>
      </c>
      <c r="I966" s="7">
        <f t="shared" si="259"/>
        <v>0</v>
      </c>
    </row>
    <row r="967" spans="1:9" hidden="1">
      <c r="A967" s="100" t="s">
        <v>895</v>
      </c>
      <c r="B967" s="4"/>
      <c r="C967" s="4" t="s">
        <v>102</v>
      </c>
      <c r="D967" s="4" t="s">
        <v>28</v>
      </c>
      <c r="E967" s="31" t="s">
        <v>57</v>
      </c>
      <c r="F967" s="4"/>
      <c r="G967" s="7">
        <f>G968</f>
        <v>0</v>
      </c>
      <c r="H967" s="7">
        <f t="shared" si="259"/>
        <v>0</v>
      </c>
      <c r="I967" s="7">
        <f t="shared" si="259"/>
        <v>0</v>
      </c>
    </row>
    <row r="968" spans="1:9" hidden="1">
      <c r="A968" s="100" t="s">
        <v>29</v>
      </c>
      <c r="B968" s="4"/>
      <c r="C968" s="4" t="s">
        <v>102</v>
      </c>
      <c r="D968" s="4" t="s">
        <v>28</v>
      </c>
      <c r="E968" s="22" t="s">
        <v>369</v>
      </c>
      <c r="F968" s="22"/>
      <c r="G968" s="7">
        <f>G969</f>
        <v>0</v>
      </c>
      <c r="H968" s="7">
        <f t="shared" si="259"/>
        <v>0</v>
      </c>
      <c r="I968" s="7">
        <f t="shared" si="259"/>
        <v>0</v>
      </c>
    </row>
    <row r="969" spans="1:9" hidden="1">
      <c r="A969" s="100" t="s">
        <v>31</v>
      </c>
      <c r="B969" s="4"/>
      <c r="C969" s="4" t="s">
        <v>102</v>
      </c>
      <c r="D969" s="4" t="s">
        <v>28</v>
      </c>
      <c r="E969" s="31" t="s">
        <v>370</v>
      </c>
      <c r="F969" s="4"/>
      <c r="G969" s="7">
        <f>G970</f>
        <v>0</v>
      </c>
      <c r="H969" s="7">
        <f t="shared" si="259"/>
        <v>0</v>
      </c>
      <c r="I969" s="7">
        <f t="shared" si="259"/>
        <v>0</v>
      </c>
    </row>
    <row r="970" spans="1:9" ht="31.5" hidden="1">
      <c r="A970" s="100" t="s">
        <v>207</v>
      </c>
      <c r="B970" s="4"/>
      <c r="C970" s="4" t="s">
        <v>102</v>
      </c>
      <c r="D970" s="4" t="s">
        <v>28</v>
      </c>
      <c r="E970" s="31" t="s">
        <v>370</v>
      </c>
      <c r="F970" s="4" t="s">
        <v>111</v>
      </c>
      <c r="G970" s="7"/>
      <c r="H970" s="7"/>
      <c r="I970" s="7"/>
    </row>
    <row r="971" spans="1:9">
      <c r="A971" s="100" t="s">
        <v>163</v>
      </c>
      <c r="B971" s="4"/>
      <c r="C971" s="4" t="s">
        <v>102</v>
      </c>
      <c r="D971" s="4" t="s">
        <v>35</v>
      </c>
      <c r="E971" s="22"/>
      <c r="F971" s="4"/>
      <c r="G971" s="7">
        <f>SUM(G977+G983)+G1086+G1080+G972</f>
        <v>1958301.5999999999</v>
      </c>
      <c r="H971" s="7">
        <f>SUM(H977+H983)+H1086+H1080+H972</f>
        <v>1763076.7999999998</v>
      </c>
      <c r="I971" s="7">
        <f>SUM(I977+I983)+I1086+I1080+I972</f>
        <v>1730821.6</v>
      </c>
    </row>
    <row r="972" spans="1:9" ht="31.5">
      <c r="A972" s="100" t="s">
        <v>411</v>
      </c>
      <c r="B972" s="101"/>
      <c r="C972" s="4" t="s">
        <v>102</v>
      </c>
      <c r="D972" s="4" t="s">
        <v>35</v>
      </c>
      <c r="E972" s="48" t="s">
        <v>321</v>
      </c>
      <c r="F972" s="4"/>
      <c r="G972" s="7">
        <f t="shared" ref="G972:I973" si="260">G973</f>
        <v>4199</v>
      </c>
      <c r="H972" s="7">
        <f t="shared" si="260"/>
        <v>4667</v>
      </c>
      <c r="I972" s="7">
        <f t="shared" si="260"/>
        <v>4667</v>
      </c>
    </row>
    <row r="973" spans="1:9" ht="31.5">
      <c r="A973" s="100" t="s">
        <v>329</v>
      </c>
      <c r="B973" s="101"/>
      <c r="C973" s="4" t="s">
        <v>102</v>
      </c>
      <c r="D973" s="4" t="s">
        <v>35</v>
      </c>
      <c r="E973" s="48" t="s">
        <v>330</v>
      </c>
      <c r="F973" s="4"/>
      <c r="G973" s="7">
        <f t="shared" si="260"/>
        <v>4199</v>
      </c>
      <c r="H973" s="7">
        <f t="shared" si="260"/>
        <v>4667</v>
      </c>
      <c r="I973" s="7">
        <f t="shared" si="260"/>
        <v>4667</v>
      </c>
    </row>
    <row r="974" spans="1:9" ht="47.25">
      <c r="A974" s="100" t="s">
        <v>966</v>
      </c>
      <c r="B974" s="101"/>
      <c r="C974" s="4" t="s">
        <v>102</v>
      </c>
      <c r="D974" s="4" t="s">
        <v>35</v>
      </c>
      <c r="E974" s="48" t="s">
        <v>453</v>
      </c>
      <c r="F974" s="4"/>
      <c r="G974" s="7">
        <f>G975+G976</f>
        <v>4199</v>
      </c>
      <c r="H974" s="7">
        <f>H975+H976</f>
        <v>4667</v>
      </c>
      <c r="I974" s="7">
        <f>I975+I976</f>
        <v>4667</v>
      </c>
    </row>
    <row r="975" spans="1:9" ht="47.25">
      <c r="A975" s="2" t="s">
        <v>42</v>
      </c>
      <c r="B975" s="101"/>
      <c r="C975" s="4" t="s">
        <v>102</v>
      </c>
      <c r="D975" s="4" t="s">
        <v>35</v>
      </c>
      <c r="E975" s="48" t="s">
        <v>453</v>
      </c>
      <c r="F975" s="101" t="s">
        <v>78</v>
      </c>
      <c r="G975" s="7">
        <v>3749</v>
      </c>
      <c r="H975" s="7">
        <v>4217</v>
      </c>
      <c r="I975" s="7">
        <v>4217</v>
      </c>
    </row>
    <row r="976" spans="1:9" ht="31.5">
      <c r="A976" s="100" t="s">
        <v>110</v>
      </c>
      <c r="B976" s="4"/>
      <c r="C976" s="4" t="s">
        <v>102</v>
      </c>
      <c r="D976" s="4" t="s">
        <v>35</v>
      </c>
      <c r="E976" s="48" t="s">
        <v>453</v>
      </c>
      <c r="F976" s="4" t="s">
        <v>111</v>
      </c>
      <c r="G976" s="7">
        <v>450</v>
      </c>
      <c r="H976" s="7">
        <v>450</v>
      </c>
      <c r="I976" s="7">
        <v>450</v>
      </c>
    </row>
    <row r="977" spans="1:9" ht="47.25" hidden="1">
      <c r="A977" s="32" t="s">
        <v>525</v>
      </c>
      <c r="B977" s="49"/>
      <c r="C977" s="49" t="s">
        <v>102</v>
      </c>
      <c r="D977" s="49" t="s">
        <v>35</v>
      </c>
      <c r="E977" s="50" t="s">
        <v>401</v>
      </c>
      <c r="F977" s="49"/>
      <c r="G977" s="51">
        <f>G978</f>
        <v>0</v>
      </c>
      <c r="H977" s="51">
        <f t="shared" ref="H977:I977" si="261">H978</f>
        <v>0</v>
      </c>
      <c r="I977" s="51">
        <f t="shared" si="261"/>
        <v>0</v>
      </c>
    </row>
    <row r="978" spans="1:9" hidden="1">
      <c r="A978" s="100" t="s">
        <v>29</v>
      </c>
      <c r="B978" s="49"/>
      <c r="C978" s="49" t="s">
        <v>102</v>
      </c>
      <c r="D978" s="49" t="s">
        <v>35</v>
      </c>
      <c r="E978" s="50" t="s">
        <v>472</v>
      </c>
      <c r="F978" s="49"/>
      <c r="G978" s="51">
        <f>G981+G979</f>
        <v>0</v>
      </c>
      <c r="H978" s="51">
        <f t="shared" ref="H978:I978" si="262">H981+H979</f>
        <v>0</v>
      </c>
      <c r="I978" s="51">
        <f t="shared" si="262"/>
        <v>0</v>
      </c>
    </row>
    <row r="979" spans="1:9" hidden="1">
      <c r="A979" s="100" t="s">
        <v>300</v>
      </c>
      <c r="B979" s="49"/>
      <c r="C979" s="49" t="s">
        <v>102</v>
      </c>
      <c r="D979" s="49" t="s">
        <v>35</v>
      </c>
      <c r="E979" s="50" t="s">
        <v>683</v>
      </c>
      <c r="F979" s="49"/>
      <c r="G979" s="51">
        <f>SUM(G980)</f>
        <v>0</v>
      </c>
      <c r="H979" s="51">
        <f t="shared" ref="H979:I979" si="263">SUM(H980)</f>
        <v>0</v>
      </c>
      <c r="I979" s="51">
        <f t="shared" si="263"/>
        <v>0</v>
      </c>
    </row>
    <row r="980" spans="1:9" ht="31.5" hidden="1">
      <c r="A980" s="100" t="s">
        <v>43</v>
      </c>
      <c r="B980" s="49"/>
      <c r="C980" s="49" t="s">
        <v>102</v>
      </c>
      <c r="D980" s="49" t="s">
        <v>35</v>
      </c>
      <c r="E980" s="50" t="s">
        <v>683</v>
      </c>
      <c r="F980" s="49" t="s">
        <v>80</v>
      </c>
      <c r="G980" s="51"/>
      <c r="H980" s="51"/>
      <c r="I980" s="51"/>
    </row>
    <row r="981" spans="1:9" hidden="1">
      <c r="A981" s="32" t="s">
        <v>300</v>
      </c>
      <c r="B981" s="49"/>
      <c r="C981" s="49" t="s">
        <v>102</v>
      </c>
      <c r="D981" s="49" t="s">
        <v>35</v>
      </c>
      <c r="E981" s="50" t="s">
        <v>683</v>
      </c>
      <c r="F981" s="49"/>
      <c r="G981" s="51">
        <f t="shared" ref="G981:I981" si="264">G982</f>
        <v>0</v>
      </c>
      <c r="H981" s="51">
        <f t="shared" si="264"/>
        <v>0</v>
      </c>
      <c r="I981" s="51">
        <f t="shared" si="264"/>
        <v>0</v>
      </c>
    </row>
    <row r="982" spans="1:9" ht="31.5" hidden="1">
      <c r="A982" s="100" t="s">
        <v>43</v>
      </c>
      <c r="B982" s="49"/>
      <c r="C982" s="49" t="s">
        <v>102</v>
      </c>
      <c r="D982" s="49" t="s">
        <v>35</v>
      </c>
      <c r="E982" s="50" t="s">
        <v>683</v>
      </c>
      <c r="F982" s="49" t="s">
        <v>80</v>
      </c>
      <c r="G982" s="51"/>
      <c r="H982" s="51"/>
      <c r="I982" s="51"/>
    </row>
    <row r="983" spans="1:9" ht="31.5" customHeight="1">
      <c r="A983" s="100" t="s">
        <v>522</v>
      </c>
      <c r="B983" s="4"/>
      <c r="C983" s="4" t="s">
        <v>102</v>
      </c>
      <c r="D983" s="4" t="s">
        <v>35</v>
      </c>
      <c r="E983" s="31" t="s">
        <v>290</v>
      </c>
      <c r="F983" s="4"/>
      <c r="G983" s="7">
        <f>SUM(G984+G1060)</f>
        <v>1954072.5999999999</v>
      </c>
      <c r="H983" s="7">
        <f>SUM(H984+H1060)</f>
        <v>1758379.7999999998</v>
      </c>
      <c r="I983" s="7">
        <f>SUM(I984+I1060)</f>
        <v>1726124.6</v>
      </c>
    </row>
    <row r="984" spans="1:9" ht="31.5" customHeight="1">
      <c r="A984" s="100" t="s">
        <v>659</v>
      </c>
      <c r="B984" s="4"/>
      <c r="C984" s="4" t="s">
        <v>102</v>
      </c>
      <c r="D984" s="4" t="s">
        <v>35</v>
      </c>
      <c r="E984" s="31" t="s">
        <v>577</v>
      </c>
      <c r="F984" s="4"/>
      <c r="G984" s="7">
        <f>SUM(G985)+G1024+G1032+G1047+G1029+G1056</f>
        <v>1741180.2</v>
      </c>
      <c r="H984" s="7">
        <f>SUM(H985)+H1024+H1032+H1047+H1029+H1056</f>
        <v>1739268.9</v>
      </c>
      <c r="I984" s="7">
        <f>SUM(I985)+I1024+I1032+I1047+I1029+I1056</f>
        <v>1698553.8</v>
      </c>
    </row>
    <row r="985" spans="1:9" ht="18.75" customHeight="1">
      <c r="A985" s="100" t="s">
        <v>29</v>
      </c>
      <c r="B985" s="4"/>
      <c r="C985" s="4" t="s">
        <v>102</v>
      </c>
      <c r="D985" s="4" t="s">
        <v>35</v>
      </c>
      <c r="E985" s="22" t="s">
        <v>578</v>
      </c>
      <c r="F985" s="22"/>
      <c r="G985" s="7">
        <f>SUM(G989+G993+G1007+G1012)+G1004+G1010+G1001+G999+G996+G1015+G1017+G1019+G986</f>
        <v>233436.30000000002</v>
      </c>
      <c r="H985" s="7">
        <f t="shared" ref="H985:I985" si="265">SUM(H989+H993+H1007+H1012)+H1004+H1010+H1001+H999+H996+H1015+H1017+H1019+H986</f>
        <v>232058.7</v>
      </c>
      <c r="I985" s="7">
        <f t="shared" si="265"/>
        <v>220878.5</v>
      </c>
    </row>
    <row r="986" spans="1:9" ht="126">
      <c r="A986" s="100" t="s">
        <v>1045</v>
      </c>
      <c r="B986" s="4"/>
      <c r="C986" s="4" t="s">
        <v>102</v>
      </c>
      <c r="D986" s="4" t="s">
        <v>35</v>
      </c>
      <c r="E986" s="22" t="s">
        <v>1008</v>
      </c>
      <c r="F986" s="22"/>
      <c r="G986" s="7">
        <f>SUM(G987:G988)</f>
        <v>2561.8999999999996</v>
      </c>
      <c r="H986" s="7">
        <f t="shared" ref="H986:I986" si="266">SUM(H987:H988)</f>
        <v>0</v>
      </c>
      <c r="I986" s="7">
        <f t="shared" si="266"/>
        <v>0</v>
      </c>
    </row>
    <row r="987" spans="1:9" ht="31.5">
      <c r="A987" s="100" t="s">
        <v>43</v>
      </c>
      <c r="B987" s="4"/>
      <c r="C987" s="4" t="s">
        <v>102</v>
      </c>
      <c r="D987" s="4" t="s">
        <v>35</v>
      </c>
      <c r="E987" s="22" t="s">
        <v>1008</v>
      </c>
      <c r="F987" s="22">
        <v>200</v>
      </c>
      <c r="G987" s="7">
        <v>1394.3</v>
      </c>
      <c r="H987" s="7"/>
      <c r="I987" s="7"/>
    </row>
    <row r="988" spans="1:9" ht="31.5">
      <c r="A988" s="100" t="s">
        <v>207</v>
      </c>
      <c r="B988" s="4"/>
      <c r="C988" s="4" t="s">
        <v>102</v>
      </c>
      <c r="D988" s="4" t="s">
        <v>35</v>
      </c>
      <c r="E988" s="22" t="s">
        <v>1008</v>
      </c>
      <c r="F988" s="22">
        <v>600</v>
      </c>
      <c r="G988" s="7">
        <v>1167.5999999999999</v>
      </c>
      <c r="H988" s="7"/>
      <c r="I988" s="7"/>
    </row>
    <row r="989" spans="1:9" ht="14.25" customHeight="1">
      <c r="A989" s="100" t="s">
        <v>300</v>
      </c>
      <c r="B989" s="4"/>
      <c r="C989" s="4" t="s">
        <v>102</v>
      </c>
      <c r="D989" s="4" t="s">
        <v>35</v>
      </c>
      <c r="E989" s="6" t="s">
        <v>591</v>
      </c>
      <c r="F989" s="22"/>
      <c r="G989" s="7">
        <f>SUM(G990:G992)</f>
        <v>1309</v>
      </c>
      <c r="H989" s="7">
        <f>SUM(H990:H992)</f>
        <v>5990</v>
      </c>
      <c r="I989" s="7">
        <f>SUM(I990:I992)</f>
        <v>0</v>
      </c>
    </row>
    <row r="990" spans="1:9" ht="31.5">
      <c r="A990" s="100" t="s">
        <v>43</v>
      </c>
      <c r="B990" s="4"/>
      <c r="C990" s="4" t="s">
        <v>102</v>
      </c>
      <c r="D990" s="4" t="s">
        <v>35</v>
      </c>
      <c r="E990" s="6" t="s">
        <v>591</v>
      </c>
      <c r="F990" s="22">
        <v>200</v>
      </c>
      <c r="G990" s="7">
        <v>1109</v>
      </c>
      <c r="H990" s="7"/>
      <c r="I990" s="7"/>
    </row>
    <row r="991" spans="1:9" hidden="1">
      <c r="A991" s="100" t="s">
        <v>34</v>
      </c>
      <c r="B991" s="4"/>
      <c r="C991" s="4" t="s">
        <v>102</v>
      </c>
      <c r="D991" s="4" t="s">
        <v>35</v>
      </c>
      <c r="E991" s="6" t="s">
        <v>591</v>
      </c>
      <c r="F991" s="22">
        <v>300</v>
      </c>
      <c r="G991" s="7"/>
      <c r="H991" s="7"/>
      <c r="I991" s="7"/>
    </row>
    <row r="992" spans="1:9" ht="31.5">
      <c r="A992" s="100" t="s">
        <v>207</v>
      </c>
      <c r="B992" s="4"/>
      <c r="C992" s="4" t="s">
        <v>102</v>
      </c>
      <c r="D992" s="4" t="s">
        <v>35</v>
      </c>
      <c r="E992" s="6" t="s">
        <v>591</v>
      </c>
      <c r="F992" s="22">
        <v>600</v>
      </c>
      <c r="G992" s="7">
        <v>200</v>
      </c>
      <c r="H992" s="7">
        <v>5990</v>
      </c>
      <c r="I992" s="7"/>
    </row>
    <row r="993" spans="1:9" ht="47.25">
      <c r="A993" s="100" t="s">
        <v>600</v>
      </c>
      <c r="B993" s="4"/>
      <c r="C993" s="4" t="s">
        <v>102</v>
      </c>
      <c r="D993" s="4" t="s">
        <v>35</v>
      </c>
      <c r="E993" s="22" t="s">
        <v>601</v>
      </c>
      <c r="F993" s="4"/>
      <c r="G993" s="7">
        <f>SUM(G994:G995)</f>
        <v>7985.3</v>
      </c>
      <c r="H993" s="7">
        <f t="shared" ref="H993:I993" si="267">SUM(H994:H995)</f>
        <v>7985.3</v>
      </c>
      <c r="I993" s="7">
        <f t="shared" si="267"/>
        <v>7986.1</v>
      </c>
    </row>
    <row r="994" spans="1:9" ht="31.5">
      <c r="A994" s="100" t="s">
        <v>43</v>
      </c>
      <c r="B994" s="4"/>
      <c r="C994" s="4" t="s">
        <v>102</v>
      </c>
      <c r="D994" s="4" t="s">
        <v>35</v>
      </c>
      <c r="E994" s="22" t="s">
        <v>601</v>
      </c>
      <c r="F994" s="4" t="s">
        <v>80</v>
      </c>
      <c r="G994" s="7">
        <v>3176.3</v>
      </c>
      <c r="H994" s="7">
        <v>3176.3</v>
      </c>
      <c r="I994" s="7">
        <v>3177.1</v>
      </c>
    </row>
    <row r="995" spans="1:9" ht="31.5">
      <c r="A995" s="100" t="s">
        <v>207</v>
      </c>
      <c r="B995" s="4"/>
      <c r="C995" s="4" t="s">
        <v>102</v>
      </c>
      <c r="D995" s="4" t="s">
        <v>35</v>
      </c>
      <c r="E995" s="22" t="s">
        <v>601</v>
      </c>
      <c r="F995" s="4" t="s">
        <v>111</v>
      </c>
      <c r="G995" s="7">
        <v>4809</v>
      </c>
      <c r="H995" s="7">
        <v>4809</v>
      </c>
      <c r="I995" s="7">
        <v>4809</v>
      </c>
    </row>
    <row r="996" spans="1:9">
      <c r="A996" s="100" t="s">
        <v>750</v>
      </c>
      <c r="B996" s="4"/>
      <c r="C996" s="4" t="s">
        <v>102</v>
      </c>
      <c r="D996" s="4" t="s">
        <v>35</v>
      </c>
      <c r="E996" s="22" t="s">
        <v>749</v>
      </c>
      <c r="F996" s="4"/>
      <c r="G996" s="7">
        <f>SUM(G997:G998)</f>
        <v>1509.8</v>
      </c>
      <c r="H996" s="7">
        <f t="shared" ref="H996:I996" si="268">SUM(H997:H998)</f>
        <v>1509.8</v>
      </c>
      <c r="I996" s="7">
        <f t="shared" si="268"/>
        <v>1509.8</v>
      </c>
    </row>
    <row r="997" spans="1:9" ht="31.5">
      <c r="A997" s="100" t="s">
        <v>43</v>
      </c>
      <c r="B997" s="4"/>
      <c r="C997" s="4" t="s">
        <v>102</v>
      </c>
      <c r="D997" s="4" t="s">
        <v>35</v>
      </c>
      <c r="E997" s="22" t="s">
        <v>749</v>
      </c>
      <c r="F997" s="4" t="s">
        <v>80</v>
      </c>
      <c r="G997" s="7">
        <v>976.4</v>
      </c>
      <c r="H997" s="7">
        <v>976.4</v>
      </c>
      <c r="I997" s="7">
        <v>976.4</v>
      </c>
    </row>
    <row r="998" spans="1:9" ht="31.5">
      <c r="A998" s="100" t="s">
        <v>207</v>
      </c>
      <c r="B998" s="4"/>
      <c r="C998" s="4" t="s">
        <v>102</v>
      </c>
      <c r="D998" s="4" t="s">
        <v>35</v>
      </c>
      <c r="E998" s="22" t="s">
        <v>749</v>
      </c>
      <c r="F998" s="4" t="s">
        <v>111</v>
      </c>
      <c r="G998" s="7">
        <v>533.4</v>
      </c>
      <c r="H998" s="7">
        <v>533.4</v>
      </c>
      <c r="I998" s="7">
        <v>533.4</v>
      </c>
    </row>
    <row r="999" spans="1:9" ht="31.5">
      <c r="A999" s="100" t="s">
        <v>490</v>
      </c>
      <c r="B999" s="4"/>
      <c r="C999" s="4" t="s">
        <v>102</v>
      </c>
      <c r="D999" s="4" t="s">
        <v>35</v>
      </c>
      <c r="E999" s="22" t="s">
        <v>692</v>
      </c>
      <c r="F999" s="4"/>
      <c r="G999" s="7">
        <f>SUM(G1000)</f>
        <v>350</v>
      </c>
      <c r="H999" s="7">
        <f t="shared" ref="H999:I999" si="269">SUM(H1000)</f>
        <v>0</v>
      </c>
      <c r="I999" s="7">
        <f t="shared" si="269"/>
        <v>0</v>
      </c>
    </row>
    <row r="1000" spans="1:9" ht="31.5">
      <c r="A1000" s="100" t="s">
        <v>43</v>
      </c>
      <c r="B1000" s="4"/>
      <c r="C1000" s="4" t="s">
        <v>102</v>
      </c>
      <c r="D1000" s="4" t="s">
        <v>35</v>
      </c>
      <c r="E1000" s="22" t="s">
        <v>692</v>
      </c>
      <c r="F1000" s="4" t="s">
        <v>80</v>
      </c>
      <c r="G1000" s="7">
        <v>350</v>
      </c>
      <c r="H1000" s="7"/>
      <c r="I1000" s="7"/>
    </row>
    <row r="1001" spans="1:9" ht="47.25">
      <c r="A1001" s="100" t="s">
        <v>925</v>
      </c>
      <c r="B1001" s="4"/>
      <c r="C1001" s="4" t="s">
        <v>102</v>
      </c>
      <c r="D1001" s="4" t="s">
        <v>35</v>
      </c>
      <c r="E1001" s="22" t="s">
        <v>690</v>
      </c>
      <c r="F1001" s="4"/>
      <c r="G1001" s="7">
        <f>SUM(G1002:G1003)</f>
        <v>80133.5</v>
      </c>
      <c r="H1001" s="7">
        <f t="shared" ref="H1001:I1001" si="270">SUM(H1002:H1003)</f>
        <v>80133.5</v>
      </c>
      <c r="I1001" s="7">
        <f t="shared" si="270"/>
        <v>80133.5</v>
      </c>
    </row>
    <row r="1002" spans="1:9" ht="47.25">
      <c r="A1002" s="2" t="s">
        <v>42</v>
      </c>
      <c r="B1002" s="4"/>
      <c r="C1002" s="4" t="s">
        <v>102</v>
      </c>
      <c r="D1002" s="4" t="s">
        <v>35</v>
      </c>
      <c r="E1002" s="22" t="s">
        <v>690</v>
      </c>
      <c r="F1002" s="4" t="s">
        <v>78</v>
      </c>
      <c r="G1002" s="7">
        <v>29962.1</v>
      </c>
      <c r="H1002" s="7">
        <v>29962.1</v>
      </c>
      <c r="I1002" s="7">
        <v>29962.1</v>
      </c>
    </row>
    <row r="1003" spans="1:9" ht="31.5">
      <c r="A1003" s="100" t="s">
        <v>207</v>
      </c>
      <c r="B1003" s="4"/>
      <c r="C1003" s="4" t="s">
        <v>102</v>
      </c>
      <c r="D1003" s="4" t="s">
        <v>35</v>
      </c>
      <c r="E1003" s="22" t="s">
        <v>690</v>
      </c>
      <c r="F1003" s="4" t="s">
        <v>111</v>
      </c>
      <c r="G1003" s="7">
        <v>50171.4</v>
      </c>
      <c r="H1003" s="7">
        <v>50171.4</v>
      </c>
      <c r="I1003" s="7">
        <v>50171.4</v>
      </c>
    </row>
    <row r="1004" spans="1:9" ht="47.25">
      <c r="A1004" s="71" t="s">
        <v>961</v>
      </c>
      <c r="B1004" s="4"/>
      <c r="C1004" s="4" t="s">
        <v>102</v>
      </c>
      <c r="D1004" s="4" t="s">
        <v>35</v>
      </c>
      <c r="E1004" s="22" t="s">
        <v>720</v>
      </c>
      <c r="F1004" s="4"/>
      <c r="G1004" s="7">
        <f>SUM(G1005:G1006)</f>
        <v>108236.4</v>
      </c>
      <c r="H1004" s="7">
        <f t="shared" ref="H1004:I1004" si="271">SUM(H1005:H1006)</f>
        <v>108236.4</v>
      </c>
      <c r="I1004" s="7">
        <f t="shared" si="271"/>
        <v>103045.40000000001</v>
      </c>
    </row>
    <row r="1005" spans="1:9" ht="31.5">
      <c r="A1005" s="100" t="s">
        <v>43</v>
      </c>
      <c r="B1005" s="4"/>
      <c r="C1005" s="4" t="s">
        <v>102</v>
      </c>
      <c r="D1005" s="4" t="s">
        <v>35</v>
      </c>
      <c r="E1005" s="22" t="s">
        <v>720</v>
      </c>
      <c r="F1005" s="4" t="s">
        <v>80</v>
      </c>
      <c r="G1005" s="7">
        <v>33789.800000000003</v>
      </c>
      <c r="H1005" s="7">
        <v>33789.800000000003</v>
      </c>
      <c r="I1005" s="7">
        <v>32145.300000000003</v>
      </c>
    </row>
    <row r="1006" spans="1:9" ht="31.5">
      <c r="A1006" s="100" t="s">
        <v>207</v>
      </c>
      <c r="B1006" s="4"/>
      <c r="C1006" s="4" t="s">
        <v>102</v>
      </c>
      <c r="D1006" s="4" t="s">
        <v>35</v>
      </c>
      <c r="E1006" s="22" t="s">
        <v>720</v>
      </c>
      <c r="F1006" s="4" t="s">
        <v>111</v>
      </c>
      <c r="G1006" s="7">
        <v>74446.599999999991</v>
      </c>
      <c r="H1006" s="7">
        <v>74446.599999999991</v>
      </c>
      <c r="I1006" s="7">
        <v>70900.100000000006</v>
      </c>
    </row>
    <row r="1007" spans="1:9" ht="47.25">
      <c r="A1007" s="100" t="s">
        <v>600</v>
      </c>
      <c r="B1007" s="4"/>
      <c r="C1007" s="4" t="s">
        <v>102</v>
      </c>
      <c r="D1007" s="4" t="s">
        <v>35</v>
      </c>
      <c r="E1007" s="6" t="s">
        <v>602</v>
      </c>
      <c r="F1007" s="22"/>
      <c r="G1007" s="7">
        <f>SUM(G1008:G1009)</f>
        <v>11739.2</v>
      </c>
      <c r="H1007" s="7">
        <f>SUM(H1008:H1009)</f>
        <v>11739.2</v>
      </c>
      <c r="I1007" s="7">
        <f>SUM(I1008:I1009)</f>
        <v>11739.2</v>
      </c>
    </row>
    <row r="1008" spans="1:9" ht="31.5">
      <c r="A1008" s="100" t="s">
        <v>43</v>
      </c>
      <c r="B1008" s="4"/>
      <c r="C1008" s="4" t="s">
        <v>102</v>
      </c>
      <c r="D1008" s="4" t="s">
        <v>35</v>
      </c>
      <c r="E1008" s="6" t="s">
        <v>602</v>
      </c>
      <c r="F1008" s="4" t="s">
        <v>80</v>
      </c>
      <c r="G1008" s="72">
        <v>4760.3999999999996</v>
      </c>
      <c r="H1008" s="72">
        <v>4760.3999999999996</v>
      </c>
      <c r="I1008" s="72">
        <v>4760.3999999999996</v>
      </c>
    </row>
    <row r="1009" spans="1:9" ht="31.5">
      <c r="A1009" s="100" t="s">
        <v>207</v>
      </c>
      <c r="B1009" s="4"/>
      <c r="C1009" s="4" t="s">
        <v>102</v>
      </c>
      <c r="D1009" s="4" t="s">
        <v>35</v>
      </c>
      <c r="E1009" s="6" t="s">
        <v>602</v>
      </c>
      <c r="F1009" s="4" t="s">
        <v>111</v>
      </c>
      <c r="G1009" s="72">
        <v>6978.8</v>
      </c>
      <c r="H1009" s="72">
        <v>6978.8</v>
      </c>
      <c r="I1009" s="72">
        <v>6978.8</v>
      </c>
    </row>
    <row r="1010" spans="1:9" ht="47.25" hidden="1">
      <c r="A1010" s="100" t="s">
        <v>685</v>
      </c>
      <c r="B1010" s="4"/>
      <c r="C1010" s="4" t="s">
        <v>102</v>
      </c>
      <c r="D1010" s="4" t="s">
        <v>35</v>
      </c>
      <c r="E1010" s="6" t="s">
        <v>684</v>
      </c>
      <c r="F1010" s="4"/>
      <c r="G1010" s="7">
        <f>SUM(G1011)</f>
        <v>0</v>
      </c>
      <c r="H1010" s="7">
        <f t="shared" ref="H1010:I1010" si="272">SUM(H1011)</f>
        <v>0</v>
      </c>
      <c r="I1010" s="7">
        <f t="shared" si="272"/>
        <v>0</v>
      </c>
    </row>
    <row r="1011" spans="1:9" ht="31.5" hidden="1">
      <c r="A1011" s="100" t="s">
        <v>43</v>
      </c>
      <c r="B1011" s="4"/>
      <c r="C1011" s="4" t="s">
        <v>102</v>
      </c>
      <c r="D1011" s="4" t="s">
        <v>35</v>
      </c>
      <c r="E1011" s="6" t="s">
        <v>684</v>
      </c>
      <c r="F1011" s="4" t="s">
        <v>80</v>
      </c>
      <c r="G1011" s="7"/>
      <c r="H1011" s="7"/>
      <c r="I1011" s="7"/>
    </row>
    <row r="1012" spans="1:9" ht="47.25">
      <c r="A1012" s="100" t="s">
        <v>731</v>
      </c>
      <c r="B1012" s="4"/>
      <c r="C1012" s="4" t="s">
        <v>102</v>
      </c>
      <c r="D1012" s="4" t="s">
        <v>35</v>
      </c>
      <c r="E1012" s="22" t="s">
        <v>603</v>
      </c>
      <c r="F1012" s="4"/>
      <c r="G1012" s="7">
        <f>G1014+G1013</f>
        <v>15630.800000000001</v>
      </c>
      <c r="H1012" s="7">
        <f>H1014+H1013</f>
        <v>15630.800000000001</v>
      </c>
      <c r="I1012" s="7">
        <f>I1014+I1013</f>
        <v>15630.800000000001</v>
      </c>
    </row>
    <row r="1013" spans="1:9" ht="31.5">
      <c r="A1013" s="100" t="s">
        <v>43</v>
      </c>
      <c r="B1013" s="4"/>
      <c r="C1013" s="4" t="s">
        <v>102</v>
      </c>
      <c r="D1013" s="4" t="s">
        <v>35</v>
      </c>
      <c r="E1013" s="22" t="s">
        <v>603</v>
      </c>
      <c r="F1013" s="4" t="s">
        <v>80</v>
      </c>
      <c r="G1013" s="72">
        <v>4871.7000000000007</v>
      </c>
      <c r="H1013" s="72">
        <v>4871.7000000000007</v>
      </c>
      <c r="I1013" s="72">
        <v>4871.7000000000007</v>
      </c>
    </row>
    <row r="1014" spans="1:9" ht="31.5">
      <c r="A1014" s="100" t="s">
        <v>207</v>
      </c>
      <c r="B1014" s="4"/>
      <c r="C1014" s="4" t="s">
        <v>102</v>
      </c>
      <c r="D1014" s="4" t="s">
        <v>35</v>
      </c>
      <c r="E1014" s="22" t="s">
        <v>603</v>
      </c>
      <c r="F1014" s="4" t="s">
        <v>111</v>
      </c>
      <c r="G1014" s="72">
        <v>10759.1</v>
      </c>
      <c r="H1014" s="72">
        <v>10759.1</v>
      </c>
      <c r="I1014" s="72">
        <v>10759.1</v>
      </c>
    </row>
    <row r="1015" spans="1:9" ht="78.75" hidden="1">
      <c r="A1015" s="100" t="s">
        <v>405</v>
      </c>
      <c r="B1015" s="4"/>
      <c r="C1015" s="4" t="s">
        <v>102</v>
      </c>
      <c r="D1015" s="4" t="s">
        <v>35</v>
      </c>
      <c r="E1015" s="22" t="s">
        <v>776</v>
      </c>
      <c r="F1015" s="4"/>
      <c r="G1015" s="72">
        <f>SUM(G1016)</f>
        <v>0</v>
      </c>
      <c r="H1015" s="72">
        <f t="shared" ref="H1015:I1015" si="273">SUM(H1016)</f>
        <v>0</v>
      </c>
      <c r="I1015" s="72">
        <f t="shared" si="273"/>
        <v>0</v>
      </c>
    </row>
    <row r="1016" spans="1:9" ht="31.5" hidden="1">
      <c r="A1016" s="100" t="s">
        <v>207</v>
      </c>
      <c r="B1016" s="4"/>
      <c r="C1016" s="4" t="s">
        <v>102</v>
      </c>
      <c r="D1016" s="4" t="s">
        <v>35</v>
      </c>
      <c r="E1016" s="22" t="s">
        <v>776</v>
      </c>
      <c r="F1016" s="4" t="s">
        <v>111</v>
      </c>
      <c r="G1016" s="72"/>
      <c r="H1016" s="72"/>
      <c r="I1016" s="72"/>
    </row>
    <row r="1017" spans="1:9" ht="31.5">
      <c r="A1017" s="100" t="s">
        <v>969</v>
      </c>
      <c r="B1017" s="4"/>
      <c r="C1017" s="4" t="s">
        <v>102</v>
      </c>
      <c r="D1017" s="4" t="s">
        <v>35</v>
      </c>
      <c r="E1017" s="22" t="s">
        <v>970</v>
      </c>
      <c r="F1017" s="4"/>
      <c r="G1017" s="72">
        <f>SUM(G1018)</f>
        <v>833.7</v>
      </c>
      <c r="H1017" s="72">
        <f t="shared" ref="H1017:I1017" si="274">SUM(H1018)</f>
        <v>833.7</v>
      </c>
      <c r="I1017" s="72">
        <f t="shared" si="274"/>
        <v>833.7</v>
      </c>
    </row>
    <row r="1018" spans="1:9" ht="31.5">
      <c r="A1018" s="100" t="s">
        <v>207</v>
      </c>
      <c r="B1018" s="4"/>
      <c r="C1018" s="4" t="s">
        <v>102</v>
      </c>
      <c r="D1018" s="4" t="s">
        <v>35</v>
      </c>
      <c r="E1018" s="22" t="s">
        <v>970</v>
      </c>
      <c r="F1018" s="4" t="s">
        <v>111</v>
      </c>
      <c r="G1018" s="72">
        <v>833.7</v>
      </c>
      <c r="H1018" s="72">
        <v>833.7</v>
      </c>
      <c r="I1018" s="72">
        <v>833.7</v>
      </c>
    </row>
    <row r="1019" spans="1:9">
      <c r="A1019" s="100" t="s">
        <v>805</v>
      </c>
      <c r="B1019" s="4"/>
      <c r="C1019" s="4" t="s">
        <v>102</v>
      </c>
      <c r="D1019" s="4" t="s">
        <v>35</v>
      </c>
      <c r="E1019" s="22" t="s">
        <v>845</v>
      </c>
      <c r="F1019" s="4"/>
      <c r="G1019" s="72">
        <f>SUM(G1020+G1022)</f>
        <v>3146.7</v>
      </c>
      <c r="H1019" s="72"/>
      <c r="I1019" s="72"/>
    </row>
    <row r="1020" spans="1:9" ht="31.5">
      <c r="A1020" s="100" t="s">
        <v>1007</v>
      </c>
      <c r="B1020" s="4"/>
      <c r="C1020" s="4" t="s">
        <v>102</v>
      </c>
      <c r="D1020" s="4" t="s">
        <v>35</v>
      </c>
      <c r="E1020" s="22" t="s">
        <v>1003</v>
      </c>
      <c r="F1020" s="4"/>
      <c r="G1020" s="72">
        <f>SUM(G1021)</f>
        <v>3146.7</v>
      </c>
      <c r="H1020" s="72"/>
      <c r="I1020" s="72"/>
    </row>
    <row r="1021" spans="1:9" ht="31.5">
      <c r="A1021" s="100" t="s">
        <v>207</v>
      </c>
      <c r="B1021" s="4"/>
      <c r="C1021" s="4" t="s">
        <v>102</v>
      </c>
      <c r="D1021" s="4" t="s">
        <v>35</v>
      </c>
      <c r="E1021" s="22" t="s">
        <v>1003</v>
      </c>
      <c r="F1021" s="4" t="s">
        <v>111</v>
      </c>
      <c r="G1021" s="72">
        <v>3146.7</v>
      </c>
      <c r="H1021" s="72"/>
      <c r="I1021" s="72"/>
    </row>
    <row r="1022" spans="1:9" hidden="1">
      <c r="A1022" s="100"/>
      <c r="B1022" s="4"/>
      <c r="C1022" s="4" t="s">
        <v>102</v>
      </c>
      <c r="D1022" s="4" t="s">
        <v>35</v>
      </c>
      <c r="E1022" s="22" t="s">
        <v>1004</v>
      </c>
      <c r="F1022" s="4"/>
      <c r="G1022" s="72">
        <f>SUM(G1023)</f>
        <v>0</v>
      </c>
      <c r="H1022" s="72"/>
      <c r="I1022" s="72"/>
    </row>
    <row r="1023" spans="1:9" ht="31.5" hidden="1">
      <c r="A1023" s="100" t="s">
        <v>43</v>
      </c>
      <c r="B1023" s="4"/>
      <c r="C1023" s="4" t="s">
        <v>102</v>
      </c>
      <c r="D1023" s="4" t="s">
        <v>35</v>
      </c>
      <c r="E1023" s="22" t="s">
        <v>1004</v>
      </c>
      <c r="F1023" s="4" t="s">
        <v>80</v>
      </c>
      <c r="G1023" s="72"/>
      <c r="H1023" s="72"/>
      <c r="I1023" s="72"/>
    </row>
    <row r="1024" spans="1:9" ht="47.25">
      <c r="A1024" s="100" t="s">
        <v>23</v>
      </c>
      <c r="B1024" s="4"/>
      <c r="C1024" s="4" t="s">
        <v>102</v>
      </c>
      <c r="D1024" s="4" t="s">
        <v>35</v>
      </c>
      <c r="E1024" s="6" t="s">
        <v>587</v>
      </c>
      <c r="F1024" s="4"/>
      <c r="G1024" s="7">
        <f>G1025+G1027</f>
        <v>945620.29999999993</v>
      </c>
      <c r="H1024" s="7">
        <f>H1025+H1027</f>
        <v>911398.3</v>
      </c>
      <c r="I1024" s="7">
        <f>I1025+I1027</f>
        <v>916198.60000000009</v>
      </c>
    </row>
    <row r="1025" spans="1:9" ht="63">
      <c r="A1025" s="100" t="s">
        <v>351</v>
      </c>
      <c r="B1025" s="4"/>
      <c r="C1025" s="4" t="s">
        <v>102</v>
      </c>
      <c r="D1025" s="4" t="s">
        <v>35</v>
      </c>
      <c r="E1025" s="48" t="s">
        <v>588</v>
      </c>
      <c r="F1025" s="4"/>
      <c r="G1025" s="7">
        <f>G1026</f>
        <v>663310.19999999995</v>
      </c>
      <c r="H1025" s="7">
        <f>H1026</f>
        <v>655282.70000000007</v>
      </c>
      <c r="I1025" s="7">
        <f>I1026</f>
        <v>655282.70000000007</v>
      </c>
    </row>
    <row r="1026" spans="1:9" ht="31.5">
      <c r="A1026" s="100" t="s">
        <v>110</v>
      </c>
      <c r="B1026" s="4"/>
      <c r="C1026" s="4" t="s">
        <v>102</v>
      </c>
      <c r="D1026" s="4" t="s">
        <v>35</v>
      </c>
      <c r="E1026" s="48" t="s">
        <v>588</v>
      </c>
      <c r="F1026" s="4" t="s">
        <v>111</v>
      </c>
      <c r="G1026" s="72">
        <v>663310.19999999995</v>
      </c>
      <c r="H1026" s="72">
        <v>655282.70000000007</v>
      </c>
      <c r="I1026" s="72">
        <v>655282.70000000007</v>
      </c>
    </row>
    <row r="1027" spans="1:9">
      <c r="A1027" s="100" t="s">
        <v>300</v>
      </c>
      <c r="B1027" s="4"/>
      <c r="C1027" s="4" t="s">
        <v>102</v>
      </c>
      <c r="D1027" s="4" t="s">
        <v>35</v>
      </c>
      <c r="E1027" s="22" t="s">
        <v>589</v>
      </c>
      <c r="F1027" s="4"/>
      <c r="G1027" s="7">
        <f>G1028</f>
        <v>282310.09999999998</v>
      </c>
      <c r="H1027" s="7">
        <f>H1028</f>
        <v>256115.6</v>
      </c>
      <c r="I1027" s="7">
        <f>I1028</f>
        <v>260915.9</v>
      </c>
    </row>
    <row r="1028" spans="1:9" ht="31.5">
      <c r="A1028" s="100" t="s">
        <v>207</v>
      </c>
      <c r="B1028" s="4"/>
      <c r="C1028" s="4" t="s">
        <v>102</v>
      </c>
      <c r="D1028" s="4" t="s">
        <v>35</v>
      </c>
      <c r="E1028" s="22" t="s">
        <v>589</v>
      </c>
      <c r="F1028" s="4" t="s">
        <v>111</v>
      </c>
      <c r="G1028" s="72">
        <v>282310.09999999998</v>
      </c>
      <c r="H1028" s="72">
        <v>256115.6</v>
      </c>
      <c r="I1028" s="72">
        <v>260915.9</v>
      </c>
    </row>
    <row r="1029" spans="1:9">
      <c r="A1029" s="100" t="s">
        <v>296</v>
      </c>
      <c r="B1029" s="4"/>
      <c r="C1029" s="4" t="s">
        <v>102</v>
      </c>
      <c r="D1029" s="4" t="s">
        <v>35</v>
      </c>
      <c r="E1029" s="22" t="s">
        <v>682</v>
      </c>
      <c r="F1029" s="4"/>
      <c r="G1029" s="7">
        <f>SUM(G1030)</f>
        <v>1858.9</v>
      </c>
      <c r="H1029" s="7">
        <f>SUM(H1030)</f>
        <v>0</v>
      </c>
      <c r="I1029" s="7">
        <f>SUM(I1030)</f>
        <v>400</v>
      </c>
    </row>
    <row r="1030" spans="1:9">
      <c r="A1030" s="100" t="s">
        <v>300</v>
      </c>
      <c r="B1030" s="4"/>
      <c r="C1030" s="4" t="s">
        <v>102</v>
      </c>
      <c r="D1030" s="4" t="s">
        <v>35</v>
      </c>
      <c r="E1030" s="22" t="s">
        <v>610</v>
      </c>
      <c r="F1030" s="4"/>
      <c r="G1030" s="7">
        <f t="shared" ref="G1030:I1030" si="275">SUM(G1031)</f>
        <v>1858.9</v>
      </c>
      <c r="H1030" s="7">
        <f t="shared" si="275"/>
        <v>0</v>
      </c>
      <c r="I1030" s="7">
        <f t="shared" si="275"/>
        <v>400</v>
      </c>
    </row>
    <row r="1031" spans="1:9" ht="31.5">
      <c r="A1031" s="100" t="s">
        <v>207</v>
      </c>
      <c r="B1031" s="4"/>
      <c r="C1031" s="4" t="s">
        <v>102</v>
      </c>
      <c r="D1031" s="4" t="s">
        <v>35</v>
      </c>
      <c r="E1031" s="22" t="s">
        <v>610</v>
      </c>
      <c r="F1031" s="4" t="s">
        <v>111</v>
      </c>
      <c r="G1031" s="72">
        <v>1858.9</v>
      </c>
      <c r="H1031" s="72"/>
      <c r="I1031" s="72">
        <v>400</v>
      </c>
    </row>
    <row r="1032" spans="1:9" ht="31.5">
      <c r="A1032" s="100" t="s">
        <v>36</v>
      </c>
      <c r="B1032" s="4"/>
      <c r="C1032" s="4" t="s">
        <v>102</v>
      </c>
      <c r="D1032" s="4" t="s">
        <v>35</v>
      </c>
      <c r="E1032" s="6" t="s">
        <v>584</v>
      </c>
      <c r="F1032" s="4"/>
      <c r="G1032" s="7">
        <f>G1033+G1036+G1039+G1043</f>
        <v>550187.10000000009</v>
      </c>
      <c r="H1032" s="7">
        <f>H1033+H1036+H1039+H1043</f>
        <v>544667.4</v>
      </c>
      <c r="I1032" s="7">
        <f>I1033+I1036+I1039+I1043</f>
        <v>552535.69999999995</v>
      </c>
    </row>
    <row r="1033" spans="1:9" ht="78.75">
      <c r="A1033" s="100" t="s">
        <v>350</v>
      </c>
      <c r="B1033" s="4"/>
      <c r="C1033" s="4" t="s">
        <v>102</v>
      </c>
      <c r="D1033" s="4" t="s">
        <v>35</v>
      </c>
      <c r="E1033" s="48" t="s">
        <v>604</v>
      </c>
      <c r="F1033" s="4"/>
      <c r="G1033" s="7">
        <f>G1034+G1035</f>
        <v>60990.2</v>
      </c>
      <c r="H1033" s="7">
        <f>H1034+H1035</f>
        <v>60995.199999999997</v>
      </c>
      <c r="I1033" s="7">
        <f>I1034+I1035</f>
        <v>61000.299999999996</v>
      </c>
    </row>
    <row r="1034" spans="1:9" ht="47.25">
      <c r="A1034" s="2" t="s">
        <v>42</v>
      </c>
      <c r="B1034" s="4"/>
      <c r="C1034" s="4" t="s">
        <v>102</v>
      </c>
      <c r="D1034" s="4" t="s">
        <v>35</v>
      </c>
      <c r="E1034" s="48" t="s">
        <v>604</v>
      </c>
      <c r="F1034" s="4" t="s">
        <v>78</v>
      </c>
      <c r="G1034" s="72">
        <v>57729.299999999996</v>
      </c>
      <c r="H1034" s="72">
        <v>57729.299999999996</v>
      </c>
      <c r="I1034" s="72">
        <v>57729.299999999996</v>
      </c>
    </row>
    <row r="1035" spans="1:9" ht="31.5">
      <c r="A1035" s="100" t="s">
        <v>43</v>
      </c>
      <c r="B1035" s="4"/>
      <c r="C1035" s="4" t="s">
        <v>102</v>
      </c>
      <c r="D1035" s="4" t="s">
        <v>35</v>
      </c>
      <c r="E1035" s="48" t="s">
        <v>604</v>
      </c>
      <c r="F1035" s="4" t="s">
        <v>80</v>
      </c>
      <c r="G1035" s="72">
        <v>3260.9</v>
      </c>
      <c r="H1035" s="72">
        <v>3265.9</v>
      </c>
      <c r="I1035" s="72">
        <v>3271</v>
      </c>
    </row>
    <row r="1036" spans="1:9" ht="63">
      <c r="A1036" s="100" t="s">
        <v>351</v>
      </c>
      <c r="B1036" s="4"/>
      <c r="C1036" s="4" t="s">
        <v>102</v>
      </c>
      <c r="D1036" s="4" t="s">
        <v>35</v>
      </c>
      <c r="E1036" s="48" t="s">
        <v>605</v>
      </c>
      <c r="F1036" s="4"/>
      <c r="G1036" s="7">
        <f>G1037+G1038</f>
        <v>314713.2</v>
      </c>
      <c r="H1036" s="7">
        <f>H1037+H1038</f>
        <v>323537.59999999998</v>
      </c>
      <c r="I1036" s="7">
        <f>I1037+I1038</f>
        <v>324366.5</v>
      </c>
    </row>
    <row r="1037" spans="1:9" ht="47.25">
      <c r="A1037" s="100" t="s">
        <v>42</v>
      </c>
      <c r="B1037" s="4"/>
      <c r="C1037" s="4" t="s">
        <v>102</v>
      </c>
      <c r="D1037" s="4" t="s">
        <v>35</v>
      </c>
      <c r="E1037" s="48" t="s">
        <v>605</v>
      </c>
      <c r="F1037" s="4" t="s">
        <v>78</v>
      </c>
      <c r="G1037" s="7">
        <v>307131.2</v>
      </c>
      <c r="H1037" s="7">
        <v>307928.09999999998</v>
      </c>
      <c r="I1037" s="7">
        <v>308757</v>
      </c>
    </row>
    <row r="1038" spans="1:9" ht="31.5">
      <c r="A1038" s="100" t="s">
        <v>43</v>
      </c>
      <c r="B1038" s="4"/>
      <c r="C1038" s="4" t="s">
        <v>102</v>
      </c>
      <c r="D1038" s="4" t="s">
        <v>35</v>
      </c>
      <c r="E1038" s="48" t="s">
        <v>605</v>
      </c>
      <c r="F1038" s="4" t="s">
        <v>80</v>
      </c>
      <c r="G1038" s="7">
        <v>7582</v>
      </c>
      <c r="H1038" s="7">
        <v>15609.5</v>
      </c>
      <c r="I1038" s="7">
        <v>15609.5</v>
      </c>
    </row>
    <row r="1039" spans="1:9">
      <c r="A1039" s="100" t="s">
        <v>300</v>
      </c>
      <c r="B1039" s="4"/>
      <c r="C1039" s="4" t="s">
        <v>102</v>
      </c>
      <c r="D1039" s="4" t="s">
        <v>35</v>
      </c>
      <c r="E1039" s="31" t="s">
        <v>606</v>
      </c>
      <c r="F1039" s="31"/>
      <c r="G1039" s="7">
        <f>G1040+G1041+G1042</f>
        <v>155706.80000000002</v>
      </c>
      <c r="H1039" s="7">
        <f>H1040+H1041+H1042</f>
        <v>142871.80000000002</v>
      </c>
      <c r="I1039" s="7">
        <f>I1040+I1041+I1042</f>
        <v>149396.70000000001</v>
      </c>
    </row>
    <row r="1040" spans="1:9" ht="47.25">
      <c r="A1040" s="2" t="s">
        <v>42</v>
      </c>
      <c r="B1040" s="4"/>
      <c r="C1040" s="4" t="s">
        <v>102</v>
      </c>
      <c r="D1040" s="4" t="s">
        <v>35</v>
      </c>
      <c r="E1040" s="31" t="s">
        <v>606</v>
      </c>
      <c r="F1040" s="4" t="s">
        <v>78</v>
      </c>
      <c r="G1040" s="7">
        <v>83734.100000000006</v>
      </c>
      <c r="H1040" s="7">
        <v>84934.1</v>
      </c>
      <c r="I1040" s="7">
        <v>84934.1</v>
      </c>
    </row>
    <row r="1041" spans="1:9" ht="31.5">
      <c r="A1041" s="100" t="s">
        <v>43</v>
      </c>
      <c r="B1041" s="4"/>
      <c r="C1041" s="4" t="s">
        <v>102</v>
      </c>
      <c r="D1041" s="4" t="s">
        <v>35</v>
      </c>
      <c r="E1041" s="31" t="s">
        <v>606</v>
      </c>
      <c r="F1041" s="4" t="s">
        <v>80</v>
      </c>
      <c r="G1041" s="7">
        <v>65332.5</v>
      </c>
      <c r="H1041" s="7">
        <v>53065.1</v>
      </c>
      <c r="I1041" s="7">
        <v>59590</v>
      </c>
    </row>
    <row r="1042" spans="1:9">
      <c r="A1042" s="100" t="s">
        <v>20</v>
      </c>
      <c r="B1042" s="4"/>
      <c r="C1042" s="4" t="s">
        <v>102</v>
      </c>
      <c r="D1042" s="4" t="s">
        <v>35</v>
      </c>
      <c r="E1042" s="31" t="s">
        <v>606</v>
      </c>
      <c r="F1042" s="4" t="s">
        <v>85</v>
      </c>
      <c r="G1042" s="7">
        <v>6640.2</v>
      </c>
      <c r="H1042" s="7">
        <v>4872.6000000000004</v>
      </c>
      <c r="I1042" s="7">
        <v>4872.6000000000004</v>
      </c>
    </row>
    <row r="1043" spans="1:9" ht="31.5">
      <c r="A1043" s="100" t="s">
        <v>490</v>
      </c>
      <c r="B1043" s="4"/>
      <c r="C1043" s="4" t="s">
        <v>102</v>
      </c>
      <c r="D1043" s="4" t="s">
        <v>35</v>
      </c>
      <c r="E1043" s="22" t="s">
        <v>607</v>
      </c>
      <c r="F1043" s="22"/>
      <c r="G1043" s="7">
        <f>G1044+G1045+G1046</f>
        <v>18776.900000000001</v>
      </c>
      <c r="H1043" s="7">
        <f>H1044+H1045+H1046</f>
        <v>17262.8</v>
      </c>
      <c r="I1043" s="7">
        <f>I1044+I1045+I1046</f>
        <v>17772.2</v>
      </c>
    </row>
    <row r="1044" spans="1:9" ht="47.25">
      <c r="A1044" s="2" t="s">
        <v>42</v>
      </c>
      <c r="B1044" s="4"/>
      <c r="C1044" s="4" t="s">
        <v>102</v>
      </c>
      <c r="D1044" s="4" t="s">
        <v>35</v>
      </c>
      <c r="E1044" s="22" t="s">
        <v>607</v>
      </c>
      <c r="F1044" s="22">
        <v>100</v>
      </c>
      <c r="G1044" s="72">
        <v>10245</v>
      </c>
      <c r="H1044" s="72">
        <v>10245</v>
      </c>
      <c r="I1044" s="72">
        <v>10245</v>
      </c>
    </row>
    <row r="1045" spans="1:9" ht="31.5">
      <c r="A1045" s="100" t="s">
        <v>43</v>
      </c>
      <c r="B1045" s="4"/>
      <c r="C1045" s="4" t="s">
        <v>102</v>
      </c>
      <c r="D1045" s="4" t="s">
        <v>35</v>
      </c>
      <c r="E1045" s="22" t="s">
        <v>607</v>
      </c>
      <c r="F1045" s="22">
        <v>200</v>
      </c>
      <c r="G1045" s="72">
        <v>7449.5</v>
      </c>
      <c r="H1045" s="72">
        <v>6239.8</v>
      </c>
      <c r="I1045" s="72">
        <v>6749.2</v>
      </c>
    </row>
    <row r="1046" spans="1:9">
      <c r="A1046" s="100" t="s">
        <v>20</v>
      </c>
      <c r="B1046" s="4"/>
      <c r="C1046" s="4" t="s">
        <v>102</v>
      </c>
      <c r="D1046" s="4" t="s">
        <v>35</v>
      </c>
      <c r="E1046" s="22" t="s">
        <v>607</v>
      </c>
      <c r="F1046" s="22">
        <v>800</v>
      </c>
      <c r="G1046" s="72">
        <v>1082.4000000000001</v>
      </c>
      <c r="H1046" s="72">
        <v>778</v>
      </c>
      <c r="I1046" s="72">
        <v>778</v>
      </c>
    </row>
    <row r="1047" spans="1:9">
      <c r="A1047" s="52" t="s">
        <v>840</v>
      </c>
      <c r="B1047" s="4"/>
      <c r="C1047" s="4" t="s">
        <v>102</v>
      </c>
      <c r="D1047" s="4" t="s">
        <v>35</v>
      </c>
      <c r="E1047" s="6" t="s">
        <v>608</v>
      </c>
      <c r="F1047" s="4"/>
      <c r="G1047" s="7">
        <f>G1054+G1048+G1052+G1050</f>
        <v>1413.5</v>
      </c>
      <c r="H1047" s="7">
        <f>H1054+H1048+H1052+H1050</f>
        <v>42603.5</v>
      </c>
      <c r="I1047" s="7">
        <f>I1054+I1048+I1052+I1050</f>
        <v>0</v>
      </c>
    </row>
    <row r="1048" spans="1:9" ht="47.25">
      <c r="A1048" s="100" t="s">
        <v>729</v>
      </c>
      <c r="B1048" s="4"/>
      <c r="C1048" s="4" t="s">
        <v>102</v>
      </c>
      <c r="D1048" s="4" t="s">
        <v>35</v>
      </c>
      <c r="E1048" s="6" t="s">
        <v>962</v>
      </c>
      <c r="F1048" s="4"/>
      <c r="G1048" s="7">
        <f>SUM(G1049)</f>
        <v>0</v>
      </c>
      <c r="H1048" s="7">
        <f t="shared" ref="H1048:I1048" si="276">SUM(H1049)</f>
        <v>2219.9</v>
      </c>
      <c r="I1048" s="7">
        <f t="shared" si="276"/>
        <v>0</v>
      </c>
    </row>
    <row r="1049" spans="1:9" ht="31.5">
      <c r="A1049" s="100" t="s">
        <v>43</v>
      </c>
      <c r="B1049" s="4"/>
      <c r="C1049" s="4" t="s">
        <v>102</v>
      </c>
      <c r="D1049" s="4" t="s">
        <v>35</v>
      </c>
      <c r="E1049" s="6" t="s">
        <v>962</v>
      </c>
      <c r="F1049" s="4" t="s">
        <v>80</v>
      </c>
      <c r="G1049" s="72"/>
      <c r="H1049" s="72">
        <v>2219.9</v>
      </c>
      <c r="I1049" s="72"/>
    </row>
    <row r="1050" spans="1:9">
      <c r="A1050" s="71" t="s">
        <v>932</v>
      </c>
      <c r="B1050" s="94"/>
      <c r="C1050" s="94" t="s">
        <v>102</v>
      </c>
      <c r="D1050" s="94" t="s">
        <v>35</v>
      </c>
      <c r="E1050" s="6" t="s">
        <v>964</v>
      </c>
      <c r="F1050" s="94"/>
      <c r="G1050" s="72">
        <f>G1051</f>
        <v>0</v>
      </c>
      <c r="H1050" s="72">
        <f>H1051</f>
        <v>21130.400000000001</v>
      </c>
      <c r="I1050" s="72">
        <f>I1051</f>
        <v>0</v>
      </c>
    </row>
    <row r="1051" spans="1:9" ht="31.5">
      <c r="A1051" s="71" t="s">
        <v>207</v>
      </c>
      <c r="B1051" s="94"/>
      <c r="C1051" s="94" t="s">
        <v>102</v>
      </c>
      <c r="D1051" s="94" t="s">
        <v>35</v>
      </c>
      <c r="E1051" s="6" t="s">
        <v>964</v>
      </c>
      <c r="F1051" s="94" t="s">
        <v>111</v>
      </c>
      <c r="G1051" s="72">
        <v>0</v>
      </c>
      <c r="H1051" s="72">
        <v>21130.400000000001</v>
      </c>
      <c r="I1051" s="72">
        <v>0</v>
      </c>
    </row>
    <row r="1052" spans="1:9" ht="47.25">
      <c r="A1052" s="100" t="s">
        <v>779</v>
      </c>
      <c r="B1052" s="4"/>
      <c r="C1052" s="4" t="s">
        <v>102</v>
      </c>
      <c r="D1052" s="4" t="s">
        <v>35</v>
      </c>
      <c r="E1052" s="6" t="s">
        <v>963</v>
      </c>
      <c r="F1052" s="4"/>
      <c r="G1052" s="72">
        <f>SUM(G1053)</f>
        <v>0</v>
      </c>
      <c r="H1052" s="72">
        <f t="shared" ref="H1052:I1052" si="277">SUM(H1053)</f>
        <v>17839.7</v>
      </c>
      <c r="I1052" s="72">
        <f t="shared" si="277"/>
        <v>0</v>
      </c>
    </row>
    <row r="1053" spans="1:9" ht="31.5">
      <c r="A1053" s="100" t="s">
        <v>43</v>
      </c>
      <c r="B1053" s="4"/>
      <c r="C1053" s="4" t="s">
        <v>102</v>
      </c>
      <c r="D1053" s="4" t="s">
        <v>35</v>
      </c>
      <c r="E1053" s="6" t="s">
        <v>963</v>
      </c>
      <c r="F1053" s="4" t="s">
        <v>80</v>
      </c>
      <c r="G1053" s="72"/>
      <c r="H1053" s="72">
        <v>17839.7</v>
      </c>
      <c r="I1053" s="72"/>
    </row>
    <row r="1054" spans="1:9" ht="31.5">
      <c r="A1054" s="100" t="s">
        <v>410</v>
      </c>
      <c r="B1054" s="4"/>
      <c r="C1054" s="4" t="s">
        <v>102</v>
      </c>
      <c r="D1054" s="4" t="s">
        <v>35</v>
      </c>
      <c r="E1054" s="6" t="s">
        <v>609</v>
      </c>
      <c r="F1054" s="4"/>
      <c r="G1054" s="7">
        <f t="shared" ref="G1054:I1054" si="278">G1055</f>
        <v>1413.5</v>
      </c>
      <c r="H1054" s="7">
        <f t="shared" si="278"/>
        <v>1413.5</v>
      </c>
      <c r="I1054" s="7">
        <f t="shared" si="278"/>
        <v>0</v>
      </c>
    </row>
    <row r="1055" spans="1:9" ht="31.5">
      <c r="A1055" s="100" t="s">
        <v>207</v>
      </c>
      <c r="B1055" s="4"/>
      <c r="C1055" s="4" t="s">
        <v>102</v>
      </c>
      <c r="D1055" s="4" t="s">
        <v>35</v>
      </c>
      <c r="E1055" s="6" t="s">
        <v>609</v>
      </c>
      <c r="F1055" s="4" t="s">
        <v>111</v>
      </c>
      <c r="G1055" s="72">
        <v>1413.5</v>
      </c>
      <c r="H1055" s="72">
        <v>1413.5</v>
      </c>
      <c r="I1055" s="72"/>
    </row>
    <row r="1056" spans="1:9" ht="31.5">
      <c r="A1056" s="98" t="s">
        <v>956</v>
      </c>
      <c r="B1056" s="4"/>
      <c r="C1056" s="4" t="s">
        <v>102</v>
      </c>
      <c r="D1056" s="4" t="s">
        <v>35</v>
      </c>
      <c r="E1056" s="6" t="s">
        <v>957</v>
      </c>
      <c r="F1056" s="4"/>
      <c r="G1056" s="7">
        <v>8664.1</v>
      </c>
      <c r="H1056" s="7">
        <v>8541</v>
      </c>
      <c r="I1056" s="7">
        <v>8541</v>
      </c>
    </row>
    <row r="1057" spans="1:9" ht="47.25">
      <c r="A1057" s="100" t="s">
        <v>958</v>
      </c>
      <c r="B1057" s="4"/>
      <c r="C1057" s="4" t="s">
        <v>102</v>
      </c>
      <c r="D1057" s="4" t="s">
        <v>35</v>
      </c>
      <c r="E1057" s="6" t="s">
        <v>968</v>
      </c>
      <c r="F1057" s="4"/>
      <c r="G1057" s="7">
        <v>8664.1</v>
      </c>
      <c r="H1057" s="7">
        <v>8541</v>
      </c>
      <c r="I1057" s="7">
        <v>8541</v>
      </c>
    </row>
    <row r="1058" spans="1:9" ht="31.5">
      <c r="A1058" s="100" t="s">
        <v>43</v>
      </c>
      <c r="B1058" s="4"/>
      <c r="C1058" s="4" t="s">
        <v>102</v>
      </c>
      <c r="D1058" s="4" t="s">
        <v>35</v>
      </c>
      <c r="E1058" s="6" t="s">
        <v>968</v>
      </c>
      <c r="F1058" s="4" t="s">
        <v>80</v>
      </c>
      <c r="G1058" s="72">
        <v>3377.5</v>
      </c>
      <c r="H1058" s="72">
        <v>3316</v>
      </c>
      <c r="I1058" s="72">
        <v>3316</v>
      </c>
    </row>
    <row r="1059" spans="1:9" ht="31.5">
      <c r="A1059" s="100" t="s">
        <v>207</v>
      </c>
      <c r="B1059" s="4"/>
      <c r="C1059" s="4" t="s">
        <v>102</v>
      </c>
      <c r="D1059" s="4" t="s">
        <v>35</v>
      </c>
      <c r="E1059" s="6" t="s">
        <v>968</v>
      </c>
      <c r="F1059" s="4" t="s">
        <v>111</v>
      </c>
      <c r="G1059" s="72">
        <v>5286.6</v>
      </c>
      <c r="H1059" s="72">
        <v>5225</v>
      </c>
      <c r="I1059" s="72">
        <v>5225</v>
      </c>
    </row>
    <row r="1060" spans="1:9" ht="47.25">
      <c r="A1060" s="100" t="s">
        <v>524</v>
      </c>
      <c r="B1060" s="4"/>
      <c r="C1060" s="4" t="s">
        <v>102</v>
      </c>
      <c r="D1060" s="4" t="s">
        <v>35</v>
      </c>
      <c r="E1060" s="31" t="s">
        <v>298</v>
      </c>
      <c r="F1060" s="4"/>
      <c r="G1060" s="7">
        <f>G1061+G1077</f>
        <v>212892.4</v>
      </c>
      <c r="H1060" s="7">
        <f>H1061+H1077</f>
        <v>19110.900000000001</v>
      </c>
      <c r="I1060" s="7">
        <f>I1061+I1077</f>
        <v>27570.800000000003</v>
      </c>
    </row>
    <row r="1061" spans="1:9">
      <c r="A1061" s="100" t="s">
        <v>29</v>
      </c>
      <c r="B1061" s="4"/>
      <c r="C1061" s="4" t="s">
        <v>102</v>
      </c>
      <c r="D1061" s="4" t="s">
        <v>35</v>
      </c>
      <c r="E1061" s="31" t="s">
        <v>299</v>
      </c>
      <c r="F1061" s="4"/>
      <c r="G1061" s="7">
        <f>SUM(G1062+G1063+G1064+G1067+G1069+G1072)+G1074</f>
        <v>212892.4</v>
      </c>
      <c r="H1061" s="7">
        <f t="shared" ref="H1061:I1061" si="279">SUM(H1062+H1063+H1064+H1067+H1069+H1072)+H1074</f>
        <v>18881.2</v>
      </c>
      <c r="I1061" s="7">
        <f t="shared" si="279"/>
        <v>26592.9</v>
      </c>
    </row>
    <row r="1062" spans="1:9" ht="31.5">
      <c r="A1062" s="100" t="s">
        <v>43</v>
      </c>
      <c r="B1062" s="4"/>
      <c r="C1062" s="4" t="s">
        <v>102</v>
      </c>
      <c r="D1062" s="4" t="s">
        <v>35</v>
      </c>
      <c r="E1062" s="31" t="s">
        <v>299</v>
      </c>
      <c r="F1062" s="4" t="s">
        <v>80</v>
      </c>
      <c r="G1062" s="72">
        <v>26173.5</v>
      </c>
      <c r="H1062" s="72">
        <v>3493.7</v>
      </c>
      <c r="I1062" s="72">
        <v>6177.4</v>
      </c>
    </row>
    <row r="1063" spans="1:9" ht="31.5">
      <c r="A1063" s="100" t="s">
        <v>207</v>
      </c>
      <c r="B1063" s="4"/>
      <c r="C1063" s="4" t="s">
        <v>102</v>
      </c>
      <c r="D1063" s="4" t="s">
        <v>35</v>
      </c>
      <c r="E1063" s="31" t="s">
        <v>299</v>
      </c>
      <c r="F1063" s="4" t="s">
        <v>111</v>
      </c>
      <c r="G1063" s="72">
        <v>40913.1</v>
      </c>
      <c r="H1063" s="72">
        <v>1500</v>
      </c>
      <c r="I1063" s="72">
        <v>7200</v>
      </c>
    </row>
    <row r="1064" spans="1:9">
      <c r="A1064" s="100" t="s">
        <v>926</v>
      </c>
      <c r="B1064" s="4"/>
      <c r="C1064" s="4" t="s">
        <v>102</v>
      </c>
      <c r="D1064" s="4" t="s">
        <v>35</v>
      </c>
      <c r="E1064" s="31" t="s">
        <v>927</v>
      </c>
      <c r="F1064" s="4"/>
      <c r="G1064" s="72">
        <f>G1065+G1066</f>
        <v>136545.29999999999</v>
      </c>
      <c r="H1064" s="72">
        <f>H1065+H1066</f>
        <v>0</v>
      </c>
      <c r="I1064" s="72">
        <f>I1065+I1066</f>
        <v>0</v>
      </c>
    </row>
    <row r="1065" spans="1:9" ht="31.5">
      <c r="A1065" s="100" t="s">
        <v>43</v>
      </c>
      <c r="B1065" s="4"/>
      <c r="C1065" s="4" t="s">
        <v>102</v>
      </c>
      <c r="D1065" s="4" t="s">
        <v>35</v>
      </c>
      <c r="E1065" s="31" t="s">
        <v>927</v>
      </c>
      <c r="F1065" s="4" t="s">
        <v>80</v>
      </c>
      <c r="G1065" s="7">
        <v>88297.3</v>
      </c>
      <c r="H1065" s="72">
        <v>0</v>
      </c>
      <c r="I1065" s="72">
        <v>0</v>
      </c>
    </row>
    <row r="1066" spans="1:9" ht="31.5">
      <c r="A1066" s="100" t="s">
        <v>207</v>
      </c>
      <c r="B1066" s="4"/>
      <c r="C1066" s="4" t="s">
        <v>102</v>
      </c>
      <c r="D1066" s="4" t="s">
        <v>35</v>
      </c>
      <c r="E1066" s="31" t="s">
        <v>927</v>
      </c>
      <c r="F1066" s="4" t="s">
        <v>111</v>
      </c>
      <c r="G1066" s="72">
        <v>48248</v>
      </c>
      <c r="H1066" s="72">
        <v>0</v>
      </c>
      <c r="I1066" s="72">
        <v>0</v>
      </c>
    </row>
    <row r="1067" spans="1:9" ht="31.5">
      <c r="A1067" s="100" t="s">
        <v>612</v>
      </c>
      <c r="B1067" s="4"/>
      <c r="C1067" s="4" t="s">
        <v>102</v>
      </c>
      <c r="D1067" s="4" t="s">
        <v>35</v>
      </c>
      <c r="E1067" s="31" t="s">
        <v>613</v>
      </c>
      <c r="F1067" s="4"/>
      <c r="G1067" s="7">
        <f>G1068</f>
        <v>1020.5</v>
      </c>
      <c r="H1067" s="7">
        <f>H1068</f>
        <v>914</v>
      </c>
      <c r="I1067" s="7">
        <f>I1068</f>
        <v>242</v>
      </c>
    </row>
    <row r="1068" spans="1:9" ht="31.5">
      <c r="A1068" s="100" t="s">
        <v>43</v>
      </c>
      <c r="B1068" s="4"/>
      <c r="C1068" s="4" t="s">
        <v>102</v>
      </c>
      <c r="D1068" s="4" t="s">
        <v>35</v>
      </c>
      <c r="E1068" s="31" t="s">
        <v>613</v>
      </c>
      <c r="F1068" s="4" t="s">
        <v>80</v>
      </c>
      <c r="G1068" s="72">
        <v>1020.5</v>
      </c>
      <c r="H1068" s="72">
        <v>914</v>
      </c>
      <c r="I1068" s="72">
        <v>242</v>
      </c>
    </row>
    <row r="1069" spans="1:9" ht="47.25">
      <c r="A1069" s="71" t="s">
        <v>928</v>
      </c>
      <c r="B1069" s="94"/>
      <c r="C1069" s="94" t="s">
        <v>102</v>
      </c>
      <c r="D1069" s="94" t="s">
        <v>35</v>
      </c>
      <c r="E1069" s="95" t="s">
        <v>929</v>
      </c>
      <c r="F1069" s="94"/>
      <c r="G1069" s="72">
        <f>G1070+G1071</f>
        <v>3616.8</v>
      </c>
      <c r="H1069" s="72">
        <f>H1070+H1071</f>
        <v>3616.8</v>
      </c>
      <c r="I1069" s="72">
        <f>I1070+I1071</f>
        <v>3616.8</v>
      </c>
    </row>
    <row r="1070" spans="1:9" ht="31.5">
      <c r="A1070" s="71" t="s">
        <v>43</v>
      </c>
      <c r="B1070" s="94"/>
      <c r="C1070" s="94" t="s">
        <v>102</v>
      </c>
      <c r="D1070" s="94" t="s">
        <v>35</v>
      </c>
      <c r="E1070" s="95" t="s">
        <v>929</v>
      </c>
      <c r="F1070" s="94" t="s">
        <v>80</v>
      </c>
      <c r="G1070" s="72">
        <v>2700.6</v>
      </c>
      <c r="H1070" s="72">
        <v>2712.6</v>
      </c>
      <c r="I1070" s="72">
        <v>1205.5</v>
      </c>
    </row>
    <row r="1071" spans="1:9" ht="31.5">
      <c r="A1071" s="71" t="s">
        <v>207</v>
      </c>
      <c r="B1071" s="94"/>
      <c r="C1071" s="94" t="s">
        <v>102</v>
      </c>
      <c r="D1071" s="94" t="s">
        <v>35</v>
      </c>
      <c r="E1071" s="95" t="s">
        <v>929</v>
      </c>
      <c r="F1071" s="94" t="s">
        <v>111</v>
      </c>
      <c r="G1071" s="72">
        <v>916.2</v>
      </c>
      <c r="H1071" s="72">
        <v>904.2</v>
      </c>
      <c r="I1071" s="72">
        <v>2411.3000000000002</v>
      </c>
    </row>
    <row r="1072" spans="1:9" ht="31.5">
      <c r="A1072" s="96" t="s">
        <v>930</v>
      </c>
      <c r="B1072" s="94"/>
      <c r="C1072" s="94" t="s">
        <v>102</v>
      </c>
      <c r="D1072" s="94" t="s">
        <v>35</v>
      </c>
      <c r="E1072" s="95" t="s">
        <v>931</v>
      </c>
      <c r="F1072" s="94"/>
      <c r="G1072" s="72">
        <f>G1073</f>
        <v>0</v>
      </c>
      <c r="H1072" s="72">
        <f>H1073</f>
        <v>9356.7000000000007</v>
      </c>
      <c r="I1072" s="72">
        <f>I1073</f>
        <v>9356.7000000000007</v>
      </c>
    </row>
    <row r="1073" spans="1:9" ht="31.5">
      <c r="A1073" s="71" t="s">
        <v>43</v>
      </c>
      <c r="B1073" s="94"/>
      <c r="C1073" s="94" t="s">
        <v>102</v>
      </c>
      <c r="D1073" s="94" t="s">
        <v>35</v>
      </c>
      <c r="E1073" s="95" t="s">
        <v>931</v>
      </c>
      <c r="F1073" s="94" t="s">
        <v>80</v>
      </c>
      <c r="G1073" s="72">
        <v>0</v>
      </c>
      <c r="H1073" s="72">
        <v>9356.7000000000007</v>
      </c>
      <c r="I1073" s="72">
        <v>9356.7000000000007</v>
      </c>
    </row>
    <row r="1074" spans="1:9">
      <c r="A1074" s="100" t="s">
        <v>805</v>
      </c>
      <c r="B1074" s="4"/>
      <c r="C1074" s="4" t="s">
        <v>102</v>
      </c>
      <c r="D1074" s="4" t="s">
        <v>35</v>
      </c>
      <c r="E1074" s="31" t="s">
        <v>846</v>
      </c>
      <c r="F1074" s="4"/>
      <c r="G1074" s="72">
        <f>SUM(G1075)</f>
        <v>4623.2</v>
      </c>
      <c r="H1074" s="72"/>
      <c r="I1074" s="72"/>
    </row>
    <row r="1075" spans="1:9" ht="31.5">
      <c r="A1075" s="100" t="s">
        <v>1005</v>
      </c>
      <c r="B1075" s="4"/>
      <c r="C1075" s="4" t="s">
        <v>102</v>
      </c>
      <c r="D1075" s="4" t="s">
        <v>35</v>
      </c>
      <c r="E1075" s="31" t="s">
        <v>1006</v>
      </c>
      <c r="F1075" s="4"/>
      <c r="G1075" s="72">
        <f>SUM(G1076)</f>
        <v>4623.2</v>
      </c>
      <c r="H1075" s="72"/>
      <c r="I1075" s="72"/>
    </row>
    <row r="1076" spans="1:9" ht="31.5">
      <c r="A1076" s="100" t="s">
        <v>43</v>
      </c>
      <c r="B1076" s="4"/>
      <c r="C1076" s="4" t="s">
        <v>102</v>
      </c>
      <c r="D1076" s="4" t="s">
        <v>35</v>
      </c>
      <c r="E1076" s="31" t="s">
        <v>1006</v>
      </c>
      <c r="F1076" s="4" t="s">
        <v>80</v>
      </c>
      <c r="G1076" s="72">
        <v>4623.2</v>
      </c>
      <c r="H1076" s="72"/>
      <c r="I1076" s="72"/>
    </row>
    <row r="1077" spans="1:9">
      <c r="A1077" s="100" t="s">
        <v>235</v>
      </c>
      <c r="B1077" s="4"/>
      <c r="C1077" s="4" t="s">
        <v>102</v>
      </c>
      <c r="D1077" s="4" t="s">
        <v>35</v>
      </c>
      <c r="E1077" s="31" t="s">
        <v>616</v>
      </c>
      <c r="F1077" s="4"/>
      <c r="G1077" s="7">
        <f>SUM(G1078)</f>
        <v>0</v>
      </c>
      <c r="H1077" s="7">
        <f t="shared" ref="H1077:I1078" si="280">SUM(H1078)</f>
        <v>229.7</v>
      </c>
      <c r="I1077" s="7">
        <f t="shared" si="280"/>
        <v>977.9</v>
      </c>
    </row>
    <row r="1078" spans="1:9" ht="31.5" customHeight="1">
      <c r="A1078" s="100" t="s">
        <v>612</v>
      </c>
      <c r="B1078" s="4"/>
      <c r="C1078" s="4" t="s">
        <v>102</v>
      </c>
      <c r="D1078" s="4" t="s">
        <v>35</v>
      </c>
      <c r="E1078" s="31" t="s">
        <v>614</v>
      </c>
      <c r="F1078" s="4"/>
      <c r="G1078" s="7">
        <f>SUM(G1079)</f>
        <v>0</v>
      </c>
      <c r="H1078" s="7">
        <f t="shared" si="280"/>
        <v>229.7</v>
      </c>
      <c r="I1078" s="7">
        <f t="shared" si="280"/>
        <v>977.9</v>
      </c>
    </row>
    <row r="1079" spans="1:9" ht="31.5" customHeight="1">
      <c r="A1079" s="100" t="s">
        <v>207</v>
      </c>
      <c r="B1079" s="4"/>
      <c r="C1079" s="4" t="s">
        <v>102</v>
      </c>
      <c r="D1079" s="4" t="s">
        <v>35</v>
      </c>
      <c r="E1079" s="31" t="s">
        <v>614</v>
      </c>
      <c r="F1079" s="4" t="s">
        <v>111</v>
      </c>
      <c r="G1079" s="72"/>
      <c r="H1079" s="72">
        <v>229.7</v>
      </c>
      <c r="I1079" s="72">
        <v>977.9</v>
      </c>
    </row>
    <row r="1080" spans="1:9" ht="31.5">
      <c r="A1080" s="100" t="s">
        <v>520</v>
      </c>
      <c r="B1080" s="4"/>
      <c r="C1080" s="4" t="s">
        <v>102</v>
      </c>
      <c r="D1080" s="4" t="s">
        <v>35</v>
      </c>
      <c r="E1080" s="31" t="s">
        <v>14</v>
      </c>
      <c r="F1080" s="4"/>
      <c r="G1080" s="7">
        <f>G1081</f>
        <v>30</v>
      </c>
      <c r="H1080" s="7">
        <f t="shared" ref="H1080:I1082" si="281">H1081</f>
        <v>30</v>
      </c>
      <c r="I1080" s="7">
        <f t="shared" si="281"/>
        <v>30</v>
      </c>
    </row>
    <row r="1081" spans="1:9">
      <c r="A1081" s="100" t="s">
        <v>895</v>
      </c>
      <c r="B1081" s="4"/>
      <c r="C1081" s="4" t="s">
        <v>102</v>
      </c>
      <c r="D1081" s="4" t="s">
        <v>35</v>
      </c>
      <c r="E1081" s="31" t="s">
        <v>57</v>
      </c>
      <c r="F1081" s="4"/>
      <c r="G1081" s="7">
        <f>G1082</f>
        <v>30</v>
      </c>
      <c r="H1081" s="7">
        <f t="shared" si="281"/>
        <v>30</v>
      </c>
      <c r="I1081" s="7">
        <f t="shared" si="281"/>
        <v>30</v>
      </c>
    </row>
    <row r="1082" spans="1:9">
      <c r="A1082" s="100" t="s">
        <v>29</v>
      </c>
      <c r="B1082" s="4"/>
      <c r="C1082" s="4" t="s">
        <v>102</v>
      </c>
      <c r="D1082" s="4" t="s">
        <v>35</v>
      </c>
      <c r="E1082" s="22" t="s">
        <v>369</v>
      </c>
      <c r="F1082" s="22"/>
      <c r="G1082" s="7">
        <f>G1083</f>
        <v>30</v>
      </c>
      <c r="H1082" s="7">
        <f t="shared" si="281"/>
        <v>30</v>
      </c>
      <c r="I1082" s="7">
        <f t="shared" si="281"/>
        <v>30</v>
      </c>
    </row>
    <row r="1083" spans="1:9">
      <c r="A1083" s="100" t="s">
        <v>31</v>
      </c>
      <c r="B1083" s="4"/>
      <c r="C1083" s="4" t="s">
        <v>102</v>
      </c>
      <c r="D1083" s="4" t="s">
        <v>35</v>
      </c>
      <c r="E1083" s="31" t="s">
        <v>370</v>
      </c>
      <c r="F1083" s="4"/>
      <c r="G1083" s="7">
        <f>G1085+G1084</f>
        <v>30</v>
      </c>
      <c r="H1083" s="7">
        <f>H1085+H1084</f>
        <v>30</v>
      </c>
      <c r="I1083" s="7">
        <f>I1085+I1084</f>
        <v>30</v>
      </c>
    </row>
    <row r="1084" spans="1:9" ht="31.5">
      <c r="A1084" s="100" t="s">
        <v>43</v>
      </c>
      <c r="B1084" s="4"/>
      <c r="C1084" s="4" t="s">
        <v>102</v>
      </c>
      <c r="D1084" s="4" t="s">
        <v>35</v>
      </c>
      <c r="E1084" s="31" t="s">
        <v>370</v>
      </c>
      <c r="F1084" s="4" t="s">
        <v>80</v>
      </c>
      <c r="G1084" s="7">
        <v>16.8</v>
      </c>
      <c r="H1084" s="7">
        <v>30</v>
      </c>
      <c r="I1084" s="7">
        <v>30</v>
      </c>
    </row>
    <row r="1085" spans="1:9" ht="31.5">
      <c r="A1085" s="100" t="s">
        <v>207</v>
      </c>
      <c r="B1085" s="4"/>
      <c r="C1085" s="4" t="s">
        <v>102</v>
      </c>
      <c r="D1085" s="4" t="s">
        <v>35</v>
      </c>
      <c r="E1085" s="31" t="s">
        <v>370</v>
      </c>
      <c r="F1085" s="4" t="s">
        <v>111</v>
      </c>
      <c r="G1085" s="7">
        <v>13.2</v>
      </c>
      <c r="H1085" s="7">
        <v>0</v>
      </c>
      <c r="I1085" s="7">
        <v>0</v>
      </c>
    </row>
    <row r="1086" spans="1:9" ht="31.5" hidden="1">
      <c r="A1086" s="100" t="s">
        <v>841</v>
      </c>
      <c r="B1086" s="4"/>
      <c r="C1086" s="4" t="s">
        <v>102</v>
      </c>
      <c r="D1086" s="4" t="s">
        <v>35</v>
      </c>
      <c r="E1086" s="31" t="s">
        <v>721</v>
      </c>
      <c r="F1086" s="4"/>
      <c r="G1086" s="7">
        <f t="shared" ref="G1086:I1087" si="282">G1087</f>
        <v>0</v>
      </c>
      <c r="H1086" s="7">
        <f t="shared" si="282"/>
        <v>0</v>
      </c>
      <c r="I1086" s="7">
        <f t="shared" si="282"/>
        <v>0</v>
      </c>
    </row>
    <row r="1087" spans="1:9" hidden="1">
      <c r="A1087" s="100" t="s">
        <v>29</v>
      </c>
      <c r="B1087" s="4"/>
      <c r="C1087" s="4" t="s">
        <v>102</v>
      </c>
      <c r="D1087" s="4" t="s">
        <v>35</v>
      </c>
      <c r="E1087" s="31" t="s">
        <v>722</v>
      </c>
      <c r="F1087" s="4"/>
      <c r="G1087" s="7">
        <f t="shared" si="282"/>
        <v>0</v>
      </c>
      <c r="H1087" s="7">
        <f t="shared" si="282"/>
        <v>0</v>
      </c>
      <c r="I1087" s="7">
        <f t="shared" si="282"/>
        <v>0</v>
      </c>
    </row>
    <row r="1088" spans="1:9" ht="31.5" hidden="1">
      <c r="A1088" s="100" t="s">
        <v>43</v>
      </c>
      <c r="B1088" s="4"/>
      <c r="C1088" s="4" t="s">
        <v>102</v>
      </c>
      <c r="D1088" s="4" t="s">
        <v>35</v>
      </c>
      <c r="E1088" s="31" t="s">
        <v>722</v>
      </c>
      <c r="F1088" s="4" t="s">
        <v>80</v>
      </c>
      <c r="G1088" s="72"/>
      <c r="H1088" s="72"/>
      <c r="I1088" s="72"/>
    </row>
    <row r="1089" spans="1:9">
      <c r="A1089" s="100" t="s">
        <v>103</v>
      </c>
      <c r="B1089" s="4"/>
      <c r="C1089" s="4" t="s">
        <v>102</v>
      </c>
      <c r="D1089" s="4" t="s">
        <v>45</v>
      </c>
      <c r="E1089" s="4"/>
      <c r="F1089" s="4"/>
      <c r="G1089" s="7">
        <f>G1090</f>
        <v>175691.4</v>
      </c>
      <c r="H1089" s="7">
        <f>H1090</f>
        <v>120316.9</v>
      </c>
      <c r="I1089" s="7">
        <f>I1090</f>
        <v>120479</v>
      </c>
    </row>
    <row r="1090" spans="1:9" ht="31.5">
      <c r="A1090" s="100" t="s">
        <v>522</v>
      </c>
      <c r="B1090" s="4"/>
      <c r="C1090" s="4" t="s">
        <v>102</v>
      </c>
      <c r="D1090" s="4" t="s">
        <v>45</v>
      </c>
      <c r="E1090" s="48" t="s">
        <v>290</v>
      </c>
      <c r="F1090" s="4"/>
      <c r="G1090" s="7">
        <f>SUM(G1091)+G1104</f>
        <v>175691.4</v>
      </c>
      <c r="H1090" s="7">
        <f>SUM(H1091)+H1104</f>
        <v>120316.9</v>
      </c>
      <c r="I1090" s="7">
        <f>SUM(I1091)+I1104</f>
        <v>120479</v>
      </c>
    </row>
    <row r="1091" spans="1:9" ht="31.5">
      <c r="A1091" s="100" t="s">
        <v>659</v>
      </c>
      <c r="B1091" s="4"/>
      <c r="C1091" s="4" t="s">
        <v>102</v>
      </c>
      <c r="D1091" s="4" t="s">
        <v>45</v>
      </c>
      <c r="E1091" s="31" t="s">
        <v>577</v>
      </c>
      <c r="F1091" s="4"/>
      <c r="G1091" s="7">
        <f>SUM(G1092+G1095)+G1098+G1101</f>
        <v>148741.4</v>
      </c>
      <c r="H1091" s="7">
        <f t="shared" ref="H1091:I1091" si="283">SUM(H1092+H1095)+H1098+H1101</f>
        <v>120316.9</v>
      </c>
      <c r="I1091" s="7">
        <f t="shared" si="283"/>
        <v>118479</v>
      </c>
    </row>
    <row r="1092" spans="1:9">
      <c r="A1092" s="100" t="s">
        <v>29</v>
      </c>
      <c r="B1092" s="4"/>
      <c r="C1092" s="4" t="s">
        <v>102</v>
      </c>
      <c r="D1092" s="4" t="s">
        <v>45</v>
      </c>
      <c r="E1092" s="6" t="s">
        <v>578</v>
      </c>
      <c r="F1092" s="4"/>
      <c r="G1092" s="7">
        <f t="shared" ref="G1092:I1093" si="284">G1093</f>
        <v>25512.2</v>
      </c>
      <c r="H1092" s="7">
        <f t="shared" si="284"/>
        <v>0</v>
      </c>
      <c r="I1092" s="7">
        <f t="shared" si="284"/>
        <v>0</v>
      </c>
    </row>
    <row r="1093" spans="1:9">
      <c r="A1093" s="100" t="s">
        <v>301</v>
      </c>
      <c r="B1093" s="4"/>
      <c r="C1093" s="4" t="s">
        <v>102</v>
      </c>
      <c r="D1093" s="4" t="s">
        <v>45</v>
      </c>
      <c r="E1093" s="48" t="s">
        <v>592</v>
      </c>
      <c r="F1093" s="4"/>
      <c r="G1093" s="7">
        <f t="shared" si="284"/>
        <v>25512.2</v>
      </c>
      <c r="H1093" s="7">
        <f t="shared" si="284"/>
        <v>0</v>
      </c>
      <c r="I1093" s="7">
        <f t="shared" si="284"/>
        <v>0</v>
      </c>
    </row>
    <row r="1094" spans="1:9" ht="31.5">
      <c r="A1094" s="100" t="s">
        <v>207</v>
      </c>
      <c r="B1094" s="4"/>
      <c r="C1094" s="4" t="s">
        <v>102</v>
      </c>
      <c r="D1094" s="4" t="s">
        <v>45</v>
      </c>
      <c r="E1094" s="48" t="s">
        <v>592</v>
      </c>
      <c r="F1094" s="4" t="s">
        <v>111</v>
      </c>
      <c r="G1094" s="7">
        <v>25512.2</v>
      </c>
      <c r="H1094" s="7"/>
      <c r="I1094" s="7"/>
    </row>
    <row r="1095" spans="1:9" ht="47.25">
      <c r="A1095" s="100" t="s">
        <v>23</v>
      </c>
      <c r="B1095" s="4"/>
      <c r="C1095" s="4" t="s">
        <v>102</v>
      </c>
      <c r="D1095" s="4" t="s">
        <v>45</v>
      </c>
      <c r="E1095" s="6" t="s">
        <v>587</v>
      </c>
      <c r="F1095" s="4"/>
      <c r="G1095" s="7">
        <f>SUM(G1096)</f>
        <v>121032.2</v>
      </c>
      <c r="H1095" s="7">
        <f>SUM(H1096)</f>
        <v>118119.9</v>
      </c>
      <c r="I1095" s="7">
        <f>SUM(I1096)</f>
        <v>118479</v>
      </c>
    </row>
    <row r="1096" spans="1:9">
      <c r="A1096" s="100" t="s">
        <v>301</v>
      </c>
      <c r="B1096" s="4"/>
      <c r="C1096" s="4" t="s">
        <v>102</v>
      </c>
      <c r="D1096" s="4" t="s">
        <v>45</v>
      </c>
      <c r="E1096" s="6" t="s">
        <v>590</v>
      </c>
      <c r="F1096" s="4"/>
      <c r="G1096" s="7">
        <f>G1097</f>
        <v>121032.2</v>
      </c>
      <c r="H1096" s="7">
        <f>H1097</f>
        <v>118119.9</v>
      </c>
      <c r="I1096" s="7">
        <f>I1097</f>
        <v>118479</v>
      </c>
    </row>
    <row r="1097" spans="1:9" ht="31.5">
      <c r="A1097" s="100" t="s">
        <v>207</v>
      </c>
      <c r="B1097" s="4"/>
      <c r="C1097" s="4" t="s">
        <v>102</v>
      </c>
      <c r="D1097" s="4" t="s">
        <v>45</v>
      </c>
      <c r="E1097" s="6" t="s">
        <v>590</v>
      </c>
      <c r="F1097" s="4" t="s">
        <v>111</v>
      </c>
      <c r="G1097" s="7">
        <v>121032.2</v>
      </c>
      <c r="H1097" s="7">
        <v>118119.9</v>
      </c>
      <c r="I1097" s="7">
        <v>118479</v>
      </c>
    </row>
    <row r="1098" spans="1:9" hidden="1">
      <c r="A1098" s="100" t="s">
        <v>296</v>
      </c>
      <c r="B1098" s="4"/>
      <c r="C1098" s="4" t="s">
        <v>102</v>
      </c>
      <c r="D1098" s="4" t="s">
        <v>45</v>
      </c>
      <c r="E1098" s="22" t="s">
        <v>682</v>
      </c>
      <c r="F1098" s="4"/>
      <c r="G1098" s="7">
        <f>SUM(G1099)</f>
        <v>0</v>
      </c>
      <c r="H1098" s="7">
        <f t="shared" ref="H1098:I1099" si="285">SUM(H1099)</f>
        <v>0</v>
      </c>
      <c r="I1098" s="7">
        <f t="shared" si="285"/>
        <v>0</v>
      </c>
    </row>
    <row r="1099" spans="1:9" hidden="1">
      <c r="A1099" s="100" t="s">
        <v>301</v>
      </c>
      <c r="B1099" s="4"/>
      <c r="C1099" s="4" t="s">
        <v>102</v>
      </c>
      <c r="D1099" s="4" t="s">
        <v>45</v>
      </c>
      <c r="E1099" s="22" t="s">
        <v>693</v>
      </c>
      <c r="F1099" s="4"/>
      <c r="G1099" s="7">
        <f>SUM(G1100)</f>
        <v>0</v>
      </c>
      <c r="H1099" s="7">
        <f t="shared" si="285"/>
        <v>0</v>
      </c>
      <c r="I1099" s="7">
        <f t="shared" si="285"/>
        <v>0</v>
      </c>
    </row>
    <row r="1100" spans="1:9" ht="31.5" hidden="1">
      <c r="A1100" s="100" t="s">
        <v>207</v>
      </c>
      <c r="B1100" s="4"/>
      <c r="C1100" s="4" t="s">
        <v>102</v>
      </c>
      <c r="D1100" s="4" t="s">
        <v>45</v>
      </c>
      <c r="E1100" s="22" t="s">
        <v>693</v>
      </c>
      <c r="F1100" s="4" t="s">
        <v>111</v>
      </c>
      <c r="G1100" s="7"/>
      <c r="H1100" s="7"/>
      <c r="I1100" s="7"/>
    </row>
    <row r="1101" spans="1:9">
      <c r="A1101" s="71" t="s">
        <v>933</v>
      </c>
      <c r="B1101" s="94"/>
      <c r="C1101" s="94" t="s">
        <v>102</v>
      </c>
      <c r="D1101" s="94" t="s">
        <v>45</v>
      </c>
      <c r="E1101" s="95" t="s">
        <v>934</v>
      </c>
      <c r="F1101" s="94"/>
      <c r="G1101" s="72">
        <f>G1102</f>
        <v>2197</v>
      </c>
      <c r="H1101" s="72">
        <f>H1102</f>
        <v>2197</v>
      </c>
      <c r="I1101" s="72">
        <f>I1102</f>
        <v>0</v>
      </c>
    </row>
    <row r="1102" spans="1:9" ht="47.25">
      <c r="A1102" s="71" t="s">
        <v>935</v>
      </c>
      <c r="B1102" s="94"/>
      <c r="C1102" s="94" t="s">
        <v>102</v>
      </c>
      <c r="D1102" s="94" t="s">
        <v>45</v>
      </c>
      <c r="E1102" s="95" t="s">
        <v>936</v>
      </c>
      <c r="F1102" s="94"/>
      <c r="G1102" s="72">
        <f>SUM(G1103)</f>
        <v>2197</v>
      </c>
      <c r="H1102" s="72">
        <f>SUM(H1103)</f>
        <v>2197</v>
      </c>
      <c r="I1102" s="72">
        <f>SUM(I1103)</f>
        <v>0</v>
      </c>
    </row>
    <row r="1103" spans="1:9" ht="31.5">
      <c r="A1103" s="71" t="s">
        <v>207</v>
      </c>
      <c r="B1103" s="94"/>
      <c r="C1103" s="94" t="s">
        <v>102</v>
      </c>
      <c r="D1103" s="94" t="s">
        <v>45</v>
      </c>
      <c r="E1103" s="95" t="s">
        <v>936</v>
      </c>
      <c r="F1103" s="94" t="s">
        <v>111</v>
      </c>
      <c r="G1103" s="72">
        <f>2187+10</f>
        <v>2197</v>
      </c>
      <c r="H1103" s="72">
        <f>2187+10</f>
        <v>2197</v>
      </c>
      <c r="I1103" s="72">
        <v>0</v>
      </c>
    </row>
    <row r="1104" spans="1:9" ht="47.25">
      <c r="A1104" s="100" t="s">
        <v>524</v>
      </c>
      <c r="B1104" s="4"/>
      <c r="C1104" s="4" t="s">
        <v>102</v>
      </c>
      <c r="D1104" s="4" t="s">
        <v>45</v>
      </c>
      <c r="E1104" s="31" t="s">
        <v>298</v>
      </c>
      <c r="F1104" s="4"/>
      <c r="G1104" s="7">
        <f>SUM(G1105)+G1107</f>
        <v>26950</v>
      </c>
      <c r="H1104" s="7">
        <f t="shared" ref="H1104:I1104" si="286">SUM(H1105)+H1107</f>
        <v>0</v>
      </c>
      <c r="I1104" s="7">
        <f t="shared" si="286"/>
        <v>2000</v>
      </c>
    </row>
    <row r="1105" spans="1:9">
      <c r="A1105" s="100" t="s">
        <v>29</v>
      </c>
      <c r="B1105" s="4"/>
      <c r="C1105" s="4" t="s">
        <v>102</v>
      </c>
      <c r="D1105" s="4" t="s">
        <v>45</v>
      </c>
      <c r="E1105" s="31" t="s">
        <v>299</v>
      </c>
      <c r="F1105" s="4"/>
      <c r="G1105" s="7">
        <f t="shared" ref="G1105:I1105" si="287">SUM(G1106)</f>
        <v>26950</v>
      </c>
      <c r="H1105" s="7">
        <f t="shared" si="287"/>
        <v>0</v>
      </c>
      <c r="I1105" s="7">
        <f t="shared" si="287"/>
        <v>2000</v>
      </c>
    </row>
    <row r="1106" spans="1:9" ht="31.5">
      <c r="A1106" s="100" t="s">
        <v>207</v>
      </c>
      <c r="B1106" s="4"/>
      <c r="C1106" s="4" t="s">
        <v>102</v>
      </c>
      <c r="D1106" s="4" t="s">
        <v>45</v>
      </c>
      <c r="E1106" s="31" t="s">
        <v>299</v>
      </c>
      <c r="F1106" s="4" t="s">
        <v>111</v>
      </c>
      <c r="G1106" s="7">
        <v>26950</v>
      </c>
      <c r="H1106" s="7"/>
      <c r="I1106" s="7">
        <v>2000</v>
      </c>
    </row>
    <row r="1107" spans="1:9" ht="31.5" hidden="1">
      <c r="A1107" s="100" t="s">
        <v>894</v>
      </c>
      <c r="B1107" s="4"/>
      <c r="C1107" s="4" t="s">
        <v>102</v>
      </c>
      <c r="D1107" s="4" t="s">
        <v>45</v>
      </c>
      <c r="E1107" s="31" t="s">
        <v>615</v>
      </c>
      <c r="F1107" s="22"/>
      <c r="G1107" s="7">
        <f>SUM(G1109)+G1108</f>
        <v>0</v>
      </c>
      <c r="H1107" s="7">
        <f t="shared" ref="H1107" si="288">SUM(H1109)+H1108</f>
        <v>0</v>
      </c>
      <c r="I1107" s="7"/>
    </row>
    <row r="1108" spans="1:9" ht="31.5" hidden="1">
      <c r="A1108" s="71" t="s">
        <v>207</v>
      </c>
      <c r="B1108" s="94"/>
      <c r="C1108" s="94" t="s">
        <v>102</v>
      </c>
      <c r="D1108" s="94" t="s">
        <v>45</v>
      </c>
      <c r="E1108" s="95" t="s">
        <v>615</v>
      </c>
      <c r="F1108" s="94">
        <v>600</v>
      </c>
      <c r="G1108" s="72"/>
      <c r="H1108" s="7"/>
      <c r="I1108" s="7"/>
    </row>
    <row r="1109" spans="1:9" ht="31.5" hidden="1">
      <c r="A1109" s="32" t="s">
        <v>617</v>
      </c>
      <c r="B1109" s="4"/>
      <c r="C1109" s="4" t="s">
        <v>102</v>
      </c>
      <c r="D1109" s="4" t="s">
        <v>45</v>
      </c>
      <c r="E1109" s="31" t="s">
        <v>618</v>
      </c>
      <c r="F1109" s="49"/>
      <c r="G1109" s="51">
        <f>SUM(G1110)</f>
        <v>0</v>
      </c>
      <c r="H1109" s="51">
        <f t="shared" ref="H1109:I1109" si="289">SUM(H1110)</f>
        <v>0</v>
      </c>
      <c r="I1109" s="51">
        <f t="shared" si="289"/>
        <v>0</v>
      </c>
    </row>
    <row r="1110" spans="1:9" ht="31.5" hidden="1">
      <c r="A1110" s="100" t="s">
        <v>207</v>
      </c>
      <c r="B1110" s="4"/>
      <c r="C1110" s="4" t="s">
        <v>102</v>
      </c>
      <c r="D1110" s="4" t="s">
        <v>45</v>
      </c>
      <c r="E1110" s="31" t="s">
        <v>618</v>
      </c>
      <c r="F1110" s="49" t="s">
        <v>111</v>
      </c>
      <c r="G1110" s="51"/>
      <c r="H1110" s="51"/>
      <c r="I1110" s="9"/>
    </row>
    <row r="1111" spans="1:9" hidden="1">
      <c r="A1111" s="2" t="s">
        <v>677</v>
      </c>
      <c r="B1111" s="4"/>
      <c r="C1111" s="4" t="s">
        <v>102</v>
      </c>
      <c r="D1111" s="4" t="s">
        <v>152</v>
      </c>
      <c r="E1111" s="31"/>
      <c r="F1111" s="49"/>
      <c r="G1111" s="51">
        <f>SUM(G1112)</f>
        <v>0</v>
      </c>
      <c r="H1111" s="51">
        <f t="shared" ref="H1111:I1114" si="290">SUM(H1112)</f>
        <v>0</v>
      </c>
      <c r="I1111" s="51">
        <f t="shared" si="290"/>
        <v>0</v>
      </c>
    </row>
    <row r="1112" spans="1:9" ht="31.5" hidden="1">
      <c r="A1112" s="100" t="s">
        <v>522</v>
      </c>
      <c r="B1112" s="4"/>
      <c r="C1112" s="4" t="s">
        <v>102</v>
      </c>
      <c r="D1112" s="4" t="s">
        <v>152</v>
      </c>
      <c r="E1112" s="31" t="s">
        <v>290</v>
      </c>
      <c r="F1112" s="49"/>
      <c r="G1112" s="51">
        <f>SUM(G1113)</f>
        <v>0</v>
      </c>
      <c r="H1112" s="51">
        <f t="shared" si="290"/>
        <v>0</v>
      </c>
      <c r="I1112" s="51">
        <f t="shared" si="290"/>
        <v>0</v>
      </c>
    </row>
    <row r="1113" spans="1:9" ht="47.25" hidden="1">
      <c r="A1113" s="100" t="s">
        <v>842</v>
      </c>
      <c r="B1113" s="4"/>
      <c r="C1113" s="4" t="s">
        <v>102</v>
      </c>
      <c r="D1113" s="4" t="s">
        <v>152</v>
      </c>
      <c r="E1113" s="31" t="s">
        <v>312</v>
      </c>
      <c r="F1113" s="49"/>
      <c r="G1113" s="51">
        <f>SUM(G1114)+G1116</f>
        <v>0</v>
      </c>
      <c r="H1113" s="51">
        <f t="shared" ref="H1113:I1113" si="291">SUM(H1114)+H1116</f>
        <v>0</v>
      </c>
      <c r="I1113" s="51">
        <f t="shared" si="291"/>
        <v>0</v>
      </c>
    </row>
    <row r="1114" spans="1:9" ht="31.5" hidden="1">
      <c r="A1114" s="32" t="s">
        <v>428</v>
      </c>
      <c r="B1114" s="4"/>
      <c r="C1114" s="4" t="s">
        <v>102</v>
      </c>
      <c r="D1114" s="4" t="s">
        <v>152</v>
      </c>
      <c r="E1114" s="31" t="s">
        <v>429</v>
      </c>
      <c r="F1114" s="49"/>
      <c r="G1114" s="51">
        <f>SUM(G1115)</f>
        <v>0</v>
      </c>
      <c r="H1114" s="51">
        <f t="shared" si="290"/>
        <v>0</v>
      </c>
      <c r="I1114" s="51">
        <f t="shared" si="290"/>
        <v>0</v>
      </c>
    </row>
    <row r="1115" spans="1:9" ht="31.5" hidden="1">
      <c r="A1115" s="100" t="s">
        <v>43</v>
      </c>
      <c r="B1115" s="4"/>
      <c r="C1115" s="4" t="s">
        <v>102</v>
      </c>
      <c r="D1115" s="4" t="s">
        <v>152</v>
      </c>
      <c r="E1115" s="31" t="s">
        <v>429</v>
      </c>
      <c r="F1115" s="49" t="s">
        <v>80</v>
      </c>
      <c r="G1115" s="51"/>
      <c r="H1115" s="51"/>
      <c r="I1115" s="9"/>
    </row>
    <row r="1116" spans="1:9" ht="31.5" hidden="1">
      <c r="A1116" s="53" t="s">
        <v>36</v>
      </c>
      <c r="B1116" s="4"/>
      <c r="C1116" s="4" t="s">
        <v>102</v>
      </c>
      <c r="D1116" s="4" t="s">
        <v>152</v>
      </c>
      <c r="E1116" s="31" t="s">
        <v>313</v>
      </c>
      <c r="F1116" s="49"/>
      <c r="G1116" s="51">
        <f>SUM(G1117)</f>
        <v>0</v>
      </c>
      <c r="H1116" s="51">
        <f>SUM(H1117)</f>
        <v>0</v>
      </c>
      <c r="I1116" s="51">
        <f>SUM(I1117)</f>
        <v>0</v>
      </c>
    </row>
    <row r="1117" spans="1:9" hidden="1">
      <c r="A1117" s="33" t="s">
        <v>843</v>
      </c>
      <c r="B1117" s="4"/>
      <c r="C1117" s="4" t="s">
        <v>102</v>
      </c>
      <c r="D1117" s="4" t="s">
        <v>152</v>
      </c>
      <c r="E1117" s="31" t="s">
        <v>314</v>
      </c>
      <c r="F1117" s="49"/>
      <c r="G1117" s="51">
        <f>SUM(G1118)</f>
        <v>0</v>
      </c>
      <c r="H1117" s="51">
        <f t="shared" ref="H1117:I1117" si="292">SUM(H1118)</f>
        <v>0</v>
      </c>
      <c r="I1117" s="51">
        <f t="shared" si="292"/>
        <v>0</v>
      </c>
    </row>
    <row r="1118" spans="1:9" ht="31.5" hidden="1">
      <c r="A1118" s="100" t="s">
        <v>43</v>
      </c>
      <c r="B1118" s="4"/>
      <c r="C1118" s="4" t="s">
        <v>102</v>
      </c>
      <c r="D1118" s="4" t="s">
        <v>152</v>
      </c>
      <c r="E1118" s="31" t="s">
        <v>314</v>
      </c>
      <c r="F1118" s="49" t="s">
        <v>80</v>
      </c>
      <c r="G1118" s="51"/>
      <c r="H1118" s="51"/>
      <c r="I1118" s="9"/>
    </row>
    <row r="1119" spans="1:9">
      <c r="A1119" s="100" t="s">
        <v>881</v>
      </c>
      <c r="B1119" s="4"/>
      <c r="C1119" s="4" t="s">
        <v>102</v>
      </c>
      <c r="D1119" s="4" t="s">
        <v>102</v>
      </c>
      <c r="E1119" s="4"/>
      <c r="F1119" s="4"/>
      <c r="G1119" s="7">
        <f>G1120+G1127+G1130</f>
        <v>5282.7</v>
      </c>
      <c r="H1119" s="7">
        <f>H1120+H1127+H1130</f>
        <v>1424.5</v>
      </c>
      <c r="I1119" s="7">
        <f>I1120+I1127+I1130</f>
        <v>1051.5</v>
      </c>
    </row>
    <row r="1120" spans="1:9" ht="31.5">
      <c r="A1120" s="100" t="s">
        <v>517</v>
      </c>
      <c r="B1120" s="101"/>
      <c r="C1120" s="101" t="s">
        <v>102</v>
      </c>
      <c r="D1120" s="101" t="s">
        <v>102</v>
      </c>
      <c r="E1120" s="101" t="s">
        <v>202</v>
      </c>
      <c r="F1120" s="101"/>
      <c r="G1120" s="9">
        <f>SUM(G1121+G1124)</f>
        <v>178</v>
      </c>
      <c r="H1120" s="9">
        <f t="shared" ref="H1120:I1120" si="293">SUM(H1121+H1124)</f>
        <v>178</v>
      </c>
      <c r="I1120" s="9">
        <f t="shared" si="293"/>
        <v>178</v>
      </c>
    </row>
    <row r="1121" spans="1:9" ht="31.5">
      <c r="A1121" s="100" t="s">
        <v>742</v>
      </c>
      <c r="B1121" s="101"/>
      <c r="C1121" s="101" t="s">
        <v>102</v>
      </c>
      <c r="D1121" s="101" t="s">
        <v>102</v>
      </c>
      <c r="E1121" s="101" t="s">
        <v>740</v>
      </c>
      <c r="F1121" s="101"/>
      <c r="G1121" s="9">
        <f>SUM(G1122)</f>
        <v>67</v>
      </c>
      <c r="H1121" s="9">
        <f t="shared" ref="H1121:I1122" si="294">SUM(H1122)</f>
        <v>67</v>
      </c>
      <c r="I1121" s="9">
        <f t="shared" si="294"/>
        <v>67</v>
      </c>
    </row>
    <row r="1122" spans="1:9">
      <c r="A1122" s="100" t="s">
        <v>29</v>
      </c>
      <c r="B1122" s="101"/>
      <c r="C1122" s="101" t="s">
        <v>102</v>
      </c>
      <c r="D1122" s="101" t="s">
        <v>102</v>
      </c>
      <c r="E1122" s="101" t="s">
        <v>741</v>
      </c>
      <c r="F1122" s="101"/>
      <c r="G1122" s="9">
        <f>SUM(G1123)</f>
        <v>67</v>
      </c>
      <c r="H1122" s="9">
        <f t="shared" si="294"/>
        <v>67</v>
      </c>
      <c r="I1122" s="9">
        <f t="shared" si="294"/>
        <v>67</v>
      </c>
    </row>
    <row r="1123" spans="1:9" ht="31.5">
      <c r="A1123" s="100" t="s">
        <v>43</v>
      </c>
      <c r="B1123" s="101"/>
      <c r="C1123" s="101" t="s">
        <v>102</v>
      </c>
      <c r="D1123" s="101" t="s">
        <v>102</v>
      </c>
      <c r="E1123" s="101" t="s">
        <v>741</v>
      </c>
      <c r="F1123" s="101" t="s">
        <v>80</v>
      </c>
      <c r="G1123" s="9">
        <v>67</v>
      </c>
      <c r="H1123" s="9">
        <v>67</v>
      </c>
      <c r="I1123" s="9">
        <v>67</v>
      </c>
    </row>
    <row r="1124" spans="1:9" ht="31.5">
      <c r="A1124" s="100" t="s">
        <v>745</v>
      </c>
      <c r="B1124" s="101"/>
      <c r="C1124" s="101" t="s">
        <v>102</v>
      </c>
      <c r="D1124" s="101" t="s">
        <v>102</v>
      </c>
      <c r="E1124" s="101" t="s">
        <v>743</v>
      </c>
      <c r="F1124" s="101"/>
      <c r="G1124" s="9">
        <f>SUM(G1125)</f>
        <v>111</v>
      </c>
      <c r="H1124" s="9">
        <f>SUM(H1125)</f>
        <v>111</v>
      </c>
      <c r="I1124" s="9">
        <f>SUM(I1125)</f>
        <v>111</v>
      </c>
    </row>
    <row r="1125" spans="1:9">
      <c r="A1125" s="100" t="s">
        <v>29</v>
      </c>
      <c r="B1125" s="101"/>
      <c r="C1125" s="101" t="s">
        <v>102</v>
      </c>
      <c r="D1125" s="101" t="s">
        <v>102</v>
      </c>
      <c r="E1125" s="101" t="s">
        <v>744</v>
      </c>
      <c r="F1125" s="101"/>
      <c r="G1125" s="9">
        <f>SUM(G1126)</f>
        <v>111</v>
      </c>
      <c r="H1125" s="9">
        <f t="shared" ref="H1125:I1125" si="295">SUM(H1126)</f>
        <v>111</v>
      </c>
      <c r="I1125" s="9">
        <f t="shared" si="295"/>
        <v>111</v>
      </c>
    </row>
    <row r="1126" spans="1:9" ht="31.5">
      <c r="A1126" s="100" t="s">
        <v>43</v>
      </c>
      <c r="B1126" s="101"/>
      <c r="C1126" s="101" t="s">
        <v>102</v>
      </c>
      <c r="D1126" s="101" t="s">
        <v>102</v>
      </c>
      <c r="E1126" s="101" t="s">
        <v>744</v>
      </c>
      <c r="F1126" s="101" t="s">
        <v>80</v>
      </c>
      <c r="G1126" s="9">
        <v>111</v>
      </c>
      <c r="H1126" s="9">
        <v>111</v>
      </c>
      <c r="I1126" s="9">
        <v>111</v>
      </c>
    </row>
    <row r="1127" spans="1:9" ht="47.25">
      <c r="A1127" s="100" t="s">
        <v>518</v>
      </c>
      <c r="B1127" s="101"/>
      <c r="C1127" s="101" t="s">
        <v>102</v>
      </c>
      <c r="D1127" s="101" t="s">
        <v>102</v>
      </c>
      <c r="E1127" s="101" t="s">
        <v>302</v>
      </c>
      <c r="F1127" s="101"/>
      <c r="G1127" s="9">
        <f>G1128</f>
        <v>178.5</v>
      </c>
      <c r="H1127" s="9">
        <f>H1128</f>
        <v>178.5</v>
      </c>
      <c r="I1127" s="9">
        <f>I1128</f>
        <v>178.5</v>
      </c>
    </row>
    <row r="1128" spans="1:9">
      <c r="A1128" s="100" t="s">
        <v>29</v>
      </c>
      <c r="B1128" s="101"/>
      <c r="C1128" s="101" t="s">
        <v>102</v>
      </c>
      <c r="D1128" s="101" t="s">
        <v>102</v>
      </c>
      <c r="E1128" s="101" t="s">
        <v>303</v>
      </c>
      <c r="F1128" s="101"/>
      <c r="G1128" s="9">
        <f>SUM(G1129)</f>
        <v>178.5</v>
      </c>
      <c r="H1128" s="9">
        <f>SUM(H1129)</f>
        <v>178.5</v>
      </c>
      <c r="I1128" s="9">
        <f>SUM(I1129)</f>
        <v>178.5</v>
      </c>
    </row>
    <row r="1129" spans="1:9" ht="31.5">
      <c r="A1129" s="100" t="s">
        <v>43</v>
      </c>
      <c r="B1129" s="101"/>
      <c r="C1129" s="101" t="s">
        <v>102</v>
      </c>
      <c r="D1129" s="101" t="s">
        <v>102</v>
      </c>
      <c r="E1129" s="101" t="s">
        <v>303</v>
      </c>
      <c r="F1129" s="101" t="s">
        <v>80</v>
      </c>
      <c r="G1129" s="9">
        <v>178.5</v>
      </c>
      <c r="H1129" s="9">
        <v>178.5</v>
      </c>
      <c r="I1129" s="9">
        <v>178.5</v>
      </c>
    </row>
    <row r="1130" spans="1:9" ht="31.5">
      <c r="A1130" s="100" t="s">
        <v>522</v>
      </c>
      <c r="B1130" s="101"/>
      <c r="C1130" s="101" t="s">
        <v>102</v>
      </c>
      <c r="D1130" s="101" t="s">
        <v>102</v>
      </c>
      <c r="E1130" s="31" t="s">
        <v>290</v>
      </c>
      <c r="F1130" s="101"/>
      <c r="G1130" s="9">
        <f>SUM(G1131)</f>
        <v>4926.2</v>
      </c>
      <c r="H1130" s="9">
        <f t="shared" ref="H1130:I1130" si="296">SUM(H1131)</f>
        <v>1068</v>
      </c>
      <c r="I1130" s="9">
        <f t="shared" si="296"/>
        <v>695</v>
      </c>
    </row>
    <row r="1131" spans="1:9" ht="31.5">
      <c r="A1131" s="100" t="s">
        <v>425</v>
      </c>
      <c r="B1131" s="4"/>
      <c r="C1131" s="4" t="s">
        <v>102</v>
      </c>
      <c r="D1131" s="4" t="s">
        <v>102</v>
      </c>
      <c r="E1131" s="4" t="s">
        <v>305</v>
      </c>
      <c r="F1131" s="4"/>
      <c r="G1131" s="7">
        <f>G1132+G1142+G1145</f>
        <v>4926.2</v>
      </c>
      <c r="H1131" s="7">
        <f>H1132+H1142+H1145</f>
        <v>1068</v>
      </c>
      <c r="I1131" s="7">
        <f>I1132+I1142+I1145</f>
        <v>695</v>
      </c>
    </row>
    <row r="1132" spans="1:9">
      <c r="A1132" s="100" t="s">
        <v>29</v>
      </c>
      <c r="B1132" s="4"/>
      <c r="C1132" s="4" t="s">
        <v>102</v>
      </c>
      <c r="D1132" s="4" t="s">
        <v>102</v>
      </c>
      <c r="E1132" s="4" t="s">
        <v>306</v>
      </c>
      <c r="F1132" s="4"/>
      <c r="G1132" s="7">
        <f>G1138+G1133</f>
        <v>4553.2</v>
      </c>
      <c r="H1132" s="7">
        <f>H1138+H1133</f>
        <v>695</v>
      </c>
      <c r="I1132" s="7">
        <f>I1138+I1133</f>
        <v>695</v>
      </c>
    </row>
    <row r="1133" spans="1:9">
      <c r="A1133" s="100" t="s">
        <v>408</v>
      </c>
      <c r="B1133" s="4"/>
      <c r="C1133" s="4" t="s">
        <v>102</v>
      </c>
      <c r="D1133" s="4" t="s">
        <v>102</v>
      </c>
      <c r="E1133" s="6" t="s">
        <v>409</v>
      </c>
      <c r="F1133" s="4"/>
      <c r="G1133" s="7">
        <f>G1135+G1136+G1134+G1137</f>
        <v>532</v>
      </c>
      <c r="H1133" s="7">
        <f>H1135+H1136+H1134+H1137</f>
        <v>0</v>
      </c>
      <c r="I1133" s="7">
        <f>I1135+I1136+I1134+I1137</f>
        <v>0</v>
      </c>
    </row>
    <row r="1134" spans="1:9" ht="47.25" hidden="1">
      <c r="A1134" s="2" t="s">
        <v>42</v>
      </c>
      <c r="B1134" s="4"/>
      <c r="C1134" s="4" t="s">
        <v>102</v>
      </c>
      <c r="D1134" s="4" t="s">
        <v>102</v>
      </c>
      <c r="E1134" s="6" t="s">
        <v>409</v>
      </c>
      <c r="F1134" s="4" t="s">
        <v>78</v>
      </c>
      <c r="G1134" s="7"/>
      <c r="H1134" s="7"/>
      <c r="I1134" s="7"/>
    </row>
    <row r="1135" spans="1:9" ht="31.5">
      <c r="A1135" s="100" t="s">
        <v>43</v>
      </c>
      <c r="B1135" s="4"/>
      <c r="C1135" s="4" t="s">
        <v>102</v>
      </c>
      <c r="D1135" s="4" t="s">
        <v>102</v>
      </c>
      <c r="E1135" s="6" t="s">
        <v>409</v>
      </c>
      <c r="F1135" s="4" t="s">
        <v>80</v>
      </c>
      <c r="G1135" s="7">
        <v>512</v>
      </c>
      <c r="H1135" s="7"/>
      <c r="I1135" s="7"/>
    </row>
    <row r="1136" spans="1:9">
      <c r="A1136" s="100" t="s">
        <v>34</v>
      </c>
      <c r="B1136" s="4"/>
      <c r="C1136" s="4" t="s">
        <v>102</v>
      </c>
      <c r="D1136" s="4" t="s">
        <v>102</v>
      </c>
      <c r="E1136" s="6" t="s">
        <v>409</v>
      </c>
      <c r="F1136" s="4" t="s">
        <v>88</v>
      </c>
      <c r="G1136" s="7">
        <v>20</v>
      </c>
      <c r="H1136" s="7"/>
      <c r="I1136" s="7"/>
    </row>
    <row r="1137" spans="1:9" ht="31.5" hidden="1">
      <c r="A1137" s="100" t="s">
        <v>207</v>
      </c>
      <c r="B1137" s="4"/>
      <c r="C1137" s="4" t="s">
        <v>102</v>
      </c>
      <c r="D1137" s="4" t="s">
        <v>102</v>
      </c>
      <c r="E1137" s="6" t="s">
        <v>409</v>
      </c>
      <c r="F1137" s="4" t="s">
        <v>111</v>
      </c>
      <c r="G1137" s="7">
        <v>0</v>
      </c>
      <c r="H1137" s="7">
        <v>0</v>
      </c>
      <c r="I1137" s="7">
        <v>0</v>
      </c>
    </row>
    <row r="1138" spans="1:9" ht="31.5">
      <c r="A1138" s="100" t="s">
        <v>307</v>
      </c>
      <c r="B1138" s="31"/>
      <c r="C1138" s="4" t="s">
        <v>102</v>
      </c>
      <c r="D1138" s="4" t="s">
        <v>102</v>
      </c>
      <c r="E1138" s="4" t="s">
        <v>308</v>
      </c>
      <c r="F1138" s="4"/>
      <c r="G1138" s="7">
        <f>SUM(G1139:G1141)</f>
        <v>4021.2</v>
      </c>
      <c r="H1138" s="7">
        <f>SUM(H1139:H1141)</f>
        <v>695</v>
      </c>
      <c r="I1138" s="7">
        <f>SUM(I1139:I1141)</f>
        <v>695</v>
      </c>
    </row>
    <row r="1139" spans="1:9" ht="47.25">
      <c r="A1139" s="2" t="s">
        <v>42</v>
      </c>
      <c r="B1139" s="31"/>
      <c r="C1139" s="4" t="s">
        <v>102</v>
      </c>
      <c r="D1139" s="4" t="s">
        <v>102</v>
      </c>
      <c r="E1139" s="4" t="s">
        <v>308</v>
      </c>
      <c r="F1139" s="4" t="s">
        <v>78</v>
      </c>
      <c r="G1139" s="7">
        <v>868.6</v>
      </c>
      <c r="H1139" s="7">
        <v>695</v>
      </c>
      <c r="I1139" s="7">
        <v>695</v>
      </c>
    </row>
    <row r="1140" spans="1:9" ht="31.5">
      <c r="A1140" s="100" t="s">
        <v>43</v>
      </c>
      <c r="B1140" s="31"/>
      <c r="C1140" s="4" t="s">
        <v>102</v>
      </c>
      <c r="D1140" s="4" t="s">
        <v>102</v>
      </c>
      <c r="E1140" s="4" t="s">
        <v>308</v>
      </c>
      <c r="F1140" s="4" t="s">
        <v>80</v>
      </c>
      <c r="G1140" s="7">
        <v>435.9</v>
      </c>
      <c r="H1140" s="7"/>
      <c r="I1140" s="7"/>
    </row>
    <row r="1141" spans="1:9" ht="31.5">
      <c r="A1141" s="100" t="s">
        <v>207</v>
      </c>
      <c r="B1141" s="31"/>
      <c r="C1141" s="4" t="s">
        <v>102</v>
      </c>
      <c r="D1141" s="4" t="s">
        <v>102</v>
      </c>
      <c r="E1141" s="4" t="s">
        <v>308</v>
      </c>
      <c r="F1141" s="4" t="s">
        <v>111</v>
      </c>
      <c r="G1141" s="7">
        <v>2716.7</v>
      </c>
      <c r="H1141" s="7"/>
      <c r="I1141" s="7"/>
    </row>
    <row r="1142" spans="1:9" ht="31.5" hidden="1">
      <c r="A1142" s="100" t="s">
        <v>36</v>
      </c>
      <c r="B1142" s="4"/>
      <c r="C1142" s="4" t="s">
        <v>102</v>
      </c>
      <c r="D1142" s="4" t="s">
        <v>102</v>
      </c>
      <c r="E1142" s="31" t="s">
        <v>309</v>
      </c>
      <c r="F1142" s="4"/>
      <c r="G1142" s="7">
        <f>SUM(G1143)</f>
        <v>0</v>
      </c>
      <c r="H1142" s="7">
        <f>SUM(H1143)</f>
        <v>0</v>
      </c>
      <c r="I1142" s="7">
        <f>SUM(I1143)</f>
        <v>0</v>
      </c>
    </row>
    <row r="1143" spans="1:9" hidden="1">
      <c r="A1143" s="100" t="s">
        <v>310</v>
      </c>
      <c r="B1143" s="4"/>
      <c r="C1143" s="4" t="s">
        <v>102</v>
      </c>
      <c r="D1143" s="4" t="s">
        <v>102</v>
      </c>
      <c r="E1143" s="31" t="s">
        <v>311</v>
      </c>
      <c r="F1143" s="4"/>
      <c r="G1143" s="7">
        <f>G1144</f>
        <v>0</v>
      </c>
      <c r="H1143" s="7">
        <f>H1144</f>
        <v>0</v>
      </c>
      <c r="I1143" s="7">
        <f>I1144</f>
        <v>0</v>
      </c>
    </row>
    <row r="1144" spans="1:9" ht="47.25" hidden="1">
      <c r="A1144" s="2" t="s">
        <v>42</v>
      </c>
      <c r="B1144" s="4"/>
      <c r="C1144" s="4" t="s">
        <v>102</v>
      </c>
      <c r="D1144" s="4" t="s">
        <v>102</v>
      </c>
      <c r="E1144" s="31" t="s">
        <v>311</v>
      </c>
      <c r="F1144" s="4" t="s">
        <v>78</v>
      </c>
      <c r="G1144" s="7"/>
      <c r="H1144" s="7"/>
      <c r="I1144" s="7"/>
    </row>
    <row r="1145" spans="1:9">
      <c r="A1145" s="100" t="s">
        <v>667</v>
      </c>
      <c r="B1145" s="4"/>
      <c r="C1145" s="4" t="s">
        <v>102</v>
      </c>
      <c r="D1145" s="4" t="s">
        <v>102</v>
      </c>
      <c r="E1145" s="4" t="s">
        <v>665</v>
      </c>
      <c r="F1145" s="4"/>
      <c r="G1145" s="7">
        <f>G1146</f>
        <v>373</v>
      </c>
      <c r="H1145" s="7">
        <f>H1146</f>
        <v>373</v>
      </c>
      <c r="I1145" s="7">
        <f>I1146</f>
        <v>0</v>
      </c>
    </row>
    <row r="1146" spans="1:9">
      <c r="A1146" s="100" t="s">
        <v>408</v>
      </c>
      <c r="B1146" s="4"/>
      <c r="C1146" s="4" t="s">
        <v>102</v>
      </c>
      <c r="D1146" s="4" t="s">
        <v>102</v>
      </c>
      <c r="E1146" s="4" t="s">
        <v>733</v>
      </c>
      <c r="F1146" s="4"/>
      <c r="G1146" s="7">
        <f>G1147+G1148+G1149</f>
        <v>373</v>
      </c>
      <c r="H1146" s="7">
        <f>H1147+H1148+H1149</f>
        <v>373</v>
      </c>
      <c r="I1146" s="7">
        <f>I1147+I1148+I1149</f>
        <v>0</v>
      </c>
    </row>
    <row r="1147" spans="1:9" ht="47.25" hidden="1">
      <c r="A1147" s="2" t="s">
        <v>42</v>
      </c>
      <c r="B1147" s="4"/>
      <c r="C1147" s="4" t="s">
        <v>102</v>
      </c>
      <c r="D1147" s="4" t="s">
        <v>102</v>
      </c>
      <c r="E1147" s="4" t="s">
        <v>473</v>
      </c>
      <c r="F1147" s="4" t="s">
        <v>78</v>
      </c>
      <c r="G1147" s="7"/>
      <c r="H1147" s="7"/>
      <c r="I1147" s="7"/>
    </row>
    <row r="1148" spans="1:9" ht="31.5">
      <c r="A1148" s="100" t="s">
        <v>43</v>
      </c>
      <c r="B1148" s="4"/>
      <c r="C1148" s="4" t="s">
        <v>102</v>
      </c>
      <c r="D1148" s="4" t="s">
        <v>102</v>
      </c>
      <c r="E1148" s="4" t="s">
        <v>666</v>
      </c>
      <c r="F1148" s="4" t="s">
        <v>80</v>
      </c>
      <c r="G1148" s="7">
        <v>273</v>
      </c>
      <c r="H1148" s="7">
        <v>373</v>
      </c>
      <c r="I1148" s="7"/>
    </row>
    <row r="1149" spans="1:9">
      <c r="A1149" s="100" t="s">
        <v>34</v>
      </c>
      <c r="B1149" s="4"/>
      <c r="C1149" s="4" t="s">
        <v>102</v>
      </c>
      <c r="D1149" s="4" t="s">
        <v>102</v>
      </c>
      <c r="E1149" s="4" t="s">
        <v>666</v>
      </c>
      <c r="F1149" s="4" t="s">
        <v>88</v>
      </c>
      <c r="G1149" s="7">
        <v>100</v>
      </c>
      <c r="H1149" s="7"/>
      <c r="I1149" s="7"/>
    </row>
    <row r="1150" spans="1:9">
      <c r="A1150" s="100" t="s">
        <v>165</v>
      </c>
      <c r="B1150" s="31"/>
      <c r="C1150" s="4" t="s">
        <v>102</v>
      </c>
      <c r="D1150" s="4" t="s">
        <v>155</v>
      </c>
      <c r="E1150" s="31"/>
      <c r="F1150" s="31"/>
      <c r="G1150" s="9">
        <f>G1151+G1204</f>
        <v>113946.20000000001</v>
      </c>
      <c r="H1150" s="9">
        <f t="shared" ref="H1150:I1150" si="297">H1151+H1204</f>
        <v>105888.4</v>
      </c>
      <c r="I1150" s="9">
        <f t="shared" si="297"/>
        <v>106226.3</v>
      </c>
    </row>
    <row r="1151" spans="1:9" ht="31.5">
      <c r="A1151" s="100" t="s">
        <v>522</v>
      </c>
      <c r="B1151" s="101"/>
      <c r="C1151" s="101" t="s">
        <v>102</v>
      </c>
      <c r="D1151" s="101" t="s">
        <v>155</v>
      </c>
      <c r="E1151" s="31" t="s">
        <v>290</v>
      </c>
      <c r="F1151" s="31"/>
      <c r="G1151" s="9">
        <f>SUM(G1152)+G1178+G1181</f>
        <v>113876.20000000001</v>
      </c>
      <c r="H1151" s="9">
        <f t="shared" ref="H1151:I1151" si="298">SUM(H1152)+H1178+H1181</f>
        <v>105818.4</v>
      </c>
      <c r="I1151" s="9">
        <f t="shared" si="298"/>
        <v>106156.3</v>
      </c>
    </row>
    <row r="1152" spans="1:9" ht="31.5">
      <c r="A1152" s="100" t="s">
        <v>659</v>
      </c>
      <c r="B1152" s="101"/>
      <c r="C1152" s="101" t="s">
        <v>102</v>
      </c>
      <c r="D1152" s="101" t="s">
        <v>155</v>
      </c>
      <c r="E1152" s="31" t="s">
        <v>577</v>
      </c>
      <c r="F1152" s="31"/>
      <c r="G1152" s="9">
        <f>SUM(G1153)+G1171</f>
        <v>40432.400000000001</v>
      </c>
      <c r="H1152" s="9">
        <f t="shared" ref="H1152:I1152" si="299">SUM(H1153)+H1171</f>
        <v>40835.700000000004</v>
      </c>
      <c r="I1152" s="9">
        <f t="shared" si="299"/>
        <v>40855.300000000003</v>
      </c>
    </row>
    <row r="1153" spans="1:9">
      <c r="A1153" s="100" t="s">
        <v>29</v>
      </c>
      <c r="B1153" s="4"/>
      <c r="C1153" s="4" t="s">
        <v>102</v>
      </c>
      <c r="D1153" s="4" t="s">
        <v>155</v>
      </c>
      <c r="E1153" s="6" t="s">
        <v>578</v>
      </c>
      <c r="F1153" s="22"/>
      <c r="G1153" s="7">
        <f>G1163+G1157+G1160+G1154+G1165+G1169</f>
        <v>29788.3</v>
      </c>
      <c r="H1153" s="7">
        <f t="shared" ref="H1153:I1153" si="300">H1163+H1157+H1160+H1154+H1165+H1169</f>
        <v>30183.300000000003</v>
      </c>
      <c r="I1153" s="7">
        <f t="shared" si="300"/>
        <v>30183.300000000003</v>
      </c>
    </row>
    <row r="1154" spans="1:9">
      <c r="A1154" s="33" t="s">
        <v>810</v>
      </c>
      <c r="B1154" s="4"/>
      <c r="C1154" s="4" t="s">
        <v>102</v>
      </c>
      <c r="D1154" s="101" t="s">
        <v>155</v>
      </c>
      <c r="E1154" s="4" t="s">
        <v>620</v>
      </c>
      <c r="F1154" s="101"/>
      <c r="G1154" s="9">
        <f>SUM(G1155:G1156)</f>
        <v>2877.3</v>
      </c>
      <c r="H1154" s="9">
        <f>SUM(H1155:H1156)</f>
        <v>2877.3</v>
      </c>
      <c r="I1154" s="9">
        <f>SUM(I1155:I1156)</f>
        <v>2877.3</v>
      </c>
    </row>
    <row r="1155" spans="1:9" ht="31.5">
      <c r="A1155" s="100" t="s">
        <v>43</v>
      </c>
      <c r="B1155" s="101"/>
      <c r="C1155" s="101" t="s">
        <v>102</v>
      </c>
      <c r="D1155" s="101" t="s">
        <v>155</v>
      </c>
      <c r="E1155" s="4" t="s">
        <v>620</v>
      </c>
      <c r="F1155" s="101" t="s">
        <v>80</v>
      </c>
      <c r="G1155" s="72">
        <v>764.5</v>
      </c>
      <c r="H1155" s="72">
        <f>6000-3122.7</f>
        <v>2877.3</v>
      </c>
      <c r="I1155" s="72">
        <f>6000-3122.7</f>
        <v>2877.3</v>
      </c>
    </row>
    <row r="1156" spans="1:9" ht="31.5">
      <c r="A1156" s="100" t="s">
        <v>207</v>
      </c>
      <c r="B1156" s="101"/>
      <c r="C1156" s="4" t="s">
        <v>102</v>
      </c>
      <c r="D1156" s="101" t="s">
        <v>155</v>
      </c>
      <c r="E1156" s="4" t="s">
        <v>620</v>
      </c>
      <c r="F1156" s="101" t="s">
        <v>111</v>
      </c>
      <c r="G1156" s="9">
        <v>2112.8000000000002</v>
      </c>
      <c r="H1156" s="9"/>
      <c r="I1156" s="9"/>
    </row>
    <row r="1157" spans="1:9">
      <c r="A1157" s="100" t="s">
        <v>293</v>
      </c>
      <c r="B1157" s="4"/>
      <c r="C1157" s="4" t="s">
        <v>102</v>
      </c>
      <c r="D1157" s="4" t="s">
        <v>155</v>
      </c>
      <c r="E1157" s="6" t="s">
        <v>579</v>
      </c>
      <c r="F1157" s="22"/>
      <c r="G1157" s="7">
        <f>SUM(G1158:G1159)</f>
        <v>90</v>
      </c>
      <c r="H1157" s="7">
        <f t="shared" ref="H1157:I1157" si="301">SUM(H1158:H1159)</f>
        <v>0</v>
      </c>
      <c r="I1157" s="7">
        <f t="shared" si="301"/>
        <v>0</v>
      </c>
    </row>
    <row r="1158" spans="1:9" ht="31.5">
      <c r="A1158" s="100" t="s">
        <v>43</v>
      </c>
      <c r="B1158" s="4"/>
      <c r="C1158" s="4" t="s">
        <v>102</v>
      </c>
      <c r="D1158" s="4" t="s">
        <v>155</v>
      </c>
      <c r="E1158" s="6" t="s">
        <v>579</v>
      </c>
      <c r="F1158" s="22">
        <v>200</v>
      </c>
      <c r="G1158" s="7">
        <v>90</v>
      </c>
      <c r="H1158" s="7"/>
      <c r="I1158" s="7"/>
    </row>
    <row r="1159" spans="1:9" hidden="1">
      <c r="A1159" s="100" t="s">
        <v>34</v>
      </c>
      <c r="B1159" s="4"/>
      <c r="C1159" s="4" t="s">
        <v>102</v>
      </c>
      <c r="D1159" s="4" t="s">
        <v>155</v>
      </c>
      <c r="E1159" s="6" t="s">
        <v>579</v>
      </c>
      <c r="F1159" s="22">
        <v>300</v>
      </c>
      <c r="G1159" s="7"/>
      <c r="H1159" s="7"/>
      <c r="I1159" s="7"/>
    </row>
    <row r="1160" spans="1:9">
      <c r="A1160" s="100" t="s">
        <v>300</v>
      </c>
      <c r="B1160" s="4"/>
      <c r="C1160" s="4" t="s">
        <v>102</v>
      </c>
      <c r="D1160" s="4" t="s">
        <v>155</v>
      </c>
      <c r="E1160" s="6" t="s">
        <v>591</v>
      </c>
      <c r="F1160" s="22"/>
      <c r="G1160" s="7">
        <f>SUM(G1161:G1162)</f>
        <v>1015</v>
      </c>
      <c r="H1160" s="7">
        <f t="shared" ref="H1160:I1160" si="302">SUM(H1161:H1162)</f>
        <v>1500</v>
      </c>
      <c r="I1160" s="7">
        <f t="shared" si="302"/>
        <v>1500</v>
      </c>
    </row>
    <row r="1161" spans="1:9" ht="31.5">
      <c r="A1161" s="100" t="s">
        <v>43</v>
      </c>
      <c r="B1161" s="4"/>
      <c r="C1161" s="4" t="s">
        <v>102</v>
      </c>
      <c r="D1161" s="4" t="s">
        <v>155</v>
      </c>
      <c r="E1161" s="6" t="s">
        <v>591</v>
      </c>
      <c r="F1161" s="22">
        <v>200</v>
      </c>
      <c r="G1161" s="7">
        <v>919.7</v>
      </c>
      <c r="H1161" s="7">
        <v>1500</v>
      </c>
      <c r="I1161" s="7">
        <v>1500</v>
      </c>
    </row>
    <row r="1162" spans="1:9">
      <c r="A1162" s="100" t="s">
        <v>34</v>
      </c>
      <c r="B1162" s="4"/>
      <c r="C1162" s="4" t="s">
        <v>102</v>
      </c>
      <c r="D1162" s="4" t="s">
        <v>155</v>
      </c>
      <c r="E1162" s="6" t="s">
        <v>591</v>
      </c>
      <c r="F1162" s="22">
        <v>300</v>
      </c>
      <c r="G1162" s="7">
        <v>95.3</v>
      </c>
      <c r="H1162" s="7"/>
      <c r="I1162" s="7"/>
    </row>
    <row r="1163" spans="1:9" hidden="1">
      <c r="A1163" s="53" t="s">
        <v>474</v>
      </c>
      <c r="B1163" s="101"/>
      <c r="C1163" s="101" t="s">
        <v>102</v>
      </c>
      <c r="D1163" s="101" t="s">
        <v>155</v>
      </c>
      <c r="E1163" s="54" t="s">
        <v>723</v>
      </c>
      <c r="F1163" s="101"/>
      <c r="G1163" s="9">
        <f>SUM(G1164)</f>
        <v>0</v>
      </c>
      <c r="H1163" s="9">
        <f t="shared" ref="H1163:I1163" si="303">SUM(H1164)</f>
        <v>0</v>
      </c>
      <c r="I1163" s="9">
        <f t="shared" si="303"/>
        <v>0</v>
      </c>
    </row>
    <row r="1164" spans="1:9" ht="31.5" hidden="1">
      <c r="A1164" s="100" t="s">
        <v>43</v>
      </c>
      <c r="B1164" s="101"/>
      <c r="C1164" s="101" t="s">
        <v>102</v>
      </c>
      <c r="D1164" s="101" t="s">
        <v>155</v>
      </c>
      <c r="E1164" s="54" t="s">
        <v>723</v>
      </c>
      <c r="F1164" s="101" t="s">
        <v>80</v>
      </c>
      <c r="G1164" s="9"/>
      <c r="H1164" s="9"/>
      <c r="I1164" s="9"/>
    </row>
    <row r="1165" spans="1:9">
      <c r="A1165" s="100" t="s">
        <v>387</v>
      </c>
      <c r="B1165" s="4"/>
      <c r="C1165" s="4" t="s">
        <v>102</v>
      </c>
      <c r="D1165" s="101" t="s">
        <v>155</v>
      </c>
      <c r="E1165" s="4" t="s">
        <v>621</v>
      </c>
      <c r="F1165" s="4"/>
      <c r="G1165" s="7">
        <f>SUM(G1166)+G1167+G1168</f>
        <v>24767</v>
      </c>
      <c r="H1165" s="7">
        <f>SUM(H1166)+H1167+H1168</f>
        <v>24767.000000000004</v>
      </c>
      <c r="I1165" s="7">
        <f>SUM(I1166)+I1167+I1168</f>
        <v>24767.000000000004</v>
      </c>
    </row>
    <row r="1166" spans="1:9" ht="31.5">
      <c r="A1166" s="100" t="s">
        <v>43</v>
      </c>
      <c r="B1166" s="4"/>
      <c r="C1166" s="4" t="s">
        <v>102</v>
      </c>
      <c r="D1166" s="101" t="s">
        <v>155</v>
      </c>
      <c r="E1166" s="4" t="s">
        <v>621</v>
      </c>
      <c r="F1166" s="101" t="s">
        <v>80</v>
      </c>
      <c r="G1166" s="72">
        <v>2217</v>
      </c>
      <c r="H1166" s="72">
        <v>24767.000000000004</v>
      </c>
      <c r="I1166" s="72">
        <v>24767.000000000004</v>
      </c>
    </row>
    <row r="1167" spans="1:9" ht="31.5">
      <c r="A1167" s="100" t="s">
        <v>207</v>
      </c>
      <c r="B1167" s="4"/>
      <c r="C1167" s="4" t="s">
        <v>102</v>
      </c>
      <c r="D1167" s="101" t="s">
        <v>155</v>
      </c>
      <c r="E1167" s="4" t="s">
        <v>621</v>
      </c>
      <c r="F1167" s="101" t="s">
        <v>111</v>
      </c>
      <c r="G1167" s="7">
        <v>6981.7</v>
      </c>
      <c r="H1167" s="7"/>
      <c r="I1167" s="7"/>
    </row>
    <row r="1168" spans="1:9">
      <c r="A1168" s="100" t="s">
        <v>20</v>
      </c>
      <c r="B1168" s="4"/>
      <c r="C1168" s="4" t="s">
        <v>102</v>
      </c>
      <c r="D1168" s="101" t="s">
        <v>155</v>
      </c>
      <c r="E1168" s="4" t="s">
        <v>621</v>
      </c>
      <c r="F1168" s="101" t="s">
        <v>85</v>
      </c>
      <c r="G1168" s="7">
        <v>15568.3</v>
      </c>
      <c r="H1168" s="7"/>
      <c r="I1168" s="7"/>
    </row>
    <row r="1169" spans="1:9" ht="31.5">
      <c r="A1169" s="100" t="s">
        <v>777</v>
      </c>
      <c r="B1169" s="4"/>
      <c r="C1169" s="4" t="s">
        <v>102</v>
      </c>
      <c r="D1169" s="101" t="s">
        <v>155</v>
      </c>
      <c r="E1169" s="4" t="s">
        <v>778</v>
      </c>
      <c r="F1169" s="101"/>
      <c r="G1169" s="7">
        <f>SUM(G1170)</f>
        <v>1039</v>
      </c>
      <c r="H1169" s="7">
        <f>SUM(H1170)</f>
        <v>1039</v>
      </c>
      <c r="I1169" s="7">
        <f>SUM(I1170)</f>
        <v>1039</v>
      </c>
    </row>
    <row r="1170" spans="1:9">
      <c r="A1170" s="100" t="s">
        <v>20</v>
      </c>
      <c r="B1170" s="4"/>
      <c r="C1170" s="4" t="s">
        <v>102</v>
      </c>
      <c r="D1170" s="101" t="s">
        <v>155</v>
      </c>
      <c r="E1170" s="4" t="s">
        <v>778</v>
      </c>
      <c r="F1170" s="101" t="s">
        <v>85</v>
      </c>
      <c r="G1170" s="7">
        <v>1039</v>
      </c>
      <c r="H1170" s="7">
        <v>1039</v>
      </c>
      <c r="I1170" s="7">
        <v>1039</v>
      </c>
    </row>
    <row r="1171" spans="1:9" ht="31.5">
      <c r="A1171" s="53" t="s">
        <v>36</v>
      </c>
      <c r="B1171" s="49"/>
      <c r="C1171" s="49" t="s">
        <v>102</v>
      </c>
      <c r="D1171" s="49" t="s">
        <v>155</v>
      </c>
      <c r="E1171" s="54" t="s">
        <v>584</v>
      </c>
      <c r="F1171" s="49"/>
      <c r="G1171" s="51">
        <f>G1172+G1175</f>
        <v>10644.1</v>
      </c>
      <c r="H1171" s="51">
        <f>H1172+H1175</f>
        <v>10652.4</v>
      </c>
      <c r="I1171" s="51">
        <f>I1172+I1175</f>
        <v>10672</v>
      </c>
    </row>
    <row r="1172" spans="1:9" ht="63">
      <c r="A1172" s="100" t="s">
        <v>352</v>
      </c>
      <c r="B1172" s="4"/>
      <c r="C1172" s="4" t="s">
        <v>102</v>
      </c>
      <c r="D1172" s="4" t="s">
        <v>155</v>
      </c>
      <c r="E1172" s="6" t="s">
        <v>611</v>
      </c>
      <c r="F1172" s="4"/>
      <c r="G1172" s="9">
        <f>G1173+G1174</f>
        <v>4800.2</v>
      </c>
      <c r="H1172" s="9">
        <f>H1173+H1174</f>
        <v>4814.0999999999995</v>
      </c>
      <c r="I1172" s="9">
        <f>I1173+I1174</f>
        <v>4828.7</v>
      </c>
    </row>
    <row r="1173" spans="1:9" ht="47.25">
      <c r="A1173" s="100" t="s">
        <v>42</v>
      </c>
      <c r="B1173" s="4"/>
      <c r="C1173" s="4" t="s">
        <v>102</v>
      </c>
      <c r="D1173" s="4" t="s">
        <v>155</v>
      </c>
      <c r="E1173" s="6" t="s">
        <v>611</v>
      </c>
      <c r="F1173" s="4" t="s">
        <v>78</v>
      </c>
      <c r="G1173" s="9">
        <v>4482.8999999999996</v>
      </c>
      <c r="H1173" s="9">
        <v>4482.8999999999996</v>
      </c>
      <c r="I1173" s="9">
        <v>4482.8999999999996</v>
      </c>
    </row>
    <row r="1174" spans="1:9" ht="31.5">
      <c r="A1174" s="100" t="s">
        <v>43</v>
      </c>
      <c r="B1174" s="4"/>
      <c r="C1174" s="4" t="s">
        <v>102</v>
      </c>
      <c r="D1174" s="4" t="s">
        <v>155</v>
      </c>
      <c r="E1174" s="6" t="s">
        <v>611</v>
      </c>
      <c r="F1174" s="4" t="s">
        <v>80</v>
      </c>
      <c r="G1174" s="9">
        <v>317.3</v>
      </c>
      <c r="H1174" s="9">
        <v>331.2</v>
      </c>
      <c r="I1174" s="9">
        <v>345.8</v>
      </c>
    </row>
    <row r="1175" spans="1:9">
      <c r="A1175" s="53" t="s">
        <v>474</v>
      </c>
      <c r="B1175" s="49"/>
      <c r="C1175" s="49" t="s">
        <v>102</v>
      </c>
      <c r="D1175" s="49" t="s">
        <v>155</v>
      </c>
      <c r="E1175" s="54" t="s">
        <v>619</v>
      </c>
      <c r="F1175" s="49"/>
      <c r="G1175" s="51">
        <f>G1176+G1177</f>
        <v>5843.9000000000005</v>
      </c>
      <c r="H1175" s="51">
        <f>H1176+H1177</f>
        <v>5838.3</v>
      </c>
      <c r="I1175" s="51">
        <f>I1176+I1177</f>
        <v>5843.3</v>
      </c>
    </row>
    <row r="1176" spans="1:9" ht="47.25">
      <c r="A1176" s="53" t="s">
        <v>42</v>
      </c>
      <c r="B1176" s="49"/>
      <c r="C1176" s="49" t="s">
        <v>102</v>
      </c>
      <c r="D1176" s="49" t="s">
        <v>155</v>
      </c>
      <c r="E1176" s="54" t="s">
        <v>619</v>
      </c>
      <c r="F1176" s="49" t="s">
        <v>78</v>
      </c>
      <c r="G1176" s="51">
        <v>5713.3</v>
      </c>
      <c r="H1176" s="51">
        <v>5713.3</v>
      </c>
      <c r="I1176" s="51">
        <v>5713.3</v>
      </c>
    </row>
    <row r="1177" spans="1:9" ht="31.5">
      <c r="A1177" s="32" t="s">
        <v>43</v>
      </c>
      <c r="B1177" s="49"/>
      <c r="C1177" s="49" t="s">
        <v>102</v>
      </c>
      <c r="D1177" s="49" t="s">
        <v>155</v>
      </c>
      <c r="E1177" s="54" t="s">
        <v>619</v>
      </c>
      <c r="F1177" s="49" t="s">
        <v>80</v>
      </c>
      <c r="G1177" s="51">
        <v>130.6</v>
      </c>
      <c r="H1177" s="51">
        <v>125</v>
      </c>
      <c r="I1177" s="51">
        <v>130</v>
      </c>
    </row>
    <row r="1178" spans="1:9" ht="47.25">
      <c r="A1178" s="100" t="s">
        <v>524</v>
      </c>
      <c r="B1178" s="4"/>
      <c r="C1178" s="4" t="s">
        <v>102</v>
      </c>
      <c r="D1178" s="4" t="s">
        <v>155</v>
      </c>
      <c r="E1178" s="31" t="s">
        <v>298</v>
      </c>
      <c r="F1178" s="22"/>
      <c r="G1178" s="7">
        <f t="shared" ref="G1178:I1179" si="304">SUM(G1179)</f>
        <v>205</v>
      </c>
      <c r="H1178" s="7">
        <f t="shared" si="304"/>
        <v>0</v>
      </c>
      <c r="I1178" s="7">
        <f t="shared" si="304"/>
        <v>0</v>
      </c>
    </row>
    <row r="1179" spans="1:9">
      <c r="A1179" s="100" t="s">
        <v>29</v>
      </c>
      <c r="B1179" s="4"/>
      <c r="C1179" s="4" t="s">
        <v>102</v>
      </c>
      <c r="D1179" s="4" t="s">
        <v>155</v>
      </c>
      <c r="E1179" s="31" t="s">
        <v>299</v>
      </c>
      <c r="F1179" s="22"/>
      <c r="G1179" s="7">
        <f t="shared" si="304"/>
        <v>205</v>
      </c>
      <c r="H1179" s="7">
        <f t="shared" si="304"/>
        <v>0</v>
      </c>
      <c r="I1179" s="7">
        <f t="shared" si="304"/>
        <v>0</v>
      </c>
    </row>
    <row r="1180" spans="1:9" ht="31.5">
      <c r="A1180" s="100" t="s">
        <v>43</v>
      </c>
      <c r="B1180" s="4"/>
      <c r="C1180" s="4" t="s">
        <v>102</v>
      </c>
      <c r="D1180" s="4" t="s">
        <v>155</v>
      </c>
      <c r="E1180" s="31" t="s">
        <v>299</v>
      </c>
      <c r="F1180" s="22">
        <v>200</v>
      </c>
      <c r="G1180" s="7">
        <v>205</v>
      </c>
      <c r="H1180" s="7"/>
      <c r="I1180" s="7"/>
    </row>
    <row r="1181" spans="1:9" ht="47.25">
      <c r="A1181" s="100" t="s">
        <v>842</v>
      </c>
      <c r="B1181" s="4"/>
      <c r="C1181" s="4" t="s">
        <v>102</v>
      </c>
      <c r="D1181" s="4" t="s">
        <v>155</v>
      </c>
      <c r="E1181" s="48" t="s">
        <v>312</v>
      </c>
      <c r="F1181" s="4"/>
      <c r="G1181" s="7">
        <f>SUM(G1182+G1185+G1188+G1190)+G1198+G1193</f>
        <v>73238.8</v>
      </c>
      <c r="H1181" s="7">
        <f t="shared" ref="H1181:I1181" si="305">SUM(H1182+H1185+H1188+H1190)+H1198+H1193</f>
        <v>64982.7</v>
      </c>
      <c r="I1181" s="7">
        <f t="shared" si="305"/>
        <v>65301</v>
      </c>
    </row>
    <row r="1182" spans="1:9">
      <c r="A1182" s="32" t="s">
        <v>69</v>
      </c>
      <c r="B1182" s="49"/>
      <c r="C1182" s="49" t="s">
        <v>102</v>
      </c>
      <c r="D1182" s="49" t="s">
        <v>155</v>
      </c>
      <c r="E1182" s="55" t="s">
        <v>423</v>
      </c>
      <c r="F1182" s="49"/>
      <c r="G1182" s="51">
        <f>+G1183+G1184</f>
        <v>19402.099999999999</v>
      </c>
      <c r="H1182" s="51">
        <f>+H1183+H1184</f>
        <v>17537.599999999999</v>
      </c>
      <c r="I1182" s="51">
        <f>+I1183+I1184</f>
        <v>17537.599999999999</v>
      </c>
    </row>
    <row r="1183" spans="1:9" ht="47.25">
      <c r="A1183" s="32" t="s">
        <v>42</v>
      </c>
      <c r="B1183" s="49"/>
      <c r="C1183" s="49" t="s">
        <v>102</v>
      </c>
      <c r="D1183" s="49" t="s">
        <v>155</v>
      </c>
      <c r="E1183" s="55" t="s">
        <v>423</v>
      </c>
      <c r="F1183" s="49" t="s">
        <v>78</v>
      </c>
      <c r="G1183" s="7">
        <v>19401.599999999999</v>
      </c>
      <c r="H1183" s="7">
        <v>17537.099999999999</v>
      </c>
      <c r="I1183" s="7">
        <v>17537.099999999999</v>
      </c>
    </row>
    <row r="1184" spans="1:9" ht="31.5">
      <c r="A1184" s="32" t="s">
        <v>43</v>
      </c>
      <c r="B1184" s="49"/>
      <c r="C1184" s="49" t="s">
        <v>102</v>
      </c>
      <c r="D1184" s="49" t="s">
        <v>155</v>
      </c>
      <c r="E1184" s="55" t="s">
        <v>423</v>
      </c>
      <c r="F1184" s="49" t="s">
        <v>80</v>
      </c>
      <c r="G1184" s="7">
        <v>0.5</v>
      </c>
      <c r="H1184" s="7">
        <v>0.5</v>
      </c>
      <c r="I1184" s="7">
        <v>0.5</v>
      </c>
    </row>
    <row r="1185" spans="1:9">
      <c r="A1185" s="32" t="s">
        <v>84</v>
      </c>
      <c r="B1185" s="49"/>
      <c r="C1185" s="49" t="s">
        <v>102</v>
      </c>
      <c r="D1185" s="49" t="s">
        <v>155</v>
      </c>
      <c r="E1185" s="55" t="s">
        <v>622</v>
      </c>
      <c r="F1185" s="49"/>
      <c r="G1185" s="7">
        <f>SUM(G1186+G1187)</f>
        <v>421.5</v>
      </c>
      <c r="H1185" s="7">
        <f>SUM(H1186+H1187)</f>
        <v>421.5</v>
      </c>
      <c r="I1185" s="7">
        <f>SUM(I1186+I1187)</f>
        <v>421.5</v>
      </c>
    </row>
    <row r="1186" spans="1:9" ht="31.5">
      <c r="A1186" s="32" t="s">
        <v>43</v>
      </c>
      <c r="B1186" s="49"/>
      <c r="C1186" s="49" t="s">
        <v>102</v>
      </c>
      <c r="D1186" s="49" t="s">
        <v>155</v>
      </c>
      <c r="E1186" s="55" t="s">
        <v>622</v>
      </c>
      <c r="F1186" s="49" t="s">
        <v>80</v>
      </c>
      <c r="G1186" s="7">
        <v>420</v>
      </c>
      <c r="H1186" s="7">
        <v>420</v>
      </c>
      <c r="I1186" s="7">
        <v>420</v>
      </c>
    </row>
    <row r="1187" spans="1:9">
      <c r="A1187" s="100" t="s">
        <v>20</v>
      </c>
      <c r="B1187" s="49"/>
      <c r="C1187" s="49" t="s">
        <v>102</v>
      </c>
      <c r="D1187" s="49" t="s">
        <v>155</v>
      </c>
      <c r="E1187" s="55" t="s">
        <v>622</v>
      </c>
      <c r="F1187" s="49" t="s">
        <v>85</v>
      </c>
      <c r="G1187" s="7">
        <v>1.5</v>
      </c>
      <c r="H1187" s="7">
        <v>1.5</v>
      </c>
      <c r="I1187" s="7">
        <v>1.5</v>
      </c>
    </row>
    <row r="1188" spans="1:9" ht="31.5">
      <c r="A1188" s="32" t="s">
        <v>86</v>
      </c>
      <c r="B1188" s="49"/>
      <c r="C1188" s="49" t="s">
        <v>102</v>
      </c>
      <c r="D1188" s="49" t="s">
        <v>155</v>
      </c>
      <c r="E1188" s="55" t="s">
        <v>484</v>
      </c>
      <c r="F1188" s="49"/>
      <c r="G1188" s="51">
        <f>SUM(G1189)</f>
        <v>1180</v>
      </c>
      <c r="H1188" s="51">
        <f>SUM(H1189)</f>
        <v>1062.0999999999999</v>
      </c>
      <c r="I1188" s="51">
        <f>SUM(I1189)</f>
        <v>1125.5</v>
      </c>
    </row>
    <row r="1189" spans="1:9" ht="31.5">
      <c r="A1189" s="32" t="s">
        <v>43</v>
      </c>
      <c r="B1189" s="49"/>
      <c r="C1189" s="49" t="s">
        <v>102</v>
      </c>
      <c r="D1189" s="49" t="s">
        <v>155</v>
      </c>
      <c r="E1189" s="55" t="s">
        <v>484</v>
      </c>
      <c r="F1189" s="49" t="s">
        <v>80</v>
      </c>
      <c r="G1189" s="7">
        <v>1180</v>
      </c>
      <c r="H1189" s="7">
        <v>1062.0999999999999</v>
      </c>
      <c r="I1189" s="7">
        <v>1125.5</v>
      </c>
    </row>
    <row r="1190" spans="1:9" ht="31.5">
      <c r="A1190" s="32" t="s">
        <v>428</v>
      </c>
      <c r="B1190" s="49"/>
      <c r="C1190" s="49" t="s">
        <v>102</v>
      </c>
      <c r="D1190" s="49" t="s">
        <v>155</v>
      </c>
      <c r="E1190" s="55" t="s">
        <v>429</v>
      </c>
      <c r="F1190" s="49"/>
      <c r="G1190" s="51">
        <f>SUM(G1191:G1192)</f>
        <v>325.2</v>
      </c>
      <c r="H1190" s="51">
        <f>SUM(H1191:H1192)</f>
        <v>249.1</v>
      </c>
      <c r="I1190" s="51">
        <f>SUM(I1191:I1192)</f>
        <v>374</v>
      </c>
    </row>
    <row r="1191" spans="1:9" ht="31.5">
      <c r="A1191" s="32" t="s">
        <v>43</v>
      </c>
      <c r="B1191" s="49"/>
      <c r="C1191" s="49" t="s">
        <v>102</v>
      </c>
      <c r="D1191" s="49" t="s">
        <v>155</v>
      </c>
      <c r="E1191" s="55" t="s">
        <v>429</v>
      </c>
      <c r="F1191" s="49" t="s">
        <v>80</v>
      </c>
      <c r="G1191" s="7">
        <v>253</v>
      </c>
      <c r="H1191" s="7">
        <v>195</v>
      </c>
      <c r="I1191" s="7">
        <v>319.89999999999998</v>
      </c>
    </row>
    <row r="1192" spans="1:9">
      <c r="A1192" s="100" t="s">
        <v>20</v>
      </c>
      <c r="B1192" s="49"/>
      <c r="C1192" s="49" t="s">
        <v>102</v>
      </c>
      <c r="D1192" s="49" t="s">
        <v>155</v>
      </c>
      <c r="E1192" s="55" t="s">
        <v>429</v>
      </c>
      <c r="F1192" s="49" t="s">
        <v>85</v>
      </c>
      <c r="G1192" s="7">
        <v>72.2</v>
      </c>
      <c r="H1192" s="7">
        <v>54.1</v>
      </c>
      <c r="I1192" s="7">
        <v>54.1</v>
      </c>
    </row>
    <row r="1193" spans="1:9">
      <c r="A1193" s="100" t="s">
        <v>29</v>
      </c>
      <c r="B1193" s="4"/>
      <c r="C1193" s="4" t="s">
        <v>102</v>
      </c>
      <c r="D1193" s="4" t="s">
        <v>155</v>
      </c>
      <c r="E1193" s="22" t="s">
        <v>623</v>
      </c>
      <c r="F1193" s="22"/>
      <c r="G1193" s="7">
        <f>SUM(G1196)+G1194</f>
        <v>0</v>
      </c>
      <c r="H1193" s="7">
        <f t="shared" ref="H1193:I1193" si="306">SUM(H1196)+H1194</f>
        <v>0</v>
      </c>
      <c r="I1193" s="7">
        <f t="shared" si="306"/>
        <v>0</v>
      </c>
    </row>
    <row r="1194" spans="1:9" ht="31.5" hidden="1">
      <c r="A1194" s="32" t="s">
        <v>428</v>
      </c>
      <c r="B1194" s="4"/>
      <c r="C1194" s="4" t="s">
        <v>102</v>
      </c>
      <c r="D1194" s="4" t="s">
        <v>155</v>
      </c>
      <c r="E1194" s="22" t="s">
        <v>724</v>
      </c>
      <c r="F1194" s="22"/>
      <c r="G1194" s="7">
        <f>SUM(G1195)</f>
        <v>0</v>
      </c>
      <c r="H1194" s="7">
        <f t="shared" ref="H1194:I1194" si="307">SUM(H1195)</f>
        <v>0</v>
      </c>
      <c r="I1194" s="7">
        <f t="shared" si="307"/>
        <v>0</v>
      </c>
    </row>
    <row r="1195" spans="1:9" ht="31.5" hidden="1">
      <c r="A1195" s="32" t="s">
        <v>43</v>
      </c>
      <c r="B1195" s="4"/>
      <c r="C1195" s="4" t="s">
        <v>102</v>
      </c>
      <c r="D1195" s="4" t="s">
        <v>155</v>
      </c>
      <c r="E1195" s="22" t="s">
        <v>724</v>
      </c>
      <c r="F1195" s="22">
        <v>200</v>
      </c>
      <c r="G1195" s="7"/>
      <c r="H1195" s="7"/>
      <c r="I1195" s="7"/>
    </row>
    <row r="1196" spans="1:9" hidden="1">
      <c r="A1196" s="33" t="s">
        <v>843</v>
      </c>
      <c r="B1196" s="4"/>
      <c r="C1196" s="4" t="s">
        <v>102</v>
      </c>
      <c r="D1196" s="101" t="s">
        <v>155</v>
      </c>
      <c r="E1196" s="4" t="s">
        <v>593</v>
      </c>
      <c r="F1196" s="101"/>
      <c r="G1196" s="7">
        <f>G1197</f>
        <v>0</v>
      </c>
      <c r="H1196" s="7">
        <f>H1197</f>
        <v>0</v>
      </c>
      <c r="I1196" s="7">
        <f>I1197</f>
        <v>0</v>
      </c>
    </row>
    <row r="1197" spans="1:9" ht="31.5" hidden="1">
      <c r="A1197" s="100" t="s">
        <v>43</v>
      </c>
      <c r="B1197" s="101"/>
      <c r="C1197" s="101" t="s">
        <v>102</v>
      </c>
      <c r="D1197" s="101" t="s">
        <v>155</v>
      </c>
      <c r="E1197" s="4" t="s">
        <v>593</v>
      </c>
      <c r="F1197" s="101" t="s">
        <v>80</v>
      </c>
      <c r="G1197" s="7"/>
      <c r="H1197" s="7"/>
      <c r="I1197" s="7"/>
    </row>
    <row r="1198" spans="1:9" ht="31.5">
      <c r="A1198" s="100" t="s">
        <v>36</v>
      </c>
      <c r="B1198" s="4"/>
      <c r="C1198" s="4" t="s">
        <v>102</v>
      </c>
      <c r="D1198" s="4" t="s">
        <v>155</v>
      </c>
      <c r="E1198" s="22" t="s">
        <v>313</v>
      </c>
      <c r="F1198" s="4"/>
      <c r="G1198" s="7">
        <f>SUM(G1199)</f>
        <v>51910</v>
      </c>
      <c r="H1198" s="7">
        <f>SUM(H1199)</f>
        <v>45712.4</v>
      </c>
      <c r="I1198" s="7">
        <f>SUM(I1199)</f>
        <v>45842.400000000001</v>
      </c>
    </row>
    <row r="1199" spans="1:9">
      <c r="A1199" s="33" t="s">
        <v>843</v>
      </c>
      <c r="B1199" s="4"/>
      <c r="C1199" s="4" t="s">
        <v>102</v>
      </c>
      <c r="D1199" s="4" t="s">
        <v>155</v>
      </c>
      <c r="E1199" s="22" t="s">
        <v>314</v>
      </c>
      <c r="F1199" s="4"/>
      <c r="G1199" s="7">
        <f>G1200+G1201+G1203+G1202</f>
        <v>51910</v>
      </c>
      <c r="H1199" s="7">
        <f t="shared" ref="H1199:I1199" si="308">H1200+H1201+H1203+H1202</f>
        <v>45712.4</v>
      </c>
      <c r="I1199" s="7">
        <f t="shared" si="308"/>
        <v>45842.400000000001</v>
      </c>
    </row>
    <row r="1200" spans="1:9" ht="47.25">
      <c r="A1200" s="2" t="s">
        <v>42</v>
      </c>
      <c r="B1200" s="4"/>
      <c r="C1200" s="4" t="s">
        <v>102</v>
      </c>
      <c r="D1200" s="4" t="s">
        <v>155</v>
      </c>
      <c r="E1200" s="22" t="s">
        <v>314</v>
      </c>
      <c r="F1200" s="4" t="s">
        <v>78</v>
      </c>
      <c r="G1200" s="7">
        <v>47200.4</v>
      </c>
      <c r="H1200" s="7">
        <v>41210.5</v>
      </c>
      <c r="I1200" s="7">
        <v>41210.5</v>
      </c>
    </row>
    <row r="1201" spans="1:9" ht="31.5">
      <c r="A1201" s="100" t="s">
        <v>43</v>
      </c>
      <c r="B1201" s="4"/>
      <c r="C1201" s="4" t="s">
        <v>102</v>
      </c>
      <c r="D1201" s="4" t="s">
        <v>155</v>
      </c>
      <c r="E1201" s="22" t="s">
        <v>314</v>
      </c>
      <c r="F1201" s="4" t="s">
        <v>80</v>
      </c>
      <c r="G1201" s="7">
        <v>4541.3999999999996</v>
      </c>
      <c r="H1201" s="7">
        <v>4374.8</v>
      </c>
      <c r="I1201" s="7">
        <v>4504.8</v>
      </c>
    </row>
    <row r="1202" spans="1:9" hidden="1">
      <c r="A1202" s="100" t="s">
        <v>34</v>
      </c>
      <c r="B1202" s="4"/>
      <c r="C1202" s="4" t="s">
        <v>102</v>
      </c>
      <c r="D1202" s="4" t="s">
        <v>155</v>
      </c>
      <c r="E1202" s="22" t="s">
        <v>314</v>
      </c>
      <c r="F1202" s="4" t="s">
        <v>88</v>
      </c>
      <c r="G1202" s="7"/>
      <c r="H1202" s="7"/>
      <c r="I1202" s="7"/>
    </row>
    <row r="1203" spans="1:9">
      <c r="A1203" s="100" t="s">
        <v>20</v>
      </c>
      <c r="B1203" s="4"/>
      <c r="C1203" s="4" t="s">
        <v>102</v>
      </c>
      <c r="D1203" s="4" t="s">
        <v>155</v>
      </c>
      <c r="E1203" s="22" t="s">
        <v>314</v>
      </c>
      <c r="F1203" s="4" t="s">
        <v>85</v>
      </c>
      <c r="G1203" s="7">
        <v>168.2</v>
      </c>
      <c r="H1203" s="7">
        <v>127.1</v>
      </c>
      <c r="I1203" s="7">
        <v>127.1</v>
      </c>
    </row>
    <row r="1204" spans="1:9" ht="31.5">
      <c r="A1204" s="100" t="s">
        <v>841</v>
      </c>
      <c r="B1204" s="4"/>
      <c r="C1204" s="4" t="s">
        <v>102</v>
      </c>
      <c r="D1204" s="4" t="s">
        <v>155</v>
      </c>
      <c r="E1204" s="31" t="s">
        <v>721</v>
      </c>
      <c r="F1204" s="4"/>
      <c r="G1204" s="7">
        <f t="shared" ref="G1204:I1205" si="309">G1205</f>
        <v>70</v>
      </c>
      <c r="H1204" s="7">
        <f t="shared" si="309"/>
        <v>70</v>
      </c>
      <c r="I1204" s="7">
        <f t="shared" si="309"/>
        <v>70</v>
      </c>
    </row>
    <row r="1205" spans="1:9">
      <c r="A1205" s="100" t="s">
        <v>29</v>
      </c>
      <c r="B1205" s="4"/>
      <c r="C1205" s="4" t="s">
        <v>102</v>
      </c>
      <c r="D1205" s="4" t="s">
        <v>155</v>
      </c>
      <c r="E1205" s="31" t="s">
        <v>722</v>
      </c>
      <c r="F1205" s="4"/>
      <c r="G1205" s="7">
        <f t="shared" si="309"/>
        <v>70</v>
      </c>
      <c r="H1205" s="7">
        <f t="shared" si="309"/>
        <v>70</v>
      </c>
      <c r="I1205" s="7">
        <f t="shared" si="309"/>
        <v>70</v>
      </c>
    </row>
    <row r="1206" spans="1:9" ht="31.5">
      <c r="A1206" s="100" t="s">
        <v>43</v>
      </c>
      <c r="B1206" s="4"/>
      <c r="C1206" s="4" t="s">
        <v>102</v>
      </c>
      <c r="D1206" s="4" t="s">
        <v>155</v>
      </c>
      <c r="E1206" s="31" t="s">
        <v>722</v>
      </c>
      <c r="F1206" s="4" t="s">
        <v>80</v>
      </c>
      <c r="G1206" s="72">
        <v>70</v>
      </c>
      <c r="H1206" s="72">
        <v>70</v>
      </c>
      <c r="I1206" s="72">
        <v>70</v>
      </c>
    </row>
    <row r="1207" spans="1:9">
      <c r="A1207" s="100" t="s">
        <v>24</v>
      </c>
      <c r="B1207" s="4"/>
      <c r="C1207" s="4" t="s">
        <v>25</v>
      </c>
      <c r="D1207" s="4" t="s">
        <v>26</v>
      </c>
      <c r="E1207" s="6"/>
      <c r="F1207" s="4"/>
      <c r="G1207" s="7">
        <f>SUM(G1208)</f>
        <v>71837.899999999994</v>
      </c>
      <c r="H1207" s="7">
        <f t="shared" ref="H1207:I1207" si="310">SUM(H1208)</f>
        <v>71837.899999999994</v>
      </c>
      <c r="I1207" s="7">
        <f t="shared" si="310"/>
        <v>71837.899999999994</v>
      </c>
    </row>
    <row r="1208" spans="1:9">
      <c r="A1208" s="100" t="s">
        <v>167</v>
      </c>
      <c r="B1208" s="31"/>
      <c r="C1208" s="4" t="s">
        <v>25</v>
      </c>
      <c r="D1208" s="4" t="s">
        <v>11</v>
      </c>
      <c r="E1208" s="48"/>
      <c r="F1208" s="31"/>
      <c r="G1208" s="9">
        <f>SUM(G1209+G1215+G1219)</f>
        <v>71837.899999999994</v>
      </c>
      <c r="H1208" s="9">
        <f t="shared" ref="H1208:I1208" si="311">SUM(H1209+H1215+H1219)</f>
        <v>71837.899999999994</v>
      </c>
      <c r="I1208" s="9">
        <f t="shared" si="311"/>
        <v>71837.899999999994</v>
      </c>
    </row>
    <row r="1209" spans="1:9" ht="31.5">
      <c r="A1209" s="100" t="s">
        <v>426</v>
      </c>
      <c r="B1209" s="4"/>
      <c r="C1209" s="4" t="s">
        <v>25</v>
      </c>
      <c r="D1209" s="4" t="s">
        <v>11</v>
      </c>
      <c r="E1209" s="48" t="s">
        <v>189</v>
      </c>
      <c r="F1209" s="4"/>
      <c r="G1209" s="9">
        <f>G1210</f>
        <v>36368.199999999997</v>
      </c>
      <c r="H1209" s="9">
        <f>H1210</f>
        <v>36368.199999999997</v>
      </c>
      <c r="I1209" s="9">
        <f>I1210</f>
        <v>36368.199999999997</v>
      </c>
    </row>
    <row r="1210" spans="1:9" ht="31.5">
      <c r="A1210" s="100" t="s">
        <v>643</v>
      </c>
      <c r="B1210" s="4"/>
      <c r="C1210" s="4" t="s">
        <v>25</v>
      </c>
      <c r="D1210" s="4" t="s">
        <v>11</v>
      </c>
      <c r="E1210" s="48" t="s">
        <v>641</v>
      </c>
      <c r="F1210" s="4"/>
      <c r="G1210" s="9">
        <f>G1211+G1213</f>
        <v>36368.199999999997</v>
      </c>
      <c r="H1210" s="9">
        <f>H1211+H1213</f>
        <v>36368.199999999997</v>
      </c>
      <c r="I1210" s="9">
        <f>I1211+I1213</f>
        <v>36368.199999999997</v>
      </c>
    </row>
    <row r="1211" spans="1:9" ht="63">
      <c r="A1211" s="100" t="s">
        <v>965</v>
      </c>
      <c r="B1211" s="4"/>
      <c r="C1211" s="4" t="s">
        <v>25</v>
      </c>
      <c r="D1211" s="4" t="s">
        <v>11</v>
      </c>
      <c r="E1211" s="48" t="s">
        <v>642</v>
      </c>
      <c r="F1211" s="4"/>
      <c r="G1211" s="9">
        <f>G1212</f>
        <v>33081</v>
      </c>
      <c r="H1211" s="9">
        <f>H1212</f>
        <v>33081</v>
      </c>
      <c r="I1211" s="9">
        <f>I1212</f>
        <v>33081</v>
      </c>
    </row>
    <row r="1212" spans="1:9">
      <c r="A1212" s="100" t="s">
        <v>34</v>
      </c>
      <c r="B1212" s="4"/>
      <c r="C1212" s="4" t="s">
        <v>25</v>
      </c>
      <c r="D1212" s="4" t="s">
        <v>11</v>
      </c>
      <c r="E1212" s="48" t="s">
        <v>642</v>
      </c>
      <c r="F1212" s="4" t="s">
        <v>88</v>
      </c>
      <c r="G1212" s="9">
        <v>33081</v>
      </c>
      <c r="H1212" s="9">
        <v>33081</v>
      </c>
      <c r="I1212" s="9">
        <v>33081</v>
      </c>
    </row>
    <row r="1213" spans="1:9" ht="94.5">
      <c r="A1213" s="100" t="s">
        <v>959</v>
      </c>
      <c r="B1213" s="4"/>
      <c r="C1213" s="4" t="s">
        <v>25</v>
      </c>
      <c r="D1213" s="4" t="s">
        <v>11</v>
      </c>
      <c r="E1213" s="48" t="s">
        <v>960</v>
      </c>
      <c r="F1213" s="4"/>
      <c r="G1213" s="9">
        <v>3287.2</v>
      </c>
      <c r="H1213" s="9">
        <v>3287.2</v>
      </c>
      <c r="I1213" s="9">
        <v>3287.2</v>
      </c>
    </row>
    <row r="1214" spans="1:9">
      <c r="A1214" s="100" t="s">
        <v>34</v>
      </c>
      <c r="B1214" s="4"/>
      <c r="C1214" s="4" t="s">
        <v>25</v>
      </c>
      <c r="D1214" s="4" t="s">
        <v>11</v>
      </c>
      <c r="E1214" s="48" t="s">
        <v>960</v>
      </c>
      <c r="F1214" s="4" t="s">
        <v>88</v>
      </c>
      <c r="G1214" s="9">
        <v>3287.2</v>
      </c>
      <c r="H1214" s="9">
        <v>3287.2</v>
      </c>
      <c r="I1214" s="9">
        <v>3287.2</v>
      </c>
    </row>
    <row r="1215" spans="1:9" ht="31.5">
      <c r="A1215" s="100" t="s">
        <v>896</v>
      </c>
      <c r="B1215" s="4"/>
      <c r="C1215" s="4" t="s">
        <v>25</v>
      </c>
      <c r="D1215" s="4" t="s">
        <v>11</v>
      </c>
      <c r="E1215" s="6" t="s">
        <v>348</v>
      </c>
      <c r="F1215" s="4"/>
      <c r="G1215" s="9">
        <f>SUM(G1216)</f>
        <v>28059.1</v>
      </c>
      <c r="H1215" s="9">
        <f t="shared" ref="H1215:I1216" si="312">SUM(H1216)</f>
        <v>28059.1</v>
      </c>
      <c r="I1215" s="9">
        <f t="shared" si="312"/>
        <v>28059.1</v>
      </c>
    </row>
    <row r="1216" spans="1:9">
      <c r="A1216" s="100" t="s">
        <v>646</v>
      </c>
      <c r="B1216" s="4"/>
      <c r="C1216" s="4" t="s">
        <v>25</v>
      </c>
      <c r="D1216" s="4" t="s">
        <v>11</v>
      </c>
      <c r="E1216" s="6" t="s">
        <v>644</v>
      </c>
      <c r="F1216" s="4"/>
      <c r="G1216" s="9">
        <f>SUM(G1217)</f>
        <v>28059.1</v>
      </c>
      <c r="H1216" s="9">
        <f t="shared" si="312"/>
        <v>28059.1</v>
      </c>
      <c r="I1216" s="9">
        <f t="shared" si="312"/>
        <v>28059.1</v>
      </c>
    </row>
    <row r="1217" spans="1:9" ht="63">
      <c r="A1217" s="100" t="s">
        <v>354</v>
      </c>
      <c r="B1217" s="4"/>
      <c r="C1217" s="4" t="s">
        <v>25</v>
      </c>
      <c r="D1217" s="4" t="s">
        <v>11</v>
      </c>
      <c r="E1217" s="48" t="s">
        <v>645</v>
      </c>
      <c r="F1217" s="4"/>
      <c r="G1217" s="9">
        <f t="shared" ref="G1217:I1217" si="313">G1218</f>
        <v>28059.1</v>
      </c>
      <c r="H1217" s="9">
        <f t="shared" si="313"/>
        <v>28059.1</v>
      </c>
      <c r="I1217" s="9">
        <f t="shared" si="313"/>
        <v>28059.1</v>
      </c>
    </row>
    <row r="1218" spans="1:9">
      <c r="A1218" s="100" t="s">
        <v>34</v>
      </c>
      <c r="B1218" s="101"/>
      <c r="C1218" s="4" t="s">
        <v>25</v>
      </c>
      <c r="D1218" s="4" t="s">
        <v>11</v>
      </c>
      <c r="E1218" s="48" t="s">
        <v>645</v>
      </c>
      <c r="F1218" s="4">
        <v>300</v>
      </c>
      <c r="G1218" s="9">
        <v>28059.1</v>
      </c>
      <c r="H1218" s="9">
        <v>28059.1</v>
      </c>
      <c r="I1218" s="9">
        <v>28059.1</v>
      </c>
    </row>
    <row r="1219" spans="1:9" ht="31.5">
      <c r="A1219" s="100" t="s">
        <v>522</v>
      </c>
      <c r="B1219" s="31"/>
      <c r="C1219" s="4" t="s">
        <v>25</v>
      </c>
      <c r="D1219" s="4" t="s">
        <v>11</v>
      </c>
      <c r="E1219" s="31" t="s">
        <v>290</v>
      </c>
      <c r="F1219" s="31"/>
      <c r="G1219" s="9">
        <f>SUM(G1220)</f>
        <v>7410.6</v>
      </c>
      <c r="H1219" s="9">
        <f t="shared" ref="H1219:I1219" si="314">SUM(H1220)</f>
        <v>7410.6</v>
      </c>
      <c r="I1219" s="9">
        <f t="shared" si="314"/>
        <v>7410.6</v>
      </c>
    </row>
    <row r="1220" spans="1:9" ht="31.5">
      <c r="A1220" s="100" t="s">
        <v>659</v>
      </c>
      <c r="B1220" s="31"/>
      <c r="C1220" s="4" t="s">
        <v>25</v>
      </c>
      <c r="D1220" s="4" t="s">
        <v>11</v>
      </c>
      <c r="E1220" s="31" t="s">
        <v>577</v>
      </c>
      <c r="F1220" s="31"/>
      <c r="G1220" s="9">
        <f>SUM(G1221+G1227)</f>
        <v>7410.6</v>
      </c>
      <c r="H1220" s="9">
        <f t="shared" ref="H1220:I1220" si="315">SUM(H1221+H1227)</f>
        <v>7410.6</v>
      </c>
      <c r="I1220" s="9">
        <f t="shared" si="315"/>
        <v>7410.6</v>
      </c>
    </row>
    <row r="1221" spans="1:9">
      <c r="A1221" s="100" t="s">
        <v>29</v>
      </c>
      <c r="B1221" s="31"/>
      <c r="C1221" s="4" t="s">
        <v>25</v>
      </c>
      <c r="D1221" s="4" t="s">
        <v>11</v>
      </c>
      <c r="E1221" s="31" t="s">
        <v>578</v>
      </c>
      <c r="F1221" s="31"/>
      <c r="G1221" s="9">
        <f>SUM(G1225)+G1222</f>
        <v>7034.2000000000007</v>
      </c>
      <c r="H1221" s="9">
        <f t="shared" ref="H1221:I1221" si="316">SUM(H1225)+H1222</f>
        <v>7034.2000000000007</v>
      </c>
      <c r="I1221" s="9">
        <f t="shared" si="316"/>
        <v>7034.2000000000007</v>
      </c>
    </row>
    <row r="1222" spans="1:9" ht="31.5">
      <c r="A1222" s="100" t="s">
        <v>897</v>
      </c>
      <c r="B1222" s="31"/>
      <c r="C1222" s="4" t="s">
        <v>25</v>
      </c>
      <c r="D1222" s="4" t="s">
        <v>11</v>
      </c>
      <c r="E1222" s="31" t="s">
        <v>601</v>
      </c>
      <c r="F1222" s="31"/>
      <c r="G1222" s="9">
        <f>G1223+G1224</f>
        <v>837.6</v>
      </c>
      <c r="H1222" s="9">
        <f>H1223+H1224</f>
        <v>837.6</v>
      </c>
      <c r="I1222" s="9">
        <f>I1223+I1224</f>
        <v>837.6</v>
      </c>
    </row>
    <row r="1223" spans="1:9">
      <c r="A1223" s="100" t="s">
        <v>34</v>
      </c>
      <c r="B1223" s="31"/>
      <c r="C1223" s="4" t="s">
        <v>25</v>
      </c>
      <c r="D1223" s="4" t="s">
        <v>11</v>
      </c>
      <c r="E1223" s="31" t="s">
        <v>601</v>
      </c>
      <c r="F1223" s="31">
        <v>300</v>
      </c>
      <c r="G1223" s="9">
        <v>463.5</v>
      </c>
      <c r="H1223" s="9">
        <v>463.5</v>
      </c>
      <c r="I1223" s="9">
        <v>463.5</v>
      </c>
    </row>
    <row r="1224" spans="1:9" ht="31.5">
      <c r="A1224" s="100" t="s">
        <v>207</v>
      </c>
      <c r="B1224" s="31"/>
      <c r="C1224" s="4" t="s">
        <v>25</v>
      </c>
      <c r="D1224" s="4" t="s">
        <v>11</v>
      </c>
      <c r="E1224" s="31" t="s">
        <v>601</v>
      </c>
      <c r="F1224" s="31">
        <v>600</v>
      </c>
      <c r="G1224" s="9">
        <v>374.1</v>
      </c>
      <c r="H1224" s="9">
        <v>374.1</v>
      </c>
      <c r="I1224" s="9">
        <v>374.1</v>
      </c>
    </row>
    <row r="1225" spans="1:9" ht="78.75">
      <c r="A1225" s="100" t="s">
        <v>811</v>
      </c>
      <c r="B1225" s="4"/>
      <c r="C1225" s="4" t="s">
        <v>25</v>
      </c>
      <c r="D1225" s="4" t="s">
        <v>11</v>
      </c>
      <c r="E1225" s="31" t="s">
        <v>654</v>
      </c>
      <c r="F1225" s="4"/>
      <c r="G1225" s="7">
        <f t="shared" ref="G1225:I1225" si="317">G1226</f>
        <v>6196.6</v>
      </c>
      <c r="H1225" s="7">
        <f t="shared" si="317"/>
        <v>6196.6</v>
      </c>
      <c r="I1225" s="7">
        <f t="shared" si="317"/>
        <v>6196.6</v>
      </c>
    </row>
    <row r="1226" spans="1:9">
      <c r="A1226" s="100" t="s">
        <v>34</v>
      </c>
      <c r="B1226" s="4"/>
      <c r="C1226" s="4" t="s">
        <v>25</v>
      </c>
      <c r="D1226" s="4" t="s">
        <v>11</v>
      </c>
      <c r="E1226" s="31" t="s">
        <v>654</v>
      </c>
      <c r="F1226" s="4" t="s">
        <v>88</v>
      </c>
      <c r="G1226" s="7">
        <v>6196.6</v>
      </c>
      <c r="H1226" s="7">
        <v>6196.6</v>
      </c>
      <c r="I1226" s="7">
        <v>6196.6</v>
      </c>
    </row>
    <row r="1227" spans="1:9" ht="31.5">
      <c r="A1227" s="100" t="s">
        <v>36</v>
      </c>
      <c r="B1227" s="4"/>
      <c r="C1227" s="4" t="s">
        <v>25</v>
      </c>
      <c r="D1227" s="4" t="s">
        <v>11</v>
      </c>
      <c r="E1227" s="31" t="s">
        <v>584</v>
      </c>
      <c r="F1227" s="4"/>
      <c r="G1227" s="7">
        <f>SUM(G1228)</f>
        <v>376.4</v>
      </c>
      <c r="H1227" s="7">
        <f t="shared" ref="H1227:I1228" si="318">SUM(H1228)</f>
        <v>376.4</v>
      </c>
      <c r="I1227" s="7">
        <f t="shared" si="318"/>
        <v>376.4</v>
      </c>
    </row>
    <row r="1228" spans="1:9" ht="78.75">
      <c r="A1228" s="100" t="s">
        <v>350</v>
      </c>
      <c r="B1228" s="4"/>
      <c r="C1228" s="4" t="s">
        <v>25</v>
      </c>
      <c r="D1228" s="4" t="s">
        <v>11</v>
      </c>
      <c r="E1228" s="31" t="s">
        <v>604</v>
      </c>
      <c r="F1228" s="4"/>
      <c r="G1228" s="7">
        <f>SUM(G1229)</f>
        <v>376.4</v>
      </c>
      <c r="H1228" s="7">
        <f t="shared" si="318"/>
        <v>376.4</v>
      </c>
      <c r="I1228" s="7">
        <f t="shared" si="318"/>
        <v>376.4</v>
      </c>
    </row>
    <row r="1229" spans="1:9">
      <c r="A1229" s="100" t="s">
        <v>34</v>
      </c>
      <c r="B1229" s="4"/>
      <c r="C1229" s="4" t="s">
        <v>25</v>
      </c>
      <c r="D1229" s="4" t="s">
        <v>11</v>
      </c>
      <c r="E1229" s="31" t="s">
        <v>604</v>
      </c>
      <c r="F1229" s="4" t="s">
        <v>88</v>
      </c>
      <c r="G1229" s="7">
        <v>376.4</v>
      </c>
      <c r="H1229" s="7">
        <v>376.4</v>
      </c>
      <c r="I1229" s="7">
        <v>376.4</v>
      </c>
    </row>
    <row r="1230" spans="1:9" hidden="1">
      <c r="A1230" s="100" t="s">
        <v>66</v>
      </c>
      <c r="B1230" s="40"/>
      <c r="C1230" s="101" t="s">
        <v>25</v>
      </c>
      <c r="D1230" s="101" t="s">
        <v>67</v>
      </c>
      <c r="E1230" s="101"/>
      <c r="F1230" s="31"/>
      <c r="G1230" s="9">
        <f t="shared" ref="G1230:I1231" si="319">G1231</f>
        <v>0</v>
      </c>
      <c r="H1230" s="9">
        <f t="shared" si="319"/>
        <v>0</v>
      </c>
      <c r="I1230" s="9">
        <f t="shared" si="319"/>
        <v>0</v>
      </c>
    </row>
    <row r="1231" spans="1:9" ht="31.5" hidden="1">
      <c r="A1231" s="100" t="s">
        <v>898</v>
      </c>
      <c r="B1231" s="40"/>
      <c r="C1231" s="101" t="s">
        <v>25</v>
      </c>
      <c r="D1231" s="101" t="s">
        <v>67</v>
      </c>
      <c r="E1231" s="31" t="s">
        <v>14</v>
      </c>
      <c r="F1231" s="31"/>
      <c r="G1231" s="9">
        <f t="shared" si="319"/>
        <v>0</v>
      </c>
      <c r="H1231" s="9">
        <f t="shared" si="319"/>
        <v>0</v>
      </c>
      <c r="I1231" s="9">
        <f t="shared" si="319"/>
        <v>0</v>
      </c>
    </row>
    <row r="1232" spans="1:9" hidden="1">
      <c r="A1232" s="100" t="s">
        <v>73</v>
      </c>
      <c r="B1232" s="40"/>
      <c r="C1232" s="101" t="s">
        <v>25</v>
      </c>
      <c r="D1232" s="101" t="s">
        <v>67</v>
      </c>
      <c r="E1232" s="31" t="s">
        <v>57</v>
      </c>
      <c r="F1232" s="31"/>
      <c r="G1232" s="9">
        <f>SUM(G1234)</f>
        <v>0</v>
      </c>
      <c r="H1232" s="9">
        <f>SUM(H1234)</f>
        <v>0</v>
      </c>
      <c r="I1232" s="9">
        <f>SUM(I1234)</f>
        <v>0</v>
      </c>
    </row>
    <row r="1233" spans="1:9" hidden="1">
      <c r="A1233" s="100" t="s">
        <v>29</v>
      </c>
      <c r="B1233" s="40"/>
      <c r="C1233" s="101" t="s">
        <v>25</v>
      </c>
      <c r="D1233" s="101" t="s">
        <v>67</v>
      </c>
      <c r="E1233" s="31" t="s">
        <v>369</v>
      </c>
      <c r="F1233" s="31"/>
      <c r="G1233" s="9">
        <f t="shared" ref="G1233:I1234" si="320">G1234</f>
        <v>0</v>
      </c>
      <c r="H1233" s="9">
        <f t="shared" si="320"/>
        <v>0</v>
      </c>
      <c r="I1233" s="9">
        <f t="shared" si="320"/>
        <v>0</v>
      </c>
    </row>
    <row r="1234" spans="1:9" hidden="1">
      <c r="A1234" s="100" t="s">
        <v>31</v>
      </c>
      <c r="B1234" s="40"/>
      <c r="C1234" s="101" t="s">
        <v>25</v>
      </c>
      <c r="D1234" s="101" t="s">
        <v>67</v>
      </c>
      <c r="E1234" s="31" t="s">
        <v>370</v>
      </c>
      <c r="F1234" s="31"/>
      <c r="G1234" s="9">
        <f t="shared" si="320"/>
        <v>0</v>
      </c>
      <c r="H1234" s="9">
        <f t="shared" si="320"/>
        <v>0</v>
      </c>
      <c r="I1234" s="9">
        <f t="shared" si="320"/>
        <v>0</v>
      </c>
    </row>
    <row r="1235" spans="1:9" ht="31.5" hidden="1">
      <c r="A1235" s="100" t="s">
        <v>110</v>
      </c>
      <c r="B1235" s="40"/>
      <c r="C1235" s="101" t="s">
        <v>25</v>
      </c>
      <c r="D1235" s="101" t="s">
        <v>67</v>
      </c>
      <c r="E1235" s="31" t="s">
        <v>370</v>
      </c>
      <c r="F1235" s="31">
        <v>600</v>
      </c>
      <c r="G1235" s="9"/>
      <c r="H1235" s="9"/>
      <c r="I1235" s="9"/>
    </row>
    <row r="1236" spans="1:9">
      <c r="A1236" s="100" t="s">
        <v>230</v>
      </c>
      <c r="B1236" s="40"/>
      <c r="C1236" s="101" t="s">
        <v>153</v>
      </c>
      <c r="D1236" s="101"/>
      <c r="E1236" s="31"/>
      <c r="F1236" s="31"/>
      <c r="G1236" s="9">
        <f t="shared" ref="G1236:I1241" si="321">SUM(G1237)</f>
        <v>3332.8</v>
      </c>
      <c r="H1236" s="9">
        <f t="shared" si="321"/>
        <v>2967.8</v>
      </c>
      <c r="I1236" s="9">
        <f t="shared" si="321"/>
        <v>2967.8</v>
      </c>
    </row>
    <row r="1237" spans="1:9">
      <c r="A1237" s="100" t="s">
        <v>171</v>
      </c>
      <c r="B1237" s="40"/>
      <c r="C1237" s="101" t="s">
        <v>153</v>
      </c>
      <c r="D1237" s="101" t="s">
        <v>152</v>
      </c>
      <c r="E1237" s="31"/>
      <c r="F1237" s="31"/>
      <c r="G1237" s="9">
        <f t="shared" si="321"/>
        <v>3332.8</v>
      </c>
      <c r="H1237" s="9">
        <f t="shared" si="321"/>
        <v>2967.8</v>
      </c>
      <c r="I1237" s="9">
        <f t="shared" si="321"/>
        <v>2967.8</v>
      </c>
    </row>
    <row r="1238" spans="1:9" ht="31.5">
      <c r="A1238" s="100" t="s">
        <v>522</v>
      </c>
      <c r="B1238" s="40"/>
      <c r="C1238" s="101" t="s">
        <v>153</v>
      </c>
      <c r="D1238" s="101" t="s">
        <v>152</v>
      </c>
      <c r="E1238" s="31" t="s">
        <v>290</v>
      </c>
      <c r="F1238" s="31"/>
      <c r="G1238" s="9">
        <f t="shared" si="321"/>
        <v>3332.8</v>
      </c>
      <c r="H1238" s="9">
        <f t="shared" si="321"/>
        <v>2967.8</v>
      </c>
      <c r="I1238" s="9">
        <f t="shared" si="321"/>
        <v>2967.8</v>
      </c>
    </row>
    <row r="1239" spans="1:9" ht="47.25">
      <c r="A1239" s="100" t="s">
        <v>842</v>
      </c>
      <c r="B1239" s="40"/>
      <c r="C1239" s="101" t="s">
        <v>153</v>
      </c>
      <c r="D1239" s="101" t="s">
        <v>152</v>
      </c>
      <c r="E1239" s="31" t="s">
        <v>312</v>
      </c>
      <c r="F1239" s="31"/>
      <c r="G1239" s="9">
        <f t="shared" si="321"/>
        <v>3332.8</v>
      </c>
      <c r="H1239" s="9">
        <f t="shared" si="321"/>
        <v>2967.8</v>
      </c>
      <c r="I1239" s="9">
        <f t="shared" si="321"/>
        <v>2967.8</v>
      </c>
    </row>
    <row r="1240" spans="1:9" ht="31.5">
      <c r="A1240" s="100" t="s">
        <v>36</v>
      </c>
      <c r="B1240" s="40"/>
      <c r="C1240" s="101" t="s">
        <v>153</v>
      </c>
      <c r="D1240" s="101" t="s">
        <v>152</v>
      </c>
      <c r="E1240" s="31" t="s">
        <v>313</v>
      </c>
      <c r="F1240" s="31"/>
      <c r="G1240" s="9">
        <f t="shared" si="321"/>
        <v>3332.8</v>
      </c>
      <c r="H1240" s="9">
        <f t="shared" si="321"/>
        <v>2967.8</v>
      </c>
      <c r="I1240" s="9">
        <f t="shared" si="321"/>
        <v>2967.8</v>
      </c>
    </row>
    <row r="1241" spans="1:9">
      <c r="A1241" s="100" t="s">
        <v>843</v>
      </c>
      <c r="B1241" s="40"/>
      <c r="C1241" s="101" t="s">
        <v>153</v>
      </c>
      <c r="D1241" s="101" t="s">
        <v>152</v>
      </c>
      <c r="E1241" s="31" t="s">
        <v>314</v>
      </c>
      <c r="F1241" s="31"/>
      <c r="G1241" s="9">
        <f t="shared" si="321"/>
        <v>3332.8</v>
      </c>
      <c r="H1241" s="9">
        <f t="shared" si="321"/>
        <v>2967.8</v>
      </c>
      <c r="I1241" s="9">
        <f t="shared" si="321"/>
        <v>2967.8</v>
      </c>
    </row>
    <row r="1242" spans="1:9" ht="47.25">
      <c r="A1242" s="2" t="s">
        <v>42</v>
      </c>
      <c r="B1242" s="40"/>
      <c r="C1242" s="101" t="s">
        <v>153</v>
      </c>
      <c r="D1242" s="101" t="s">
        <v>152</v>
      </c>
      <c r="E1242" s="31" t="s">
        <v>314</v>
      </c>
      <c r="F1242" s="31">
        <v>100</v>
      </c>
      <c r="G1242" s="9">
        <v>3332.8</v>
      </c>
      <c r="H1242" s="9">
        <v>2967.8</v>
      </c>
      <c r="I1242" s="9">
        <v>2967.8</v>
      </c>
    </row>
    <row r="1243" spans="1:9">
      <c r="A1243" s="92" t="s">
        <v>899</v>
      </c>
      <c r="B1243" s="24" t="s">
        <v>100</v>
      </c>
      <c r="C1243" s="24"/>
      <c r="D1243" s="24"/>
      <c r="E1243" s="24"/>
      <c r="F1243" s="24"/>
      <c r="G1243" s="26">
        <f>G1244+G1297</f>
        <v>404459.1</v>
      </c>
      <c r="H1243" s="26">
        <f>H1244+H1297</f>
        <v>319749.40000000002</v>
      </c>
      <c r="I1243" s="26">
        <f>I1244+I1297</f>
        <v>332187.49999999994</v>
      </c>
    </row>
    <row r="1244" spans="1:9">
      <c r="A1244" s="100" t="s">
        <v>101</v>
      </c>
      <c r="B1244" s="4"/>
      <c r="C1244" s="4" t="s">
        <v>102</v>
      </c>
      <c r="D1244" s="4"/>
      <c r="E1244" s="4"/>
      <c r="F1244" s="4"/>
      <c r="G1244" s="7">
        <f>G1245+G1289+G1284</f>
        <v>125398.6</v>
      </c>
      <c r="H1244" s="7">
        <f>H1245+H1289+H1284</f>
        <v>109352.5</v>
      </c>
      <c r="I1244" s="7">
        <f>I1245+I1289+I1284</f>
        <v>113759.7</v>
      </c>
    </row>
    <row r="1245" spans="1:9">
      <c r="A1245" s="100" t="s">
        <v>103</v>
      </c>
      <c r="B1245" s="4"/>
      <c r="C1245" s="4" t="s">
        <v>102</v>
      </c>
      <c r="D1245" s="4" t="s">
        <v>45</v>
      </c>
      <c r="E1245" s="4"/>
      <c r="F1245" s="4"/>
      <c r="G1245" s="7">
        <f>SUM(G1246)+G1279</f>
        <v>125150.40000000001</v>
      </c>
      <c r="H1245" s="7">
        <f t="shared" ref="H1245:I1245" si="322">SUM(H1246)+H1279</f>
        <v>109352.5</v>
      </c>
      <c r="I1245" s="7">
        <f t="shared" si="322"/>
        <v>113759.7</v>
      </c>
    </row>
    <row r="1246" spans="1:9">
      <c r="A1246" s="100" t="s">
        <v>526</v>
      </c>
      <c r="B1246" s="4"/>
      <c r="C1246" s="4" t="s">
        <v>102</v>
      </c>
      <c r="D1246" s="4" t="s">
        <v>45</v>
      </c>
      <c r="E1246" s="4" t="s">
        <v>104</v>
      </c>
      <c r="F1246" s="4"/>
      <c r="G1246" s="7">
        <f>SUM(G1247)+G1255+G1251</f>
        <v>124897.90000000001</v>
      </c>
      <c r="H1246" s="7">
        <f>SUM(H1247)+H1255+H1251</f>
        <v>109352.5</v>
      </c>
      <c r="I1246" s="7">
        <f>SUM(I1247)+I1255+I1251</f>
        <v>113759.7</v>
      </c>
    </row>
    <row r="1247" spans="1:9">
      <c r="A1247" s="100" t="s">
        <v>105</v>
      </c>
      <c r="B1247" s="4"/>
      <c r="C1247" s="4" t="s">
        <v>102</v>
      </c>
      <c r="D1247" s="4" t="s">
        <v>45</v>
      </c>
      <c r="E1247" s="4" t="s">
        <v>106</v>
      </c>
      <c r="F1247" s="4"/>
      <c r="G1247" s="7">
        <f t="shared" ref="G1247:I1249" si="323">G1248</f>
        <v>109342.3</v>
      </c>
      <c r="H1247" s="7">
        <f t="shared" si="323"/>
        <v>109352.5</v>
      </c>
      <c r="I1247" s="7">
        <f t="shared" si="323"/>
        <v>109352.5</v>
      </c>
    </row>
    <row r="1248" spans="1:9" ht="47.25">
      <c r="A1248" s="100" t="s">
        <v>23</v>
      </c>
      <c r="B1248" s="4"/>
      <c r="C1248" s="4" t="s">
        <v>102</v>
      </c>
      <c r="D1248" s="4" t="s">
        <v>45</v>
      </c>
      <c r="E1248" s="4" t="s">
        <v>107</v>
      </c>
      <c r="F1248" s="4"/>
      <c r="G1248" s="7">
        <f>G1249</f>
        <v>109342.3</v>
      </c>
      <c r="H1248" s="7">
        <f>H1249</f>
        <v>109352.5</v>
      </c>
      <c r="I1248" s="7">
        <f>I1249</f>
        <v>109352.5</v>
      </c>
    </row>
    <row r="1249" spans="1:9">
      <c r="A1249" s="100" t="s">
        <v>108</v>
      </c>
      <c r="B1249" s="4"/>
      <c r="C1249" s="4" t="s">
        <v>102</v>
      </c>
      <c r="D1249" s="4" t="s">
        <v>45</v>
      </c>
      <c r="E1249" s="4" t="s">
        <v>109</v>
      </c>
      <c r="F1249" s="4"/>
      <c r="G1249" s="7">
        <f t="shared" si="323"/>
        <v>109342.3</v>
      </c>
      <c r="H1249" s="7">
        <f t="shared" si="323"/>
        <v>109352.5</v>
      </c>
      <c r="I1249" s="7">
        <f t="shared" si="323"/>
        <v>109352.5</v>
      </c>
    </row>
    <row r="1250" spans="1:9" ht="31.5">
      <c r="A1250" s="100" t="s">
        <v>110</v>
      </c>
      <c r="B1250" s="4"/>
      <c r="C1250" s="4" t="s">
        <v>102</v>
      </c>
      <c r="D1250" s="4" t="s">
        <v>45</v>
      </c>
      <c r="E1250" s="4" t="s">
        <v>109</v>
      </c>
      <c r="F1250" s="4" t="s">
        <v>111</v>
      </c>
      <c r="G1250" s="7">
        <v>109342.3</v>
      </c>
      <c r="H1250" s="7">
        <v>109352.5</v>
      </c>
      <c r="I1250" s="7">
        <v>109352.5</v>
      </c>
    </row>
    <row r="1251" spans="1:9">
      <c r="A1251" s="100" t="s">
        <v>138</v>
      </c>
      <c r="B1251" s="4"/>
      <c r="C1251" s="4" t="s">
        <v>102</v>
      </c>
      <c r="D1251" s="4" t="s">
        <v>45</v>
      </c>
      <c r="E1251" s="4" t="s">
        <v>139</v>
      </c>
      <c r="F1251" s="4"/>
      <c r="G1251" s="7">
        <f>SUM(G1252)</f>
        <v>361</v>
      </c>
      <c r="H1251" s="7">
        <f t="shared" ref="H1251:I1253" si="324">SUM(H1252)</f>
        <v>0</v>
      </c>
      <c r="I1251" s="7">
        <f t="shared" si="324"/>
        <v>0</v>
      </c>
    </row>
    <row r="1252" spans="1:9">
      <c r="A1252" s="100" t="s">
        <v>29</v>
      </c>
      <c r="B1252" s="4"/>
      <c r="C1252" s="4" t="s">
        <v>102</v>
      </c>
      <c r="D1252" s="4" t="s">
        <v>45</v>
      </c>
      <c r="E1252" s="4" t="s">
        <v>360</v>
      </c>
      <c r="F1252" s="4"/>
      <c r="G1252" s="7">
        <f>SUM(G1253)</f>
        <v>361</v>
      </c>
      <c r="H1252" s="7">
        <f t="shared" si="324"/>
        <v>0</v>
      </c>
      <c r="I1252" s="7">
        <f t="shared" si="324"/>
        <v>0</v>
      </c>
    </row>
    <row r="1253" spans="1:9">
      <c r="A1253" s="100" t="s">
        <v>108</v>
      </c>
      <c r="B1253" s="4"/>
      <c r="C1253" s="4" t="s">
        <v>102</v>
      </c>
      <c r="D1253" s="4" t="s">
        <v>45</v>
      </c>
      <c r="E1253" s="4" t="s">
        <v>668</v>
      </c>
      <c r="F1253" s="4"/>
      <c r="G1253" s="7">
        <f>SUM(G1254)</f>
        <v>361</v>
      </c>
      <c r="H1253" s="7">
        <f t="shared" si="324"/>
        <v>0</v>
      </c>
      <c r="I1253" s="7">
        <f t="shared" si="324"/>
        <v>0</v>
      </c>
    </row>
    <row r="1254" spans="1:9" ht="31.5">
      <c r="A1254" s="100" t="s">
        <v>110</v>
      </c>
      <c r="B1254" s="4"/>
      <c r="C1254" s="4" t="s">
        <v>102</v>
      </c>
      <c r="D1254" s="4" t="s">
        <v>45</v>
      </c>
      <c r="E1254" s="4" t="s">
        <v>668</v>
      </c>
      <c r="F1254" s="4" t="s">
        <v>111</v>
      </c>
      <c r="G1254" s="7">
        <v>361</v>
      </c>
      <c r="H1254" s="7"/>
      <c r="I1254" s="7"/>
    </row>
    <row r="1255" spans="1:9" ht="31.5">
      <c r="A1255" s="100" t="s">
        <v>140</v>
      </c>
      <c r="B1255" s="56"/>
      <c r="C1255" s="4" t="s">
        <v>102</v>
      </c>
      <c r="D1255" s="4" t="s">
        <v>45</v>
      </c>
      <c r="E1255" s="4" t="s">
        <v>141</v>
      </c>
      <c r="F1255" s="57"/>
      <c r="G1255" s="7">
        <f>G1264+G1267+G1270+G1273+G1256+G1276+G1261</f>
        <v>15194.6</v>
      </c>
      <c r="H1255" s="7">
        <f t="shared" ref="H1255:I1255" si="325">H1264+H1267+H1270+H1273+H1256+H1276+H1261</f>
        <v>0</v>
      </c>
      <c r="I1255" s="7">
        <f t="shared" si="325"/>
        <v>4407.2</v>
      </c>
    </row>
    <row r="1256" spans="1:9">
      <c r="A1256" s="100" t="s">
        <v>29</v>
      </c>
      <c r="B1256" s="56"/>
      <c r="C1256" s="4" t="s">
        <v>102</v>
      </c>
      <c r="D1256" s="4" t="s">
        <v>45</v>
      </c>
      <c r="E1256" s="4" t="s">
        <v>361</v>
      </c>
      <c r="F1256" s="57"/>
      <c r="G1256" s="7">
        <f>SUM(G1257)+G1259</f>
        <v>0</v>
      </c>
      <c r="H1256" s="7">
        <f t="shared" ref="H1256:I1256" si="326">SUM(H1257)+H1259</f>
        <v>0</v>
      </c>
      <c r="I1256" s="7">
        <f t="shared" si="326"/>
        <v>4407.2</v>
      </c>
    </row>
    <row r="1257" spans="1:9" ht="31.5">
      <c r="A1257" s="100" t="s">
        <v>918</v>
      </c>
      <c r="B1257" s="56"/>
      <c r="C1257" s="4" t="s">
        <v>102</v>
      </c>
      <c r="D1257" s="4" t="s">
        <v>45</v>
      </c>
      <c r="E1257" s="4" t="s">
        <v>919</v>
      </c>
      <c r="F1257" s="57"/>
      <c r="G1257" s="7">
        <f>SUM(G1258)</f>
        <v>0</v>
      </c>
      <c r="H1257" s="7">
        <f>SUM(H1258)</f>
        <v>0</v>
      </c>
      <c r="I1257" s="7">
        <f>SUM(I1258)</f>
        <v>4407.2</v>
      </c>
    </row>
    <row r="1258" spans="1:9" ht="31.5">
      <c r="A1258" s="100" t="s">
        <v>110</v>
      </c>
      <c r="B1258" s="56"/>
      <c r="C1258" s="4" t="s">
        <v>102</v>
      </c>
      <c r="D1258" s="4" t="s">
        <v>45</v>
      </c>
      <c r="E1258" s="4" t="s">
        <v>919</v>
      </c>
      <c r="F1258" s="4" t="s">
        <v>111</v>
      </c>
      <c r="G1258" s="7"/>
      <c r="H1258" s="7"/>
      <c r="I1258" s="7">
        <v>4407.2</v>
      </c>
    </row>
    <row r="1259" spans="1:9" ht="47.25" hidden="1">
      <c r="A1259" s="100" t="s">
        <v>789</v>
      </c>
      <c r="B1259" s="56"/>
      <c r="C1259" s="4" t="s">
        <v>102</v>
      </c>
      <c r="D1259" s="4" t="s">
        <v>45</v>
      </c>
      <c r="E1259" s="4" t="s">
        <v>790</v>
      </c>
      <c r="F1259" s="4"/>
      <c r="G1259" s="7">
        <f>SUM(G1260)</f>
        <v>0</v>
      </c>
      <c r="H1259" s="7">
        <f t="shared" ref="H1259:I1259" si="327">SUM(H1260)</f>
        <v>0</v>
      </c>
      <c r="I1259" s="7">
        <f t="shared" si="327"/>
        <v>0</v>
      </c>
    </row>
    <row r="1260" spans="1:9" ht="31.5" hidden="1">
      <c r="A1260" s="100" t="s">
        <v>110</v>
      </c>
      <c r="B1260" s="56"/>
      <c r="C1260" s="4" t="s">
        <v>102</v>
      </c>
      <c r="D1260" s="4" t="s">
        <v>45</v>
      </c>
      <c r="E1260" s="4" t="s">
        <v>790</v>
      </c>
      <c r="F1260" s="4" t="s">
        <v>111</v>
      </c>
      <c r="G1260" s="7"/>
      <c r="H1260" s="7"/>
      <c r="I1260" s="7"/>
    </row>
    <row r="1261" spans="1:9" ht="31.5">
      <c r="A1261" s="105" t="s">
        <v>894</v>
      </c>
      <c r="B1261" s="56"/>
      <c r="C1261" s="4" t="s">
        <v>102</v>
      </c>
      <c r="D1261" s="4" t="s">
        <v>45</v>
      </c>
      <c r="E1261" s="4" t="s">
        <v>954</v>
      </c>
      <c r="F1261" s="4"/>
      <c r="G1261" s="7">
        <f>G1262</f>
        <v>11300</v>
      </c>
      <c r="H1261" s="7">
        <f t="shared" ref="H1261:I1262" si="328">H1262</f>
        <v>0</v>
      </c>
      <c r="I1261" s="7">
        <f t="shared" si="328"/>
        <v>0</v>
      </c>
    </row>
    <row r="1262" spans="1:9">
      <c r="A1262" s="105" t="s">
        <v>108</v>
      </c>
      <c r="B1262" s="56"/>
      <c r="C1262" s="4" t="s">
        <v>102</v>
      </c>
      <c r="D1262" s="4" t="s">
        <v>45</v>
      </c>
      <c r="E1262" s="4" t="s">
        <v>1051</v>
      </c>
      <c r="F1262" s="4"/>
      <c r="G1262" s="7">
        <f>G1263</f>
        <v>11300</v>
      </c>
      <c r="H1262" s="7">
        <f t="shared" si="328"/>
        <v>0</v>
      </c>
      <c r="I1262" s="7">
        <f t="shared" si="328"/>
        <v>0</v>
      </c>
    </row>
    <row r="1263" spans="1:9" ht="31.5">
      <c r="A1263" s="105" t="s">
        <v>110</v>
      </c>
      <c r="B1263" s="56"/>
      <c r="C1263" s="4" t="s">
        <v>102</v>
      </c>
      <c r="D1263" s="4" t="s">
        <v>45</v>
      </c>
      <c r="E1263" s="4" t="s">
        <v>1051</v>
      </c>
      <c r="F1263" s="4" t="s">
        <v>111</v>
      </c>
      <c r="G1263" s="7">
        <v>11300</v>
      </c>
      <c r="H1263" s="7">
        <v>0</v>
      </c>
      <c r="I1263" s="7">
        <v>0</v>
      </c>
    </row>
    <row r="1264" spans="1:9" ht="15" customHeight="1">
      <c r="A1264" s="105" t="s">
        <v>364</v>
      </c>
      <c r="B1264" s="56"/>
      <c r="C1264" s="4" t="s">
        <v>102</v>
      </c>
      <c r="D1264" s="4" t="s">
        <v>45</v>
      </c>
      <c r="E1264" s="4" t="s">
        <v>365</v>
      </c>
      <c r="F1264" s="4"/>
      <c r="G1264" s="7">
        <f>G1265</f>
        <v>668.1</v>
      </c>
      <c r="H1264" s="7">
        <f>H1265</f>
        <v>0</v>
      </c>
      <c r="I1264" s="7">
        <f>I1265</f>
        <v>0</v>
      </c>
    </row>
    <row r="1265" spans="1:9">
      <c r="A1265" s="105" t="s">
        <v>108</v>
      </c>
      <c r="B1265" s="56"/>
      <c r="C1265" s="4" t="s">
        <v>102</v>
      </c>
      <c r="D1265" s="4" t="s">
        <v>45</v>
      </c>
      <c r="E1265" s="4" t="s">
        <v>366</v>
      </c>
      <c r="F1265" s="4"/>
      <c r="G1265" s="7">
        <f t="shared" ref="G1265:I1265" si="329">G1266</f>
        <v>668.1</v>
      </c>
      <c r="H1265" s="7">
        <f t="shared" si="329"/>
        <v>0</v>
      </c>
      <c r="I1265" s="7">
        <f t="shared" si="329"/>
        <v>0</v>
      </c>
    </row>
    <row r="1266" spans="1:9" ht="31.5">
      <c r="A1266" s="105" t="s">
        <v>110</v>
      </c>
      <c r="B1266" s="56"/>
      <c r="C1266" s="4" t="s">
        <v>102</v>
      </c>
      <c r="D1266" s="4" t="s">
        <v>45</v>
      </c>
      <c r="E1266" s="4" t="s">
        <v>366</v>
      </c>
      <c r="F1266" s="4" t="s">
        <v>111</v>
      </c>
      <c r="G1266" s="7">
        <v>668.1</v>
      </c>
      <c r="H1266" s="7"/>
      <c r="I1266" s="7"/>
    </row>
    <row r="1267" spans="1:9" ht="31.5">
      <c r="A1267" s="105" t="s">
        <v>236</v>
      </c>
      <c r="B1267" s="56"/>
      <c r="C1267" s="4" t="s">
        <v>102</v>
      </c>
      <c r="D1267" s="4" t="s">
        <v>45</v>
      </c>
      <c r="E1267" s="4" t="s">
        <v>372</v>
      </c>
      <c r="F1267" s="4"/>
      <c r="G1267" s="7">
        <f>SUM(G1268)</f>
        <v>491.5</v>
      </c>
      <c r="H1267" s="7">
        <f t="shared" ref="H1267:I1267" si="330">SUM(H1268)</f>
        <v>0</v>
      </c>
      <c r="I1267" s="7">
        <f t="shared" si="330"/>
        <v>0</v>
      </c>
    </row>
    <row r="1268" spans="1:9">
      <c r="A1268" s="105" t="s">
        <v>108</v>
      </c>
      <c r="B1268" s="56"/>
      <c r="C1268" s="4" t="s">
        <v>102</v>
      </c>
      <c r="D1268" s="4" t="s">
        <v>45</v>
      </c>
      <c r="E1268" s="4" t="s">
        <v>373</v>
      </c>
      <c r="F1268" s="4"/>
      <c r="G1268" s="7">
        <f>SUM(G1269)</f>
        <v>491.5</v>
      </c>
      <c r="H1268" s="7">
        <f t="shared" ref="H1268:I1268" si="331">SUM(H1269)</f>
        <v>0</v>
      </c>
      <c r="I1268" s="7">
        <f t="shared" si="331"/>
        <v>0</v>
      </c>
    </row>
    <row r="1269" spans="1:9" ht="31.5">
      <c r="A1269" s="105" t="s">
        <v>110</v>
      </c>
      <c r="B1269" s="56"/>
      <c r="C1269" s="4" t="s">
        <v>102</v>
      </c>
      <c r="D1269" s="4" t="s">
        <v>45</v>
      </c>
      <c r="E1269" s="4" t="s">
        <v>373</v>
      </c>
      <c r="F1269" s="4" t="s">
        <v>111</v>
      </c>
      <c r="G1269" s="7">
        <v>491.5</v>
      </c>
      <c r="H1269" s="7"/>
      <c r="I1269" s="7"/>
    </row>
    <row r="1270" spans="1:9">
      <c r="A1270" s="105" t="s">
        <v>296</v>
      </c>
      <c r="B1270" s="56"/>
      <c r="C1270" s="4" t="s">
        <v>102</v>
      </c>
      <c r="D1270" s="4" t="s">
        <v>45</v>
      </c>
      <c r="E1270" s="4" t="s">
        <v>367</v>
      </c>
      <c r="F1270" s="4"/>
      <c r="G1270" s="7">
        <f>SUM(G1271)</f>
        <v>235</v>
      </c>
      <c r="H1270" s="7">
        <f>SUM(H1271)</f>
        <v>0</v>
      </c>
      <c r="I1270" s="7">
        <f>SUM(I1271)</f>
        <v>0</v>
      </c>
    </row>
    <row r="1271" spans="1:9">
      <c r="A1271" s="105" t="s">
        <v>108</v>
      </c>
      <c r="B1271" s="56"/>
      <c r="C1271" s="4" t="s">
        <v>102</v>
      </c>
      <c r="D1271" s="4" t="s">
        <v>45</v>
      </c>
      <c r="E1271" s="4" t="s">
        <v>368</v>
      </c>
      <c r="F1271" s="4"/>
      <c r="G1271" s="7">
        <f>G1272</f>
        <v>235</v>
      </c>
      <c r="H1271" s="7">
        <f>H1272</f>
        <v>0</v>
      </c>
      <c r="I1271" s="7">
        <f>I1272</f>
        <v>0</v>
      </c>
    </row>
    <row r="1272" spans="1:9" ht="31.5">
      <c r="A1272" s="105" t="s">
        <v>110</v>
      </c>
      <c r="B1272" s="56"/>
      <c r="C1272" s="4" t="s">
        <v>102</v>
      </c>
      <c r="D1272" s="4" t="s">
        <v>45</v>
      </c>
      <c r="E1272" s="4" t="s">
        <v>368</v>
      </c>
      <c r="F1272" s="4" t="s">
        <v>111</v>
      </c>
      <c r="G1272" s="7">
        <v>235</v>
      </c>
      <c r="H1272" s="7"/>
      <c r="I1272" s="7"/>
    </row>
    <row r="1273" spans="1:9" hidden="1">
      <c r="A1273" s="105" t="s">
        <v>664</v>
      </c>
      <c r="B1273" s="56"/>
      <c r="C1273" s="4" t="s">
        <v>102</v>
      </c>
      <c r="D1273" s="4" t="s">
        <v>45</v>
      </c>
      <c r="E1273" s="4" t="s">
        <v>470</v>
      </c>
      <c r="F1273" s="4"/>
      <c r="G1273" s="7">
        <f t="shared" ref="G1273:I1274" si="332">G1274</f>
        <v>0</v>
      </c>
      <c r="H1273" s="7">
        <f t="shared" si="332"/>
        <v>0</v>
      </c>
      <c r="I1273" s="7">
        <f t="shared" si="332"/>
        <v>0</v>
      </c>
    </row>
    <row r="1274" spans="1:9" ht="31.5" hidden="1">
      <c r="A1274" s="105" t="s">
        <v>808</v>
      </c>
      <c r="B1274" s="56"/>
      <c r="C1274" s="4" t="s">
        <v>102</v>
      </c>
      <c r="D1274" s="4" t="s">
        <v>45</v>
      </c>
      <c r="E1274" s="4" t="s">
        <v>574</v>
      </c>
      <c r="F1274" s="4"/>
      <c r="G1274" s="7">
        <f t="shared" si="332"/>
        <v>0</v>
      </c>
      <c r="H1274" s="7">
        <f t="shared" si="332"/>
        <v>0</v>
      </c>
      <c r="I1274" s="7">
        <f t="shared" si="332"/>
        <v>0</v>
      </c>
    </row>
    <row r="1275" spans="1:9" ht="31.5" hidden="1">
      <c r="A1275" s="105" t="s">
        <v>110</v>
      </c>
      <c r="B1275" s="56"/>
      <c r="C1275" s="4" t="s">
        <v>102</v>
      </c>
      <c r="D1275" s="4" t="s">
        <v>45</v>
      </c>
      <c r="E1275" s="4" t="s">
        <v>574</v>
      </c>
      <c r="F1275" s="4" t="s">
        <v>111</v>
      </c>
      <c r="G1275" s="7"/>
      <c r="H1275" s="7"/>
      <c r="I1275" s="7"/>
    </row>
    <row r="1276" spans="1:9">
      <c r="A1276" s="105" t="s">
        <v>950</v>
      </c>
      <c r="B1276" s="4"/>
      <c r="C1276" s="4" t="s">
        <v>102</v>
      </c>
      <c r="D1276" s="4" t="s">
        <v>45</v>
      </c>
      <c r="E1276" s="4" t="s">
        <v>951</v>
      </c>
      <c r="F1276" s="4"/>
      <c r="G1276" s="7">
        <f>G1277</f>
        <v>2500</v>
      </c>
      <c r="H1276" s="7">
        <f t="shared" ref="H1276:I1276" si="333">H1277</f>
        <v>0</v>
      </c>
      <c r="I1276" s="7">
        <f t="shared" si="333"/>
        <v>0</v>
      </c>
    </row>
    <row r="1277" spans="1:9">
      <c r="A1277" s="105" t="s">
        <v>952</v>
      </c>
      <c r="B1277" s="4"/>
      <c r="C1277" s="4" t="s">
        <v>102</v>
      </c>
      <c r="D1277" s="4" t="s">
        <v>45</v>
      </c>
      <c r="E1277" s="4" t="s">
        <v>953</v>
      </c>
      <c r="F1277" s="4"/>
      <c r="G1277" s="7">
        <f>G1278</f>
        <v>2500</v>
      </c>
      <c r="H1277" s="7">
        <f>H1278</f>
        <v>0</v>
      </c>
      <c r="I1277" s="7">
        <f>I1278</f>
        <v>0</v>
      </c>
    </row>
    <row r="1278" spans="1:9" ht="31.5">
      <c r="A1278" s="105" t="s">
        <v>110</v>
      </c>
      <c r="B1278" s="4"/>
      <c r="C1278" s="4" t="s">
        <v>102</v>
      </c>
      <c r="D1278" s="4" t="s">
        <v>45</v>
      </c>
      <c r="E1278" s="4" t="s">
        <v>953</v>
      </c>
      <c r="F1278" s="4" t="s">
        <v>111</v>
      </c>
      <c r="G1278" s="7">
        <v>2500</v>
      </c>
      <c r="H1278" s="7"/>
      <c r="I1278" s="7"/>
    </row>
    <row r="1279" spans="1:9" ht="31.5">
      <c r="A1279" s="105" t="s">
        <v>520</v>
      </c>
      <c r="B1279" s="4"/>
      <c r="C1279" s="4" t="s">
        <v>102</v>
      </c>
      <c r="D1279" s="4" t="s">
        <v>45</v>
      </c>
      <c r="E1279" s="4" t="s">
        <v>14</v>
      </c>
      <c r="F1279" s="4"/>
      <c r="G1279" s="7">
        <f>G1280</f>
        <v>252.5</v>
      </c>
      <c r="H1279" s="7">
        <f t="shared" ref="H1279:I1279" si="334">H1280</f>
        <v>0</v>
      </c>
      <c r="I1279" s="7">
        <f t="shared" si="334"/>
        <v>0</v>
      </c>
    </row>
    <row r="1280" spans="1:9">
      <c r="A1280" s="105" t="s">
        <v>73</v>
      </c>
      <c r="B1280" s="4"/>
      <c r="C1280" s="4" t="s">
        <v>102</v>
      </c>
      <c r="D1280" s="4" t="s">
        <v>45</v>
      </c>
      <c r="E1280" s="4" t="s">
        <v>57</v>
      </c>
      <c r="F1280" s="4"/>
      <c r="G1280" s="7">
        <f>SUM(G1281)</f>
        <v>252.5</v>
      </c>
      <c r="H1280" s="7">
        <f t="shared" ref="H1280:I1280" si="335">H1282</f>
        <v>0</v>
      </c>
      <c r="I1280" s="7">
        <f t="shared" si="335"/>
        <v>0</v>
      </c>
    </row>
    <row r="1281" spans="1:9">
      <c r="A1281" s="105" t="s">
        <v>29</v>
      </c>
      <c r="B1281" s="4"/>
      <c r="C1281" s="4" t="s">
        <v>102</v>
      </c>
      <c r="D1281" s="4" t="s">
        <v>45</v>
      </c>
      <c r="E1281" s="4" t="s">
        <v>369</v>
      </c>
      <c r="F1281" s="4"/>
      <c r="G1281" s="7">
        <f>SUM(G1282)</f>
        <v>252.5</v>
      </c>
      <c r="H1281" s="7"/>
      <c r="I1281" s="7"/>
    </row>
    <row r="1282" spans="1:9">
      <c r="A1282" s="105" t="s">
        <v>31</v>
      </c>
      <c r="B1282" s="4"/>
      <c r="C1282" s="4" t="s">
        <v>102</v>
      </c>
      <c r="D1282" s="4" t="s">
        <v>45</v>
      </c>
      <c r="E1282" s="4" t="s">
        <v>370</v>
      </c>
      <c r="F1282" s="4"/>
      <c r="G1282" s="7">
        <f>G1283</f>
        <v>252.5</v>
      </c>
      <c r="H1282" s="7">
        <f t="shared" ref="H1282:I1282" si="336">H1283</f>
        <v>0</v>
      </c>
      <c r="I1282" s="7">
        <f t="shared" si="336"/>
        <v>0</v>
      </c>
    </row>
    <row r="1283" spans="1:9" ht="31.5">
      <c r="A1283" s="105" t="s">
        <v>110</v>
      </c>
      <c r="B1283" s="4"/>
      <c r="C1283" s="4" t="s">
        <v>102</v>
      </c>
      <c r="D1283" s="4" t="s">
        <v>45</v>
      </c>
      <c r="E1283" s="4" t="s">
        <v>370</v>
      </c>
      <c r="F1283" s="4" t="s">
        <v>111</v>
      </c>
      <c r="G1283" s="7">
        <v>252.5</v>
      </c>
      <c r="H1283" s="7">
        <v>0</v>
      </c>
      <c r="I1283" s="7">
        <v>0</v>
      </c>
    </row>
    <row r="1284" spans="1:9" hidden="1">
      <c r="A1284" s="2" t="s">
        <v>677</v>
      </c>
      <c r="B1284" s="56"/>
      <c r="C1284" s="4" t="s">
        <v>102</v>
      </c>
      <c r="D1284" s="4" t="s">
        <v>152</v>
      </c>
      <c r="E1284" s="4"/>
      <c r="F1284" s="4"/>
      <c r="G1284" s="7">
        <f>SUM(G1285)</f>
        <v>0</v>
      </c>
      <c r="H1284" s="7">
        <f t="shared" ref="H1284:I1286" si="337">SUM(H1285)</f>
        <v>0</v>
      </c>
      <c r="I1284" s="7">
        <f t="shared" si="337"/>
        <v>0</v>
      </c>
    </row>
    <row r="1285" spans="1:9" hidden="1">
      <c r="A1285" s="105" t="s">
        <v>526</v>
      </c>
      <c r="B1285" s="4"/>
      <c r="C1285" s="4" t="s">
        <v>102</v>
      </c>
      <c r="D1285" s="4" t="s">
        <v>152</v>
      </c>
      <c r="E1285" s="4" t="s">
        <v>104</v>
      </c>
      <c r="F1285" s="4"/>
      <c r="G1285" s="7">
        <f>SUM(G1286)</f>
        <v>0</v>
      </c>
      <c r="H1285" s="7">
        <f>SUM(H1286)</f>
        <v>0</v>
      </c>
      <c r="I1285" s="7">
        <f>SUM(I1286)</f>
        <v>0</v>
      </c>
    </row>
    <row r="1286" spans="1:9" ht="24" hidden="1" customHeight="1">
      <c r="A1286" s="105" t="s">
        <v>475</v>
      </c>
      <c r="B1286" s="56"/>
      <c r="C1286" s="4" t="s">
        <v>102</v>
      </c>
      <c r="D1286" s="4" t="s">
        <v>152</v>
      </c>
      <c r="E1286" s="4" t="s">
        <v>131</v>
      </c>
      <c r="F1286" s="4"/>
      <c r="G1286" s="7">
        <f>SUM(G1287)</f>
        <v>0</v>
      </c>
      <c r="H1286" s="7">
        <f t="shared" si="337"/>
        <v>0</v>
      </c>
      <c r="I1286" s="7">
        <f t="shared" si="337"/>
        <v>0</v>
      </c>
    </row>
    <row r="1287" spans="1:9" ht="31.5" hidden="1">
      <c r="A1287" s="105" t="s">
        <v>87</v>
      </c>
      <c r="B1287" s="56"/>
      <c r="C1287" s="4" t="s">
        <v>102</v>
      </c>
      <c r="D1287" s="4" t="s">
        <v>152</v>
      </c>
      <c r="E1287" s="4" t="s">
        <v>479</v>
      </c>
      <c r="F1287" s="4"/>
      <c r="G1287" s="7">
        <f>SUM(G1288)</f>
        <v>0</v>
      </c>
      <c r="H1287" s="7"/>
      <c r="I1287" s="7"/>
    </row>
    <row r="1288" spans="1:9" ht="31.5" hidden="1">
      <c r="A1288" s="105" t="s">
        <v>43</v>
      </c>
      <c r="B1288" s="56"/>
      <c r="C1288" s="4" t="s">
        <v>102</v>
      </c>
      <c r="D1288" s="4" t="s">
        <v>152</v>
      </c>
      <c r="E1288" s="4" t="s">
        <v>479</v>
      </c>
      <c r="F1288" s="4" t="s">
        <v>80</v>
      </c>
      <c r="G1288" s="7"/>
      <c r="H1288" s="7"/>
      <c r="I1288" s="7"/>
    </row>
    <row r="1289" spans="1:9">
      <c r="A1289" s="105" t="s">
        <v>881</v>
      </c>
      <c r="B1289" s="4"/>
      <c r="C1289" s="4" t="s">
        <v>102</v>
      </c>
      <c r="D1289" s="4" t="s">
        <v>102</v>
      </c>
      <c r="E1289" s="4"/>
      <c r="F1289" s="31"/>
      <c r="G1289" s="7">
        <f t="shared" ref="G1289:I1292" si="338">SUM(G1290)</f>
        <v>248.2</v>
      </c>
      <c r="H1289" s="7">
        <f t="shared" si="338"/>
        <v>0</v>
      </c>
      <c r="I1289" s="7">
        <f t="shared" si="338"/>
        <v>0</v>
      </c>
    </row>
    <row r="1290" spans="1:9" ht="31.5">
      <c r="A1290" s="105" t="s">
        <v>522</v>
      </c>
      <c r="B1290" s="106"/>
      <c r="C1290" s="106" t="s">
        <v>102</v>
      </c>
      <c r="D1290" s="106" t="s">
        <v>102</v>
      </c>
      <c r="E1290" s="31" t="s">
        <v>290</v>
      </c>
      <c r="F1290" s="31"/>
      <c r="G1290" s="7">
        <f t="shared" si="338"/>
        <v>248.2</v>
      </c>
      <c r="H1290" s="7">
        <f t="shared" si="338"/>
        <v>0</v>
      </c>
      <c r="I1290" s="7">
        <f t="shared" si="338"/>
        <v>0</v>
      </c>
    </row>
    <row r="1291" spans="1:9" ht="31.5">
      <c r="A1291" s="100" t="s">
        <v>425</v>
      </c>
      <c r="B1291" s="4"/>
      <c r="C1291" s="4" t="s">
        <v>102</v>
      </c>
      <c r="D1291" s="4" t="s">
        <v>102</v>
      </c>
      <c r="E1291" s="4" t="s">
        <v>305</v>
      </c>
      <c r="F1291" s="4"/>
      <c r="G1291" s="7">
        <f t="shared" si="338"/>
        <v>248.2</v>
      </c>
      <c r="H1291" s="7">
        <f t="shared" si="338"/>
        <v>0</v>
      </c>
      <c r="I1291" s="7">
        <f t="shared" si="338"/>
        <v>0</v>
      </c>
    </row>
    <row r="1292" spans="1:9">
      <c r="A1292" s="100" t="s">
        <v>29</v>
      </c>
      <c r="B1292" s="4"/>
      <c r="C1292" s="4" t="s">
        <v>102</v>
      </c>
      <c r="D1292" s="4" t="s">
        <v>102</v>
      </c>
      <c r="E1292" s="4" t="s">
        <v>306</v>
      </c>
      <c r="F1292" s="4"/>
      <c r="G1292" s="7">
        <f t="shared" si="338"/>
        <v>248.2</v>
      </c>
      <c r="H1292" s="7">
        <f t="shared" si="338"/>
        <v>0</v>
      </c>
      <c r="I1292" s="7">
        <f t="shared" si="338"/>
        <v>0</v>
      </c>
    </row>
    <row r="1293" spans="1:9" ht="31.5">
      <c r="A1293" s="100" t="s">
        <v>307</v>
      </c>
      <c r="B1293" s="31"/>
      <c r="C1293" s="4" t="s">
        <v>102</v>
      </c>
      <c r="D1293" s="4" t="s">
        <v>102</v>
      </c>
      <c r="E1293" s="4" t="s">
        <v>308</v>
      </c>
      <c r="F1293" s="4"/>
      <c r="G1293" s="7">
        <f>SUM(G1294:G1296)</f>
        <v>248.2</v>
      </c>
      <c r="H1293" s="7">
        <f t="shared" ref="H1293:I1293" si="339">SUM(H1294:H1296)</f>
        <v>0</v>
      </c>
      <c r="I1293" s="7">
        <f t="shared" si="339"/>
        <v>0</v>
      </c>
    </row>
    <row r="1294" spans="1:9" ht="47.25">
      <c r="A1294" s="100" t="s">
        <v>42</v>
      </c>
      <c r="B1294" s="31"/>
      <c r="C1294" s="4" t="s">
        <v>102</v>
      </c>
      <c r="D1294" s="4" t="s">
        <v>102</v>
      </c>
      <c r="E1294" s="4" t="s">
        <v>308</v>
      </c>
      <c r="F1294" s="4" t="s">
        <v>78</v>
      </c>
      <c r="G1294" s="7">
        <v>57.9</v>
      </c>
      <c r="H1294" s="7"/>
      <c r="I1294" s="7"/>
    </row>
    <row r="1295" spans="1:9" ht="31.5">
      <c r="A1295" s="100" t="s">
        <v>43</v>
      </c>
      <c r="B1295" s="31"/>
      <c r="C1295" s="4" t="s">
        <v>102</v>
      </c>
      <c r="D1295" s="4" t="s">
        <v>102</v>
      </c>
      <c r="E1295" s="4" t="s">
        <v>308</v>
      </c>
      <c r="F1295" s="4" t="s">
        <v>80</v>
      </c>
      <c r="G1295" s="7">
        <v>24.8</v>
      </c>
      <c r="H1295" s="7"/>
      <c r="I1295" s="7"/>
    </row>
    <row r="1296" spans="1:9" ht="31.5">
      <c r="A1296" s="100" t="s">
        <v>207</v>
      </c>
      <c r="B1296" s="4"/>
      <c r="C1296" s="4" t="s">
        <v>102</v>
      </c>
      <c r="D1296" s="4" t="s">
        <v>102</v>
      </c>
      <c r="E1296" s="4" t="s">
        <v>308</v>
      </c>
      <c r="F1296" s="22">
        <v>600</v>
      </c>
      <c r="G1296" s="7">
        <v>165.5</v>
      </c>
      <c r="H1296" s="7"/>
      <c r="I1296" s="7"/>
    </row>
    <row r="1297" spans="1:9">
      <c r="A1297" s="100" t="s">
        <v>869</v>
      </c>
      <c r="B1297" s="4"/>
      <c r="C1297" s="4" t="s">
        <v>13</v>
      </c>
      <c r="D1297" s="4"/>
      <c r="E1297" s="4"/>
      <c r="F1297" s="4"/>
      <c r="G1297" s="7">
        <f>SUM(G1298+G1395)</f>
        <v>279060.5</v>
      </c>
      <c r="H1297" s="7">
        <f>SUM(H1298+H1395)</f>
        <v>210396.9</v>
      </c>
      <c r="I1297" s="7">
        <f>SUM(I1298+I1395)</f>
        <v>218427.79999999996</v>
      </c>
    </row>
    <row r="1298" spans="1:9">
      <c r="A1298" s="100" t="s">
        <v>900</v>
      </c>
      <c r="B1298" s="4"/>
      <c r="C1298" s="4" t="s">
        <v>13</v>
      </c>
      <c r="D1298" s="4" t="s">
        <v>28</v>
      </c>
      <c r="E1298" s="4"/>
      <c r="F1298" s="4"/>
      <c r="G1298" s="7">
        <f>G1307+G1390+G1321+G1302</f>
        <v>214376.4</v>
      </c>
      <c r="H1298" s="7">
        <f>H1307+H1390+H1321+H1302</f>
        <v>161584.4</v>
      </c>
      <c r="I1298" s="7">
        <f>I1307+I1390+I1321+I1302</f>
        <v>167245.29999999996</v>
      </c>
    </row>
    <row r="1299" spans="1:9" hidden="1">
      <c r="A1299" s="100" t="s">
        <v>901</v>
      </c>
      <c r="B1299" s="4"/>
      <c r="C1299" s="4" t="s">
        <v>13</v>
      </c>
      <c r="D1299" s="4" t="s">
        <v>28</v>
      </c>
      <c r="E1299" s="4" t="s">
        <v>392</v>
      </c>
      <c r="F1299" s="4"/>
      <c r="G1299" s="7">
        <f t="shared" ref="G1299:I1300" si="340">G1300</f>
        <v>0</v>
      </c>
      <c r="H1299" s="7">
        <f t="shared" si="340"/>
        <v>0</v>
      </c>
      <c r="I1299" s="7">
        <f t="shared" si="340"/>
        <v>0</v>
      </c>
    </row>
    <row r="1300" spans="1:9" hidden="1">
      <c r="A1300" s="100" t="s">
        <v>902</v>
      </c>
      <c r="B1300" s="4"/>
      <c r="C1300" s="4" t="s">
        <v>13</v>
      </c>
      <c r="D1300" s="4" t="s">
        <v>28</v>
      </c>
      <c r="E1300" s="4" t="s">
        <v>393</v>
      </c>
      <c r="F1300" s="4"/>
      <c r="G1300" s="7">
        <f t="shared" si="340"/>
        <v>0</v>
      </c>
      <c r="H1300" s="7">
        <f t="shared" si="340"/>
        <v>0</v>
      </c>
      <c r="I1300" s="7">
        <f t="shared" si="340"/>
        <v>0</v>
      </c>
    </row>
    <row r="1301" spans="1:9" ht="47.25" hidden="1">
      <c r="A1301" s="100" t="s">
        <v>42</v>
      </c>
      <c r="B1301" s="4"/>
      <c r="C1301" s="4" t="s">
        <v>13</v>
      </c>
      <c r="D1301" s="4" t="s">
        <v>28</v>
      </c>
      <c r="E1301" s="4" t="s">
        <v>393</v>
      </c>
      <c r="F1301" s="4" t="s">
        <v>78</v>
      </c>
      <c r="G1301" s="7"/>
      <c r="H1301" s="7"/>
      <c r="I1301" s="7"/>
    </row>
    <row r="1302" spans="1:9" ht="31.5">
      <c r="A1302" s="100" t="s">
        <v>906</v>
      </c>
      <c r="B1302" s="40"/>
      <c r="C1302" s="4" t="s">
        <v>13</v>
      </c>
      <c r="D1302" s="4" t="s">
        <v>28</v>
      </c>
      <c r="E1302" s="101" t="s">
        <v>321</v>
      </c>
      <c r="F1302" s="31"/>
      <c r="G1302" s="43">
        <f>G1303</f>
        <v>491.1</v>
      </c>
      <c r="H1302" s="43">
        <f>H1303</f>
        <v>491.1</v>
      </c>
      <c r="I1302" s="43">
        <f>I1303</f>
        <v>491.1</v>
      </c>
    </row>
    <row r="1303" spans="1:9" ht="31.5">
      <c r="A1303" s="100" t="s">
        <v>329</v>
      </c>
      <c r="B1303" s="40"/>
      <c r="C1303" s="4" t="s">
        <v>13</v>
      </c>
      <c r="D1303" s="4" t="s">
        <v>28</v>
      </c>
      <c r="E1303" s="101" t="s">
        <v>330</v>
      </c>
      <c r="F1303" s="31"/>
      <c r="G1303" s="43">
        <f>SUM(G1304)</f>
        <v>491.1</v>
      </c>
      <c r="H1303" s="43">
        <f>SUM(H1304)</f>
        <v>491.1</v>
      </c>
      <c r="I1303" s="43">
        <f>SUM(I1304)</f>
        <v>491.1</v>
      </c>
    </row>
    <row r="1304" spans="1:9" ht="47.25">
      <c r="A1304" s="100" t="s">
        <v>966</v>
      </c>
      <c r="B1304" s="40"/>
      <c r="C1304" s="4" t="s">
        <v>13</v>
      </c>
      <c r="D1304" s="4" t="s">
        <v>28</v>
      </c>
      <c r="E1304" s="101" t="s">
        <v>453</v>
      </c>
      <c r="F1304" s="31"/>
      <c r="G1304" s="43">
        <f>SUM(G1305:G1306)</f>
        <v>491.1</v>
      </c>
      <c r="H1304" s="43">
        <f t="shared" ref="H1304:I1304" si="341">SUM(H1305:H1306)</f>
        <v>491.1</v>
      </c>
      <c r="I1304" s="43">
        <f t="shared" si="341"/>
        <v>491.1</v>
      </c>
    </row>
    <row r="1305" spans="1:9" ht="47.25">
      <c r="A1305" s="100" t="s">
        <v>42</v>
      </c>
      <c r="B1305" s="40"/>
      <c r="C1305" s="4" t="s">
        <v>13</v>
      </c>
      <c r="D1305" s="4" t="s">
        <v>28</v>
      </c>
      <c r="E1305" s="101" t="s">
        <v>453</v>
      </c>
      <c r="F1305" s="31">
        <v>100</v>
      </c>
      <c r="G1305" s="43">
        <v>321.10000000000002</v>
      </c>
      <c r="H1305" s="43">
        <v>321.10000000000002</v>
      </c>
      <c r="I1305" s="43">
        <v>321.10000000000002</v>
      </c>
    </row>
    <row r="1306" spans="1:9" ht="31.5">
      <c r="A1306" s="100" t="s">
        <v>110</v>
      </c>
      <c r="B1306" s="40"/>
      <c r="C1306" s="4" t="s">
        <v>13</v>
      </c>
      <c r="D1306" s="4" t="s">
        <v>28</v>
      </c>
      <c r="E1306" s="101" t="s">
        <v>453</v>
      </c>
      <c r="F1306" s="31">
        <v>600</v>
      </c>
      <c r="G1306" s="43">
        <v>170</v>
      </c>
      <c r="H1306" s="43">
        <v>170</v>
      </c>
      <c r="I1306" s="43">
        <v>170</v>
      </c>
    </row>
    <row r="1307" spans="1:9" ht="47.25" customHeight="1">
      <c r="A1307" s="100" t="s">
        <v>568</v>
      </c>
      <c r="B1307" s="4"/>
      <c r="C1307" s="4" t="s">
        <v>13</v>
      </c>
      <c r="D1307" s="4" t="s">
        <v>28</v>
      </c>
      <c r="E1307" s="4" t="s">
        <v>567</v>
      </c>
      <c r="F1307" s="4"/>
      <c r="G1307" s="7">
        <f>SUM(G1308)+G1314+G1318</f>
        <v>9770.7999999999993</v>
      </c>
      <c r="H1307" s="7">
        <f t="shared" ref="H1307:I1307" si="342">SUM(H1308)+H1314+H1318</f>
        <v>0</v>
      </c>
      <c r="I1307" s="7">
        <f t="shared" si="342"/>
        <v>8224.7999999999993</v>
      </c>
    </row>
    <row r="1308" spans="1:9">
      <c r="A1308" s="100" t="s">
        <v>29</v>
      </c>
      <c r="B1308" s="4"/>
      <c r="C1308" s="4" t="s">
        <v>13</v>
      </c>
      <c r="D1308" s="4" t="s">
        <v>28</v>
      </c>
      <c r="E1308" s="4" t="s">
        <v>569</v>
      </c>
      <c r="F1308" s="4"/>
      <c r="G1308" s="7">
        <f>SUM(G1309)+G1311</f>
        <v>9770.7999999999993</v>
      </c>
      <c r="H1308" s="7">
        <f t="shared" ref="H1308:I1308" si="343">SUM(H1309)+H1311</f>
        <v>0</v>
      </c>
      <c r="I1308" s="7">
        <f t="shared" si="343"/>
        <v>8224.7999999999993</v>
      </c>
    </row>
    <row r="1309" spans="1:9">
      <c r="A1309" s="100" t="s">
        <v>115</v>
      </c>
      <c r="B1309" s="4"/>
      <c r="C1309" s="4" t="s">
        <v>13</v>
      </c>
      <c r="D1309" s="4" t="s">
        <v>28</v>
      </c>
      <c r="E1309" s="4" t="s">
        <v>570</v>
      </c>
      <c r="F1309" s="4"/>
      <c r="G1309" s="7">
        <f t="shared" ref="G1309:I1309" si="344">SUM(G1310)</f>
        <v>7640.9</v>
      </c>
      <c r="H1309" s="7">
        <f t="shared" si="344"/>
        <v>0</v>
      </c>
      <c r="I1309" s="7">
        <f t="shared" si="344"/>
        <v>0</v>
      </c>
    </row>
    <row r="1310" spans="1:9" ht="31.5">
      <c r="A1310" s="100" t="s">
        <v>43</v>
      </c>
      <c r="B1310" s="4"/>
      <c r="C1310" s="4" t="s">
        <v>13</v>
      </c>
      <c r="D1310" s="4" t="s">
        <v>28</v>
      </c>
      <c r="E1310" s="4" t="s">
        <v>570</v>
      </c>
      <c r="F1310" s="4" t="s">
        <v>80</v>
      </c>
      <c r="G1310" s="7">
        <v>7640.9</v>
      </c>
      <c r="H1310" s="7"/>
      <c r="I1310" s="7"/>
    </row>
    <row r="1311" spans="1:9" ht="63">
      <c r="A1311" s="100" t="s">
        <v>727</v>
      </c>
      <c r="B1311" s="4"/>
      <c r="C1311" s="4" t="s">
        <v>13</v>
      </c>
      <c r="D1311" s="4" t="s">
        <v>28</v>
      </c>
      <c r="E1311" s="4" t="s">
        <v>791</v>
      </c>
      <c r="F1311" s="4"/>
      <c r="G1311" s="7">
        <f>SUM(G1312:G1313)</f>
        <v>2129.9</v>
      </c>
      <c r="H1311" s="7">
        <f t="shared" ref="H1311:I1311" si="345">SUM(H1312:H1313)</f>
        <v>0</v>
      </c>
      <c r="I1311" s="7">
        <f t="shared" si="345"/>
        <v>8224.7999999999993</v>
      </c>
    </row>
    <row r="1312" spans="1:9" ht="31.5" hidden="1">
      <c r="A1312" s="100" t="s">
        <v>43</v>
      </c>
      <c r="B1312" s="4"/>
      <c r="C1312" s="4" t="s">
        <v>13</v>
      </c>
      <c r="D1312" s="4" t="s">
        <v>28</v>
      </c>
      <c r="E1312" s="4" t="s">
        <v>791</v>
      </c>
      <c r="F1312" s="4" t="s">
        <v>80</v>
      </c>
      <c r="G1312" s="7"/>
      <c r="H1312" s="7"/>
      <c r="I1312" s="7"/>
    </row>
    <row r="1313" spans="1:9" ht="31.5">
      <c r="A1313" s="100" t="s">
        <v>110</v>
      </c>
      <c r="B1313" s="4"/>
      <c r="C1313" s="4" t="s">
        <v>13</v>
      </c>
      <c r="D1313" s="4" t="s">
        <v>28</v>
      </c>
      <c r="E1313" s="4" t="s">
        <v>791</v>
      </c>
      <c r="F1313" s="4" t="s">
        <v>111</v>
      </c>
      <c r="G1313" s="7">
        <v>2129.9</v>
      </c>
      <c r="H1313" s="7"/>
      <c r="I1313" s="7">
        <v>8224.7999999999993</v>
      </c>
    </row>
    <row r="1314" spans="1:9" hidden="1">
      <c r="A1314" s="100" t="s">
        <v>135</v>
      </c>
      <c r="B1314" s="4"/>
      <c r="C1314" s="4" t="s">
        <v>13</v>
      </c>
      <c r="D1314" s="4" t="s">
        <v>28</v>
      </c>
      <c r="E1314" s="4" t="s">
        <v>571</v>
      </c>
      <c r="F1314" s="4"/>
      <c r="G1314" s="7">
        <f t="shared" ref="G1314:I1316" si="346">SUM(G1315)</f>
        <v>0</v>
      </c>
      <c r="H1314" s="7">
        <f t="shared" si="346"/>
        <v>0</v>
      </c>
      <c r="I1314" s="7">
        <f t="shared" si="346"/>
        <v>0</v>
      </c>
    </row>
    <row r="1315" spans="1:9" hidden="1">
      <c r="A1315" s="100" t="s">
        <v>235</v>
      </c>
      <c r="B1315" s="4"/>
      <c r="C1315" s="4" t="s">
        <v>13</v>
      </c>
      <c r="D1315" s="4" t="s">
        <v>28</v>
      </c>
      <c r="E1315" s="4" t="s">
        <v>572</v>
      </c>
      <c r="F1315" s="4"/>
      <c r="G1315" s="7">
        <f>SUM(G1316)</f>
        <v>0</v>
      </c>
      <c r="H1315" s="7">
        <f>SUM(H1316)</f>
        <v>0</v>
      </c>
      <c r="I1315" s="7">
        <f>SUM(I1316)</f>
        <v>0</v>
      </c>
    </row>
    <row r="1316" spans="1:9" hidden="1">
      <c r="A1316" s="100" t="s">
        <v>128</v>
      </c>
      <c r="B1316" s="4"/>
      <c r="C1316" s="4" t="s">
        <v>13</v>
      </c>
      <c r="D1316" s="4" t="s">
        <v>28</v>
      </c>
      <c r="E1316" s="4" t="s">
        <v>573</v>
      </c>
      <c r="F1316" s="4"/>
      <c r="G1316" s="7">
        <f t="shared" si="346"/>
        <v>0</v>
      </c>
      <c r="H1316" s="7">
        <f t="shared" si="346"/>
        <v>0</v>
      </c>
      <c r="I1316" s="7">
        <f t="shared" si="346"/>
        <v>0</v>
      </c>
    </row>
    <row r="1317" spans="1:9" ht="31.5" hidden="1">
      <c r="A1317" s="100" t="s">
        <v>110</v>
      </c>
      <c r="B1317" s="4"/>
      <c r="C1317" s="4" t="s">
        <v>13</v>
      </c>
      <c r="D1317" s="4" t="s">
        <v>28</v>
      </c>
      <c r="E1317" s="4" t="s">
        <v>573</v>
      </c>
      <c r="F1317" s="4" t="s">
        <v>111</v>
      </c>
      <c r="G1317" s="7"/>
      <c r="H1317" s="7"/>
      <c r="I1317" s="7"/>
    </row>
    <row r="1318" spans="1:9" hidden="1">
      <c r="A1318" s="100" t="s">
        <v>664</v>
      </c>
      <c r="B1318" s="4"/>
      <c r="C1318" s="4" t="s">
        <v>13</v>
      </c>
      <c r="D1318" s="4" t="s">
        <v>28</v>
      </c>
      <c r="E1318" s="4" t="s">
        <v>793</v>
      </c>
      <c r="F1318" s="4"/>
      <c r="G1318" s="7">
        <f>SUM(G1319)</f>
        <v>0</v>
      </c>
      <c r="H1318" s="7">
        <f t="shared" ref="H1318:I1319" si="347">SUM(H1319)</f>
        <v>0</v>
      </c>
      <c r="I1318" s="7">
        <f t="shared" si="347"/>
        <v>0</v>
      </c>
    </row>
    <row r="1319" spans="1:9" hidden="1">
      <c r="A1319" s="100" t="s">
        <v>792</v>
      </c>
      <c r="B1319" s="4"/>
      <c r="C1319" s="4" t="s">
        <v>13</v>
      </c>
      <c r="D1319" s="4" t="s">
        <v>28</v>
      </c>
      <c r="E1319" s="4" t="s">
        <v>794</v>
      </c>
      <c r="F1319" s="4"/>
      <c r="G1319" s="7">
        <f>SUM(G1320)</f>
        <v>0</v>
      </c>
      <c r="H1319" s="7">
        <f t="shared" si="347"/>
        <v>0</v>
      </c>
      <c r="I1319" s="7">
        <f t="shared" si="347"/>
        <v>0</v>
      </c>
    </row>
    <row r="1320" spans="1:9" ht="31.5" hidden="1">
      <c r="A1320" s="100" t="s">
        <v>110</v>
      </c>
      <c r="B1320" s="4"/>
      <c r="C1320" s="4" t="s">
        <v>13</v>
      </c>
      <c r="D1320" s="4" t="s">
        <v>28</v>
      </c>
      <c r="E1320" s="4" t="s">
        <v>794</v>
      </c>
      <c r="F1320" s="4" t="s">
        <v>111</v>
      </c>
      <c r="G1320" s="7"/>
      <c r="H1320" s="7"/>
      <c r="I1320" s="7"/>
    </row>
    <row r="1321" spans="1:9">
      <c r="A1321" s="100" t="s">
        <v>526</v>
      </c>
      <c r="B1321" s="4"/>
      <c r="C1321" s="4" t="s">
        <v>13</v>
      </c>
      <c r="D1321" s="4" t="s">
        <v>28</v>
      </c>
      <c r="E1321" s="4" t="s">
        <v>104</v>
      </c>
      <c r="F1321" s="4"/>
      <c r="G1321" s="7">
        <f>SUM(G1322+G1335+G1341+G1345)</f>
        <v>203977.59999999998</v>
      </c>
      <c r="H1321" s="7">
        <f t="shared" ref="H1321:I1321" si="348">SUM(H1322+H1335+H1341+H1345)</f>
        <v>161093.29999999999</v>
      </c>
      <c r="I1321" s="7">
        <f t="shared" si="348"/>
        <v>158529.39999999997</v>
      </c>
    </row>
    <row r="1322" spans="1:9">
      <c r="A1322" s="100" t="s">
        <v>112</v>
      </c>
      <c r="B1322" s="4"/>
      <c r="C1322" s="4" t="s">
        <v>13</v>
      </c>
      <c r="D1322" s="4" t="s">
        <v>28</v>
      </c>
      <c r="E1322" s="4" t="s">
        <v>113</v>
      </c>
      <c r="F1322" s="4"/>
      <c r="G1322" s="7">
        <f>SUM(G1323+G1326+G1330)</f>
        <v>80446.5</v>
      </c>
      <c r="H1322" s="7">
        <f>SUM(H1323+H1326+H1330)</f>
        <v>81881.399999999994</v>
      </c>
      <c r="I1322" s="7">
        <f>SUM(I1323+I1326+I1330)</f>
        <v>83256.5</v>
      </c>
    </row>
    <row r="1323" spans="1:9" ht="47.25">
      <c r="A1323" s="100" t="s">
        <v>23</v>
      </c>
      <c r="B1323" s="4"/>
      <c r="C1323" s="4" t="s">
        <v>13</v>
      </c>
      <c r="D1323" s="4" t="s">
        <v>28</v>
      </c>
      <c r="E1323" s="4" t="s">
        <v>114</v>
      </c>
      <c r="F1323" s="4"/>
      <c r="G1323" s="7">
        <f>G1324</f>
        <v>55304.6</v>
      </c>
      <c r="H1323" s="7">
        <f>H1324</f>
        <v>56979.4</v>
      </c>
      <c r="I1323" s="7">
        <f>I1324</f>
        <v>57209.5</v>
      </c>
    </row>
    <row r="1324" spans="1:9">
      <c r="A1324" s="100" t="s">
        <v>115</v>
      </c>
      <c r="B1324" s="4"/>
      <c r="C1324" s="4" t="s">
        <v>13</v>
      </c>
      <c r="D1324" s="4" t="s">
        <v>28</v>
      </c>
      <c r="E1324" s="4" t="s">
        <v>116</v>
      </c>
      <c r="F1324" s="4"/>
      <c r="G1324" s="7">
        <f t="shared" ref="G1324:I1324" si="349">G1325</f>
        <v>55304.6</v>
      </c>
      <c r="H1324" s="7">
        <f t="shared" si="349"/>
        <v>56979.4</v>
      </c>
      <c r="I1324" s="7">
        <f t="shared" si="349"/>
        <v>57209.5</v>
      </c>
    </row>
    <row r="1325" spans="1:9" ht="31.5">
      <c r="A1325" s="100" t="s">
        <v>110</v>
      </c>
      <c r="B1325" s="4"/>
      <c r="C1325" s="4" t="s">
        <v>13</v>
      </c>
      <c r="D1325" s="4" t="s">
        <v>28</v>
      </c>
      <c r="E1325" s="4" t="s">
        <v>116</v>
      </c>
      <c r="F1325" s="4" t="s">
        <v>111</v>
      </c>
      <c r="G1325" s="7">
        <v>55304.6</v>
      </c>
      <c r="H1325" s="7">
        <v>56979.4</v>
      </c>
      <c r="I1325" s="7">
        <v>57209.5</v>
      </c>
    </row>
    <row r="1326" spans="1:9" hidden="1">
      <c r="A1326" s="100" t="s">
        <v>135</v>
      </c>
      <c r="B1326" s="4"/>
      <c r="C1326" s="4" t="s">
        <v>13</v>
      </c>
      <c r="D1326" s="4" t="s">
        <v>28</v>
      </c>
      <c r="E1326" s="4" t="s">
        <v>476</v>
      </c>
      <c r="F1326" s="4"/>
      <c r="G1326" s="7">
        <f t="shared" ref="G1326:I1328" si="350">SUM(G1327)</f>
        <v>0</v>
      </c>
      <c r="H1326" s="7">
        <f t="shared" si="350"/>
        <v>0</v>
      </c>
      <c r="I1326" s="7">
        <f t="shared" si="350"/>
        <v>0</v>
      </c>
    </row>
    <row r="1327" spans="1:9" hidden="1">
      <c r="A1327" s="100" t="s">
        <v>115</v>
      </c>
      <c r="B1327" s="4"/>
      <c r="C1327" s="4" t="s">
        <v>13</v>
      </c>
      <c r="D1327" s="4" t="s">
        <v>28</v>
      </c>
      <c r="E1327" s="4" t="s">
        <v>477</v>
      </c>
      <c r="F1327" s="4"/>
      <c r="G1327" s="7">
        <f t="shared" si="350"/>
        <v>0</v>
      </c>
      <c r="H1327" s="7">
        <f t="shared" si="350"/>
        <v>0</v>
      </c>
      <c r="I1327" s="7">
        <f t="shared" si="350"/>
        <v>0</v>
      </c>
    </row>
    <row r="1328" spans="1:9" hidden="1">
      <c r="A1328" s="100" t="s">
        <v>296</v>
      </c>
      <c r="B1328" s="4"/>
      <c r="C1328" s="4" t="s">
        <v>13</v>
      </c>
      <c r="D1328" s="4" t="s">
        <v>28</v>
      </c>
      <c r="E1328" s="4" t="s">
        <v>478</v>
      </c>
      <c r="F1328" s="4"/>
      <c r="G1328" s="7">
        <f t="shared" si="350"/>
        <v>0</v>
      </c>
      <c r="H1328" s="7">
        <f t="shared" si="350"/>
        <v>0</v>
      </c>
      <c r="I1328" s="7">
        <f t="shared" si="350"/>
        <v>0</v>
      </c>
    </row>
    <row r="1329" spans="1:9" ht="31.5" hidden="1">
      <c r="A1329" s="100" t="s">
        <v>110</v>
      </c>
      <c r="B1329" s="4"/>
      <c r="C1329" s="4" t="s">
        <v>13</v>
      </c>
      <c r="D1329" s="4" t="s">
        <v>28</v>
      </c>
      <c r="E1329" s="4" t="s">
        <v>478</v>
      </c>
      <c r="F1329" s="4" t="s">
        <v>111</v>
      </c>
      <c r="G1329" s="7"/>
      <c r="H1329" s="7"/>
      <c r="I1329" s="7"/>
    </row>
    <row r="1330" spans="1:9" ht="31.5">
      <c r="A1330" s="100" t="s">
        <v>36</v>
      </c>
      <c r="B1330" s="4"/>
      <c r="C1330" s="4" t="s">
        <v>13</v>
      </c>
      <c r="D1330" s="4" t="s">
        <v>28</v>
      </c>
      <c r="E1330" s="4" t="s">
        <v>117</v>
      </c>
      <c r="F1330" s="4"/>
      <c r="G1330" s="7">
        <f>G1331</f>
        <v>25141.899999999998</v>
      </c>
      <c r="H1330" s="7">
        <f>H1331</f>
        <v>24902</v>
      </c>
      <c r="I1330" s="7">
        <f>I1331</f>
        <v>26047</v>
      </c>
    </row>
    <row r="1331" spans="1:9">
      <c r="A1331" s="100" t="s">
        <v>115</v>
      </c>
      <c r="B1331" s="4"/>
      <c r="C1331" s="4" t="s">
        <v>13</v>
      </c>
      <c r="D1331" s="4" t="s">
        <v>28</v>
      </c>
      <c r="E1331" s="4" t="s">
        <v>118</v>
      </c>
      <c r="F1331" s="4"/>
      <c r="G1331" s="7">
        <f>G1332+G1333+G1334</f>
        <v>25141.899999999998</v>
      </c>
      <c r="H1331" s="7">
        <f>H1332+H1333+H1334</f>
        <v>24902</v>
      </c>
      <c r="I1331" s="7">
        <f>I1332+I1333+I1334</f>
        <v>26047</v>
      </c>
    </row>
    <row r="1332" spans="1:9" ht="47.25">
      <c r="A1332" s="100" t="s">
        <v>42</v>
      </c>
      <c r="B1332" s="4"/>
      <c r="C1332" s="4" t="s">
        <v>13</v>
      </c>
      <c r="D1332" s="4" t="s">
        <v>28</v>
      </c>
      <c r="E1332" s="4" t="s">
        <v>118</v>
      </c>
      <c r="F1332" s="4" t="s">
        <v>78</v>
      </c>
      <c r="G1332" s="7">
        <v>21502.799999999999</v>
      </c>
      <c r="H1332" s="7">
        <v>21400.7</v>
      </c>
      <c r="I1332" s="7">
        <v>21400.7</v>
      </c>
    </row>
    <row r="1333" spans="1:9" ht="31.5">
      <c r="A1333" s="100" t="s">
        <v>43</v>
      </c>
      <c r="B1333" s="4"/>
      <c r="C1333" s="4" t="s">
        <v>13</v>
      </c>
      <c r="D1333" s="4" t="s">
        <v>28</v>
      </c>
      <c r="E1333" s="4" t="s">
        <v>118</v>
      </c>
      <c r="F1333" s="4" t="s">
        <v>80</v>
      </c>
      <c r="G1333" s="9">
        <v>3367.1</v>
      </c>
      <c r="H1333" s="9">
        <v>3330</v>
      </c>
      <c r="I1333" s="9">
        <v>4475</v>
      </c>
    </row>
    <row r="1334" spans="1:9">
      <c r="A1334" s="100" t="s">
        <v>20</v>
      </c>
      <c r="B1334" s="4"/>
      <c r="C1334" s="4" t="s">
        <v>13</v>
      </c>
      <c r="D1334" s="4" t="s">
        <v>28</v>
      </c>
      <c r="E1334" s="4" t="s">
        <v>118</v>
      </c>
      <c r="F1334" s="4" t="s">
        <v>85</v>
      </c>
      <c r="G1334" s="7">
        <v>272</v>
      </c>
      <c r="H1334" s="7">
        <v>171.3</v>
      </c>
      <c r="I1334" s="7">
        <v>171.3</v>
      </c>
    </row>
    <row r="1335" spans="1:9">
      <c r="A1335" s="100" t="s">
        <v>120</v>
      </c>
      <c r="B1335" s="4"/>
      <c r="C1335" s="4" t="s">
        <v>13</v>
      </c>
      <c r="D1335" s="4" t="s">
        <v>28</v>
      </c>
      <c r="E1335" s="4" t="s">
        <v>121</v>
      </c>
      <c r="F1335" s="4"/>
      <c r="G1335" s="7">
        <f t="shared" ref="G1335:I1335" si="351">G1336</f>
        <v>61437.399999999994</v>
      </c>
      <c r="H1335" s="7">
        <f t="shared" si="351"/>
        <v>61150.8</v>
      </c>
      <c r="I1335" s="7">
        <f t="shared" si="351"/>
        <v>61150.8</v>
      </c>
    </row>
    <row r="1336" spans="1:9" ht="31.5">
      <c r="A1336" s="100" t="s">
        <v>36</v>
      </c>
      <c r="B1336" s="4"/>
      <c r="C1336" s="4" t="s">
        <v>13</v>
      </c>
      <c r="D1336" s="4" t="s">
        <v>28</v>
      </c>
      <c r="E1336" s="4" t="s">
        <v>122</v>
      </c>
      <c r="F1336" s="4"/>
      <c r="G1336" s="7">
        <f>G1337</f>
        <v>61437.399999999994</v>
      </c>
      <c r="H1336" s="7">
        <f>H1337</f>
        <v>61150.8</v>
      </c>
      <c r="I1336" s="7">
        <f>I1337</f>
        <v>61150.8</v>
      </c>
    </row>
    <row r="1337" spans="1:9">
      <c r="A1337" s="100" t="s">
        <v>123</v>
      </c>
      <c r="B1337" s="4"/>
      <c r="C1337" s="4" t="s">
        <v>13</v>
      </c>
      <c r="D1337" s="4" t="s">
        <v>28</v>
      </c>
      <c r="E1337" s="4" t="s">
        <v>124</v>
      </c>
      <c r="F1337" s="4"/>
      <c r="G1337" s="7">
        <f>G1338+G1339+G1340</f>
        <v>61437.399999999994</v>
      </c>
      <c r="H1337" s="7">
        <f>H1338+H1339+H1340</f>
        <v>61150.8</v>
      </c>
      <c r="I1337" s="7">
        <f>I1338+I1339+I1340</f>
        <v>61150.8</v>
      </c>
    </row>
    <row r="1338" spans="1:9" ht="47.25">
      <c r="A1338" s="100" t="s">
        <v>42</v>
      </c>
      <c r="B1338" s="4"/>
      <c r="C1338" s="4" t="s">
        <v>13</v>
      </c>
      <c r="D1338" s="4" t="s">
        <v>28</v>
      </c>
      <c r="E1338" s="4" t="s">
        <v>124</v>
      </c>
      <c r="F1338" s="4" t="s">
        <v>78</v>
      </c>
      <c r="G1338" s="7">
        <v>53999.6</v>
      </c>
      <c r="H1338" s="7">
        <v>53999.6</v>
      </c>
      <c r="I1338" s="7">
        <v>53999.6</v>
      </c>
    </row>
    <row r="1339" spans="1:9" ht="31.5">
      <c r="A1339" s="100" t="s">
        <v>43</v>
      </c>
      <c r="B1339" s="4"/>
      <c r="C1339" s="4" t="s">
        <v>13</v>
      </c>
      <c r="D1339" s="4" t="s">
        <v>28</v>
      </c>
      <c r="E1339" s="4" t="s">
        <v>124</v>
      </c>
      <c r="F1339" s="4" t="s">
        <v>80</v>
      </c>
      <c r="G1339" s="9">
        <v>6914.1</v>
      </c>
      <c r="H1339" s="9">
        <v>6827.4</v>
      </c>
      <c r="I1339" s="9">
        <v>6827.4</v>
      </c>
    </row>
    <row r="1340" spans="1:9">
      <c r="A1340" s="100" t="s">
        <v>20</v>
      </c>
      <c r="B1340" s="4"/>
      <c r="C1340" s="4" t="s">
        <v>13</v>
      </c>
      <c r="D1340" s="4" t="s">
        <v>28</v>
      </c>
      <c r="E1340" s="4" t="s">
        <v>124</v>
      </c>
      <c r="F1340" s="4" t="s">
        <v>85</v>
      </c>
      <c r="G1340" s="7">
        <v>523.70000000000005</v>
      </c>
      <c r="H1340" s="7">
        <v>323.8</v>
      </c>
      <c r="I1340" s="7">
        <v>323.8</v>
      </c>
    </row>
    <row r="1341" spans="1:9">
      <c r="A1341" s="100" t="s">
        <v>125</v>
      </c>
      <c r="B1341" s="4"/>
      <c r="C1341" s="4" t="s">
        <v>13</v>
      </c>
      <c r="D1341" s="4" t="s">
        <v>28</v>
      </c>
      <c r="E1341" s="4" t="s">
        <v>126</v>
      </c>
      <c r="F1341" s="4"/>
      <c r="G1341" s="7">
        <f t="shared" ref="G1341:I1343" si="352">G1342</f>
        <v>13477.4</v>
      </c>
      <c r="H1341" s="7">
        <f t="shared" si="352"/>
        <v>13297.8</v>
      </c>
      <c r="I1341" s="7">
        <f t="shared" si="352"/>
        <v>13297.8</v>
      </c>
    </row>
    <row r="1342" spans="1:9" ht="47.25">
      <c r="A1342" s="100" t="s">
        <v>23</v>
      </c>
      <c r="B1342" s="4"/>
      <c r="C1342" s="4" t="s">
        <v>13</v>
      </c>
      <c r="D1342" s="4" t="s">
        <v>28</v>
      </c>
      <c r="E1342" s="4" t="s">
        <v>127</v>
      </c>
      <c r="F1342" s="4"/>
      <c r="G1342" s="7">
        <f>G1343</f>
        <v>13477.4</v>
      </c>
      <c r="H1342" s="7">
        <f>H1343</f>
        <v>13297.8</v>
      </c>
      <c r="I1342" s="7">
        <f>I1343</f>
        <v>13297.8</v>
      </c>
    </row>
    <row r="1343" spans="1:9">
      <c r="A1343" s="100" t="s">
        <v>128</v>
      </c>
      <c r="B1343" s="4"/>
      <c r="C1343" s="4" t="s">
        <v>13</v>
      </c>
      <c r="D1343" s="4" t="s">
        <v>28</v>
      </c>
      <c r="E1343" s="4" t="s">
        <v>129</v>
      </c>
      <c r="F1343" s="4"/>
      <c r="G1343" s="7">
        <f t="shared" si="352"/>
        <v>13477.4</v>
      </c>
      <c r="H1343" s="7">
        <f t="shared" si="352"/>
        <v>13297.8</v>
      </c>
      <c r="I1343" s="7">
        <f t="shared" si="352"/>
        <v>13297.8</v>
      </c>
    </row>
    <row r="1344" spans="1:9" ht="31.5">
      <c r="A1344" s="100" t="s">
        <v>110</v>
      </c>
      <c r="B1344" s="4"/>
      <c r="C1344" s="4" t="s">
        <v>13</v>
      </c>
      <c r="D1344" s="4" t="s">
        <v>28</v>
      </c>
      <c r="E1344" s="4" t="s">
        <v>129</v>
      </c>
      <c r="F1344" s="4" t="s">
        <v>111</v>
      </c>
      <c r="G1344" s="7">
        <v>13477.4</v>
      </c>
      <c r="H1344" s="7">
        <v>13297.8</v>
      </c>
      <c r="I1344" s="7">
        <v>13297.8</v>
      </c>
    </row>
    <row r="1345" spans="1:9" ht="31.5">
      <c r="A1345" s="100" t="s">
        <v>140</v>
      </c>
      <c r="B1345" s="57"/>
      <c r="C1345" s="4" t="s">
        <v>13</v>
      </c>
      <c r="D1345" s="4" t="s">
        <v>28</v>
      </c>
      <c r="E1345" s="4" t="s">
        <v>141</v>
      </c>
      <c r="F1345" s="4"/>
      <c r="G1345" s="7">
        <f>SUM(G1346+G1373+G1378+G1383)+G1387+G1365+G1368</f>
        <v>48616.299999999996</v>
      </c>
      <c r="H1345" s="7">
        <f>SUM(H1346+H1373+H1378+H1383)+H1387+H1365+H1368</f>
        <v>4763.3</v>
      </c>
      <c r="I1345" s="7">
        <f>SUM(I1346+I1373+I1378+I1383)+I1387+I1365+I1368</f>
        <v>824.3</v>
      </c>
    </row>
    <row r="1346" spans="1:9">
      <c r="A1346" s="100" t="s">
        <v>29</v>
      </c>
      <c r="B1346" s="57"/>
      <c r="C1346" s="4" t="s">
        <v>13</v>
      </c>
      <c r="D1346" s="4" t="s">
        <v>28</v>
      </c>
      <c r="E1346" s="4" t="s">
        <v>361</v>
      </c>
      <c r="F1346" s="4"/>
      <c r="G1346" s="7">
        <f>SUM(G1347+G1349+G1353)+G1356+G1359+G1361</f>
        <v>15892.5</v>
      </c>
      <c r="H1346" s="7">
        <f t="shared" ref="H1346:I1346" si="353">SUM(H1347+H1349+H1353)+H1356+H1359</f>
        <v>2349.5</v>
      </c>
      <c r="I1346" s="7">
        <f t="shared" si="353"/>
        <v>824.3</v>
      </c>
    </row>
    <row r="1347" spans="1:9">
      <c r="A1347" s="100" t="s">
        <v>115</v>
      </c>
      <c r="B1347" s="56"/>
      <c r="C1347" s="4" t="s">
        <v>13</v>
      </c>
      <c r="D1347" s="4" t="s">
        <v>28</v>
      </c>
      <c r="E1347" s="4" t="s">
        <v>362</v>
      </c>
      <c r="F1347" s="4"/>
      <c r="G1347" s="7">
        <f>G1348</f>
        <v>5401.6</v>
      </c>
      <c r="H1347" s="7">
        <f>H1348</f>
        <v>0</v>
      </c>
      <c r="I1347" s="7">
        <f>I1348</f>
        <v>0</v>
      </c>
    </row>
    <row r="1348" spans="1:9" ht="31.5">
      <c r="A1348" s="100" t="s">
        <v>43</v>
      </c>
      <c r="B1348" s="56"/>
      <c r="C1348" s="4" t="s">
        <v>13</v>
      </c>
      <c r="D1348" s="4" t="s">
        <v>28</v>
      </c>
      <c r="E1348" s="4" t="s">
        <v>362</v>
      </c>
      <c r="F1348" s="4" t="s">
        <v>80</v>
      </c>
      <c r="G1348" s="7">
        <v>5401.6</v>
      </c>
      <c r="H1348" s="7"/>
      <c r="I1348" s="7"/>
    </row>
    <row r="1349" spans="1:9">
      <c r="A1349" s="100" t="s">
        <v>123</v>
      </c>
      <c r="B1349" s="57"/>
      <c r="C1349" s="4" t="s">
        <v>13</v>
      </c>
      <c r="D1349" s="4" t="s">
        <v>28</v>
      </c>
      <c r="E1349" s="4" t="s">
        <v>363</v>
      </c>
      <c r="F1349" s="4"/>
      <c r="G1349" s="7">
        <f>SUM(G1350)</f>
        <v>8604.5</v>
      </c>
      <c r="H1349" s="7">
        <f>SUM(H1350)</f>
        <v>360</v>
      </c>
      <c r="I1349" s="7">
        <f>SUM(I1350)</f>
        <v>0</v>
      </c>
    </row>
    <row r="1350" spans="1:9" ht="31.5">
      <c r="A1350" s="100" t="s">
        <v>43</v>
      </c>
      <c r="B1350" s="57"/>
      <c r="C1350" s="4" t="s">
        <v>13</v>
      </c>
      <c r="D1350" s="4" t="s">
        <v>28</v>
      </c>
      <c r="E1350" s="4" t="s">
        <v>363</v>
      </c>
      <c r="F1350" s="4" t="s">
        <v>80</v>
      </c>
      <c r="G1350" s="7">
        <v>8604.5</v>
      </c>
      <c r="H1350" s="7">
        <v>360</v>
      </c>
      <c r="I1350" s="7"/>
    </row>
    <row r="1351" spans="1:9" hidden="1">
      <c r="A1351" s="100" t="s">
        <v>432</v>
      </c>
      <c r="B1351" s="57"/>
      <c r="C1351" s="4" t="s">
        <v>13</v>
      </c>
      <c r="D1351" s="4" t="s">
        <v>28</v>
      </c>
      <c r="E1351" s="4" t="s">
        <v>737</v>
      </c>
      <c r="F1351" s="4"/>
      <c r="G1351" s="7">
        <f>SUM(G1352)</f>
        <v>0</v>
      </c>
      <c r="H1351" s="7"/>
      <c r="I1351" s="7"/>
    </row>
    <row r="1352" spans="1:9" ht="31.5" hidden="1">
      <c r="A1352" s="100" t="s">
        <v>43</v>
      </c>
      <c r="B1352" s="57"/>
      <c r="C1352" s="4" t="s">
        <v>13</v>
      </c>
      <c r="D1352" s="4" t="s">
        <v>28</v>
      </c>
      <c r="E1352" s="4" t="s">
        <v>737</v>
      </c>
      <c r="F1352" s="4" t="s">
        <v>80</v>
      </c>
      <c r="G1352" s="7"/>
      <c r="H1352" s="7"/>
      <c r="I1352" s="7"/>
    </row>
    <row r="1353" spans="1:9" ht="63">
      <c r="A1353" s="100" t="s">
        <v>727</v>
      </c>
      <c r="B1353" s="57"/>
      <c r="C1353" s="4" t="s">
        <v>13</v>
      </c>
      <c r="D1353" s="4" t="s">
        <v>28</v>
      </c>
      <c r="E1353" s="4" t="s">
        <v>728</v>
      </c>
      <c r="F1353" s="4"/>
      <c r="G1353" s="7">
        <f>SUM(G1354:G1355)</f>
        <v>188.7</v>
      </c>
      <c r="H1353" s="7">
        <f t="shared" ref="H1353:I1353" si="354">SUM(H1354:H1355)</f>
        <v>0</v>
      </c>
      <c r="I1353" s="7">
        <f t="shared" si="354"/>
        <v>0</v>
      </c>
    </row>
    <row r="1354" spans="1:9" ht="31.5" hidden="1">
      <c r="A1354" s="100" t="s">
        <v>43</v>
      </c>
      <c r="B1354" s="57"/>
      <c r="C1354" s="4" t="s">
        <v>13</v>
      </c>
      <c r="D1354" s="4" t="s">
        <v>28</v>
      </c>
      <c r="E1354" s="4" t="s">
        <v>728</v>
      </c>
      <c r="F1354" s="4" t="s">
        <v>80</v>
      </c>
      <c r="G1354" s="7">
        <v>0</v>
      </c>
      <c r="H1354" s="7"/>
      <c r="I1354" s="7"/>
    </row>
    <row r="1355" spans="1:9" ht="31.5">
      <c r="A1355" s="100" t="s">
        <v>110</v>
      </c>
      <c r="B1355" s="57"/>
      <c r="C1355" s="4" t="s">
        <v>13</v>
      </c>
      <c r="D1355" s="4" t="s">
        <v>28</v>
      </c>
      <c r="E1355" s="4" t="s">
        <v>728</v>
      </c>
      <c r="F1355" s="4" t="s">
        <v>111</v>
      </c>
      <c r="G1355" s="7">
        <v>188.7</v>
      </c>
      <c r="H1355" s="7"/>
      <c r="I1355" s="7"/>
    </row>
    <row r="1356" spans="1:9" ht="31.5">
      <c r="A1356" s="100" t="s">
        <v>795</v>
      </c>
      <c r="B1356" s="57"/>
      <c r="C1356" s="4" t="s">
        <v>13</v>
      </c>
      <c r="D1356" s="4" t="s">
        <v>28</v>
      </c>
      <c r="E1356" s="4" t="s">
        <v>711</v>
      </c>
      <c r="F1356" s="4"/>
      <c r="G1356" s="7">
        <f>SUM(G1357:G1358)</f>
        <v>874.4</v>
      </c>
      <c r="H1356" s="7">
        <f t="shared" ref="H1356:I1356" si="355">SUM(H1357:H1358)</f>
        <v>1166.2</v>
      </c>
      <c r="I1356" s="7">
        <f t="shared" si="355"/>
        <v>0</v>
      </c>
    </row>
    <row r="1357" spans="1:9" ht="31.5" hidden="1">
      <c r="A1357" s="100" t="s">
        <v>43</v>
      </c>
      <c r="B1357" s="57"/>
      <c r="C1357" s="4" t="s">
        <v>13</v>
      </c>
      <c r="D1357" s="4" t="s">
        <v>28</v>
      </c>
      <c r="E1357" s="4" t="s">
        <v>711</v>
      </c>
      <c r="F1357" s="4" t="s">
        <v>80</v>
      </c>
      <c r="G1357" s="7"/>
      <c r="H1357" s="7"/>
      <c r="I1357" s="7"/>
    </row>
    <row r="1358" spans="1:9" ht="31.5">
      <c r="A1358" s="100" t="s">
        <v>110</v>
      </c>
      <c r="B1358" s="57"/>
      <c r="C1358" s="4" t="s">
        <v>13</v>
      </c>
      <c r="D1358" s="4" t="s">
        <v>28</v>
      </c>
      <c r="E1358" s="4" t="s">
        <v>711</v>
      </c>
      <c r="F1358" s="4" t="s">
        <v>111</v>
      </c>
      <c r="G1358" s="7">
        <v>874.4</v>
      </c>
      <c r="H1358" s="7">
        <v>1166.2</v>
      </c>
      <c r="I1358" s="7"/>
    </row>
    <row r="1359" spans="1:9" ht="31.5">
      <c r="A1359" s="100" t="s">
        <v>829</v>
      </c>
      <c r="B1359" s="57"/>
      <c r="C1359" s="4" t="s">
        <v>13</v>
      </c>
      <c r="D1359" s="4" t="s">
        <v>28</v>
      </c>
      <c r="E1359" s="4" t="s">
        <v>796</v>
      </c>
      <c r="F1359" s="4"/>
      <c r="G1359" s="7">
        <f>SUM(G1360)</f>
        <v>823.3</v>
      </c>
      <c r="H1359" s="7">
        <f t="shared" ref="H1359:I1359" si="356">SUM(H1360)</f>
        <v>823.3</v>
      </c>
      <c r="I1359" s="7">
        <f t="shared" si="356"/>
        <v>824.3</v>
      </c>
    </row>
    <row r="1360" spans="1:9" ht="31.5">
      <c r="A1360" s="100" t="s">
        <v>43</v>
      </c>
      <c r="B1360" s="57"/>
      <c r="C1360" s="4" t="s">
        <v>13</v>
      </c>
      <c r="D1360" s="4" t="s">
        <v>28</v>
      </c>
      <c r="E1360" s="4" t="s">
        <v>796</v>
      </c>
      <c r="F1360" s="4" t="s">
        <v>80</v>
      </c>
      <c r="G1360" s="7">
        <v>823.3</v>
      </c>
      <c r="H1360" s="7">
        <v>823.3</v>
      </c>
      <c r="I1360" s="7">
        <v>824.3</v>
      </c>
    </row>
    <row r="1361" spans="1:9" ht="15.75" hidden="1" customHeight="1">
      <c r="A1361" s="100" t="s">
        <v>805</v>
      </c>
      <c r="B1361" s="57"/>
      <c r="C1361" s="4" t="s">
        <v>13</v>
      </c>
      <c r="D1361" s="4" t="s">
        <v>28</v>
      </c>
      <c r="E1361" s="4" t="s">
        <v>848</v>
      </c>
      <c r="F1361" s="4"/>
      <c r="G1361" s="7">
        <f>SUM(G1362)</f>
        <v>0</v>
      </c>
      <c r="H1361" s="7"/>
      <c r="I1361" s="7"/>
    </row>
    <row r="1362" spans="1:9" ht="31.5" hidden="1" customHeight="1">
      <c r="A1362" s="100" t="s">
        <v>844</v>
      </c>
      <c r="B1362" s="57"/>
      <c r="C1362" s="4" t="s">
        <v>13</v>
      </c>
      <c r="D1362" s="4" t="s">
        <v>28</v>
      </c>
      <c r="E1362" s="4" t="s">
        <v>847</v>
      </c>
      <c r="F1362" s="4"/>
      <c r="G1362" s="7">
        <f>SUM(G1363:G1364)</f>
        <v>0</v>
      </c>
      <c r="H1362" s="7"/>
      <c r="I1362" s="7"/>
    </row>
    <row r="1363" spans="1:9" ht="31.5" hidden="1" customHeight="1">
      <c r="A1363" s="100" t="s">
        <v>43</v>
      </c>
      <c r="B1363" s="57"/>
      <c r="C1363" s="4" t="s">
        <v>13</v>
      </c>
      <c r="D1363" s="4" t="s">
        <v>28</v>
      </c>
      <c r="E1363" s="4" t="s">
        <v>847</v>
      </c>
      <c r="F1363" s="4" t="s">
        <v>80</v>
      </c>
      <c r="G1363" s="7"/>
      <c r="H1363" s="7"/>
      <c r="I1363" s="7"/>
    </row>
    <row r="1364" spans="1:9" ht="31.5" hidden="1" customHeight="1">
      <c r="A1364" s="100" t="s">
        <v>110</v>
      </c>
      <c r="B1364" s="57"/>
      <c r="C1364" s="4" t="s">
        <v>13</v>
      </c>
      <c r="D1364" s="4" t="s">
        <v>28</v>
      </c>
      <c r="E1364" s="4" t="s">
        <v>847</v>
      </c>
      <c r="F1364" s="4" t="s">
        <v>111</v>
      </c>
      <c r="G1364" s="7"/>
      <c r="H1364" s="7"/>
      <c r="I1364" s="7"/>
    </row>
    <row r="1365" spans="1:9" ht="31.5">
      <c r="A1365" s="100" t="s">
        <v>894</v>
      </c>
      <c r="B1365" s="57"/>
      <c r="C1365" s="4" t="s">
        <v>13</v>
      </c>
      <c r="D1365" s="4" t="s">
        <v>28</v>
      </c>
      <c r="E1365" s="4" t="s">
        <v>954</v>
      </c>
      <c r="F1365" s="4"/>
      <c r="G1365" s="7">
        <f>G1366</f>
        <v>28132.5</v>
      </c>
      <c r="H1365" s="7">
        <f t="shared" ref="H1365:I1366" si="357">H1366</f>
        <v>0</v>
      </c>
      <c r="I1365" s="7">
        <f t="shared" si="357"/>
        <v>0</v>
      </c>
    </row>
    <row r="1366" spans="1:9">
      <c r="A1366" s="100" t="s">
        <v>115</v>
      </c>
      <c r="B1366" s="57"/>
      <c r="C1366" s="4" t="s">
        <v>13</v>
      </c>
      <c r="D1366" s="4" t="s">
        <v>28</v>
      </c>
      <c r="E1366" s="4" t="s">
        <v>955</v>
      </c>
      <c r="F1366" s="4"/>
      <c r="G1366" s="7">
        <f>G1367</f>
        <v>28132.5</v>
      </c>
      <c r="H1366" s="7">
        <f t="shared" si="357"/>
        <v>0</v>
      </c>
      <c r="I1366" s="7">
        <f t="shared" si="357"/>
        <v>0</v>
      </c>
    </row>
    <row r="1367" spans="1:9" ht="31.5">
      <c r="A1367" s="100" t="s">
        <v>110</v>
      </c>
      <c r="B1367" s="57"/>
      <c r="C1367" s="4" t="s">
        <v>13</v>
      </c>
      <c r="D1367" s="4" t="s">
        <v>28</v>
      </c>
      <c r="E1367" s="4" t="s">
        <v>955</v>
      </c>
      <c r="F1367" s="4" t="s">
        <v>111</v>
      </c>
      <c r="G1367" s="7">
        <v>28132.5</v>
      </c>
      <c r="H1367" s="7"/>
      <c r="I1367" s="7"/>
    </row>
    <row r="1368" spans="1:9">
      <c r="A1368" s="100" t="s">
        <v>364</v>
      </c>
      <c r="B1368" s="57"/>
      <c r="C1368" s="4" t="s">
        <v>13</v>
      </c>
      <c r="D1368" s="4" t="s">
        <v>28</v>
      </c>
      <c r="E1368" s="4" t="s">
        <v>365</v>
      </c>
      <c r="F1368" s="4"/>
      <c r="G1368" s="7">
        <f>G1369+G1371</f>
        <v>1153.6000000000001</v>
      </c>
      <c r="H1368" s="7">
        <f t="shared" ref="H1368:I1368" si="358">H1369+H1371</f>
        <v>0</v>
      </c>
      <c r="I1368" s="7">
        <f t="shared" si="358"/>
        <v>0</v>
      </c>
    </row>
    <row r="1369" spans="1:9">
      <c r="A1369" s="100" t="s">
        <v>115</v>
      </c>
      <c r="B1369" s="57"/>
      <c r="C1369" s="4" t="s">
        <v>13</v>
      </c>
      <c r="D1369" s="4" t="s">
        <v>28</v>
      </c>
      <c r="E1369" s="4" t="s">
        <v>371</v>
      </c>
      <c r="F1369" s="4"/>
      <c r="G1369" s="7">
        <f t="shared" ref="G1369:I1369" si="359">G1370</f>
        <v>1127.4000000000001</v>
      </c>
      <c r="H1369" s="7">
        <f t="shared" si="359"/>
        <v>0</v>
      </c>
      <c r="I1369" s="7">
        <f t="shared" si="359"/>
        <v>0</v>
      </c>
    </row>
    <row r="1370" spans="1:9" ht="30" customHeight="1">
      <c r="A1370" s="100" t="s">
        <v>110</v>
      </c>
      <c r="B1370" s="57"/>
      <c r="C1370" s="4" t="s">
        <v>13</v>
      </c>
      <c r="D1370" s="4" t="s">
        <v>28</v>
      </c>
      <c r="E1370" s="4" t="s">
        <v>371</v>
      </c>
      <c r="F1370" s="4" t="s">
        <v>111</v>
      </c>
      <c r="G1370" s="7">
        <v>1127.4000000000001</v>
      </c>
      <c r="H1370" s="7"/>
      <c r="I1370" s="7"/>
    </row>
    <row r="1371" spans="1:9" ht="27" customHeight="1">
      <c r="A1371" s="100" t="s">
        <v>128</v>
      </c>
      <c r="B1371" s="57"/>
      <c r="C1371" s="4" t="s">
        <v>13</v>
      </c>
      <c r="D1371" s="4" t="s">
        <v>28</v>
      </c>
      <c r="E1371" s="4" t="s">
        <v>1044</v>
      </c>
      <c r="F1371" s="4"/>
      <c r="G1371" s="7">
        <f>SUM(G1372)</f>
        <v>26.2</v>
      </c>
      <c r="H1371" s="7">
        <f t="shared" ref="H1371:I1371" si="360">SUM(H1372)</f>
        <v>0</v>
      </c>
      <c r="I1371" s="7">
        <f t="shared" si="360"/>
        <v>0</v>
      </c>
    </row>
    <row r="1372" spans="1:9" ht="30" customHeight="1">
      <c r="A1372" s="100" t="s">
        <v>110</v>
      </c>
      <c r="B1372" s="57"/>
      <c r="C1372" s="4" t="s">
        <v>13</v>
      </c>
      <c r="D1372" s="4" t="s">
        <v>28</v>
      </c>
      <c r="E1372" s="4" t="s">
        <v>1044</v>
      </c>
      <c r="F1372" s="4" t="s">
        <v>111</v>
      </c>
      <c r="G1372" s="7">
        <v>26.2</v>
      </c>
      <c r="H1372" s="7"/>
      <c r="I1372" s="7"/>
    </row>
    <row r="1373" spans="1:9" ht="31.5">
      <c r="A1373" s="100" t="s">
        <v>236</v>
      </c>
      <c r="B1373" s="57"/>
      <c r="C1373" s="4" t="s">
        <v>13</v>
      </c>
      <c r="D1373" s="4" t="s">
        <v>28</v>
      </c>
      <c r="E1373" s="4" t="s">
        <v>372</v>
      </c>
      <c r="F1373" s="4"/>
      <c r="G1373" s="7">
        <f>G1374+G1376</f>
        <v>1148.3</v>
      </c>
      <c r="H1373" s="7">
        <f t="shared" ref="G1373:I1374" si="361">H1374</f>
        <v>0</v>
      </c>
      <c r="I1373" s="7">
        <f t="shared" si="361"/>
        <v>0</v>
      </c>
    </row>
    <row r="1374" spans="1:9">
      <c r="A1374" s="100" t="s">
        <v>115</v>
      </c>
      <c r="B1374" s="57"/>
      <c r="C1374" s="4" t="s">
        <v>13</v>
      </c>
      <c r="D1374" s="4" t="s">
        <v>28</v>
      </c>
      <c r="E1374" s="4" t="s">
        <v>374</v>
      </c>
      <c r="F1374" s="4"/>
      <c r="G1374" s="7">
        <f t="shared" si="361"/>
        <v>1148.3</v>
      </c>
      <c r="H1374" s="7">
        <f t="shared" si="361"/>
        <v>0</v>
      </c>
      <c r="I1374" s="7">
        <f t="shared" si="361"/>
        <v>0</v>
      </c>
    </row>
    <row r="1375" spans="1:9" ht="31.5">
      <c r="A1375" s="100" t="s">
        <v>110</v>
      </c>
      <c r="B1375" s="57"/>
      <c r="C1375" s="4" t="s">
        <v>13</v>
      </c>
      <c r="D1375" s="4" t="s">
        <v>28</v>
      </c>
      <c r="E1375" s="4" t="s">
        <v>374</v>
      </c>
      <c r="F1375" s="4" t="s">
        <v>111</v>
      </c>
      <c r="G1375" s="7">
        <v>1148.3</v>
      </c>
      <c r="H1375" s="7"/>
      <c r="I1375" s="7"/>
    </row>
    <row r="1376" spans="1:9" hidden="1">
      <c r="A1376" s="100" t="s">
        <v>482</v>
      </c>
      <c r="B1376" s="57"/>
      <c r="C1376" s="4" t="s">
        <v>13</v>
      </c>
      <c r="D1376" s="4" t="s">
        <v>28</v>
      </c>
      <c r="E1376" s="4" t="s">
        <v>735</v>
      </c>
      <c r="F1376" s="4"/>
      <c r="G1376" s="7">
        <f>SUM(G1377)</f>
        <v>0</v>
      </c>
      <c r="H1376" s="7">
        <f t="shared" ref="H1376:I1376" si="362">SUM(H1377)</f>
        <v>0</v>
      </c>
      <c r="I1376" s="7">
        <f t="shared" si="362"/>
        <v>0</v>
      </c>
    </row>
    <row r="1377" spans="1:9" ht="31.5" hidden="1">
      <c r="A1377" s="100" t="s">
        <v>110</v>
      </c>
      <c r="B1377" s="57"/>
      <c r="C1377" s="4" t="s">
        <v>13</v>
      </c>
      <c r="D1377" s="4" t="s">
        <v>28</v>
      </c>
      <c r="E1377" s="4" t="s">
        <v>735</v>
      </c>
      <c r="F1377" s="4" t="s">
        <v>111</v>
      </c>
      <c r="G1377" s="7"/>
      <c r="H1377" s="7"/>
      <c r="I1377" s="7"/>
    </row>
    <row r="1378" spans="1:9" ht="14.25" customHeight="1">
      <c r="A1378" s="100" t="s">
        <v>296</v>
      </c>
      <c r="B1378" s="57"/>
      <c r="C1378" s="4" t="s">
        <v>13</v>
      </c>
      <c r="D1378" s="4" t="s">
        <v>28</v>
      </c>
      <c r="E1378" s="4" t="s">
        <v>367</v>
      </c>
      <c r="F1378" s="4"/>
      <c r="G1378" s="7">
        <f>G1379+G1381</f>
        <v>2289.4</v>
      </c>
      <c r="H1378" s="7">
        <f>H1379+H1381</f>
        <v>0</v>
      </c>
      <c r="I1378" s="7">
        <f>I1379+I1381</f>
        <v>0</v>
      </c>
    </row>
    <row r="1379" spans="1:9">
      <c r="A1379" s="100" t="s">
        <v>115</v>
      </c>
      <c r="B1379" s="57"/>
      <c r="C1379" s="4" t="s">
        <v>13</v>
      </c>
      <c r="D1379" s="4" t="s">
        <v>28</v>
      </c>
      <c r="E1379" s="4" t="s">
        <v>394</v>
      </c>
      <c r="F1379" s="4"/>
      <c r="G1379" s="7">
        <f>G1380</f>
        <v>1873.8</v>
      </c>
      <c r="H1379" s="7">
        <f>H1380</f>
        <v>0</v>
      </c>
      <c r="I1379" s="7">
        <f>I1380</f>
        <v>0</v>
      </c>
    </row>
    <row r="1380" spans="1:9" ht="31.5">
      <c r="A1380" s="100" t="s">
        <v>110</v>
      </c>
      <c r="B1380" s="57"/>
      <c r="C1380" s="4" t="s">
        <v>13</v>
      </c>
      <c r="D1380" s="4" t="s">
        <v>28</v>
      </c>
      <c r="E1380" s="4" t="s">
        <v>394</v>
      </c>
      <c r="F1380" s="4" t="s">
        <v>111</v>
      </c>
      <c r="G1380" s="7">
        <v>1873.8</v>
      </c>
      <c r="H1380" s="7"/>
      <c r="I1380" s="7"/>
    </row>
    <row r="1381" spans="1:9">
      <c r="A1381" s="100" t="s">
        <v>128</v>
      </c>
      <c r="B1381" s="57"/>
      <c r="C1381" s="4" t="s">
        <v>13</v>
      </c>
      <c r="D1381" s="4" t="s">
        <v>28</v>
      </c>
      <c r="E1381" s="4" t="s">
        <v>489</v>
      </c>
      <c r="F1381" s="4"/>
      <c r="G1381" s="7">
        <f>G1382</f>
        <v>415.6</v>
      </c>
      <c r="H1381" s="7">
        <f>H1382</f>
        <v>0</v>
      </c>
      <c r="I1381" s="7">
        <f>I1382</f>
        <v>0</v>
      </c>
    </row>
    <row r="1382" spans="1:9" ht="31.5">
      <c r="A1382" s="100" t="s">
        <v>110</v>
      </c>
      <c r="B1382" s="57"/>
      <c r="C1382" s="4" t="s">
        <v>13</v>
      </c>
      <c r="D1382" s="4" t="s">
        <v>28</v>
      </c>
      <c r="E1382" s="4" t="s">
        <v>489</v>
      </c>
      <c r="F1382" s="4" t="s">
        <v>111</v>
      </c>
      <c r="G1382" s="7">
        <v>415.6</v>
      </c>
      <c r="H1382" s="7"/>
      <c r="I1382" s="7"/>
    </row>
    <row r="1383" spans="1:9">
      <c r="A1383" s="100" t="s">
        <v>664</v>
      </c>
      <c r="B1383" s="57"/>
      <c r="C1383" s="4" t="s">
        <v>13</v>
      </c>
      <c r="D1383" s="4" t="s">
        <v>28</v>
      </c>
      <c r="E1383" s="4" t="s">
        <v>470</v>
      </c>
      <c r="F1383" s="4"/>
      <c r="G1383" s="7">
        <f>SUM(G1384)</f>
        <v>0</v>
      </c>
      <c r="H1383" s="7">
        <f t="shared" ref="H1383:I1383" si="363">SUM(H1384)</f>
        <v>2413.8000000000002</v>
      </c>
      <c r="I1383" s="7">
        <f t="shared" si="363"/>
        <v>0</v>
      </c>
    </row>
    <row r="1384" spans="1:9" ht="47.25">
      <c r="A1384" s="100" t="s">
        <v>903</v>
      </c>
      <c r="B1384" s="57"/>
      <c r="C1384" s="4" t="s">
        <v>13</v>
      </c>
      <c r="D1384" s="4" t="s">
        <v>28</v>
      </c>
      <c r="E1384" s="4" t="s">
        <v>797</v>
      </c>
      <c r="F1384" s="4"/>
      <c r="G1384" s="7">
        <f>G1385</f>
        <v>0</v>
      </c>
      <c r="H1384" s="7">
        <f>H1385+H1386</f>
        <v>2413.8000000000002</v>
      </c>
      <c r="I1384" s="7">
        <f>I1385+I1386</f>
        <v>0</v>
      </c>
    </row>
    <row r="1385" spans="1:9" ht="31.5" hidden="1">
      <c r="A1385" s="100" t="s">
        <v>43</v>
      </c>
      <c r="B1385" s="57"/>
      <c r="C1385" s="4" t="s">
        <v>13</v>
      </c>
      <c r="D1385" s="4" t="s">
        <v>28</v>
      </c>
      <c r="E1385" s="4" t="s">
        <v>797</v>
      </c>
      <c r="F1385" s="4" t="s">
        <v>80</v>
      </c>
      <c r="G1385" s="7"/>
      <c r="H1385" s="7"/>
      <c r="I1385" s="7"/>
    </row>
    <row r="1386" spans="1:9" ht="31.5">
      <c r="A1386" s="100" t="s">
        <v>110</v>
      </c>
      <c r="B1386" s="57"/>
      <c r="C1386" s="4" t="s">
        <v>13</v>
      </c>
      <c r="D1386" s="4" t="s">
        <v>28</v>
      </c>
      <c r="E1386" s="4" t="s">
        <v>797</v>
      </c>
      <c r="F1386" s="4" t="s">
        <v>111</v>
      </c>
      <c r="G1386" s="7">
        <v>0</v>
      </c>
      <c r="H1386" s="7">
        <v>2413.8000000000002</v>
      </c>
      <c r="I1386" s="7">
        <v>0</v>
      </c>
    </row>
    <row r="1387" spans="1:9" ht="16.5" hidden="1" customHeight="1">
      <c r="A1387" s="100" t="s">
        <v>817</v>
      </c>
      <c r="B1387" s="57"/>
      <c r="C1387" s="4" t="s">
        <v>13</v>
      </c>
      <c r="D1387" s="4" t="s">
        <v>28</v>
      </c>
      <c r="E1387" s="4" t="s">
        <v>816</v>
      </c>
      <c r="F1387" s="4"/>
      <c r="G1387" s="7">
        <f>SUM(G1388)</f>
        <v>0</v>
      </c>
      <c r="H1387" s="7">
        <f t="shared" ref="H1387:I1388" si="364">SUM(H1388)</f>
        <v>0</v>
      </c>
      <c r="I1387" s="7">
        <f t="shared" si="364"/>
        <v>0</v>
      </c>
    </row>
    <row r="1388" spans="1:9" ht="16.5" hidden="1" customHeight="1">
      <c r="A1388" s="100" t="s">
        <v>819</v>
      </c>
      <c r="B1388" s="57"/>
      <c r="C1388" s="4" t="s">
        <v>13</v>
      </c>
      <c r="D1388" s="4" t="s">
        <v>28</v>
      </c>
      <c r="E1388" s="4" t="s">
        <v>818</v>
      </c>
      <c r="F1388" s="4"/>
      <c r="G1388" s="7">
        <f>SUM(G1389)</f>
        <v>0</v>
      </c>
      <c r="H1388" s="7">
        <f t="shared" si="364"/>
        <v>0</v>
      </c>
      <c r="I1388" s="7">
        <f t="shared" si="364"/>
        <v>0</v>
      </c>
    </row>
    <row r="1389" spans="1:9" ht="31.5" hidden="1" customHeight="1">
      <c r="A1389" s="100" t="s">
        <v>110</v>
      </c>
      <c r="B1389" s="57"/>
      <c r="C1389" s="4" t="s">
        <v>13</v>
      </c>
      <c r="D1389" s="4" t="s">
        <v>28</v>
      </c>
      <c r="E1389" s="4" t="s">
        <v>818</v>
      </c>
      <c r="F1389" s="4" t="s">
        <v>111</v>
      </c>
      <c r="G1389" s="7"/>
      <c r="H1389" s="7">
        <v>0</v>
      </c>
      <c r="I1389" s="7">
        <v>0</v>
      </c>
    </row>
    <row r="1390" spans="1:9" ht="31.5">
      <c r="A1390" s="100" t="s">
        <v>898</v>
      </c>
      <c r="B1390" s="39"/>
      <c r="C1390" s="101" t="s">
        <v>13</v>
      </c>
      <c r="D1390" s="101" t="s">
        <v>28</v>
      </c>
      <c r="E1390" s="31" t="s">
        <v>14</v>
      </c>
      <c r="F1390" s="31"/>
      <c r="G1390" s="9">
        <f t="shared" ref="G1390:I1393" si="365">G1391</f>
        <v>136.9</v>
      </c>
      <c r="H1390" s="9">
        <f t="shared" si="365"/>
        <v>0</v>
      </c>
      <c r="I1390" s="9">
        <f t="shared" si="365"/>
        <v>0</v>
      </c>
    </row>
    <row r="1391" spans="1:9">
      <c r="A1391" s="100" t="s">
        <v>73</v>
      </c>
      <c r="B1391" s="39"/>
      <c r="C1391" s="101" t="s">
        <v>13</v>
      </c>
      <c r="D1391" s="101" t="s">
        <v>28</v>
      </c>
      <c r="E1391" s="31" t="s">
        <v>57</v>
      </c>
      <c r="F1391" s="31"/>
      <c r="G1391" s="9">
        <f t="shared" si="365"/>
        <v>136.9</v>
      </c>
      <c r="H1391" s="9">
        <f t="shared" si="365"/>
        <v>0</v>
      </c>
      <c r="I1391" s="9">
        <f t="shared" si="365"/>
        <v>0</v>
      </c>
    </row>
    <row r="1392" spans="1:9">
      <c r="A1392" s="100" t="s">
        <v>29</v>
      </c>
      <c r="B1392" s="39"/>
      <c r="C1392" s="101" t="s">
        <v>13</v>
      </c>
      <c r="D1392" s="101" t="s">
        <v>28</v>
      </c>
      <c r="E1392" s="31" t="s">
        <v>369</v>
      </c>
      <c r="F1392" s="31"/>
      <c r="G1392" s="9">
        <f t="shared" si="365"/>
        <v>136.9</v>
      </c>
      <c r="H1392" s="9">
        <f t="shared" si="365"/>
        <v>0</v>
      </c>
      <c r="I1392" s="9">
        <f t="shared" si="365"/>
        <v>0</v>
      </c>
    </row>
    <row r="1393" spans="1:9">
      <c r="A1393" s="100" t="s">
        <v>31</v>
      </c>
      <c r="B1393" s="39"/>
      <c r="C1393" s="101" t="s">
        <v>13</v>
      </c>
      <c r="D1393" s="101" t="s">
        <v>28</v>
      </c>
      <c r="E1393" s="31" t="s">
        <v>370</v>
      </c>
      <c r="F1393" s="31"/>
      <c r="G1393" s="9">
        <f t="shared" si="365"/>
        <v>136.9</v>
      </c>
      <c r="H1393" s="9">
        <f t="shared" si="365"/>
        <v>0</v>
      </c>
      <c r="I1393" s="9">
        <f t="shared" si="365"/>
        <v>0</v>
      </c>
    </row>
    <row r="1394" spans="1:9" ht="31.5">
      <c r="A1394" s="100" t="s">
        <v>110</v>
      </c>
      <c r="B1394" s="39"/>
      <c r="C1394" s="101" t="s">
        <v>13</v>
      </c>
      <c r="D1394" s="101" t="s">
        <v>28</v>
      </c>
      <c r="E1394" s="31" t="s">
        <v>370</v>
      </c>
      <c r="F1394" s="31">
        <v>600</v>
      </c>
      <c r="G1394" s="9">
        <v>136.9</v>
      </c>
      <c r="H1394" s="9"/>
      <c r="I1394" s="9"/>
    </row>
    <row r="1395" spans="1:9">
      <c r="A1395" s="100" t="s">
        <v>904</v>
      </c>
      <c r="B1395" s="57"/>
      <c r="C1395" s="4" t="s">
        <v>13</v>
      </c>
      <c r="D1395" s="4" t="s">
        <v>11</v>
      </c>
      <c r="E1395" s="4"/>
      <c r="F1395" s="57"/>
      <c r="G1395" s="7">
        <f>G1396</f>
        <v>64684.099999999991</v>
      </c>
      <c r="H1395" s="7">
        <f>H1396</f>
        <v>48812.5</v>
      </c>
      <c r="I1395" s="7">
        <f>I1396</f>
        <v>51182.5</v>
      </c>
    </row>
    <row r="1396" spans="1:9">
      <c r="A1396" s="100" t="s">
        <v>526</v>
      </c>
      <c r="B1396" s="57"/>
      <c r="C1396" s="4" t="s">
        <v>13</v>
      </c>
      <c r="D1396" s="4" t="s">
        <v>11</v>
      </c>
      <c r="E1396" s="4" t="s">
        <v>104</v>
      </c>
      <c r="F1396" s="57"/>
      <c r="G1396" s="7">
        <f>G1397+G1405+G1431+G1444</f>
        <v>64684.099999999991</v>
      </c>
      <c r="H1396" s="7">
        <f>H1397+H1405+H1431+H1444</f>
        <v>48812.5</v>
      </c>
      <c r="I1396" s="7">
        <f>I1397+I1405+I1431+I1444</f>
        <v>51182.5</v>
      </c>
    </row>
    <row r="1397" spans="1:9" ht="31.5" hidden="1">
      <c r="A1397" s="100" t="s">
        <v>905</v>
      </c>
      <c r="B1397" s="57"/>
      <c r="C1397" s="4" t="s">
        <v>13</v>
      </c>
      <c r="D1397" s="4" t="s">
        <v>11</v>
      </c>
      <c r="E1397" s="4" t="s">
        <v>134</v>
      </c>
      <c r="F1397" s="57"/>
      <c r="G1397" s="7">
        <f>G1401+G1398</f>
        <v>0</v>
      </c>
      <c r="H1397" s="7">
        <f>H1401+H1398</f>
        <v>0</v>
      </c>
      <c r="I1397" s="7">
        <f>I1401+I1398</f>
        <v>0</v>
      </c>
    </row>
    <row r="1398" spans="1:9" hidden="1">
      <c r="A1398" s="100" t="s">
        <v>29</v>
      </c>
      <c r="B1398" s="57"/>
      <c r="C1398" s="4" t="s">
        <v>13</v>
      </c>
      <c r="D1398" s="4" t="s">
        <v>11</v>
      </c>
      <c r="E1398" s="4" t="s">
        <v>358</v>
      </c>
      <c r="F1398" s="57"/>
      <c r="G1398" s="7">
        <f t="shared" ref="G1398:I1399" si="366">G1399</f>
        <v>0</v>
      </c>
      <c r="H1398" s="7">
        <f t="shared" si="366"/>
        <v>0</v>
      </c>
      <c r="I1398" s="7">
        <f t="shared" si="366"/>
        <v>0</v>
      </c>
    </row>
    <row r="1399" spans="1:9" hidden="1">
      <c r="A1399" s="100" t="s">
        <v>115</v>
      </c>
      <c r="B1399" s="57"/>
      <c r="C1399" s="4" t="s">
        <v>13</v>
      </c>
      <c r="D1399" s="4" t="s">
        <v>11</v>
      </c>
      <c r="E1399" s="4" t="s">
        <v>359</v>
      </c>
      <c r="F1399" s="57"/>
      <c r="G1399" s="7">
        <f t="shared" si="366"/>
        <v>0</v>
      </c>
      <c r="H1399" s="7">
        <f t="shared" si="366"/>
        <v>0</v>
      </c>
      <c r="I1399" s="7">
        <f t="shared" si="366"/>
        <v>0</v>
      </c>
    </row>
    <row r="1400" spans="1:9" ht="31.5" hidden="1">
      <c r="A1400" s="100" t="s">
        <v>43</v>
      </c>
      <c r="B1400" s="57"/>
      <c r="C1400" s="4" t="s">
        <v>13</v>
      </c>
      <c r="D1400" s="4" t="s">
        <v>11</v>
      </c>
      <c r="E1400" s="4" t="s">
        <v>359</v>
      </c>
      <c r="F1400" s="4" t="s">
        <v>80</v>
      </c>
      <c r="G1400" s="7"/>
      <c r="H1400" s="7"/>
      <c r="I1400" s="7"/>
    </row>
    <row r="1401" spans="1:9" hidden="1">
      <c r="A1401" s="100" t="s">
        <v>135</v>
      </c>
      <c r="B1401" s="57"/>
      <c r="C1401" s="4" t="s">
        <v>13</v>
      </c>
      <c r="D1401" s="4" t="s">
        <v>11</v>
      </c>
      <c r="E1401" s="4" t="s">
        <v>136</v>
      </c>
      <c r="F1401" s="4"/>
      <c r="G1401" s="7">
        <f t="shared" ref="G1401:I1403" si="367">G1402</f>
        <v>0</v>
      </c>
      <c r="H1401" s="7">
        <f t="shared" si="367"/>
        <v>0</v>
      </c>
      <c r="I1401" s="7">
        <f t="shared" si="367"/>
        <v>0</v>
      </c>
    </row>
    <row r="1402" spans="1:9" hidden="1">
      <c r="A1402" s="100" t="s">
        <v>128</v>
      </c>
      <c r="B1402" s="57"/>
      <c r="C1402" s="4" t="s">
        <v>13</v>
      </c>
      <c r="D1402" s="4" t="s">
        <v>11</v>
      </c>
      <c r="E1402" s="4" t="s">
        <v>356</v>
      </c>
      <c r="F1402" s="4"/>
      <c r="G1402" s="7">
        <f t="shared" si="367"/>
        <v>0</v>
      </c>
      <c r="H1402" s="7">
        <f t="shared" si="367"/>
        <v>0</v>
      </c>
      <c r="I1402" s="7">
        <f t="shared" si="367"/>
        <v>0</v>
      </c>
    </row>
    <row r="1403" spans="1:9" hidden="1">
      <c r="A1403" s="100" t="s">
        <v>296</v>
      </c>
      <c r="B1403" s="57"/>
      <c r="C1403" s="4" t="s">
        <v>13</v>
      </c>
      <c r="D1403" s="4" t="s">
        <v>11</v>
      </c>
      <c r="E1403" s="4" t="s">
        <v>357</v>
      </c>
      <c r="F1403" s="4"/>
      <c r="G1403" s="7">
        <f t="shared" si="367"/>
        <v>0</v>
      </c>
      <c r="H1403" s="7">
        <f t="shared" si="367"/>
        <v>0</v>
      </c>
      <c r="I1403" s="7">
        <f t="shared" si="367"/>
        <v>0</v>
      </c>
    </row>
    <row r="1404" spans="1:9" ht="31.5" hidden="1">
      <c r="A1404" s="100" t="s">
        <v>61</v>
      </c>
      <c r="B1404" s="57"/>
      <c r="C1404" s="4" t="s">
        <v>13</v>
      </c>
      <c r="D1404" s="4" t="s">
        <v>11</v>
      </c>
      <c r="E1404" s="4" t="s">
        <v>357</v>
      </c>
      <c r="F1404" s="4" t="s">
        <v>111</v>
      </c>
      <c r="G1404" s="7"/>
      <c r="H1404" s="7"/>
      <c r="I1404" s="7"/>
    </row>
    <row r="1405" spans="1:9">
      <c r="A1405" s="100" t="s">
        <v>138</v>
      </c>
      <c r="B1405" s="57"/>
      <c r="C1405" s="4" t="s">
        <v>13</v>
      </c>
      <c r="D1405" s="4" t="s">
        <v>11</v>
      </c>
      <c r="E1405" s="4" t="s">
        <v>139</v>
      </c>
      <c r="F1405" s="4"/>
      <c r="G1405" s="7">
        <f>G1406+G1418</f>
        <v>14379.9</v>
      </c>
      <c r="H1405" s="7">
        <f t="shared" ref="H1405:I1405" si="368">H1406+H1418</f>
        <v>500</v>
      </c>
      <c r="I1405" s="7">
        <f t="shared" si="368"/>
        <v>1985</v>
      </c>
    </row>
    <row r="1406" spans="1:9">
      <c r="A1406" s="100" t="s">
        <v>29</v>
      </c>
      <c r="B1406" s="57"/>
      <c r="C1406" s="4" t="s">
        <v>13</v>
      </c>
      <c r="D1406" s="4" t="s">
        <v>11</v>
      </c>
      <c r="E1406" s="4" t="s">
        <v>360</v>
      </c>
      <c r="F1406" s="4"/>
      <c r="G1406" s="7">
        <f>SUM(G1407+G1410+G1414)+G1412</f>
        <v>14306.6</v>
      </c>
      <c r="H1406" s="7">
        <f t="shared" ref="H1406:I1406" si="369">SUM(H1407+H1410+H1414)+H1412</f>
        <v>500</v>
      </c>
      <c r="I1406" s="7">
        <f t="shared" si="369"/>
        <v>1985</v>
      </c>
    </row>
    <row r="1407" spans="1:9" s="58" customFormat="1" ht="14.25" customHeight="1">
      <c r="A1407" s="100" t="s">
        <v>115</v>
      </c>
      <c r="B1407" s="57"/>
      <c r="C1407" s="4" t="s">
        <v>13</v>
      </c>
      <c r="D1407" s="4" t="s">
        <v>11</v>
      </c>
      <c r="E1407" s="4" t="s">
        <v>712</v>
      </c>
      <c r="F1407" s="4"/>
      <c r="G1407" s="7">
        <f>G1408+G1409</f>
        <v>12390.1</v>
      </c>
      <c r="H1407" s="7">
        <f t="shared" ref="H1407:I1407" si="370">H1408+H1409</f>
        <v>500</v>
      </c>
      <c r="I1407" s="7">
        <f t="shared" si="370"/>
        <v>1985</v>
      </c>
    </row>
    <row r="1408" spans="1:9" ht="35.25" customHeight="1">
      <c r="A1408" s="100" t="s">
        <v>43</v>
      </c>
      <c r="B1408" s="57"/>
      <c r="C1408" s="4" t="s">
        <v>13</v>
      </c>
      <c r="D1408" s="4" t="s">
        <v>11</v>
      </c>
      <c r="E1408" s="4" t="s">
        <v>712</v>
      </c>
      <c r="F1408" s="4" t="s">
        <v>80</v>
      </c>
      <c r="G1408" s="7">
        <v>1702.1</v>
      </c>
      <c r="H1408" s="7"/>
      <c r="I1408" s="7"/>
    </row>
    <row r="1409" spans="1:9" ht="30.75" customHeight="1">
      <c r="A1409" s="100" t="s">
        <v>110</v>
      </c>
      <c r="B1409" s="57"/>
      <c r="C1409" s="4" t="s">
        <v>13</v>
      </c>
      <c r="D1409" s="4" t="s">
        <v>11</v>
      </c>
      <c r="E1409" s="4" t="s">
        <v>712</v>
      </c>
      <c r="F1409" s="4" t="s">
        <v>111</v>
      </c>
      <c r="G1409" s="7">
        <v>10688</v>
      </c>
      <c r="H1409" s="7">
        <v>500</v>
      </c>
      <c r="I1409" s="7">
        <v>1985</v>
      </c>
    </row>
    <row r="1410" spans="1:9">
      <c r="A1410" s="100" t="s">
        <v>482</v>
      </c>
      <c r="B1410" s="56"/>
      <c r="C1410" s="4" t="s">
        <v>13</v>
      </c>
      <c r="D1410" s="4" t="s">
        <v>11</v>
      </c>
      <c r="E1410" s="4" t="s">
        <v>713</v>
      </c>
      <c r="F1410" s="4"/>
      <c r="G1410" s="7">
        <f>SUM(G1411)</f>
        <v>110</v>
      </c>
      <c r="H1410" s="7">
        <f>SUM(H1411)</f>
        <v>0</v>
      </c>
      <c r="I1410" s="7">
        <f t="shared" ref="I1410" si="371">SUM(I1411)</f>
        <v>0</v>
      </c>
    </row>
    <row r="1411" spans="1:9" ht="31.5">
      <c r="A1411" s="100" t="s">
        <v>110</v>
      </c>
      <c r="B1411" s="57"/>
      <c r="C1411" s="4" t="s">
        <v>13</v>
      </c>
      <c r="D1411" s="4" t="s">
        <v>11</v>
      </c>
      <c r="E1411" s="4" t="s">
        <v>713</v>
      </c>
      <c r="F1411" s="4" t="s">
        <v>111</v>
      </c>
      <c r="G1411" s="7">
        <v>110</v>
      </c>
      <c r="H1411" s="7"/>
      <c r="I1411" s="7"/>
    </row>
    <row r="1412" spans="1:9">
      <c r="A1412" s="100" t="s">
        <v>123</v>
      </c>
      <c r="B1412" s="57"/>
      <c r="C1412" s="4" t="s">
        <v>13</v>
      </c>
      <c r="D1412" s="4" t="s">
        <v>11</v>
      </c>
      <c r="E1412" s="4" t="s">
        <v>798</v>
      </c>
      <c r="F1412" s="4"/>
      <c r="G1412" s="7">
        <f>G1413</f>
        <v>130</v>
      </c>
      <c r="H1412" s="7">
        <f t="shared" ref="H1412:I1412" si="372">H1413</f>
        <v>0</v>
      </c>
      <c r="I1412" s="7">
        <f t="shared" si="372"/>
        <v>0</v>
      </c>
    </row>
    <row r="1413" spans="1:9" ht="31.5">
      <c r="A1413" s="100" t="s">
        <v>43</v>
      </c>
      <c r="B1413" s="57"/>
      <c r="C1413" s="4" t="s">
        <v>13</v>
      </c>
      <c r="D1413" s="4" t="s">
        <v>11</v>
      </c>
      <c r="E1413" s="4" t="s">
        <v>798</v>
      </c>
      <c r="F1413" s="4" t="s">
        <v>80</v>
      </c>
      <c r="G1413" s="7">
        <v>130</v>
      </c>
      <c r="H1413" s="7"/>
      <c r="I1413" s="7"/>
    </row>
    <row r="1414" spans="1:9">
      <c r="A1414" s="100" t="s">
        <v>432</v>
      </c>
      <c r="B1414" s="56"/>
      <c r="C1414" s="4" t="s">
        <v>13</v>
      </c>
      <c r="D1414" s="4" t="s">
        <v>11</v>
      </c>
      <c r="E1414" s="4" t="s">
        <v>714</v>
      </c>
      <c r="F1414" s="57"/>
      <c r="G1414" s="7">
        <f>SUM(G1415:G1417)</f>
        <v>1676.5</v>
      </c>
      <c r="H1414" s="7">
        <f t="shared" ref="H1414:I1414" si="373">SUM(H1416:H1417)</f>
        <v>0</v>
      </c>
      <c r="I1414" s="7">
        <f t="shared" si="373"/>
        <v>0</v>
      </c>
    </row>
    <row r="1415" spans="1:9" ht="47.25" hidden="1">
      <c r="A1415" s="32" t="s">
        <v>42</v>
      </c>
      <c r="B1415" s="56"/>
      <c r="C1415" s="4" t="s">
        <v>13</v>
      </c>
      <c r="D1415" s="4" t="s">
        <v>11</v>
      </c>
      <c r="E1415" s="4" t="s">
        <v>714</v>
      </c>
      <c r="F1415" s="49" t="s">
        <v>78</v>
      </c>
      <c r="G1415" s="7"/>
      <c r="H1415" s="7"/>
      <c r="I1415" s="7"/>
    </row>
    <row r="1416" spans="1:9" ht="31.5">
      <c r="A1416" s="100" t="s">
        <v>43</v>
      </c>
      <c r="B1416" s="56"/>
      <c r="C1416" s="4" t="s">
        <v>13</v>
      </c>
      <c r="D1416" s="4" t="s">
        <v>11</v>
      </c>
      <c r="E1416" s="4" t="s">
        <v>714</v>
      </c>
      <c r="F1416" s="4" t="s">
        <v>80</v>
      </c>
      <c r="G1416" s="7">
        <v>1276.5</v>
      </c>
      <c r="H1416" s="7"/>
      <c r="I1416" s="7"/>
    </row>
    <row r="1417" spans="1:9">
      <c r="A1417" s="100" t="s">
        <v>34</v>
      </c>
      <c r="B1417" s="57"/>
      <c r="C1417" s="4" t="s">
        <v>13</v>
      </c>
      <c r="D1417" s="4" t="s">
        <v>11</v>
      </c>
      <c r="E1417" s="4" t="s">
        <v>714</v>
      </c>
      <c r="F1417" s="4" t="s">
        <v>88</v>
      </c>
      <c r="G1417" s="7">
        <v>400</v>
      </c>
      <c r="H1417" s="7"/>
      <c r="I1417" s="7"/>
    </row>
    <row r="1418" spans="1:9">
      <c r="A1418" s="100" t="s">
        <v>817</v>
      </c>
      <c r="B1418" s="57"/>
      <c r="C1418" s="4" t="s">
        <v>13</v>
      </c>
      <c r="D1418" s="4" t="s">
        <v>11</v>
      </c>
      <c r="E1418" s="4" t="s">
        <v>920</v>
      </c>
      <c r="F1418" s="4"/>
      <c r="G1418" s="7">
        <f>SUM(G1419)</f>
        <v>73.3</v>
      </c>
      <c r="H1418" s="7"/>
      <c r="I1418" s="7"/>
    </row>
    <row r="1419" spans="1:9" ht="31.5">
      <c r="A1419" s="100" t="s">
        <v>922</v>
      </c>
      <c r="B1419" s="57"/>
      <c r="C1419" s="4" t="s">
        <v>13</v>
      </c>
      <c r="D1419" s="4" t="s">
        <v>11</v>
      </c>
      <c r="E1419" s="4" t="s">
        <v>921</v>
      </c>
      <c r="F1419" s="4"/>
      <c r="G1419" s="7">
        <f>SUM(G1420)</f>
        <v>73.3</v>
      </c>
      <c r="H1419" s="7">
        <f t="shared" ref="H1419:I1419" si="374">SUM(H1420)</f>
        <v>0</v>
      </c>
      <c r="I1419" s="7">
        <f t="shared" si="374"/>
        <v>0</v>
      </c>
    </row>
    <row r="1420" spans="1:9">
      <c r="A1420" s="100" t="s">
        <v>34</v>
      </c>
      <c r="B1420" s="57"/>
      <c r="C1420" s="4" t="s">
        <v>13</v>
      </c>
      <c r="D1420" s="4" t="s">
        <v>11</v>
      </c>
      <c r="E1420" s="4" t="s">
        <v>921</v>
      </c>
      <c r="F1420" s="4" t="s">
        <v>88</v>
      </c>
      <c r="G1420" s="7">
        <v>73.3</v>
      </c>
      <c r="H1420" s="7"/>
      <c r="I1420" s="7"/>
    </row>
    <row r="1421" spans="1:9" ht="31.5" hidden="1">
      <c r="A1421" s="100" t="s">
        <v>236</v>
      </c>
      <c r="B1421" s="56"/>
      <c r="C1421" s="4" t="s">
        <v>13</v>
      </c>
      <c r="D1421" s="4" t="s">
        <v>11</v>
      </c>
      <c r="E1421" s="4" t="s">
        <v>686</v>
      </c>
      <c r="F1421" s="57"/>
      <c r="G1421" s="7">
        <f>SUM(G1422+G1424)</f>
        <v>0</v>
      </c>
      <c r="H1421" s="7">
        <f t="shared" ref="H1421:I1421" si="375">SUM(H1422+H1424)</f>
        <v>0</v>
      </c>
      <c r="I1421" s="7">
        <f t="shared" si="375"/>
        <v>0</v>
      </c>
    </row>
    <row r="1422" spans="1:9" hidden="1">
      <c r="A1422" s="100" t="s">
        <v>115</v>
      </c>
      <c r="B1422" s="56"/>
      <c r="C1422" s="4" t="s">
        <v>13</v>
      </c>
      <c r="D1422" s="4" t="s">
        <v>11</v>
      </c>
      <c r="E1422" s="4" t="s">
        <v>687</v>
      </c>
      <c r="F1422" s="57"/>
      <c r="G1422" s="7">
        <f>SUM(G1423)</f>
        <v>0</v>
      </c>
      <c r="H1422" s="7">
        <f t="shared" ref="H1422:I1422" si="376">SUM(H1423)</f>
        <v>0</v>
      </c>
      <c r="I1422" s="7">
        <f t="shared" si="376"/>
        <v>0</v>
      </c>
    </row>
    <row r="1423" spans="1:9" ht="31.5" hidden="1">
      <c r="A1423" s="100" t="s">
        <v>110</v>
      </c>
      <c r="B1423" s="56"/>
      <c r="C1423" s="4" t="s">
        <v>13</v>
      </c>
      <c r="D1423" s="4" t="s">
        <v>11</v>
      </c>
      <c r="E1423" s="4" t="s">
        <v>687</v>
      </c>
      <c r="F1423" s="4" t="s">
        <v>111</v>
      </c>
      <c r="G1423" s="7"/>
      <c r="H1423" s="7"/>
      <c r="I1423" s="7"/>
    </row>
    <row r="1424" spans="1:9" hidden="1">
      <c r="A1424" s="100" t="s">
        <v>482</v>
      </c>
      <c r="B1424" s="56"/>
      <c r="C1424" s="4" t="s">
        <v>13</v>
      </c>
      <c r="D1424" s="4" t="s">
        <v>11</v>
      </c>
      <c r="E1424" s="4" t="s">
        <v>689</v>
      </c>
      <c r="F1424" s="4"/>
      <c r="G1424" s="7">
        <f>SUM(G1425)</f>
        <v>0</v>
      </c>
      <c r="H1424" s="7">
        <f t="shared" ref="H1424:I1424" si="377">SUM(H1425)</f>
        <v>0</v>
      </c>
      <c r="I1424" s="7">
        <f t="shared" si="377"/>
        <v>0</v>
      </c>
    </row>
    <row r="1425" spans="1:9" ht="31.5" hidden="1">
      <c r="A1425" s="100" t="s">
        <v>110</v>
      </c>
      <c r="B1425" s="56"/>
      <c r="C1425" s="4" t="s">
        <v>13</v>
      </c>
      <c r="D1425" s="4" t="s">
        <v>11</v>
      </c>
      <c r="E1425" s="4" t="s">
        <v>689</v>
      </c>
      <c r="F1425" s="4" t="s">
        <v>111</v>
      </c>
      <c r="G1425" s="7"/>
      <c r="H1425" s="7"/>
      <c r="I1425" s="7"/>
    </row>
    <row r="1426" spans="1:9" hidden="1">
      <c r="A1426" s="100" t="s">
        <v>296</v>
      </c>
      <c r="B1426" s="56"/>
      <c r="C1426" s="4" t="s">
        <v>13</v>
      </c>
      <c r="D1426" s="4" t="s">
        <v>11</v>
      </c>
      <c r="E1426" s="4" t="s">
        <v>688</v>
      </c>
      <c r="F1426" s="4"/>
      <c r="G1426" s="7">
        <f>SUM(G1427)+G1429</f>
        <v>0</v>
      </c>
      <c r="H1426" s="7">
        <f t="shared" ref="H1426:I1426" si="378">SUM(H1427)+H1429</f>
        <v>0</v>
      </c>
      <c r="I1426" s="7">
        <f t="shared" si="378"/>
        <v>0</v>
      </c>
    </row>
    <row r="1427" spans="1:9" hidden="1">
      <c r="A1427" s="100" t="s">
        <v>115</v>
      </c>
      <c r="B1427" s="56"/>
      <c r="C1427" s="4" t="s">
        <v>13</v>
      </c>
      <c r="D1427" s="4" t="s">
        <v>11</v>
      </c>
      <c r="E1427" s="4" t="s">
        <v>431</v>
      </c>
      <c r="F1427" s="57"/>
      <c r="G1427" s="7">
        <f t="shared" ref="G1427:I1427" si="379">G1428</f>
        <v>0</v>
      </c>
      <c r="H1427" s="7">
        <f t="shared" si="379"/>
        <v>0</v>
      </c>
      <c r="I1427" s="7">
        <f t="shared" si="379"/>
        <v>0</v>
      </c>
    </row>
    <row r="1428" spans="1:9" ht="31.5" hidden="1">
      <c r="A1428" s="100" t="s">
        <v>110</v>
      </c>
      <c r="B1428" s="56"/>
      <c r="C1428" s="4" t="s">
        <v>13</v>
      </c>
      <c r="D1428" s="4" t="s">
        <v>11</v>
      </c>
      <c r="E1428" s="4" t="s">
        <v>431</v>
      </c>
      <c r="F1428" s="4" t="s">
        <v>111</v>
      </c>
      <c r="G1428" s="7"/>
      <c r="H1428" s="7"/>
      <c r="I1428" s="7"/>
    </row>
    <row r="1429" spans="1:9" hidden="1">
      <c r="A1429" s="100" t="s">
        <v>482</v>
      </c>
      <c r="B1429" s="56"/>
      <c r="C1429" s="4" t="s">
        <v>13</v>
      </c>
      <c r="D1429" s="4" t="s">
        <v>11</v>
      </c>
      <c r="E1429" s="4" t="s">
        <v>483</v>
      </c>
      <c r="F1429" s="4"/>
      <c r="G1429" s="7">
        <f t="shared" ref="G1429:I1429" si="380">SUM(G1430)</f>
        <v>0</v>
      </c>
      <c r="H1429" s="7">
        <f t="shared" si="380"/>
        <v>0</v>
      </c>
      <c r="I1429" s="7">
        <f t="shared" si="380"/>
        <v>0</v>
      </c>
    </row>
    <row r="1430" spans="1:9" ht="31.5" hidden="1">
      <c r="A1430" s="100" t="s">
        <v>110</v>
      </c>
      <c r="B1430" s="56"/>
      <c r="C1430" s="4" t="s">
        <v>13</v>
      </c>
      <c r="D1430" s="4" t="s">
        <v>11</v>
      </c>
      <c r="E1430" s="4" t="s">
        <v>483</v>
      </c>
      <c r="F1430" s="4" t="s">
        <v>111</v>
      </c>
      <c r="G1430" s="7"/>
      <c r="H1430" s="7"/>
      <c r="I1430" s="7"/>
    </row>
    <row r="1431" spans="1:9" ht="31.5">
      <c r="A1431" s="100" t="s">
        <v>140</v>
      </c>
      <c r="B1431" s="57"/>
      <c r="C1431" s="4" t="s">
        <v>13</v>
      </c>
      <c r="D1431" s="4" t="s">
        <v>11</v>
      </c>
      <c r="E1431" s="4" t="s">
        <v>141</v>
      </c>
      <c r="F1431" s="57"/>
      <c r="G1431" s="7">
        <f>SUM(G1435+G1438+G1441)+G1432</f>
        <v>361.8</v>
      </c>
      <c r="H1431" s="7">
        <f t="shared" ref="H1431:I1431" si="381">SUM(H1435+H1438+H1441)+H1432</f>
        <v>0</v>
      </c>
      <c r="I1431" s="7">
        <f t="shared" si="381"/>
        <v>0</v>
      </c>
    </row>
    <row r="1432" spans="1:9">
      <c r="A1432" s="100" t="s">
        <v>29</v>
      </c>
      <c r="B1432" s="57"/>
      <c r="C1432" s="4" t="s">
        <v>13</v>
      </c>
      <c r="D1432" s="4" t="s">
        <v>11</v>
      </c>
      <c r="E1432" s="4" t="s">
        <v>361</v>
      </c>
      <c r="F1432" s="57"/>
      <c r="G1432" s="7">
        <f>SUM(G1433)</f>
        <v>361.8</v>
      </c>
      <c r="H1432" s="7">
        <f t="shared" ref="H1432:I1432" si="382">SUM(H1433)</f>
        <v>0</v>
      </c>
      <c r="I1432" s="7">
        <f t="shared" si="382"/>
        <v>0</v>
      </c>
    </row>
    <row r="1433" spans="1:9">
      <c r="A1433" s="100" t="s">
        <v>432</v>
      </c>
      <c r="B1433" s="56"/>
      <c r="C1433" s="4" t="s">
        <v>13</v>
      </c>
      <c r="D1433" s="4" t="s">
        <v>11</v>
      </c>
      <c r="E1433" s="4" t="s">
        <v>737</v>
      </c>
      <c r="F1433" s="57"/>
      <c r="G1433" s="7">
        <f>SUM(G1434:G1434)</f>
        <v>361.8</v>
      </c>
      <c r="H1433" s="7">
        <f t="shared" ref="H1433:I1433" si="383">SUM(H1434:H1434)</f>
        <v>0</v>
      </c>
      <c r="I1433" s="7">
        <f t="shared" si="383"/>
        <v>0</v>
      </c>
    </row>
    <row r="1434" spans="1:9" ht="31.5">
      <c r="A1434" s="100" t="s">
        <v>43</v>
      </c>
      <c r="B1434" s="56"/>
      <c r="C1434" s="4" t="s">
        <v>13</v>
      </c>
      <c r="D1434" s="4" t="s">
        <v>11</v>
      </c>
      <c r="E1434" s="4" t="s">
        <v>737</v>
      </c>
      <c r="F1434" s="4" t="s">
        <v>80</v>
      </c>
      <c r="G1434" s="7">
        <v>361.8</v>
      </c>
      <c r="H1434" s="7"/>
      <c r="I1434" s="7"/>
    </row>
    <row r="1435" spans="1:9" hidden="1">
      <c r="A1435" s="100" t="s">
        <v>364</v>
      </c>
      <c r="B1435" s="57"/>
      <c r="C1435" s="4" t="s">
        <v>13</v>
      </c>
      <c r="D1435" s="4" t="s">
        <v>11</v>
      </c>
      <c r="E1435" s="4" t="s">
        <v>365</v>
      </c>
      <c r="F1435" s="4"/>
      <c r="G1435" s="7">
        <f t="shared" ref="G1435:I1436" si="384">G1436</f>
        <v>0</v>
      </c>
      <c r="H1435" s="7">
        <f t="shared" si="384"/>
        <v>0</v>
      </c>
      <c r="I1435" s="7">
        <f t="shared" si="384"/>
        <v>0</v>
      </c>
    </row>
    <row r="1436" spans="1:9" hidden="1">
      <c r="A1436" s="100" t="s">
        <v>108</v>
      </c>
      <c r="B1436" s="57"/>
      <c r="C1436" s="4" t="s">
        <v>13</v>
      </c>
      <c r="D1436" s="4" t="s">
        <v>11</v>
      </c>
      <c r="E1436" s="4" t="s">
        <v>366</v>
      </c>
      <c r="F1436" s="4"/>
      <c r="G1436" s="7">
        <f t="shared" si="384"/>
        <v>0</v>
      </c>
      <c r="H1436" s="7">
        <f t="shared" si="384"/>
        <v>0</v>
      </c>
      <c r="I1436" s="7">
        <f t="shared" si="384"/>
        <v>0</v>
      </c>
    </row>
    <row r="1437" spans="1:9" ht="31.5" hidden="1">
      <c r="A1437" s="100" t="s">
        <v>110</v>
      </c>
      <c r="B1437" s="57"/>
      <c r="C1437" s="4" t="s">
        <v>13</v>
      </c>
      <c r="D1437" s="4" t="s">
        <v>11</v>
      </c>
      <c r="E1437" s="4" t="s">
        <v>366</v>
      </c>
      <c r="F1437" s="4" t="s">
        <v>111</v>
      </c>
      <c r="G1437" s="7"/>
      <c r="H1437" s="7"/>
      <c r="I1437" s="7"/>
    </row>
    <row r="1438" spans="1:9" ht="31.5" hidden="1">
      <c r="A1438" s="100" t="s">
        <v>236</v>
      </c>
      <c r="B1438" s="57"/>
      <c r="C1438" s="4" t="s">
        <v>13</v>
      </c>
      <c r="D1438" s="4" t="s">
        <v>11</v>
      </c>
      <c r="E1438" s="4" t="s">
        <v>372</v>
      </c>
      <c r="F1438" s="4"/>
      <c r="G1438" s="7">
        <f t="shared" ref="G1438:I1439" si="385">G1439</f>
        <v>0</v>
      </c>
      <c r="H1438" s="7">
        <f t="shared" si="385"/>
        <v>0</v>
      </c>
      <c r="I1438" s="7">
        <f t="shared" si="385"/>
        <v>0</v>
      </c>
    </row>
    <row r="1439" spans="1:9" hidden="1">
      <c r="A1439" s="100" t="s">
        <v>108</v>
      </c>
      <c r="B1439" s="57"/>
      <c r="C1439" s="4" t="s">
        <v>13</v>
      </c>
      <c r="D1439" s="4" t="s">
        <v>11</v>
      </c>
      <c r="E1439" s="4" t="s">
        <v>373</v>
      </c>
      <c r="F1439" s="4"/>
      <c r="G1439" s="7">
        <f t="shared" si="385"/>
        <v>0</v>
      </c>
      <c r="H1439" s="7">
        <f t="shared" si="385"/>
        <v>0</v>
      </c>
      <c r="I1439" s="7">
        <f t="shared" si="385"/>
        <v>0</v>
      </c>
    </row>
    <row r="1440" spans="1:9" ht="30.75" hidden="1" customHeight="1">
      <c r="A1440" s="100" t="s">
        <v>110</v>
      </c>
      <c r="B1440" s="57"/>
      <c r="C1440" s="4" t="s">
        <v>13</v>
      </c>
      <c r="D1440" s="4" t="s">
        <v>11</v>
      </c>
      <c r="E1440" s="4" t="s">
        <v>373</v>
      </c>
      <c r="F1440" s="4" t="s">
        <v>111</v>
      </c>
      <c r="G1440" s="7"/>
      <c r="H1440" s="7"/>
      <c r="I1440" s="7"/>
    </row>
    <row r="1441" spans="1:9" ht="30.75" hidden="1" customHeight="1">
      <c r="A1441" s="100" t="s">
        <v>296</v>
      </c>
      <c r="B1441" s="57"/>
      <c r="C1441" s="4" t="s">
        <v>13</v>
      </c>
      <c r="D1441" s="4" t="s">
        <v>11</v>
      </c>
      <c r="E1441" s="4" t="s">
        <v>367</v>
      </c>
      <c r="F1441" s="4"/>
      <c r="G1441" s="7">
        <f t="shared" ref="G1441:I1442" si="386">G1442</f>
        <v>0</v>
      </c>
      <c r="H1441" s="7">
        <f t="shared" si="386"/>
        <v>0</v>
      </c>
      <c r="I1441" s="7">
        <f t="shared" si="386"/>
        <v>0</v>
      </c>
    </row>
    <row r="1442" spans="1:9" ht="30.75" hidden="1" customHeight="1">
      <c r="A1442" s="100" t="s">
        <v>108</v>
      </c>
      <c r="B1442" s="57"/>
      <c r="C1442" s="4" t="s">
        <v>13</v>
      </c>
      <c r="D1442" s="4" t="s">
        <v>11</v>
      </c>
      <c r="E1442" s="4" t="s">
        <v>368</v>
      </c>
      <c r="F1442" s="4"/>
      <c r="G1442" s="7">
        <f t="shared" si="386"/>
        <v>0</v>
      </c>
      <c r="H1442" s="7">
        <f t="shared" si="386"/>
        <v>0</v>
      </c>
      <c r="I1442" s="7">
        <f t="shared" si="386"/>
        <v>0</v>
      </c>
    </row>
    <row r="1443" spans="1:9" ht="31.5" hidden="1">
      <c r="A1443" s="100" t="s">
        <v>110</v>
      </c>
      <c r="B1443" s="57"/>
      <c r="C1443" s="4" t="s">
        <v>13</v>
      </c>
      <c r="D1443" s="4" t="s">
        <v>11</v>
      </c>
      <c r="E1443" s="4" t="s">
        <v>368</v>
      </c>
      <c r="F1443" s="4" t="s">
        <v>111</v>
      </c>
      <c r="G1443" s="7"/>
      <c r="H1443" s="7"/>
      <c r="I1443" s="7"/>
    </row>
    <row r="1444" spans="1:9" ht="31.5">
      <c r="A1444" s="100" t="s">
        <v>475</v>
      </c>
      <c r="B1444" s="57"/>
      <c r="C1444" s="4" t="s">
        <v>13</v>
      </c>
      <c r="D1444" s="4" t="s">
        <v>11</v>
      </c>
      <c r="E1444" s="4" t="s">
        <v>131</v>
      </c>
      <c r="F1444" s="4"/>
      <c r="G1444" s="7">
        <f>G1453+G1445+G1451+G1448</f>
        <v>49942.399999999994</v>
      </c>
      <c r="H1444" s="7">
        <f t="shared" ref="H1444:I1444" si="387">H1453+H1445+H1451+H1448</f>
        <v>48312.5</v>
      </c>
      <c r="I1444" s="7">
        <f t="shared" si="387"/>
        <v>49197.5</v>
      </c>
    </row>
    <row r="1445" spans="1:9">
      <c r="A1445" s="32" t="s">
        <v>69</v>
      </c>
      <c r="B1445" s="49"/>
      <c r="C1445" s="49" t="s">
        <v>13</v>
      </c>
      <c r="D1445" s="49" t="s">
        <v>11</v>
      </c>
      <c r="E1445" s="55" t="s">
        <v>422</v>
      </c>
      <c r="F1445" s="49"/>
      <c r="G1445" s="51">
        <f>+G1446+G1447</f>
        <v>5320.8</v>
      </c>
      <c r="H1445" s="51">
        <f>+H1446+H1447</f>
        <v>4238.3</v>
      </c>
      <c r="I1445" s="51">
        <f>+I1446+I1447</f>
        <v>4238.3</v>
      </c>
    </row>
    <row r="1446" spans="1:9" ht="47.25">
      <c r="A1446" s="32" t="s">
        <v>42</v>
      </c>
      <c r="B1446" s="49"/>
      <c r="C1446" s="49" t="s">
        <v>13</v>
      </c>
      <c r="D1446" s="49" t="s">
        <v>11</v>
      </c>
      <c r="E1446" s="55" t="s">
        <v>422</v>
      </c>
      <c r="F1446" s="49" t="s">
        <v>78</v>
      </c>
      <c r="G1446" s="51">
        <v>5320.3</v>
      </c>
      <c r="H1446" s="51">
        <v>4237.8</v>
      </c>
      <c r="I1446" s="51">
        <v>4237.8</v>
      </c>
    </row>
    <row r="1447" spans="1:9" ht="31.5">
      <c r="A1447" s="32" t="s">
        <v>43</v>
      </c>
      <c r="B1447" s="49"/>
      <c r="C1447" s="49" t="s">
        <v>13</v>
      </c>
      <c r="D1447" s="49" t="s">
        <v>11</v>
      </c>
      <c r="E1447" s="55" t="s">
        <v>422</v>
      </c>
      <c r="F1447" s="49" t="s">
        <v>80</v>
      </c>
      <c r="G1447" s="51">
        <v>0.5</v>
      </c>
      <c r="H1447" s="51">
        <v>0.5</v>
      </c>
      <c r="I1447" s="51">
        <v>0.5</v>
      </c>
    </row>
    <row r="1448" spans="1:9">
      <c r="A1448" s="32" t="s">
        <v>84</v>
      </c>
      <c r="B1448" s="49"/>
      <c r="C1448" s="49" t="s">
        <v>13</v>
      </c>
      <c r="D1448" s="49" t="s">
        <v>11</v>
      </c>
      <c r="E1448" s="55" t="s">
        <v>820</v>
      </c>
      <c r="F1448" s="49"/>
      <c r="G1448" s="51">
        <f>SUM(G1449:G1450)</f>
        <v>191.1</v>
      </c>
      <c r="H1448" s="51">
        <f t="shared" ref="H1448:I1448" si="388">SUM(H1449:H1450)</f>
        <v>175.8</v>
      </c>
      <c r="I1448" s="51">
        <f t="shared" si="388"/>
        <v>175.8</v>
      </c>
    </row>
    <row r="1449" spans="1:9" ht="31.5">
      <c r="A1449" s="32" t="s">
        <v>43</v>
      </c>
      <c r="B1449" s="49"/>
      <c r="C1449" s="49" t="s">
        <v>13</v>
      </c>
      <c r="D1449" s="49" t="s">
        <v>11</v>
      </c>
      <c r="E1449" s="55" t="s">
        <v>820</v>
      </c>
      <c r="F1449" s="49" t="s">
        <v>80</v>
      </c>
      <c r="G1449" s="51">
        <v>190.1</v>
      </c>
      <c r="H1449" s="51">
        <v>174.8</v>
      </c>
      <c r="I1449" s="51">
        <v>174.8</v>
      </c>
    </row>
    <row r="1450" spans="1:9">
      <c r="A1450" s="100" t="s">
        <v>20</v>
      </c>
      <c r="B1450" s="49"/>
      <c r="C1450" s="49" t="s">
        <v>13</v>
      </c>
      <c r="D1450" s="49" t="s">
        <v>11</v>
      </c>
      <c r="E1450" s="55" t="s">
        <v>820</v>
      </c>
      <c r="F1450" s="49" t="s">
        <v>85</v>
      </c>
      <c r="G1450" s="51">
        <v>1</v>
      </c>
      <c r="H1450" s="51">
        <v>1</v>
      </c>
      <c r="I1450" s="51">
        <v>1</v>
      </c>
    </row>
    <row r="1451" spans="1:9" ht="33.75" customHeight="1">
      <c r="A1451" s="100" t="s">
        <v>87</v>
      </c>
      <c r="B1451" s="49"/>
      <c r="C1451" s="49" t="s">
        <v>13</v>
      </c>
      <c r="D1451" s="49" t="s">
        <v>11</v>
      </c>
      <c r="E1451" s="55" t="s">
        <v>479</v>
      </c>
      <c r="F1451" s="49"/>
      <c r="G1451" s="51">
        <f>SUM(G1452)</f>
        <v>430.4</v>
      </c>
      <c r="H1451" s="51">
        <f>SUM(H1452)</f>
        <v>54.2</v>
      </c>
      <c r="I1451" s="51">
        <f>SUM(I1452)</f>
        <v>304.2</v>
      </c>
    </row>
    <row r="1452" spans="1:9" ht="31.5">
      <c r="A1452" s="32" t="s">
        <v>43</v>
      </c>
      <c r="B1452" s="49"/>
      <c r="C1452" s="49" t="s">
        <v>13</v>
      </c>
      <c r="D1452" s="49" t="s">
        <v>11</v>
      </c>
      <c r="E1452" s="55" t="s">
        <v>479</v>
      </c>
      <c r="F1452" s="49" t="s">
        <v>80</v>
      </c>
      <c r="G1452" s="51">
        <v>430.4</v>
      </c>
      <c r="H1452" s="51">
        <v>54.2</v>
      </c>
      <c r="I1452" s="51">
        <v>304.2</v>
      </c>
    </row>
    <row r="1453" spans="1:9" ht="31.5">
      <c r="A1453" s="100" t="s">
        <v>36</v>
      </c>
      <c r="B1453" s="56"/>
      <c r="C1453" s="4" t="s">
        <v>13</v>
      </c>
      <c r="D1453" s="4" t="s">
        <v>11</v>
      </c>
      <c r="E1453" s="4" t="s">
        <v>132</v>
      </c>
      <c r="F1453" s="4"/>
      <c r="G1453" s="7">
        <f>G1454</f>
        <v>44000.099999999991</v>
      </c>
      <c r="H1453" s="7">
        <f>H1454</f>
        <v>43844.2</v>
      </c>
      <c r="I1453" s="7">
        <f>I1454</f>
        <v>44479.199999999997</v>
      </c>
    </row>
    <row r="1454" spans="1:9">
      <c r="A1454" s="100" t="s">
        <v>432</v>
      </c>
      <c r="B1454" s="56"/>
      <c r="C1454" s="4" t="s">
        <v>13</v>
      </c>
      <c r="D1454" s="4" t="s">
        <v>11</v>
      </c>
      <c r="E1454" s="4" t="s">
        <v>133</v>
      </c>
      <c r="F1454" s="4"/>
      <c r="G1454" s="7">
        <f>G1455+G1456+G1457</f>
        <v>44000.099999999991</v>
      </c>
      <c r="H1454" s="7">
        <f>H1455+H1456+H1457</f>
        <v>43844.2</v>
      </c>
      <c r="I1454" s="7">
        <f>I1455+I1456+I1457</f>
        <v>44479.199999999997</v>
      </c>
    </row>
    <row r="1455" spans="1:9" ht="47.25">
      <c r="A1455" s="100" t="s">
        <v>42</v>
      </c>
      <c r="B1455" s="57"/>
      <c r="C1455" s="4" t="s">
        <v>13</v>
      </c>
      <c r="D1455" s="4" t="s">
        <v>11</v>
      </c>
      <c r="E1455" s="4" t="s">
        <v>133</v>
      </c>
      <c r="F1455" s="4" t="s">
        <v>78</v>
      </c>
      <c r="G1455" s="7">
        <v>42024.2</v>
      </c>
      <c r="H1455" s="7">
        <v>42504.6</v>
      </c>
      <c r="I1455" s="7">
        <v>42504.6</v>
      </c>
    </row>
    <row r="1456" spans="1:9" s="27" customFormat="1" ht="31.5">
      <c r="A1456" s="100" t="s">
        <v>43</v>
      </c>
      <c r="B1456" s="57"/>
      <c r="C1456" s="4" t="s">
        <v>13</v>
      </c>
      <c r="D1456" s="4" t="s">
        <v>11</v>
      </c>
      <c r="E1456" s="4" t="s">
        <v>133</v>
      </c>
      <c r="F1456" s="4" t="s">
        <v>80</v>
      </c>
      <c r="G1456" s="7">
        <v>1973.2</v>
      </c>
      <c r="H1456" s="7">
        <v>1337</v>
      </c>
      <c r="I1456" s="7">
        <v>1972</v>
      </c>
    </row>
    <row r="1457" spans="1:9">
      <c r="A1457" s="100" t="s">
        <v>20</v>
      </c>
      <c r="B1457" s="57"/>
      <c r="C1457" s="4" t="s">
        <v>13</v>
      </c>
      <c r="D1457" s="4" t="s">
        <v>11</v>
      </c>
      <c r="E1457" s="4" t="s">
        <v>133</v>
      </c>
      <c r="F1457" s="4" t="s">
        <v>85</v>
      </c>
      <c r="G1457" s="7">
        <v>2.7</v>
      </c>
      <c r="H1457" s="7">
        <v>2.6</v>
      </c>
      <c r="I1457" s="7">
        <v>2.6</v>
      </c>
    </row>
    <row r="1458" spans="1:9">
      <c r="A1458" s="23" t="s">
        <v>624</v>
      </c>
      <c r="B1458" s="40"/>
      <c r="C1458" s="101"/>
      <c r="D1458" s="101"/>
      <c r="E1458" s="101"/>
      <c r="F1458" s="31"/>
      <c r="G1458" s="43"/>
      <c r="H1458" s="10">
        <v>115000</v>
      </c>
      <c r="I1458" s="10">
        <v>185000</v>
      </c>
    </row>
    <row r="1459" spans="1:9">
      <c r="A1459" s="23" t="s">
        <v>172</v>
      </c>
      <c r="B1459" s="38"/>
      <c r="C1459" s="29"/>
      <c r="D1459" s="29"/>
      <c r="E1459" s="29"/>
      <c r="F1459" s="29"/>
      <c r="G1459" s="10">
        <f>SUM(G10+G36+G56+G549+G592+G790+G904+G1243)</f>
        <v>7655968.129999999</v>
      </c>
      <c r="H1459" s="10">
        <f>SUM(H10+H36+H56+H549+H592+H790+H904+H1243)+H1458</f>
        <v>6574333.4000000004</v>
      </c>
      <c r="I1459" s="10">
        <f>SUM(I10+I36+I56+I549+I592+I790+I904+I1243)+I1458</f>
        <v>6289257.6999999993</v>
      </c>
    </row>
    <row r="1460" spans="1:9">
      <c r="H1460" s="61"/>
      <c r="I1460" s="61"/>
    </row>
    <row r="1461" spans="1:9" ht="19.5" hidden="1" customHeight="1">
      <c r="G1461" s="102">
        <v>7655968.0999999996</v>
      </c>
      <c r="H1461" s="102">
        <v>6574333.4000000004</v>
      </c>
      <c r="I1461" s="102">
        <v>6289257.7000000002</v>
      </c>
    </row>
    <row r="1462" spans="1:9" ht="20.25" hidden="1" customHeight="1">
      <c r="G1462" s="61">
        <f>SUM(G1461-G1459)</f>
        <v>-2.9999999329447746E-2</v>
      </c>
      <c r="H1462" s="61">
        <f t="shared" ref="H1462:I1462" si="389">SUM(H1461-H1459)</f>
        <v>0</v>
      </c>
      <c r="I1462" s="61">
        <f t="shared" si="389"/>
        <v>9.3132257461547852E-10</v>
      </c>
    </row>
    <row r="1463" spans="1:9" ht="14.25" hidden="1" customHeight="1"/>
    <row r="1464" spans="1:9" hidden="1" outlineLevel="1"/>
    <row r="1465" spans="1:9" hidden="1" outlineLevel="1" collapsed="1">
      <c r="E1465" s="37" t="s">
        <v>937</v>
      </c>
      <c r="F1465" s="37"/>
      <c r="G1465" s="31"/>
      <c r="H1465" s="31"/>
      <c r="I1465" s="31"/>
    </row>
    <row r="1466" spans="1:9" hidden="1" outlineLevel="1">
      <c r="E1466" s="37" t="s">
        <v>938</v>
      </c>
      <c r="F1466" s="37"/>
      <c r="G1466" s="97">
        <f>SUM(G294+G382+G414+G417)</f>
        <v>169169.1</v>
      </c>
      <c r="H1466" s="97">
        <f>SUM(H294+H382+H414+H417)</f>
        <v>68879.100000000006</v>
      </c>
      <c r="I1466" s="97">
        <f>SUM(I294+I382+I414+I417)</f>
        <v>300</v>
      </c>
    </row>
    <row r="1467" spans="1:9" hidden="1" outlineLevel="1">
      <c r="E1467" s="37" t="s">
        <v>941</v>
      </c>
      <c r="F1467" s="37"/>
      <c r="G1467" s="9">
        <f>SUM(G728)+G784+G787</f>
        <v>9546.5300000000007</v>
      </c>
      <c r="H1467" s="9">
        <f>SUM(H728)+H784+H787</f>
        <v>8465.7000000000007</v>
      </c>
      <c r="I1467" s="9">
        <f>SUM(I728)+I784+I787</f>
        <v>8465.7000000000007</v>
      </c>
    </row>
    <row r="1468" spans="1:9" hidden="1" outlineLevel="1">
      <c r="E1468" s="37" t="s">
        <v>942</v>
      </c>
      <c r="F1468" s="37"/>
      <c r="G1468" s="97">
        <f>SUM(G884)</f>
        <v>8899.2000000000007</v>
      </c>
      <c r="H1468" s="97">
        <f>SUM(H884)</f>
        <v>9268.0999999999985</v>
      </c>
      <c r="I1468" s="97">
        <f>SUM(I884)</f>
        <v>0</v>
      </c>
    </row>
    <row r="1469" spans="1:9" hidden="1" outlineLevel="1">
      <c r="E1469" s="37" t="s">
        <v>940</v>
      </c>
      <c r="F1469" s="37"/>
      <c r="G1469" s="9">
        <f>SUM(G1145+G1101+G1047)+G1057</f>
        <v>12647.6</v>
      </c>
      <c r="H1469" s="9">
        <f>SUM(H1145+H1101+H1047)+H1057</f>
        <v>53714.5</v>
      </c>
      <c r="I1469" s="9">
        <f>SUM(I1145+I1101+I1047)+I1057</f>
        <v>8541</v>
      </c>
    </row>
    <row r="1470" spans="1:9" hidden="1" outlineLevel="1">
      <c r="E1470" s="37" t="s">
        <v>939</v>
      </c>
      <c r="F1470" s="37"/>
      <c r="G1470" s="9">
        <f>SUM(G1418+G1387+G1318)+G1383+G1276</f>
        <v>2573.3000000000002</v>
      </c>
      <c r="H1470" s="9">
        <f>SUM(H1418+H1387+H1318)+H1383+H1276</f>
        <v>2413.8000000000002</v>
      </c>
      <c r="I1470" s="9">
        <f>SUM(I1418+I1387+I1318)+I1383+I1276</f>
        <v>0</v>
      </c>
    </row>
    <row r="1471" spans="1:9" hidden="1" outlineLevel="1">
      <c r="E1471" s="37" t="s">
        <v>849</v>
      </c>
      <c r="F1471" s="37"/>
      <c r="G1471" s="97">
        <f>SUM(G1466:G1470)</f>
        <v>202835.73</v>
      </c>
      <c r="H1471" s="97">
        <f t="shared" ref="H1471:I1471" si="390">SUM(H1466:H1470)</f>
        <v>142741.19999999998</v>
      </c>
      <c r="I1471" s="97">
        <f t="shared" si="390"/>
        <v>17306.7</v>
      </c>
    </row>
    <row r="1472" spans="1:9" hidden="1" outlineLevel="1">
      <c r="G1472" s="18" t="s">
        <v>943</v>
      </c>
      <c r="H1472" s="91">
        <f>SUM(G1471:I1471)</f>
        <v>362883.63</v>
      </c>
    </row>
    <row r="1473" hidden="1"/>
  </sheetData>
  <autoFilter ref="F1:F1468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5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65"/>
  <sheetViews>
    <sheetView workbookViewId="0">
      <selection activeCell="A6" sqref="A6:F6"/>
    </sheetView>
  </sheetViews>
  <sheetFormatPr defaultRowHeight="15.7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>
      <c r="C1" s="3"/>
      <c r="E1" s="14"/>
      <c r="F1" s="14" t="s">
        <v>992</v>
      </c>
    </row>
    <row r="2" spans="1:6" ht="15.75" customHeight="1">
      <c r="C2" s="3"/>
      <c r="E2" s="3"/>
      <c r="F2" s="3" t="s">
        <v>0</v>
      </c>
    </row>
    <row r="3" spans="1:6">
      <c r="C3" s="3"/>
      <c r="E3" s="3"/>
      <c r="F3" s="3" t="s">
        <v>1</v>
      </c>
    </row>
    <row r="4" spans="1:6">
      <c r="C4" s="3"/>
      <c r="E4" s="3"/>
      <c r="F4" s="3" t="s">
        <v>2</v>
      </c>
    </row>
    <row r="5" spans="1:6">
      <c r="C5" s="1"/>
      <c r="E5" s="1"/>
      <c r="F5" s="1" t="s">
        <v>1056</v>
      </c>
    </row>
    <row r="6" spans="1:6" ht="46.5" customHeight="1">
      <c r="A6" s="118" t="s">
        <v>852</v>
      </c>
      <c r="B6" s="119"/>
      <c r="C6" s="119"/>
      <c r="D6" s="120"/>
      <c r="E6" s="120"/>
      <c r="F6" s="120"/>
    </row>
    <row r="7" spans="1:6">
      <c r="D7" s="75"/>
      <c r="E7" s="75"/>
      <c r="F7" s="75" t="s">
        <v>424</v>
      </c>
    </row>
    <row r="8" spans="1:6" ht="27" customHeight="1">
      <c r="A8" s="76" t="s">
        <v>142</v>
      </c>
      <c r="B8" s="77" t="s">
        <v>146</v>
      </c>
      <c r="C8" s="77" t="s">
        <v>147</v>
      </c>
      <c r="D8" s="22" t="s">
        <v>853</v>
      </c>
      <c r="E8" s="22" t="s">
        <v>854</v>
      </c>
      <c r="F8" s="22" t="s">
        <v>855</v>
      </c>
    </row>
    <row r="9" spans="1:6" s="81" customFormat="1">
      <c r="A9" s="78" t="s">
        <v>76</v>
      </c>
      <c r="B9" s="79" t="s">
        <v>28</v>
      </c>
      <c r="C9" s="79" t="s">
        <v>26</v>
      </c>
      <c r="D9" s="80">
        <f>SUM(D10:D17)</f>
        <v>318520.70000000007</v>
      </c>
      <c r="E9" s="80">
        <f>SUM(E10:E17)</f>
        <v>217494.90000000002</v>
      </c>
      <c r="F9" s="80">
        <f>SUM(F10:F17)</f>
        <v>313566.19999999995</v>
      </c>
    </row>
    <row r="10" spans="1:6" ht="47.25">
      <c r="A10" s="82" t="s">
        <v>148</v>
      </c>
      <c r="B10" s="83" t="s">
        <v>28</v>
      </c>
      <c r="C10" s="83" t="s">
        <v>35</v>
      </c>
      <c r="D10" s="84">
        <f>Ведомственная!G58</f>
        <v>5872.3</v>
      </c>
      <c r="E10" s="84">
        <f>Ведомственная!H58</f>
        <v>3925.5</v>
      </c>
      <c r="F10" s="84">
        <f>Ведомственная!I58</f>
        <v>3925.5</v>
      </c>
    </row>
    <row r="11" spans="1:6" ht="63">
      <c r="A11" s="82" t="s">
        <v>149</v>
      </c>
      <c r="B11" s="83" t="s">
        <v>28</v>
      </c>
      <c r="C11" s="83" t="s">
        <v>45</v>
      </c>
      <c r="D11" s="84">
        <f>Ведомственная!G12</f>
        <v>22158.399999999998</v>
      </c>
      <c r="E11" s="84">
        <f>Ведомственная!H12</f>
        <v>20836.699999999997</v>
      </c>
      <c r="F11" s="84">
        <f>Ведомственная!I12</f>
        <v>20836.699999999997</v>
      </c>
    </row>
    <row r="12" spans="1:6" ht="63">
      <c r="A12" s="82" t="s">
        <v>150</v>
      </c>
      <c r="B12" s="83" t="s">
        <v>28</v>
      </c>
      <c r="C12" s="83" t="s">
        <v>11</v>
      </c>
      <c r="D12" s="84">
        <f>Ведомственная!G62</f>
        <v>155507.40000000002</v>
      </c>
      <c r="E12" s="84">
        <f>Ведомственная!H62</f>
        <v>111219.5</v>
      </c>
      <c r="F12" s="84">
        <f>Ведомственная!I62</f>
        <v>167675.80000000002</v>
      </c>
    </row>
    <row r="13" spans="1:6">
      <c r="A13" s="82" t="s">
        <v>151</v>
      </c>
      <c r="B13" s="83" t="s">
        <v>28</v>
      </c>
      <c r="C13" s="83" t="s">
        <v>152</v>
      </c>
      <c r="D13" s="84">
        <f>Ведомственная!G85</f>
        <v>3</v>
      </c>
      <c r="E13" s="84">
        <f>Ведомственная!H85</f>
        <v>3.1</v>
      </c>
      <c r="F13" s="84">
        <f>Ведомственная!I85</f>
        <v>2.8</v>
      </c>
    </row>
    <row r="14" spans="1:6" ht="47.25">
      <c r="A14" s="82" t="s">
        <v>91</v>
      </c>
      <c r="B14" s="83" t="s">
        <v>28</v>
      </c>
      <c r="C14" s="83" t="s">
        <v>67</v>
      </c>
      <c r="D14" s="84">
        <f>Ведомственная!G38+Ведомственная!G551</f>
        <v>43660.7</v>
      </c>
      <c r="E14" s="84">
        <f>Ведомственная!H38+Ведомственная!H551</f>
        <v>33276.400000000001</v>
      </c>
      <c r="F14" s="84">
        <f>Ведомственная!I38+Ведомственная!I551</f>
        <v>34418.400000000001</v>
      </c>
    </row>
    <row r="15" spans="1:6" hidden="1">
      <c r="A15" s="82" t="s">
        <v>486</v>
      </c>
      <c r="B15" s="83" t="s">
        <v>28</v>
      </c>
      <c r="C15" s="83" t="s">
        <v>102</v>
      </c>
      <c r="D15" s="84">
        <f>SUM(Ведомственная!G89)</f>
        <v>0</v>
      </c>
      <c r="E15" s="84">
        <f>SUM(Ведомственная!H89)</f>
        <v>0</v>
      </c>
      <c r="F15" s="84">
        <f>SUM(Ведомственная!I89)</f>
        <v>0</v>
      </c>
    </row>
    <row r="16" spans="1:6">
      <c r="A16" s="82" t="s">
        <v>130</v>
      </c>
      <c r="B16" s="83" t="s">
        <v>28</v>
      </c>
      <c r="C16" s="83" t="s">
        <v>153</v>
      </c>
      <c r="D16" s="84">
        <f>SUM(Ведомственная!G556)</f>
        <v>3000</v>
      </c>
      <c r="E16" s="84">
        <f>SUM(Ведомственная!H556)</f>
        <v>0</v>
      </c>
      <c r="F16" s="84">
        <f>SUM(Ведомственная!I556)</f>
        <v>9539.4</v>
      </c>
    </row>
    <row r="17" spans="1:6">
      <c r="A17" s="82" t="s">
        <v>82</v>
      </c>
      <c r="B17" s="83" t="s">
        <v>28</v>
      </c>
      <c r="C17" s="83" t="s">
        <v>83</v>
      </c>
      <c r="D17" s="84">
        <f>SUM(Ведомственная!G20+Ведомственная!G46+Ведомственная!G93+Ведомственная!G560)</f>
        <v>88318.900000000009</v>
      </c>
      <c r="E17" s="84">
        <f>SUM(Ведомственная!H20+Ведомственная!H46+Ведомственная!H93+Ведомственная!H560)</f>
        <v>48233.700000000004</v>
      </c>
      <c r="F17" s="84">
        <f>SUM(Ведомственная!I20+Ведомственная!I46+Ведомственная!I93+Ведомственная!I560)</f>
        <v>77167.599999999991</v>
      </c>
    </row>
    <row r="18" spans="1:6" s="81" customFormat="1" ht="31.5">
      <c r="A18" s="78" t="s">
        <v>208</v>
      </c>
      <c r="B18" s="79" t="s">
        <v>45</v>
      </c>
      <c r="C18" s="79" t="s">
        <v>26</v>
      </c>
      <c r="D18" s="80">
        <f>SUM(D19:D21)</f>
        <v>33461.799999999996</v>
      </c>
      <c r="E18" s="80">
        <f t="shared" ref="E18:F18" si="0">SUM(E19:E21)</f>
        <v>27931.1</v>
      </c>
      <c r="F18" s="80">
        <f t="shared" si="0"/>
        <v>28155.8</v>
      </c>
    </row>
    <row r="19" spans="1:6">
      <c r="A19" s="82" t="s">
        <v>154</v>
      </c>
      <c r="B19" s="83" t="s">
        <v>45</v>
      </c>
      <c r="C19" s="83" t="s">
        <v>11</v>
      </c>
      <c r="D19" s="84">
        <f>SUM(Ведомственная!G143)</f>
        <v>5948.5</v>
      </c>
      <c r="E19" s="84">
        <f>SUM(Ведомственная!H143)</f>
        <v>4929</v>
      </c>
      <c r="F19" s="84">
        <f>SUM(Ведомственная!I143)</f>
        <v>5153.7</v>
      </c>
    </row>
    <row r="20" spans="1:6">
      <c r="A20" s="82" t="s">
        <v>709</v>
      </c>
      <c r="B20" s="83" t="s">
        <v>45</v>
      </c>
      <c r="C20" s="83" t="s">
        <v>155</v>
      </c>
      <c r="D20" s="84">
        <f>SUM(Ведомственная!G151)</f>
        <v>22867.199999999997</v>
      </c>
      <c r="E20" s="84">
        <f>SUM(Ведомственная!H151)</f>
        <v>21281.699999999997</v>
      </c>
      <c r="F20" s="84">
        <f>SUM(Ведомственная!I151)</f>
        <v>21281.699999999997</v>
      </c>
    </row>
    <row r="21" spans="1:6" ht="47.25">
      <c r="A21" s="2" t="s">
        <v>710</v>
      </c>
      <c r="B21" s="83" t="s">
        <v>45</v>
      </c>
      <c r="C21" s="83" t="s">
        <v>25</v>
      </c>
      <c r="D21" s="84">
        <f>SUM(Ведомственная!G161)</f>
        <v>4646.1000000000004</v>
      </c>
      <c r="E21" s="84">
        <f>SUM(Ведомственная!H161)</f>
        <v>1720.4</v>
      </c>
      <c r="F21" s="84">
        <f>SUM(Ведомственная!I161)</f>
        <v>1720.4</v>
      </c>
    </row>
    <row r="22" spans="1:6" s="81" customFormat="1">
      <c r="A22" s="78" t="s">
        <v>10</v>
      </c>
      <c r="B22" s="79" t="s">
        <v>11</v>
      </c>
      <c r="C22" s="79" t="s">
        <v>26</v>
      </c>
      <c r="D22" s="80">
        <f>SUM(D23:D25)</f>
        <v>1049496.1000000001</v>
      </c>
      <c r="E22" s="80">
        <f>SUM(E23:E25)</f>
        <v>712430.79999999993</v>
      </c>
      <c r="F22" s="80">
        <f>SUM(F23:F25)</f>
        <v>503261.39999999997</v>
      </c>
    </row>
    <row r="23" spans="1:6">
      <c r="A23" s="82" t="s">
        <v>12</v>
      </c>
      <c r="B23" s="83" t="s">
        <v>11</v>
      </c>
      <c r="C23" s="83" t="s">
        <v>13</v>
      </c>
      <c r="D23" s="84">
        <f>Ведомственная!G184</f>
        <v>345644.19999999995</v>
      </c>
      <c r="E23" s="84">
        <f>Ведомственная!H184</f>
        <v>260368.3</v>
      </c>
      <c r="F23" s="84">
        <f>Ведомственная!I184</f>
        <v>267556.59999999998</v>
      </c>
    </row>
    <row r="24" spans="1:6">
      <c r="A24" s="82" t="s">
        <v>156</v>
      </c>
      <c r="B24" s="83" t="s">
        <v>11</v>
      </c>
      <c r="C24" s="83" t="s">
        <v>155</v>
      </c>
      <c r="D24" s="84">
        <f>SUM(Ведомственная!G211)</f>
        <v>677856.00000000012</v>
      </c>
      <c r="E24" s="84">
        <f>SUM(Ведомственная!H211)</f>
        <v>427228.6</v>
      </c>
      <c r="F24" s="84">
        <f>SUM(Ведомственная!I211)</f>
        <v>219645.5</v>
      </c>
    </row>
    <row r="25" spans="1:6">
      <c r="A25" s="82" t="s">
        <v>21</v>
      </c>
      <c r="B25" s="83" t="s">
        <v>11</v>
      </c>
      <c r="C25" s="83" t="s">
        <v>22</v>
      </c>
      <c r="D25" s="84">
        <f>Ведомственная!G243</f>
        <v>25995.899999999998</v>
      </c>
      <c r="E25" s="84">
        <f>Ведомственная!H243</f>
        <v>24833.899999999998</v>
      </c>
      <c r="F25" s="84">
        <f>Ведомственная!I243</f>
        <v>16059.3</v>
      </c>
    </row>
    <row r="26" spans="1:6" ht="14.25" customHeight="1">
      <c r="A26" s="78" t="s">
        <v>214</v>
      </c>
      <c r="B26" s="79" t="s">
        <v>152</v>
      </c>
      <c r="C26" s="79" t="s">
        <v>26</v>
      </c>
      <c r="D26" s="80">
        <f>SUM(D27:D30)</f>
        <v>782865.9</v>
      </c>
      <c r="E26" s="80">
        <f>SUM(E27:E30)</f>
        <v>614482.4</v>
      </c>
      <c r="F26" s="80">
        <f>SUM(F27:F30)</f>
        <v>312376.90000000002</v>
      </c>
    </row>
    <row r="27" spans="1:6">
      <c r="A27" s="82" t="s">
        <v>157</v>
      </c>
      <c r="B27" s="83" t="s">
        <v>152</v>
      </c>
      <c r="C27" s="83" t="s">
        <v>28</v>
      </c>
      <c r="D27" s="84">
        <f>SUM(Ведомственная!G289)</f>
        <v>56609.100000000006</v>
      </c>
      <c r="E27" s="84">
        <f>SUM(Ведомственная!H289)</f>
        <v>0</v>
      </c>
      <c r="F27" s="84">
        <f>SUM(Ведомственная!I289)</f>
        <v>0</v>
      </c>
    </row>
    <row r="28" spans="1:6">
      <c r="A28" s="82" t="s">
        <v>158</v>
      </c>
      <c r="B28" s="83" t="s">
        <v>152</v>
      </c>
      <c r="C28" s="83" t="s">
        <v>35</v>
      </c>
      <c r="D28" s="84">
        <f>SUM(Ведомственная!G303)</f>
        <v>226196.7</v>
      </c>
      <c r="E28" s="84">
        <f>SUM(Ведомственная!H303)</f>
        <v>267709.80000000005</v>
      </c>
      <c r="F28" s="84">
        <f>SUM(Ведомственная!I303)</f>
        <v>41029.599999999999</v>
      </c>
    </row>
    <row r="29" spans="1:6">
      <c r="A29" s="82" t="s">
        <v>159</v>
      </c>
      <c r="B29" s="83" t="s">
        <v>152</v>
      </c>
      <c r="C29" s="83" t="s">
        <v>45</v>
      </c>
      <c r="D29" s="84">
        <f>SUM(Ведомственная!G350)</f>
        <v>487281.5</v>
      </c>
      <c r="E29" s="84">
        <f>SUM(Ведомственная!H350)</f>
        <v>292915.20000000001</v>
      </c>
      <c r="F29" s="84">
        <f>SUM(Ведомственная!I350)</f>
        <v>231534.19999999998</v>
      </c>
    </row>
    <row r="30" spans="1:6" ht="31.5">
      <c r="A30" s="82" t="s">
        <v>160</v>
      </c>
      <c r="B30" s="83" t="s">
        <v>152</v>
      </c>
      <c r="C30" s="83" t="s">
        <v>152</v>
      </c>
      <c r="D30" s="84">
        <f>SUM(Ведомственная!G425)</f>
        <v>12778.599999999999</v>
      </c>
      <c r="E30" s="84">
        <f>SUM(Ведомственная!H425)</f>
        <v>53857.4</v>
      </c>
      <c r="F30" s="84">
        <f>SUM(Ведомственная!I425)</f>
        <v>39813.100000000006</v>
      </c>
    </row>
    <row r="31" spans="1:6" s="81" customFormat="1">
      <c r="A31" s="78" t="s">
        <v>316</v>
      </c>
      <c r="B31" s="79" t="s">
        <v>67</v>
      </c>
      <c r="C31" s="79" t="s">
        <v>26</v>
      </c>
      <c r="D31" s="80">
        <f>SUM(D32:D33)</f>
        <v>26672.7</v>
      </c>
      <c r="E31" s="80">
        <f>SUM(E32:E33)</f>
        <v>12652.1</v>
      </c>
      <c r="F31" s="80">
        <f>SUM(F32:F33)</f>
        <v>13088</v>
      </c>
    </row>
    <row r="32" spans="1:6" ht="31.5">
      <c r="A32" s="82" t="s">
        <v>218</v>
      </c>
      <c r="B32" s="83" t="s">
        <v>67</v>
      </c>
      <c r="C32" s="83" t="s">
        <v>45</v>
      </c>
      <c r="D32" s="84">
        <f>SUM(Ведомственная!G450)</f>
        <v>9583.2999999999993</v>
      </c>
      <c r="E32" s="84">
        <f>SUM(Ведомственная!H450)</f>
        <v>8922.4</v>
      </c>
      <c r="F32" s="84">
        <f>SUM(Ведомственная!I450)</f>
        <v>8922.4</v>
      </c>
    </row>
    <row r="33" spans="1:6">
      <c r="A33" s="82" t="s">
        <v>161</v>
      </c>
      <c r="B33" s="83" t="s">
        <v>67</v>
      </c>
      <c r="C33" s="83" t="s">
        <v>152</v>
      </c>
      <c r="D33" s="84">
        <f>SUM(Ведомственная!G456)+Ведомственная!G577</f>
        <v>17089.400000000001</v>
      </c>
      <c r="E33" s="84">
        <f>SUM(Ведомственная!H456)+Ведомственная!H577</f>
        <v>3729.7000000000003</v>
      </c>
      <c r="F33" s="84">
        <f>SUM(Ведомственная!I456)+Ведомственная!I577</f>
        <v>4165.6000000000004</v>
      </c>
    </row>
    <row r="34" spans="1:6" s="81" customFormat="1">
      <c r="A34" s="78" t="s">
        <v>101</v>
      </c>
      <c r="B34" s="79" t="s">
        <v>102</v>
      </c>
      <c r="C34" s="79" t="s">
        <v>26</v>
      </c>
      <c r="D34" s="80">
        <f>SUM(D35:D40)</f>
        <v>3573779</v>
      </c>
      <c r="E34" s="80">
        <f>SUM(E35:E40)</f>
        <v>3190276.7999999993</v>
      </c>
      <c r="F34" s="80">
        <f>SUM(F35:F40)</f>
        <v>3176252.4</v>
      </c>
    </row>
    <row r="35" spans="1:6">
      <c r="A35" s="82" t="s">
        <v>162</v>
      </c>
      <c r="B35" s="83" t="s">
        <v>102</v>
      </c>
      <c r="C35" s="83" t="s">
        <v>28</v>
      </c>
      <c r="D35" s="84">
        <f>SUM(Ведомственная!G906)</f>
        <v>1191704.4000000001</v>
      </c>
      <c r="E35" s="84">
        <f>SUM(Ведомственная!H906)</f>
        <v>1090102.8</v>
      </c>
      <c r="F35" s="84">
        <f>SUM(Ведомственная!I906)</f>
        <v>1103799.3999999999</v>
      </c>
    </row>
    <row r="36" spans="1:6">
      <c r="A36" s="82" t="s">
        <v>163</v>
      </c>
      <c r="B36" s="83" t="s">
        <v>102</v>
      </c>
      <c r="C36" s="83" t="s">
        <v>35</v>
      </c>
      <c r="D36" s="84">
        <f>SUM(Ведомственная!G971)+Ведомственная!G468</f>
        <v>1958301.5999999999</v>
      </c>
      <c r="E36" s="84">
        <f>SUM(Ведомственная!H971)+Ведомственная!H468</f>
        <v>1763076.7999999998</v>
      </c>
      <c r="F36" s="84">
        <f>SUM(Ведомственная!I971)+Ведомственная!I468</f>
        <v>1730821.6</v>
      </c>
    </row>
    <row r="37" spans="1:6">
      <c r="A37" s="82" t="s">
        <v>103</v>
      </c>
      <c r="B37" s="83" t="s">
        <v>102</v>
      </c>
      <c r="C37" s="83" t="s">
        <v>45</v>
      </c>
      <c r="D37" s="84">
        <f>SUM(Ведомственная!G1245+Ведомственная!G1089)</f>
        <v>300841.8</v>
      </c>
      <c r="E37" s="84">
        <f>SUM(Ведомственная!H1245+Ведомственная!H1089)</f>
        <v>229669.4</v>
      </c>
      <c r="F37" s="84">
        <f>SUM(Ведомственная!I1245+Ведомственная!I1089)</f>
        <v>234238.7</v>
      </c>
    </row>
    <row r="38" spans="1:6" ht="31.5">
      <c r="A38" s="2" t="s">
        <v>677</v>
      </c>
      <c r="B38" s="83" t="s">
        <v>102</v>
      </c>
      <c r="C38" s="83" t="s">
        <v>152</v>
      </c>
      <c r="D38" s="85">
        <f>SUM(Ведомственная!G32+Ведомственная!G472+Ведомственная!G578+Ведомственная!G594+Ведомственная!G1111)+Ведомственная!G1284</f>
        <v>230.3</v>
      </c>
      <c r="E38" s="85">
        <f>SUM(Ведомственная!H32+Ведомственная!H472+Ведомственная!H578+Ведомственная!H594+Ведомственная!H1111)+Ведомственная!H1284</f>
        <v>114.9</v>
      </c>
      <c r="F38" s="85">
        <f>SUM(Ведомственная!I32+Ведомственная!I472+Ведомственная!I578+Ведомственная!I594+Ведомственная!I1111)+Ведомственная!I1284</f>
        <v>114.9</v>
      </c>
    </row>
    <row r="39" spans="1:6">
      <c r="A39" s="82" t="s">
        <v>164</v>
      </c>
      <c r="B39" s="83" t="s">
        <v>102</v>
      </c>
      <c r="C39" s="83" t="s">
        <v>102</v>
      </c>
      <c r="D39" s="84">
        <f>SUM(Ведомственная!G608+Ведомственная!G792+Ведомственная!G1119+Ведомственная!G1289)</f>
        <v>5872.2</v>
      </c>
      <c r="E39" s="84">
        <f>SUM(Ведомственная!H608+Ведомственная!H792+Ведомственная!H1119+Ведомственная!H1289)</f>
        <v>1424.5</v>
      </c>
      <c r="F39" s="84">
        <f>SUM(Ведомственная!I608+Ведомственная!I792+Ведомственная!I1119+Ведомственная!I1289)</f>
        <v>1051.5</v>
      </c>
    </row>
    <row r="40" spans="1:6">
      <c r="A40" s="82" t="s">
        <v>165</v>
      </c>
      <c r="B40" s="83" t="s">
        <v>102</v>
      </c>
      <c r="C40" s="83" t="s">
        <v>155</v>
      </c>
      <c r="D40" s="84">
        <f>SUM(Ведомственная!G1150)+Ведомственная!G498</f>
        <v>116828.70000000001</v>
      </c>
      <c r="E40" s="84">
        <f>SUM(Ведомственная!H1150)+Ведомственная!H498</f>
        <v>105888.4</v>
      </c>
      <c r="F40" s="84">
        <f>SUM(Ведомственная!I1150)+Ведомственная!I498</f>
        <v>106226.3</v>
      </c>
    </row>
    <row r="41" spans="1:6" s="81" customFormat="1">
      <c r="A41" s="78" t="s">
        <v>317</v>
      </c>
      <c r="B41" s="79" t="s">
        <v>13</v>
      </c>
      <c r="C41" s="79" t="s">
        <v>26</v>
      </c>
      <c r="D41" s="80">
        <f>SUM(D42:D43)</f>
        <v>281540.5</v>
      </c>
      <c r="E41" s="80">
        <f>SUM(E42:E43)</f>
        <v>210396.9</v>
      </c>
      <c r="F41" s="80">
        <f>SUM(F42:F43)</f>
        <v>218427.79999999996</v>
      </c>
    </row>
    <row r="42" spans="1:6">
      <c r="A42" s="82" t="s">
        <v>166</v>
      </c>
      <c r="B42" s="83" t="s">
        <v>13</v>
      </c>
      <c r="C42" s="83" t="s">
        <v>28</v>
      </c>
      <c r="D42" s="84">
        <f>SUM(Ведомственная!G1298)+Ведомственная!G503</f>
        <v>216856.4</v>
      </c>
      <c r="E42" s="84">
        <f>SUM(Ведомственная!H1298)+Ведомственная!H503</f>
        <v>161584.4</v>
      </c>
      <c r="F42" s="84">
        <f>SUM(Ведомственная!I1298)+Ведомственная!I503</f>
        <v>167245.29999999996</v>
      </c>
    </row>
    <row r="43" spans="1:6">
      <c r="A43" s="82" t="s">
        <v>870</v>
      </c>
      <c r="B43" s="83" t="s">
        <v>13</v>
      </c>
      <c r="C43" s="83" t="s">
        <v>11</v>
      </c>
      <c r="D43" s="84">
        <f>SUM(Ведомственная!G1395)</f>
        <v>64684.099999999991</v>
      </c>
      <c r="E43" s="84">
        <f>SUM(Ведомственная!H1395)</f>
        <v>48812.5</v>
      </c>
      <c r="F43" s="84">
        <f>SUM(Ведомственная!I1395)</f>
        <v>51182.5</v>
      </c>
    </row>
    <row r="44" spans="1:6" s="81" customFormat="1">
      <c r="A44" s="78" t="s">
        <v>24</v>
      </c>
      <c r="B44" s="79" t="s">
        <v>25</v>
      </c>
      <c r="C44" s="79" t="s">
        <v>26</v>
      </c>
      <c r="D44" s="80">
        <f>SUM(D45:D48)</f>
        <v>1093329.23</v>
      </c>
      <c r="E44" s="80">
        <f>SUM(E45:E48)</f>
        <v>1202568.9000000001</v>
      </c>
      <c r="F44" s="80">
        <f>SUM(F45:F48)</f>
        <v>1256131.9000000004</v>
      </c>
    </row>
    <row r="45" spans="1:6">
      <c r="A45" s="82" t="s">
        <v>27</v>
      </c>
      <c r="B45" s="83" t="s">
        <v>25</v>
      </c>
      <c r="C45" s="83" t="s">
        <v>28</v>
      </c>
      <c r="D45" s="84">
        <f>SUM(Ведомственная!G616)</f>
        <v>18576.3</v>
      </c>
      <c r="E45" s="84">
        <f>SUM(Ведомственная!H616)</f>
        <v>16800</v>
      </c>
      <c r="F45" s="84">
        <f>SUM(Ведомственная!I616)</f>
        <v>16800</v>
      </c>
    </row>
    <row r="46" spans="1:6">
      <c r="A46" s="82" t="s">
        <v>44</v>
      </c>
      <c r="B46" s="83" t="s">
        <v>25</v>
      </c>
      <c r="C46" s="83" t="s">
        <v>45</v>
      </c>
      <c r="D46" s="84">
        <f>SUM(Ведомственная!G627)</f>
        <v>740635.39999999991</v>
      </c>
      <c r="E46" s="84">
        <f>SUM(Ведомственная!H627)</f>
        <v>780470.70000000007</v>
      </c>
      <c r="F46" s="84">
        <f>SUM(Ведомственная!I627)</f>
        <v>808473.50000000012</v>
      </c>
    </row>
    <row r="47" spans="1:6">
      <c r="A47" s="82" t="s">
        <v>167</v>
      </c>
      <c r="B47" s="83" t="s">
        <v>25</v>
      </c>
      <c r="C47" s="83" t="s">
        <v>11</v>
      </c>
      <c r="D47" s="84">
        <f>SUM(Ведомственная!G716+Ведомственная!G514+Ведомственная!G1208)</f>
        <v>281189</v>
      </c>
      <c r="E47" s="84">
        <f>SUM(Ведомственная!H716+Ведомственная!H514+Ведомственная!H1208)</f>
        <v>317528.09999999998</v>
      </c>
      <c r="F47" s="84">
        <f>SUM(Ведомственная!I716+Ведомственная!I514+Ведомственная!I1208)</f>
        <v>332588.30000000005</v>
      </c>
    </row>
    <row r="48" spans="1:6">
      <c r="A48" s="82" t="s">
        <v>66</v>
      </c>
      <c r="B48" s="83" t="s">
        <v>25</v>
      </c>
      <c r="C48" s="83" t="s">
        <v>67</v>
      </c>
      <c r="D48" s="84">
        <f>SUM(Ведомственная!G525+Ведомственная!G583+Ведомственная!G738+Ведомственная!G799+Ведомственная!G1230)</f>
        <v>52928.530000000006</v>
      </c>
      <c r="E48" s="84">
        <f>SUM(Ведомственная!H525+Ведомственная!H583+Ведомственная!H738+Ведомственная!H799+Ведомственная!H1230)</f>
        <v>87770.1</v>
      </c>
      <c r="F48" s="84">
        <f>SUM(Ведомственная!I525+Ведомственная!I583+Ведомственная!I738+Ведомственная!I799+Ведомственная!I1230)</f>
        <v>98270.1</v>
      </c>
    </row>
    <row r="49" spans="1:6" s="81" customFormat="1">
      <c r="A49" s="78" t="s">
        <v>230</v>
      </c>
      <c r="B49" s="79" t="s">
        <v>153</v>
      </c>
      <c r="C49" s="79" t="s">
        <v>26</v>
      </c>
      <c r="D49" s="80">
        <f>SUM(D50:D53)</f>
        <v>496302.19999999995</v>
      </c>
      <c r="E49" s="80">
        <f>SUM(E50:E53)</f>
        <v>271099.5</v>
      </c>
      <c r="F49" s="80">
        <f>SUM(F50:F53)</f>
        <v>282997.30000000005</v>
      </c>
    </row>
    <row r="50" spans="1:6">
      <c r="A50" s="82" t="s">
        <v>168</v>
      </c>
      <c r="B50" s="83" t="s">
        <v>153</v>
      </c>
      <c r="C50" s="83" t="s">
        <v>28</v>
      </c>
      <c r="D50" s="84">
        <f>SUM(Ведомственная!G535+Ведомственная!G805)</f>
        <v>447194.3</v>
      </c>
      <c r="E50" s="84">
        <f>SUM(Ведомственная!H535+Ведомственная!H805)</f>
        <v>236552.5</v>
      </c>
      <c r="F50" s="84">
        <f>SUM(Ведомственная!I535+Ведомственная!I805)</f>
        <v>207919.2</v>
      </c>
    </row>
    <row r="51" spans="1:6">
      <c r="A51" s="82" t="s">
        <v>169</v>
      </c>
      <c r="B51" s="83" t="s">
        <v>153</v>
      </c>
      <c r="C51" s="83" t="s">
        <v>35</v>
      </c>
      <c r="D51" s="84">
        <f>Ведомственная!G844</f>
        <v>19197.599999999999</v>
      </c>
      <c r="E51" s="84">
        <f>Ведомственная!H844</f>
        <v>6759.8</v>
      </c>
      <c r="F51" s="84">
        <f>Ведомственная!I844</f>
        <v>56559</v>
      </c>
    </row>
    <row r="52" spans="1:6" ht="13.5" customHeight="1">
      <c r="A52" s="82" t="s">
        <v>170</v>
      </c>
      <c r="B52" s="83" t="s">
        <v>153</v>
      </c>
      <c r="C52" s="83" t="s">
        <v>45</v>
      </c>
      <c r="D52" s="84">
        <f>Ведомственная!G875</f>
        <v>14889.7</v>
      </c>
      <c r="E52" s="84">
        <f>Ведомственная!H875</f>
        <v>14265.8</v>
      </c>
      <c r="F52" s="84">
        <f>Ведомственная!I875</f>
        <v>4997.7000000000007</v>
      </c>
    </row>
    <row r="53" spans="1:6" ht="31.5">
      <c r="A53" s="82" t="s">
        <v>171</v>
      </c>
      <c r="B53" s="83" t="s">
        <v>153</v>
      </c>
      <c r="C53" s="83" t="s">
        <v>152</v>
      </c>
      <c r="D53" s="84">
        <f>SUM(Ведомственная!G890)+Ведомственная!G1242</f>
        <v>15020.600000000002</v>
      </c>
      <c r="E53" s="84">
        <f>SUM(Ведомственная!H890)+Ведомственная!H1242</f>
        <v>13521.400000000001</v>
      </c>
      <c r="F53" s="84">
        <f>SUM(Ведомственная!I890)+Ведомственная!I1242</f>
        <v>13521.400000000001</v>
      </c>
    </row>
    <row r="54" spans="1:6" ht="31.5" hidden="1">
      <c r="A54" s="78" t="s">
        <v>696</v>
      </c>
      <c r="B54" s="79" t="s">
        <v>83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>
      <c r="A55" s="82" t="s">
        <v>700</v>
      </c>
      <c r="B55" s="83" t="s">
        <v>83</v>
      </c>
      <c r="C55" s="83" t="s">
        <v>28</v>
      </c>
      <c r="D55" s="84">
        <f>SUM(Ведомственная!G588)</f>
        <v>0</v>
      </c>
      <c r="E55" s="84">
        <f>SUM(Ведомственная!H588)</f>
        <v>0</v>
      </c>
      <c r="F55" s="84">
        <f>SUM(Ведомственная!I588)</f>
        <v>0</v>
      </c>
    </row>
    <row r="56" spans="1:6">
      <c r="A56" s="78" t="s">
        <v>624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>
      <c r="A57" s="78" t="s">
        <v>172</v>
      </c>
      <c r="B57" s="86"/>
      <c r="C57" s="86"/>
      <c r="D57" s="87">
        <f>SUM(D9+D18+D22+D26+D31+D34+D41+D44+D49)+D54+D56</f>
        <v>7655968.1299999999</v>
      </c>
      <c r="E57" s="87">
        <f>SUM(E9+E18+E22+E26+E31+E34+E41+E44+E49)+E54+E56</f>
        <v>6574333.4000000004</v>
      </c>
      <c r="F57" s="87">
        <f>SUM(F9+F18+F22+F26+F31+F34+F41+F44+F49)+F54+F56</f>
        <v>6289257.6999999993</v>
      </c>
    </row>
    <row r="58" spans="1:6">
      <c r="D58" s="88"/>
      <c r="E58" s="88"/>
      <c r="F58" s="88"/>
    </row>
    <row r="59" spans="1:6" hidden="1">
      <c r="D59" s="89">
        <f>SUM(Ведомственная!G1459)</f>
        <v>7655968.129999999</v>
      </c>
      <c r="E59" s="89">
        <f>SUM(Ведомственная!H1459)</f>
        <v>6574333.4000000004</v>
      </c>
      <c r="F59" s="89">
        <f>SUM(Ведомственная!I1459)</f>
        <v>6289257.6999999993</v>
      </c>
    </row>
    <row r="60" spans="1:6" hidden="1">
      <c r="D60" s="89">
        <f>SUM(D59-D57)</f>
        <v>-9.3132257461547852E-10</v>
      </c>
      <c r="E60" s="89">
        <f>SUM(E59-E57)</f>
        <v>0</v>
      </c>
      <c r="F60" s="89">
        <f>SUM(F59-F57)</f>
        <v>0</v>
      </c>
    </row>
    <row r="61" spans="1:6" hidden="1">
      <c r="D61" s="90"/>
      <c r="E61" s="90"/>
      <c r="F61" s="90"/>
    </row>
    <row r="62" spans="1:6" hidden="1"/>
    <row r="63" spans="1:6" hidden="1"/>
    <row r="64" spans="1:6" hidden="1"/>
    <row r="65" hidden="1"/>
  </sheetData>
  <mergeCells count="1">
    <mergeCell ref="A6:F6"/>
  </mergeCells>
  <conditionalFormatting sqref="E36:F36 E21:F21 E18:F18 E54:F55 E38:F39 E42:F42 D9:D56 E46:F46 E33:F33">
    <cfRule type="cellIs" dxfId="2" priority="16" operator="lessThan">
      <formula>0</formula>
    </cfRule>
  </conditionalFormatting>
  <conditionalFormatting sqref="E9:E17 E37 E40:E41 E22:E32 E19:E20 E56 E47:E53 E43:E45 E34:E35">
    <cfRule type="cellIs" dxfId="1" priority="2" operator="lessThan">
      <formula>0</formula>
    </cfRule>
  </conditionalFormatting>
  <conditionalFormatting sqref="F9:F17 F37 F40:F41 F22:F32 F19:F20 F56 F47:F53 F43:F45 F34:F35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2023-08-11T09:48:04Z</cp:lastPrinted>
  <dcterms:created xsi:type="dcterms:W3CDTF">2016-11-10T06:54:02Z</dcterms:created>
  <dcterms:modified xsi:type="dcterms:W3CDTF">2023-08-15T05:33:05Z</dcterms:modified>
</cp:coreProperties>
</file>