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Расходы " sheetId="1" r:id="rId1"/>
  </sheets>
  <definedNames>
    <definedName name="_PBuh_">#REF!</definedName>
    <definedName name="_PRuk_">#REF!</definedName>
    <definedName name="_xlnm.Print_Titles" localSheetId="0">'Расходы '!$4:$4</definedName>
    <definedName name="_xlnm.Print_Area" localSheetId="0">'Расходы '!$A$1:$K$49</definedName>
  </definedNames>
  <calcPr calcId="145621"/>
</workbook>
</file>

<file path=xl/calcChain.xml><?xml version="1.0" encoding="utf-8"?>
<calcChain xmlns="http://schemas.openxmlformats.org/spreadsheetml/2006/main">
  <c r="K43" i="1" l="1"/>
  <c r="H43" i="1"/>
  <c r="H42" i="1" s="1"/>
  <c r="G43" i="1"/>
  <c r="J42" i="1"/>
  <c r="K42" i="1" s="1"/>
  <c r="G42" i="1"/>
  <c r="D42" i="1"/>
  <c r="C42" i="1"/>
  <c r="K41" i="1"/>
  <c r="I41" i="1"/>
  <c r="H41" i="1"/>
  <c r="G41" i="1"/>
  <c r="K40" i="1"/>
  <c r="I40" i="1"/>
  <c r="H40" i="1"/>
  <c r="G40" i="1"/>
  <c r="I39" i="1"/>
  <c r="H39" i="1"/>
  <c r="G39" i="1"/>
  <c r="J38" i="1"/>
  <c r="F38" i="1"/>
  <c r="E38" i="1"/>
  <c r="D38" i="1"/>
  <c r="C38" i="1"/>
  <c r="I37" i="1"/>
  <c r="H37" i="1"/>
  <c r="G37" i="1"/>
  <c r="I36" i="1"/>
  <c r="H36" i="1"/>
  <c r="G36" i="1"/>
  <c r="I35" i="1"/>
  <c r="H35" i="1"/>
  <c r="G35" i="1"/>
  <c r="K34" i="1"/>
  <c r="I34" i="1"/>
  <c r="H34" i="1"/>
  <c r="G34" i="1"/>
  <c r="K33" i="1"/>
  <c r="I33" i="1"/>
  <c r="H33" i="1"/>
  <c r="G33" i="1"/>
  <c r="K32" i="1"/>
  <c r="I32" i="1"/>
  <c r="H32" i="1"/>
  <c r="G32" i="1"/>
  <c r="J31" i="1"/>
  <c r="F31" i="1"/>
  <c r="E31" i="1"/>
  <c r="D31" i="1"/>
  <c r="C31" i="1"/>
  <c r="I30" i="1"/>
  <c r="H30" i="1"/>
  <c r="G30" i="1"/>
  <c r="K29" i="1"/>
  <c r="I29" i="1"/>
  <c r="H29" i="1"/>
  <c r="H28" i="1" s="1"/>
  <c r="G29" i="1"/>
  <c r="G28" i="1" s="1"/>
  <c r="J28" i="1"/>
  <c r="F28" i="1"/>
  <c r="E28" i="1"/>
  <c r="D28" i="1"/>
  <c r="C28" i="1"/>
  <c r="K27" i="1"/>
  <c r="I27" i="1"/>
  <c r="H27" i="1"/>
  <c r="G27" i="1"/>
  <c r="K26" i="1"/>
  <c r="I26" i="1"/>
  <c r="H26" i="1"/>
  <c r="G26" i="1"/>
  <c r="I25" i="1"/>
  <c r="H25" i="1"/>
  <c r="G25" i="1"/>
  <c r="I24" i="1"/>
  <c r="H24" i="1"/>
  <c r="G24" i="1"/>
  <c r="I23" i="1"/>
  <c r="H23" i="1"/>
  <c r="G23" i="1"/>
  <c r="K22" i="1"/>
  <c r="I22" i="1"/>
  <c r="H22" i="1"/>
  <c r="G22" i="1"/>
  <c r="K21" i="1"/>
  <c r="I21" i="1"/>
  <c r="H21" i="1"/>
  <c r="G21" i="1"/>
  <c r="J20" i="1"/>
  <c r="F20" i="1"/>
  <c r="E20" i="1"/>
  <c r="D20" i="1"/>
  <c r="C20" i="1"/>
  <c r="I19" i="1"/>
  <c r="H19" i="1"/>
  <c r="H18" i="1" s="1"/>
  <c r="G19" i="1"/>
  <c r="G18" i="1" s="1"/>
  <c r="J18" i="1"/>
  <c r="F18" i="1"/>
  <c r="E18" i="1"/>
  <c r="D18" i="1"/>
  <c r="C18" i="1"/>
  <c r="I17" i="1"/>
  <c r="H17" i="1"/>
  <c r="H16" i="1" s="1"/>
  <c r="G17" i="1"/>
  <c r="G16" i="1" s="1"/>
  <c r="J16" i="1"/>
  <c r="F16" i="1"/>
  <c r="E16" i="1"/>
  <c r="D16" i="1"/>
  <c r="C16" i="1"/>
  <c r="I15" i="1"/>
  <c r="H15" i="1"/>
  <c r="H14" i="1" s="1"/>
  <c r="G15" i="1"/>
  <c r="G14" i="1" s="1"/>
  <c r="J14" i="1"/>
  <c r="F14" i="1"/>
  <c r="E14" i="1"/>
  <c r="D14" i="1"/>
  <c r="C14" i="1"/>
  <c r="K13" i="1"/>
  <c r="I13" i="1"/>
  <c r="H13" i="1"/>
  <c r="H12" i="1" s="1"/>
  <c r="G13" i="1"/>
  <c r="G12" i="1" s="1"/>
  <c r="J12" i="1"/>
  <c r="F12" i="1"/>
  <c r="E12" i="1"/>
  <c r="D12" i="1"/>
  <c r="C12" i="1"/>
  <c r="I11" i="1"/>
  <c r="K10" i="1"/>
  <c r="I10" i="1"/>
  <c r="H10" i="1"/>
  <c r="G10" i="1"/>
  <c r="K9" i="1"/>
  <c r="I9" i="1"/>
  <c r="H9" i="1"/>
  <c r="G9" i="1"/>
  <c r="K8" i="1"/>
  <c r="I8" i="1"/>
  <c r="H8" i="1"/>
  <c r="G8" i="1"/>
  <c r="K7" i="1"/>
  <c r="I7" i="1"/>
  <c r="H7" i="1"/>
  <c r="H6" i="1" s="1"/>
  <c r="G7" i="1"/>
  <c r="G6" i="1" s="1"/>
  <c r="J6" i="1"/>
  <c r="F6" i="1"/>
  <c r="E6" i="1"/>
  <c r="D6" i="1"/>
  <c r="D44" i="1" s="1"/>
  <c r="C6" i="1"/>
  <c r="G31" i="1" l="1"/>
  <c r="G38" i="1"/>
  <c r="G44" i="1" s="1"/>
  <c r="I20" i="1"/>
  <c r="G20" i="1"/>
  <c r="I28" i="1"/>
  <c r="I31" i="1"/>
  <c r="I18" i="1"/>
  <c r="H38" i="1"/>
  <c r="K6" i="1"/>
  <c r="I16" i="1"/>
  <c r="I14" i="1"/>
  <c r="H20" i="1"/>
  <c r="H31" i="1"/>
  <c r="F44" i="1"/>
  <c r="K12" i="1"/>
  <c r="I38" i="1"/>
  <c r="C44" i="1"/>
  <c r="K20" i="1"/>
  <c r="E44" i="1"/>
  <c r="H44" i="1" s="1"/>
  <c r="J44" i="1"/>
  <c r="I44" i="1"/>
  <c r="I12" i="1"/>
  <c r="I6" i="1"/>
  <c r="K28" i="1"/>
  <c r="K31" i="1"/>
  <c r="K44" i="1" l="1"/>
</calcChain>
</file>

<file path=xl/sharedStrings.xml><?xml version="1.0" encoding="utf-8"?>
<sst xmlns="http://schemas.openxmlformats.org/spreadsheetml/2006/main" count="84" uniqueCount="68">
  <si>
    <t>Расходы  бюджета  Округа за 2022 год</t>
  </si>
  <si>
    <t>тыс.рублей</t>
  </si>
  <si>
    <t>Раздел</t>
  </si>
  <si>
    <t>Наименование разделов/ ГРБС</t>
  </si>
  <si>
    <t>Утвержденный бюджет</t>
  </si>
  <si>
    <t>Уточненный бюджет на 2022 год</t>
  </si>
  <si>
    <t>Исполнено за  2022 год</t>
  </si>
  <si>
    <t>в том числе: исполнено за декабрь 2022</t>
  </si>
  <si>
    <t>Остаток ассигнований на 2022 год           (гр.3-гр.4)</t>
  </si>
  <si>
    <t>% исполнения        бюджета на 2022г.  (гр.4/гр.3)*100)</t>
  </si>
  <si>
    <t>Исполнено за соответствующий период 2021 года</t>
  </si>
  <si>
    <t>% исп. к соотв.периоду 2021г. (гр.4/гр.8)*100)</t>
  </si>
  <si>
    <t>1</t>
  </si>
  <si>
    <t>0100</t>
  </si>
  <si>
    <t>Общегосударственные вопросы, в том числе</t>
  </si>
  <si>
    <t>Администрация МГО</t>
  </si>
  <si>
    <t>Собрание депутатов МГО</t>
  </si>
  <si>
    <t>Контрольно-счетная палата МГО</t>
  </si>
  <si>
    <t>Финансовое управление  Администрации МГО</t>
  </si>
  <si>
    <t>справочно</t>
  </si>
  <si>
    <t xml:space="preserve">            резервный фонд Администрации МГО</t>
  </si>
  <si>
    <t>0300</t>
  </si>
  <si>
    <t>Национальная безопасность и правоохранительная деятельность, в том числе</t>
  </si>
  <si>
    <r>
      <t xml:space="preserve"> Администрация МГО </t>
    </r>
    <r>
      <rPr>
        <i/>
        <sz val="12"/>
        <rFont val="Times New Roman"/>
        <family val="1"/>
        <charset val="204"/>
      </rPr>
      <t>(в том числе МКУ "Управление ГО и ЧС", отдел ЗАГС)</t>
    </r>
  </si>
  <si>
    <t>0400</t>
  </si>
  <si>
    <t>Национальная экономика, в том числе</t>
  </si>
  <si>
    <t>в 1,9 раза</t>
  </si>
  <si>
    <r>
      <t>Администрация</t>
    </r>
    <r>
      <rPr>
        <i/>
        <sz val="12"/>
        <rFont val="Times New Roman"/>
        <family val="1"/>
        <charset val="204"/>
      </rPr>
      <t xml:space="preserve"> МГО (в том числе  МКУ "Комитет по строительству", Управление ЖКХ, энергетики и транспорта (транспорт)</t>
    </r>
  </si>
  <si>
    <t>0500</t>
  </si>
  <si>
    <t>Жилищно-коммунальное хоз-во, в том числе</t>
  </si>
  <si>
    <t>в 1,6 раза</t>
  </si>
  <si>
    <r>
      <t>Администрация</t>
    </r>
    <r>
      <rPr>
        <i/>
        <sz val="12"/>
        <rFont val="Times New Roman"/>
        <family val="1"/>
        <charset val="204"/>
      </rPr>
      <t xml:space="preserve"> МГО (в том числе  МКУ "Комитет по строительству", Управление ЖКХ, энергетики и транспорта)</t>
    </r>
  </si>
  <si>
    <t>0600</t>
  </si>
  <si>
    <t>Охрана  окружающей  среды, в том числе</t>
  </si>
  <si>
    <r>
      <t xml:space="preserve">Администрация МГО </t>
    </r>
    <r>
      <rPr>
        <i/>
        <sz val="12"/>
        <rFont val="Times New Roman"/>
        <family val="1"/>
        <charset val="204"/>
      </rPr>
      <t>(в том числе МКУ "Управление по экологии и природопользованию", МКУ "Комитет по строительству")</t>
    </r>
  </si>
  <si>
    <t>0700</t>
  </si>
  <si>
    <t>Образование, в том числе</t>
  </si>
  <si>
    <t>Управление образования Администрации МГО</t>
  </si>
  <si>
    <r>
      <t xml:space="preserve">Управление культуры Администрации МГО </t>
    </r>
    <r>
      <rPr>
        <i/>
        <sz val="12"/>
        <rFont val="Times New Roman"/>
        <family val="1"/>
        <charset val="204"/>
      </rPr>
      <t>(муз.школы)</t>
    </r>
  </si>
  <si>
    <r>
      <t xml:space="preserve">Администрация МГО </t>
    </r>
    <r>
      <rPr>
        <i/>
        <sz val="12"/>
        <rFont val="Times New Roman"/>
        <family val="1"/>
        <charset val="204"/>
      </rPr>
      <t>(в том числе  МКУ "Комитет по строительству")</t>
    </r>
  </si>
  <si>
    <t>в 680,1 раз</t>
  </si>
  <si>
    <t xml:space="preserve">Управление социальной защиты населения Администрации МГО </t>
  </si>
  <si>
    <t>Управление по физической культуре и спорту Администрации МГО</t>
  </si>
  <si>
    <t>0800</t>
  </si>
  <si>
    <t>Культура,  в том числе</t>
  </si>
  <si>
    <t xml:space="preserve">Управление культуры Администрации МГО </t>
  </si>
  <si>
    <t>1000</t>
  </si>
  <si>
    <t>Социальная политика, в том числе</t>
  </si>
  <si>
    <r>
      <t>Управление социальной защиты населения Администрации МГО (</t>
    </r>
    <r>
      <rPr>
        <i/>
        <sz val="12"/>
        <rFont val="Times New Roman"/>
        <family val="1"/>
        <charset val="204"/>
      </rPr>
      <t>в том числе содержание аппарата,  учреждений социального обслуживания населения, детские дома, пособия, пенсии, компенсации и т.д)</t>
    </r>
  </si>
  <si>
    <r>
      <t xml:space="preserve">Финансовое управление Администрации МГО  </t>
    </r>
    <r>
      <rPr>
        <i/>
        <sz val="12"/>
        <rFont val="Times New Roman"/>
        <family val="1"/>
        <charset val="204"/>
      </rPr>
      <t>(в том числе резерв на з/плату, ТЭРы)</t>
    </r>
  </si>
  <si>
    <t>1100</t>
  </si>
  <si>
    <t>Физическая культура и спорт, в том числе</t>
  </si>
  <si>
    <r>
      <t xml:space="preserve">Администрация МГО </t>
    </r>
    <r>
      <rPr>
        <i/>
        <sz val="12"/>
        <rFont val="Times New Roman"/>
        <family val="1"/>
        <charset val="204"/>
      </rPr>
      <t xml:space="preserve">(в том числе МКУ "Комитет по строительству") </t>
    </r>
  </si>
  <si>
    <t>в 86,7 раз</t>
  </si>
  <si>
    <t>1300</t>
  </si>
  <si>
    <t>Обслуживание государственного и муниципального долга, в том числе</t>
  </si>
  <si>
    <t>Финансовое управление Администрации МГО</t>
  </si>
  <si>
    <t>ВСЕГО</t>
  </si>
  <si>
    <t>ПРОФИЦИТ БЮДЖЕТА (со знаком "плюс") или ДЕФИЦИТ БЮДЖЕТА (со знаком "минус")</t>
  </si>
  <si>
    <t>Источники финансирования дефицита бюджета</t>
  </si>
  <si>
    <t xml:space="preserve">   </t>
  </si>
  <si>
    <t>000 01  02  00  00  00  0000  000</t>
  </si>
  <si>
    <t>Кредиты кредитных организаций в валюте  Российской Федерации</t>
  </si>
  <si>
    <t>000 01  03  00  00  00  0000  000</t>
  </si>
  <si>
    <t>Бюджетные кредиты от других бюджетов бюджетной  системы Российской Федерации</t>
  </si>
  <si>
    <t>000 01  05  00  00  00  0000  000</t>
  </si>
  <si>
    <t>Изменение остатков средств на счетах по учету  средств бюджета</t>
  </si>
  <si>
    <t>Приложение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</si>
</sst>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[$-10419]#,##0.00"/>
  </numFmts>
  <fonts count="2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color theme="1"/>
      <name val="Times New Roman"/>
      <family val="2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9" fontId="2" fillId="0" borderId="0" applyFont="0" applyFill="0" applyBorder="0" applyAlignment="0" applyProtection="0"/>
    <xf numFmtId="0" fontId="15" fillId="0" borderId="0"/>
    <xf numFmtId="0" fontId="16" fillId="0" borderId="0"/>
    <xf numFmtId="0" fontId="18" fillId="0" borderId="0"/>
    <xf numFmtId="0" fontId="19" fillId="0" borderId="0"/>
    <xf numFmtId="0" fontId="15" fillId="0" borderId="0"/>
    <xf numFmtId="0" fontId="19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1" fillId="0" borderId="0"/>
    <xf numFmtId="0" fontId="2" fillId="0" borderId="0" applyFont="0" applyFill="0" applyBorder="0" applyAlignment="0" applyProtection="0"/>
  </cellStyleXfs>
  <cellXfs count="83">
    <xf numFmtId="0" fontId="0" fillId="0" borderId="0" xfId="0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49" fontId="8" fillId="0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justify" vertical="center"/>
    </xf>
    <xf numFmtId="164" fontId="8" fillId="3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164" fontId="3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justify" vertical="center"/>
    </xf>
    <xf numFmtId="164" fontId="14" fillId="3" borderId="1" xfId="0" applyNumberFormat="1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14" fillId="0" borderId="0" xfId="0" applyFont="1" applyFill="1"/>
    <xf numFmtId="0" fontId="8" fillId="0" borderId="1" xfId="0" applyFont="1" applyFill="1" applyBorder="1" applyAlignment="1">
      <alignment horizontal="justify" vertical="center" wrapText="1"/>
    </xf>
    <xf numFmtId="165" fontId="8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164" fontId="3" fillId="2" borderId="0" xfId="1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/>
    </xf>
    <xf numFmtId="164" fontId="7" fillId="2" borderId="0" xfId="0" applyNumberFormat="1" applyFont="1" applyFill="1" applyBorder="1" applyAlignment="1">
      <alignment horizontal="center" vertical="center"/>
    </xf>
    <xf numFmtId="166" fontId="3" fillId="0" borderId="0" xfId="2" applyNumberFormat="1" applyFont="1" applyFill="1" applyBorder="1" applyAlignment="1">
      <alignment horizontal="center" vertical="center" wrapText="1"/>
    </xf>
    <xf numFmtId="164" fontId="8" fillId="2" borderId="0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justify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164" fontId="8" fillId="0" borderId="0" xfId="0" applyNumberFormat="1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/>
    </xf>
  </cellXfs>
  <cellStyles count="18">
    <cellStyle name="Normal" xfId="2"/>
    <cellStyle name="Обычный" xfId="0" builtinId="0"/>
    <cellStyle name="Обычный 2" xfId="4"/>
    <cellStyle name="Обычный 2 2" xfId="5"/>
    <cellStyle name="Обычный 3" xfId="6"/>
    <cellStyle name="Обычный 4" xfId="7"/>
    <cellStyle name="Обычный 5" xfId="8"/>
    <cellStyle name="Обычный 5 2" xfId="9"/>
    <cellStyle name="Обычный 5 3" xfId="10"/>
    <cellStyle name="Обычный 6" xfId="11"/>
    <cellStyle name="Обычный 6 2" xfId="12"/>
    <cellStyle name="Обычный 7" xfId="13"/>
    <cellStyle name="Обычный 7 2" xfId="14"/>
    <cellStyle name="Обычный 7 3" xfId="15"/>
    <cellStyle name="Обычный 8" xfId="16"/>
    <cellStyle name="Обычный_Источники" xfId="3"/>
    <cellStyle name="Процентный" xfId="1" builtinId="5"/>
    <cellStyle name="Финансовый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49"/>
  <sheetViews>
    <sheetView tabSelected="1" zoomScaleNormal="100" workbookViewId="0">
      <selection activeCell="B14" sqref="B14"/>
    </sheetView>
  </sheetViews>
  <sheetFormatPr defaultRowHeight="15.75" x14ac:dyDescent="0.25"/>
  <cols>
    <col min="1" max="1" width="8.85546875" style="1" customWidth="1"/>
    <col min="2" max="2" width="63" style="2" customWidth="1"/>
    <col min="3" max="3" width="17" style="3" hidden="1" customWidth="1"/>
    <col min="4" max="4" width="13.28515625" style="4" customWidth="1"/>
    <col min="5" max="5" width="13" style="15" customWidth="1"/>
    <col min="6" max="6" width="15" style="16" hidden="1" customWidth="1"/>
    <col min="7" max="7" width="12.28515625" style="10" customWidth="1"/>
    <col min="8" max="8" width="14.28515625" style="8" customWidth="1"/>
    <col min="9" max="9" width="13.42578125" style="9" customWidth="1"/>
    <col min="10" max="10" width="14.5703125" style="10" customWidth="1"/>
    <col min="11" max="11" width="13.42578125" style="11" customWidth="1"/>
    <col min="12" max="16384" width="9.140625" style="3"/>
  </cols>
  <sheetData>
    <row r="1" spans="1:11" ht="17.25" customHeight="1" x14ac:dyDescent="0.25">
      <c r="E1" s="5"/>
      <c r="F1" s="6"/>
      <c r="G1" s="7"/>
      <c r="J1" s="10" t="s">
        <v>67</v>
      </c>
    </row>
    <row r="2" spans="1:11" x14ac:dyDescent="0.25">
      <c r="A2" s="12"/>
      <c r="B2" s="13"/>
      <c r="C2" s="14"/>
      <c r="D2" s="14" t="s">
        <v>0</v>
      </c>
      <c r="E2" s="5"/>
      <c r="F2" s="5"/>
      <c r="G2" s="7"/>
    </row>
    <row r="3" spans="1:11" x14ac:dyDescent="0.25">
      <c r="A3" s="12"/>
      <c r="K3" s="17" t="s">
        <v>1</v>
      </c>
    </row>
    <row r="4" spans="1:11" s="26" customFormat="1" ht="78.75" x14ac:dyDescent="0.25">
      <c r="A4" s="18" t="s">
        <v>2</v>
      </c>
      <c r="B4" s="19" t="s">
        <v>3</v>
      </c>
      <c r="C4" s="20" t="s">
        <v>4</v>
      </c>
      <c r="D4" s="21" t="s">
        <v>5</v>
      </c>
      <c r="E4" s="22" t="s">
        <v>6</v>
      </c>
      <c r="F4" s="23" t="s">
        <v>6</v>
      </c>
      <c r="G4" s="21" t="s">
        <v>7</v>
      </c>
      <c r="H4" s="21" t="s">
        <v>8</v>
      </c>
      <c r="I4" s="24" t="s">
        <v>9</v>
      </c>
      <c r="J4" s="21" t="s">
        <v>10</v>
      </c>
      <c r="K4" s="25" t="s">
        <v>11</v>
      </c>
    </row>
    <row r="5" spans="1:11" s="26" customFormat="1" x14ac:dyDescent="0.25">
      <c r="A5" s="27" t="s">
        <v>12</v>
      </c>
      <c r="B5" s="19">
        <v>2</v>
      </c>
      <c r="C5" s="28"/>
      <c r="D5" s="29">
        <v>3</v>
      </c>
      <c r="E5" s="30">
        <v>4</v>
      </c>
      <c r="F5" s="31"/>
      <c r="G5" s="29">
        <v>5</v>
      </c>
      <c r="H5" s="32">
        <v>6</v>
      </c>
      <c r="I5" s="33">
        <v>7</v>
      </c>
      <c r="J5" s="32">
        <v>8</v>
      </c>
      <c r="K5" s="33">
        <v>9</v>
      </c>
    </row>
    <row r="6" spans="1:11" s="26" customFormat="1" x14ac:dyDescent="0.25">
      <c r="A6" s="27" t="s">
        <v>13</v>
      </c>
      <c r="B6" s="34" t="s">
        <v>14</v>
      </c>
      <c r="C6" s="35">
        <f>C7+C8+C9+C10</f>
        <v>264498.89999999997</v>
      </c>
      <c r="D6" s="36">
        <f>D7+D8+D9+D10</f>
        <v>303179.60000000003</v>
      </c>
      <c r="E6" s="37">
        <f>SUM(E7:E10)</f>
        <v>299493.90000000002</v>
      </c>
      <c r="F6" s="36">
        <f>SUM(F7:F11)</f>
        <v>236698.40000000002</v>
      </c>
      <c r="G6" s="36">
        <f t="shared" ref="G6" si="0">SUM(G7:G10)</f>
        <v>62795.499999999993</v>
      </c>
      <c r="H6" s="37">
        <f>SUM(H7:H10)</f>
        <v>3685.7000000000062</v>
      </c>
      <c r="I6" s="38">
        <f t="shared" ref="I6:I11" si="1">SUM(E6/D6*100)</f>
        <v>98.784317942236214</v>
      </c>
      <c r="J6" s="37">
        <f>SUM(J7:J10)</f>
        <v>259526.1</v>
      </c>
      <c r="K6" s="38">
        <f>E6/J6*100</f>
        <v>115.40030077899681</v>
      </c>
    </row>
    <row r="7" spans="1:11" s="44" customFormat="1" x14ac:dyDescent="0.25">
      <c r="A7" s="80"/>
      <c r="B7" s="39" t="s">
        <v>15</v>
      </c>
      <c r="C7" s="40">
        <v>190515.4</v>
      </c>
      <c r="D7" s="41">
        <v>225780.7</v>
      </c>
      <c r="E7" s="42">
        <v>224581.5</v>
      </c>
      <c r="F7" s="42">
        <v>176151.7</v>
      </c>
      <c r="G7" s="42">
        <f>E7-F7</f>
        <v>48429.799999999988</v>
      </c>
      <c r="H7" s="42">
        <f>D7-E7</f>
        <v>1199.2000000000116</v>
      </c>
      <c r="I7" s="43">
        <f>SUM(E7/D7*100)</f>
        <v>99.468865142148985</v>
      </c>
      <c r="J7" s="42">
        <v>193612.4</v>
      </c>
      <c r="K7" s="43">
        <f>E7/J7*100</f>
        <v>115.99541145091948</v>
      </c>
    </row>
    <row r="8" spans="1:11" s="44" customFormat="1" x14ac:dyDescent="0.25">
      <c r="A8" s="81"/>
      <c r="B8" s="39" t="s">
        <v>16</v>
      </c>
      <c r="C8" s="40">
        <v>25080.9</v>
      </c>
      <c r="D8" s="45">
        <v>25409.200000000001</v>
      </c>
      <c r="E8" s="42">
        <v>24931.9</v>
      </c>
      <c r="F8" s="42">
        <v>20344.599999999999</v>
      </c>
      <c r="G8" s="42">
        <f t="shared" ref="G8:G10" si="2">E8-F8</f>
        <v>4587.3000000000029</v>
      </c>
      <c r="H8" s="42">
        <f>D8-E8</f>
        <v>477.29999999999927</v>
      </c>
      <c r="I8" s="43">
        <f>SUM(E8/D8*100)</f>
        <v>98.121546526454978</v>
      </c>
      <c r="J8" s="42">
        <v>22810.2</v>
      </c>
      <c r="K8" s="43">
        <f>E8/J8*100</f>
        <v>109.30154053888172</v>
      </c>
    </row>
    <row r="9" spans="1:11" s="44" customFormat="1" x14ac:dyDescent="0.25">
      <c r="A9" s="81"/>
      <c r="B9" s="39" t="s">
        <v>17</v>
      </c>
      <c r="C9" s="40">
        <v>9107.5</v>
      </c>
      <c r="D9" s="45">
        <v>10073.1</v>
      </c>
      <c r="E9" s="42">
        <v>10041.700000000001</v>
      </c>
      <c r="F9" s="42">
        <v>6993.8</v>
      </c>
      <c r="G9" s="42">
        <f t="shared" si="2"/>
        <v>3047.9000000000005</v>
      </c>
      <c r="H9" s="42">
        <f>D9-E9</f>
        <v>31.399999999999636</v>
      </c>
      <c r="I9" s="43">
        <f>SUM(E9/D9*100)</f>
        <v>99.688278682828525</v>
      </c>
      <c r="J9" s="42">
        <v>8698.1</v>
      </c>
      <c r="K9" s="43">
        <f>E9/J9*100</f>
        <v>115.44705165495914</v>
      </c>
    </row>
    <row r="10" spans="1:11" s="44" customFormat="1" x14ac:dyDescent="0.25">
      <c r="A10" s="82"/>
      <c r="B10" s="39" t="s">
        <v>18</v>
      </c>
      <c r="C10" s="40">
        <v>39795.1</v>
      </c>
      <c r="D10" s="41">
        <v>41916.6</v>
      </c>
      <c r="E10" s="42">
        <v>39938.800000000003</v>
      </c>
      <c r="F10" s="42">
        <v>33208.300000000003</v>
      </c>
      <c r="G10" s="42">
        <f t="shared" si="2"/>
        <v>6730.5</v>
      </c>
      <c r="H10" s="42">
        <f>D10-E10</f>
        <v>1977.7999999999956</v>
      </c>
      <c r="I10" s="43">
        <f>SUM(E10/D10*100)</f>
        <v>95.281582952815839</v>
      </c>
      <c r="J10" s="42">
        <v>34405.4</v>
      </c>
      <c r="K10" s="43">
        <f>E10/J10*100</f>
        <v>116.08294046864738</v>
      </c>
    </row>
    <row r="11" spans="1:11" s="50" customFormat="1" ht="20.25" customHeight="1" x14ac:dyDescent="0.25">
      <c r="A11" s="46" t="s">
        <v>19</v>
      </c>
      <c r="B11" s="47" t="s">
        <v>20</v>
      </c>
      <c r="C11" s="48">
        <v>1000</v>
      </c>
      <c r="D11" s="49">
        <v>1820.1</v>
      </c>
      <c r="E11" s="49">
        <v>1023.8</v>
      </c>
      <c r="F11" s="49">
        <v>0</v>
      </c>
      <c r="G11" s="49">
        <v>1283.8</v>
      </c>
      <c r="H11" s="49">
        <v>796.3</v>
      </c>
      <c r="I11" s="43">
        <f t="shared" si="1"/>
        <v>56.249656612274045</v>
      </c>
      <c r="J11" s="49">
        <v>0</v>
      </c>
      <c r="K11" s="43">
        <v>0</v>
      </c>
    </row>
    <row r="12" spans="1:11" s="26" customFormat="1" ht="31.5" x14ac:dyDescent="0.25">
      <c r="A12" s="27" t="s">
        <v>21</v>
      </c>
      <c r="B12" s="34" t="s">
        <v>22</v>
      </c>
      <c r="C12" s="35">
        <f>SUM(C13:C13)</f>
        <v>33214.1</v>
      </c>
      <c r="D12" s="36">
        <f>SUM(D13:D13)</f>
        <v>35645.5</v>
      </c>
      <c r="E12" s="37">
        <f>SUM(E13)</f>
        <v>34884.400000000001</v>
      </c>
      <c r="F12" s="37">
        <f>F13</f>
        <v>29492.7</v>
      </c>
      <c r="G12" s="36">
        <f t="shared" ref="G12" si="3">SUM(G13:G13)</f>
        <v>5391.7000000000007</v>
      </c>
      <c r="H12" s="37">
        <f>SUM(H13)</f>
        <v>761.09999999999854</v>
      </c>
      <c r="I12" s="38">
        <f t="shared" ref="I12:I30" si="4">SUM(E12/D12*100)</f>
        <v>97.864807619475116</v>
      </c>
      <c r="J12" s="37">
        <f>SUM(J13)</f>
        <v>28624.5</v>
      </c>
      <c r="K12" s="38">
        <f t="shared" ref="K12:K44" si="5">E12/J12*100</f>
        <v>121.86902827996997</v>
      </c>
    </row>
    <row r="13" spans="1:11" s="26" customFormat="1" ht="31.5" x14ac:dyDescent="0.25">
      <c r="A13" s="27"/>
      <c r="B13" s="51" t="s">
        <v>23</v>
      </c>
      <c r="C13" s="40">
        <v>33214.1</v>
      </c>
      <c r="D13" s="41">
        <v>35645.5</v>
      </c>
      <c r="E13" s="42">
        <v>34884.400000000001</v>
      </c>
      <c r="F13" s="42">
        <v>29492.7</v>
      </c>
      <c r="G13" s="41">
        <f>E13-F13</f>
        <v>5391.7000000000007</v>
      </c>
      <c r="H13" s="42">
        <f>SUM(D13-E13)</f>
        <v>761.09999999999854</v>
      </c>
      <c r="I13" s="43">
        <f>SUM(E13/D13*100)</f>
        <v>97.864807619475116</v>
      </c>
      <c r="J13" s="42">
        <v>28624.5</v>
      </c>
      <c r="K13" s="43">
        <f>E13/J13*100</f>
        <v>121.86902827996997</v>
      </c>
    </row>
    <row r="14" spans="1:11" s="26" customFormat="1" x14ac:dyDescent="0.25">
      <c r="A14" s="27" t="s">
        <v>24</v>
      </c>
      <c r="B14" s="34" t="s">
        <v>25</v>
      </c>
      <c r="C14" s="35">
        <f t="shared" ref="C14:H14" si="6">SUM(C15)</f>
        <v>574524</v>
      </c>
      <c r="D14" s="36">
        <f t="shared" si="6"/>
        <v>969261.8</v>
      </c>
      <c r="E14" s="37">
        <f>SUM(E15)</f>
        <v>967309.3</v>
      </c>
      <c r="F14" s="37">
        <f t="shared" ref="F14:G14" si="7">SUM(F15)</f>
        <v>882174.7</v>
      </c>
      <c r="G14" s="37">
        <f t="shared" si="7"/>
        <v>85134.600000000093</v>
      </c>
      <c r="H14" s="37">
        <f t="shared" si="6"/>
        <v>1952.5</v>
      </c>
      <c r="I14" s="38">
        <f t="shared" si="4"/>
        <v>99.798558036641907</v>
      </c>
      <c r="J14" s="37">
        <f>SUM(J15)</f>
        <v>517386.4</v>
      </c>
      <c r="K14" s="38" t="s">
        <v>26</v>
      </c>
    </row>
    <row r="15" spans="1:11" s="26" customFormat="1" ht="47.25" x14ac:dyDescent="0.25">
      <c r="A15" s="27"/>
      <c r="B15" s="51" t="s">
        <v>27</v>
      </c>
      <c r="C15" s="40">
        <v>574524</v>
      </c>
      <c r="D15" s="41">
        <v>969261.8</v>
      </c>
      <c r="E15" s="42">
        <v>967309.3</v>
      </c>
      <c r="F15" s="42">
        <v>882174.7</v>
      </c>
      <c r="G15" s="41">
        <f>E15-F15</f>
        <v>85134.600000000093</v>
      </c>
      <c r="H15" s="42">
        <f>SUM(D15-E15)</f>
        <v>1952.5</v>
      </c>
      <c r="I15" s="43">
        <f t="shared" si="4"/>
        <v>99.798558036641907</v>
      </c>
      <c r="J15" s="42">
        <v>517386.4</v>
      </c>
      <c r="K15" s="43" t="s">
        <v>26</v>
      </c>
    </row>
    <row r="16" spans="1:11" s="26" customFormat="1" x14ac:dyDescent="0.25">
      <c r="A16" s="27" t="s">
        <v>28</v>
      </c>
      <c r="B16" s="34" t="s">
        <v>29</v>
      </c>
      <c r="C16" s="35">
        <f t="shared" ref="C16:H16" si="8">SUM(C17)</f>
        <v>1111688.5</v>
      </c>
      <c r="D16" s="37">
        <f t="shared" si="8"/>
        <v>917950.8</v>
      </c>
      <c r="E16" s="37">
        <f>SUM(E17)</f>
        <v>836129</v>
      </c>
      <c r="F16" s="37">
        <f>F17</f>
        <v>780527.1</v>
      </c>
      <c r="G16" s="37">
        <f t="shared" ref="G16" si="9">SUM(G17)</f>
        <v>55601.900000000023</v>
      </c>
      <c r="H16" s="37">
        <f t="shared" si="8"/>
        <v>81821.800000000047</v>
      </c>
      <c r="I16" s="38">
        <f t="shared" si="4"/>
        <v>91.08647217258266</v>
      </c>
      <c r="J16" s="37">
        <f>SUM(J17)</f>
        <v>518098.3</v>
      </c>
      <c r="K16" s="38" t="s">
        <v>30</v>
      </c>
    </row>
    <row r="17" spans="1:11" s="44" customFormat="1" ht="47.25" x14ac:dyDescent="0.25">
      <c r="A17" s="52"/>
      <c r="B17" s="51" t="s">
        <v>31</v>
      </c>
      <c r="C17" s="40">
        <v>1111688.5</v>
      </c>
      <c r="D17" s="42">
        <v>917950.8</v>
      </c>
      <c r="E17" s="42">
        <v>836129</v>
      </c>
      <c r="F17" s="42">
        <v>780527.1</v>
      </c>
      <c r="G17" s="41">
        <f>E17-F17</f>
        <v>55601.900000000023</v>
      </c>
      <c r="H17" s="42">
        <f>SUM(D17-E17)</f>
        <v>81821.800000000047</v>
      </c>
      <c r="I17" s="43">
        <f t="shared" si="4"/>
        <v>91.08647217258266</v>
      </c>
      <c r="J17" s="42">
        <v>518098.3</v>
      </c>
      <c r="K17" s="43" t="s">
        <v>30</v>
      </c>
    </row>
    <row r="18" spans="1:11" s="26" customFormat="1" x14ac:dyDescent="0.25">
      <c r="A18" s="27" t="s">
        <v>32</v>
      </c>
      <c r="B18" s="34" t="s">
        <v>33</v>
      </c>
      <c r="C18" s="35">
        <f t="shared" ref="C18:H18" si="10">SUM(C19)</f>
        <v>20182</v>
      </c>
      <c r="D18" s="36">
        <f t="shared" si="10"/>
        <v>20103</v>
      </c>
      <c r="E18" s="37">
        <f>SUM(E19)</f>
        <v>20044.7</v>
      </c>
      <c r="F18" s="37">
        <f>F19</f>
        <v>17996.099999999999</v>
      </c>
      <c r="G18" s="36">
        <f t="shared" ref="G18" si="11">SUM(G19)</f>
        <v>2048.6000000000022</v>
      </c>
      <c r="H18" s="37">
        <f t="shared" si="10"/>
        <v>58.299999999999272</v>
      </c>
      <c r="I18" s="38">
        <f t="shared" si="4"/>
        <v>99.709993533303489</v>
      </c>
      <c r="J18" s="37">
        <f>SUM(J19)</f>
        <v>10070.4</v>
      </c>
      <c r="K18" s="38" t="s">
        <v>26</v>
      </c>
    </row>
    <row r="19" spans="1:11" s="44" customFormat="1" ht="48.75" customHeight="1" x14ac:dyDescent="0.25">
      <c r="A19" s="52"/>
      <c r="B19" s="51" t="s">
        <v>34</v>
      </c>
      <c r="C19" s="40">
        <v>20182</v>
      </c>
      <c r="D19" s="41">
        <v>20103</v>
      </c>
      <c r="E19" s="42">
        <v>20044.7</v>
      </c>
      <c r="F19" s="42">
        <v>17996.099999999999</v>
      </c>
      <c r="G19" s="41">
        <f>E19-F19</f>
        <v>2048.6000000000022</v>
      </c>
      <c r="H19" s="42">
        <f>SUM(D19-E19)</f>
        <v>58.299999999999272</v>
      </c>
      <c r="I19" s="43">
        <f t="shared" si="4"/>
        <v>99.709993533303489</v>
      </c>
      <c r="J19" s="42">
        <v>10070.4</v>
      </c>
      <c r="K19" s="38" t="s">
        <v>26</v>
      </c>
    </row>
    <row r="20" spans="1:11" s="26" customFormat="1" x14ac:dyDescent="0.25">
      <c r="A20" s="27" t="s">
        <v>35</v>
      </c>
      <c r="B20" s="34" t="s">
        <v>36</v>
      </c>
      <c r="C20" s="35">
        <f>SUM(C21:C27)</f>
        <v>3557546.4000000004</v>
      </c>
      <c r="D20" s="36">
        <f>SUM(D21:D27)</f>
        <v>4014052.5</v>
      </c>
      <c r="E20" s="37">
        <f>SUM(E21:E27)</f>
        <v>4003795.8000000003</v>
      </c>
      <c r="F20" s="36">
        <f>SUM(F21:F27)</f>
        <v>2555613.7000000002</v>
      </c>
      <c r="G20" s="37">
        <f t="shared" ref="G20:H20" si="12">SUM(G21:G27)</f>
        <v>1448182.0999999999</v>
      </c>
      <c r="H20" s="36">
        <f t="shared" si="12"/>
        <v>10256.700000000041</v>
      </c>
      <c r="I20" s="38">
        <f t="shared" si="4"/>
        <v>99.744480173091915</v>
      </c>
      <c r="J20" s="37">
        <f>SUM(J21:J27)</f>
        <v>2797488</v>
      </c>
      <c r="K20" s="38">
        <f t="shared" si="5"/>
        <v>143.12110722190766</v>
      </c>
    </row>
    <row r="21" spans="1:11" s="44" customFormat="1" x14ac:dyDescent="0.25">
      <c r="A21" s="80"/>
      <c r="B21" s="51" t="s">
        <v>37</v>
      </c>
      <c r="C21" s="40">
        <v>2628231</v>
      </c>
      <c r="D21" s="41">
        <v>3034864.9</v>
      </c>
      <c r="E21" s="42">
        <v>3026905.8</v>
      </c>
      <c r="F21" s="42">
        <v>2453523.1</v>
      </c>
      <c r="G21" s="41">
        <f>E21-F21</f>
        <v>573382.69999999972</v>
      </c>
      <c r="H21" s="42">
        <f t="shared" ref="H21:H27" si="13">SUM(D21-E21)</f>
        <v>7959.1000000000931</v>
      </c>
      <c r="I21" s="43">
        <f t="shared" si="4"/>
        <v>99.737744503882197</v>
      </c>
      <c r="J21" s="42">
        <v>2674314.1</v>
      </c>
      <c r="K21" s="43">
        <f t="shared" si="5"/>
        <v>113.18437875341567</v>
      </c>
    </row>
    <row r="22" spans="1:11" s="44" customFormat="1" x14ac:dyDescent="0.25">
      <c r="A22" s="81"/>
      <c r="B22" s="51" t="s">
        <v>38</v>
      </c>
      <c r="C22" s="40">
        <v>106460.6</v>
      </c>
      <c r="D22" s="42">
        <v>112827</v>
      </c>
      <c r="E22" s="42">
        <v>112821.1</v>
      </c>
      <c r="F22" s="42">
        <v>100185.3</v>
      </c>
      <c r="G22" s="41">
        <f t="shared" ref="G22:G27" si="14">E22-F22</f>
        <v>12635.800000000003</v>
      </c>
      <c r="H22" s="42">
        <f t="shared" si="13"/>
        <v>5.8999999999941792</v>
      </c>
      <c r="I22" s="43">
        <f t="shared" si="4"/>
        <v>99.994770755227037</v>
      </c>
      <c r="J22" s="42">
        <v>121194.1</v>
      </c>
      <c r="K22" s="43">
        <f t="shared" si="5"/>
        <v>93.091247841272803</v>
      </c>
    </row>
    <row r="23" spans="1:11" s="44" customFormat="1" ht="29.25" customHeight="1" x14ac:dyDescent="0.25">
      <c r="A23" s="81"/>
      <c r="B23" s="51" t="s">
        <v>39</v>
      </c>
      <c r="C23" s="41">
        <v>822704.8</v>
      </c>
      <c r="D23" s="42">
        <v>865806.5</v>
      </c>
      <c r="E23" s="41">
        <v>863514.8</v>
      </c>
      <c r="F23" s="41">
        <v>1351.2</v>
      </c>
      <c r="G23" s="41">
        <f t="shared" si="14"/>
        <v>862163.60000000009</v>
      </c>
      <c r="H23" s="41">
        <f t="shared" si="13"/>
        <v>2291.6999999999534</v>
      </c>
      <c r="I23" s="53">
        <f t="shared" si="4"/>
        <v>99.735310372467751</v>
      </c>
      <c r="J23" s="41">
        <v>1268.4000000000001</v>
      </c>
      <c r="K23" s="43" t="s">
        <v>40</v>
      </c>
    </row>
    <row r="24" spans="1:11" s="44" customFormat="1" x14ac:dyDescent="0.25">
      <c r="A24" s="81"/>
      <c r="B24" s="39" t="s">
        <v>16</v>
      </c>
      <c r="C24" s="41">
        <v>50</v>
      </c>
      <c r="D24" s="41">
        <v>5.4</v>
      </c>
      <c r="E24" s="41">
        <v>5.4</v>
      </c>
      <c r="F24" s="41">
        <v>5.4</v>
      </c>
      <c r="G24" s="41">
        <f t="shared" si="14"/>
        <v>0</v>
      </c>
      <c r="H24" s="41">
        <f t="shared" si="13"/>
        <v>0</v>
      </c>
      <c r="I24" s="53">
        <f t="shared" si="4"/>
        <v>100</v>
      </c>
      <c r="J24" s="41">
        <v>30</v>
      </c>
      <c r="K24" s="43">
        <v>0</v>
      </c>
    </row>
    <row r="25" spans="1:11" s="44" customFormat="1" x14ac:dyDescent="0.25">
      <c r="A25" s="81"/>
      <c r="B25" s="39" t="s">
        <v>18</v>
      </c>
      <c r="C25" s="41">
        <v>100</v>
      </c>
      <c r="D25" s="41">
        <v>68</v>
      </c>
      <c r="E25" s="41">
        <v>68</v>
      </c>
      <c r="F25" s="41">
        <v>68</v>
      </c>
      <c r="G25" s="41">
        <f t="shared" si="14"/>
        <v>0</v>
      </c>
      <c r="H25" s="41">
        <f t="shared" si="13"/>
        <v>0</v>
      </c>
      <c r="I25" s="53">
        <f t="shared" si="4"/>
        <v>100</v>
      </c>
      <c r="J25" s="41">
        <v>80.8</v>
      </c>
      <c r="K25" s="43">
        <v>84.2</v>
      </c>
    </row>
    <row r="26" spans="1:11" s="44" customFormat="1" ht="32.25" customHeight="1" x14ac:dyDescent="0.25">
      <c r="A26" s="81"/>
      <c r="B26" s="39" t="s">
        <v>41</v>
      </c>
      <c r="C26" s="40"/>
      <c r="D26" s="42">
        <v>179.6</v>
      </c>
      <c r="E26" s="42">
        <v>179.6</v>
      </c>
      <c r="F26" s="42">
        <v>179.6</v>
      </c>
      <c r="G26" s="41">
        <f t="shared" si="14"/>
        <v>0</v>
      </c>
      <c r="H26" s="42">
        <f t="shared" si="13"/>
        <v>0</v>
      </c>
      <c r="I26" s="43">
        <f t="shared" si="4"/>
        <v>100</v>
      </c>
      <c r="J26" s="42">
        <v>384.1</v>
      </c>
      <c r="K26" s="43">
        <f t="shared" si="5"/>
        <v>46.758656599843782</v>
      </c>
    </row>
    <row r="27" spans="1:11" s="44" customFormat="1" ht="48.75" customHeight="1" x14ac:dyDescent="0.25">
      <c r="A27" s="82"/>
      <c r="B27" s="39" t="s">
        <v>42</v>
      </c>
      <c r="C27" s="40"/>
      <c r="D27" s="42">
        <v>301.10000000000002</v>
      </c>
      <c r="E27" s="42">
        <v>301.10000000000002</v>
      </c>
      <c r="F27" s="42">
        <v>301.10000000000002</v>
      </c>
      <c r="G27" s="41">
        <f t="shared" si="14"/>
        <v>0</v>
      </c>
      <c r="H27" s="42">
        <f t="shared" si="13"/>
        <v>0</v>
      </c>
      <c r="I27" s="43">
        <f t="shared" si="4"/>
        <v>100</v>
      </c>
      <c r="J27" s="42">
        <v>216.5</v>
      </c>
      <c r="K27" s="43">
        <f t="shared" si="5"/>
        <v>139.07621247113164</v>
      </c>
    </row>
    <row r="28" spans="1:11" s="26" customFormat="1" x14ac:dyDescent="0.25">
      <c r="A28" s="27" t="s">
        <v>43</v>
      </c>
      <c r="B28" s="34" t="s">
        <v>44</v>
      </c>
      <c r="C28" s="35">
        <f>SUM(C29:C30)</f>
        <v>215513.60000000001</v>
      </c>
      <c r="D28" s="37">
        <f t="shared" ref="D28:J28" si="15">SUM(D29:D30)</f>
        <v>244730.9</v>
      </c>
      <c r="E28" s="37">
        <f t="shared" si="15"/>
        <v>244309.2</v>
      </c>
      <c r="F28" s="37">
        <f t="shared" si="15"/>
        <v>203086.8</v>
      </c>
      <c r="G28" s="37">
        <f t="shared" si="15"/>
        <v>41222.400000000016</v>
      </c>
      <c r="H28" s="37">
        <f t="shared" si="15"/>
        <v>421.69999999998845</v>
      </c>
      <c r="I28" s="38">
        <f t="shared" si="4"/>
        <v>99.827688289464064</v>
      </c>
      <c r="J28" s="37">
        <f t="shared" si="15"/>
        <v>201911.9</v>
      </c>
      <c r="K28" s="38">
        <f t="shared" si="5"/>
        <v>120.9979203801262</v>
      </c>
    </row>
    <row r="29" spans="1:11" s="44" customFormat="1" x14ac:dyDescent="0.25">
      <c r="A29" s="80"/>
      <c r="B29" s="39" t="s">
        <v>45</v>
      </c>
      <c r="C29" s="40">
        <v>214013.6</v>
      </c>
      <c r="D29" s="42">
        <v>243230.9</v>
      </c>
      <c r="E29" s="42">
        <v>242835.6</v>
      </c>
      <c r="F29" s="42">
        <v>202546.8</v>
      </c>
      <c r="G29" s="42">
        <f>E29-F29</f>
        <v>40288.800000000017</v>
      </c>
      <c r="H29" s="42">
        <f>SUM(D29-E29)</f>
        <v>395.29999999998836</v>
      </c>
      <c r="I29" s="43">
        <f t="shared" si="4"/>
        <v>99.837479530766856</v>
      </c>
      <c r="J29" s="42">
        <v>201911.9</v>
      </c>
      <c r="K29" s="43">
        <f t="shared" si="5"/>
        <v>120.2680971255285</v>
      </c>
    </row>
    <row r="30" spans="1:11" s="44" customFormat="1" ht="31.5" customHeight="1" x14ac:dyDescent="0.25">
      <c r="A30" s="82"/>
      <c r="B30" s="51" t="s">
        <v>39</v>
      </c>
      <c r="C30" s="54">
        <v>1500</v>
      </c>
      <c r="D30" s="55">
        <v>1500</v>
      </c>
      <c r="E30" s="42">
        <v>1473.6</v>
      </c>
      <c r="F30" s="42">
        <v>540</v>
      </c>
      <c r="G30" s="42">
        <f>E30-F30</f>
        <v>933.59999999999991</v>
      </c>
      <c r="H30" s="42">
        <f>SUM(D30-E30)</f>
        <v>26.400000000000091</v>
      </c>
      <c r="I30" s="43">
        <f t="shared" si="4"/>
        <v>98.24</v>
      </c>
      <c r="J30" s="42">
        <v>0</v>
      </c>
      <c r="K30" s="43">
        <v>0</v>
      </c>
    </row>
    <row r="31" spans="1:11" s="26" customFormat="1" x14ac:dyDescent="0.25">
      <c r="A31" s="27" t="s">
        <v>46</v>
      </c>
      <c r="B31" s="34" t="s">
        <v>47</v>
      </c>
      <c r="C31" s="35">
        <f>C32+C33+C34+C35+C36+C37</f>
        <v>1284156.2</v>
      </c>
      <c r="D31" s="37">
        <f>SUM(D32:D37)</f>
        <v>1199131.7</v>
      </c>
      <c r="E31" s="37">
        <f>SUM(E32:E37)</f>
        <v>1186606.1000000001</v>
      </c>
      <c r="F31" s="37">
        <f>SUM(F32:F37)</f>
        <v>1030275.3</v>
      </c>
      <c r="G31" s="36">
        <f>SUM(G32:G37)</f>
        <v>156330.79999999993</v>
      </c>
      <c r="H31" s="37">
        <f>SUM(H32:H37)</f>
        <v>12525.599999999991</v>
      </c>
      <c r="I31" s="38">
        <f t="shared" ref="I31:I41" si="16">SUM(E31/D31*100)</f>
        <v>98.955444176815618</v>
      </c>
      <c r="J31" s="37">
        <f>SUM(J32:J37)</f>
        <v>1350047.2000000002</v>
      </c>
      <c r="K31" s="38">
        <f t="shared" si="5"/>
        <v>87.893675124840072</v>
      </c>
    </row>
    <row r="32" spans="1:11" s="44" customFormat="1" ht="63" x14ac:dyDescent="0.25">
      <c r="A32" s="80"/>
      <c r="B32" s="51" t="s">
        <v>48</v>
      </c>
      <c r="C32" s="40">
        <v>1127669</v>
      </c>
      <c r="D32" s="42">
        <v>1011943.5</v>
      </c>
      <c r="E32" s="42">
        <v>1000527.5</v>
      </c>
      <c r="F32" s="42">
        <v>891277.3</v>
      </c>
      <c r="G32" s="41">
        <f>E32-F32</f>
        <v>109250.19999999995</v>
      </c>
      <c r="H32" s="42">
        <f t="shared" ref="H32:H37" si="17">SUM(D32-E32)</f>
        <v>11416</v>
      </c>
      <c r="I32" s="43">
        <f t="shared" si="16"/>
        <v>98.871873775561582</v>
      </c>
      <c r="J32" s="42">
        <v>1201498.3</v>
      </c>
      <c r="K32" s="43">
        <f t="shared" si="5"/>
        <v>83.273317989713334</v>
      </c>
    </row>
    <row r="33" spans="1:11" s="44" customFormat="1" x14ac:dyDescent="0.25">
      <c r="A33" s="81"/>
      <c r="B33" s="39" t="s">
        <v>37</v>
      </c>
      <c r="C33" s="40">
        <v>85625.9</v>
      </c>
      <c r="D33" s="42">
        <v>73749.7</v>
      </c>
      <c r="E33" s="42">
        <v>73720.5</v>
      </c>
      <c r="F33" s="42">
        <v>64589.599999999999</v>
      </c>
      <c r="G33" s="41">
        <f t="shared" ref="G33:G37" si="18">E33-F33</f>
        <v>9130.9000000000015</v>
      </c>
      <c r="H33" s="42">
        <f t="shared" si="17"/>
        <v>29.19999999999709</v>
      </c>
      <c r="I33" s="43">
        <f t="shared" si="16"/>
        <v>99.960406618603201</v>
      </c>
      <c r="J33" s="42">
        <v>78910.2</v>
      </c>
      <c r="K33" s="43">
        <f t="shared" si="5"/>
        <v>93.423283681957471</v>
      </c>
    </row>
    <row r="34" spans="1:11" s="44" customFormat="1" x14ac:dyDescent="0.25">
      <c r="A34" s="81"/>
      <c r="B34" s="39" t="s">
        <v>45</v>
      </c>
      <c r="C34" s="40">
        <v>482.7</v>
      </c>
      <c r="D34" s="42">
        <v>486.3</v>
      </c>
      <c r="E34" s="42">
        <v>486.3</v>
      </c>
      <c r="F34" s="42">
        <v>445.4</v>
      </c>
      <c r="G34" s="41">
        <f t="shared" si="18"/>
        <v>40.900000000000034</v>
      </c>
      <c r="H34" s="42">
        <f t="shared" si="17"/>
        <v>0</v>
      </c>
      <c r="I34" s="43">
        <f t="shared" si="16"/>
        <v>100</v>
      </c>
      <c r="J34" s="42">
        <v>473.6</v>
      </c>
      <c r="K34" s="43">
        <f t="shared" si="5"/>
        <v>102.68158783783782</v>
      </c>
    </row>
    <row r="35" spans="1:11" s="44" customFormat="1" x14ac:dyDescent="0.25">
      <c r="A35" s="81"/>
      <c r="B35" s="39" t="s">
        <v>15</v>
      </c>
      <c r="C35" s="41">
        <v>68578.600000000006</v>
      </c>
      <c r="D35" s="42">
        <v>112652.2</v>
      </c>
      <c r="E35" s="41">
        <v>111571.8</v>
      </c>
      <c r="F35" s="41">
        <v>73863</v>
      </c>
      <c r="G35" s="41">
        <f t="shared" si="18"/>
        <v>37708.800000000003</v>
      </c>
      <c r="H35" s="41">
        <f t="shared" si="17"/>
        <v>1080.3999999999942</v>
      </c>
      <c r="I35" s="53">
        <f t="shared" si="16"/>
        <v>99.040941943432983</v>
      </c>
      <c r="J35" s="41">
        <v>68865.100000000006</v>
      </c>
      <c r="K35" s="43" t="s">
        <v>30</v>
      </c>
    </row>
    <row r="36" spans="1:11" s="44" customFormat="1" ht="31.5" hidden="1" x14ac:dyDescent="0.25">
      <c r="A36" s="81"/>
      <c r="B36" s="56" t="s">
        <v>49</v>
      </c>
      <c r="C36" s="40">
        <v>1500</v>
      </c>
      <c r="D36" s="42"/>
      <c r="E36" s="42"/>
      <c r="F36" s="42">
        <v>0</v>
      </c>
      <c r="G36" s="41">
        <f t="shared" si="18"/>
        <v>0</v>
      </c>
      <c r="H36" s="42">
        <f t="shared" si="17"/>
        <v>0</v>
      </c>
      <c r="I36" s="43" t="e">
        <f t="shared" si="16"/>
        <v>#DIV/0!</v>
      </c>
      <c r="J36" s="42">
        <v>0</v>
      </c>
      <c r="K36" s="43">
        <v>0</v>
      </c>
    </row>
    <row r="37" spans="1:11" s="44" customFormat="1" ht="31.5" x14ac:dyDescent="0.25">
      <c r="A37" s="82"/>
      <c r="B37" s="51" t="s">
        <v>42</v>
      </c>
      <c r="C37" s="40">
        <v>300</v>
      </c>
      <c r="D37" s="42">
        <v>300</v>
      </c>
      <c r="E37" s="42">
        <v>300</v>
      </c>
      <c r="F37" s="42">
        <v>100</v>
      </c>
      <c r="G37" s="41">
        <f t="shared" si="18"/>
        <v>200</v>
      </c>
      <c r="H37" s="42">
        <f t="shared" si="17"/>
        <v>0</v>
      </c>
      <c r="I37" s="43">
        <f t="shared" si="16"/>
        <v>100</v>
      </c>
      <c r="J37" s="42">
        <v>300</v>
      </c>
      <c r="K37" s="43">
        <v>100</v>
      </c>
    </row>
    <row r="38" spans="1:11" s="26" customFormat="1" x14ac:dyDescent="0.25">
      <c r="A38" s="27" t="s">
        <v>50</v>
      </c>
      <c r="B38" s="34" t="s">
        <v>51</v>
      </c>
      <c r="C38" s="35">
        <f t="shared" ref="C38:H38" si="19">SUM(C39:C41)</f>
        <v>343010.3</v>
      </c>
      <c r="D38" s="37">
        <f t="shared" ref="D38" si="20">SUM(D39:D41)</f>
        <v>405381.60000000003</v>
      </c>
      <c r="E38" s="37">
        <f>SUM(E39:E41)</f>
        <v>397212.6</v>
      </c>
      <c r="F38" s="37">
        <f>SUM(F39:F41)</f>
        <v>310296.3</v>
      </c>
      <c r="G38" s="36">
        <f t="shared" si="19"/>
        <v>86916.299999999974</v>
      </c>
      <c r="H38" s="37">
        <f t="shared" si="19"/>
        <v>8169.0000000000437</v>
      </c>
      <c r="I38" s="38">
        <f t="shared" si="16"/>
        <v>97.984861671077311</v>
      </c>
      <c r="J38" s="37">
        <f>SUM(J39:J41)</f>
        <v>201620.19999999998</v>
      </c>
      <c r="K38" s="38" t="s">
        <v>26</v>
      </c>
    </row>
    <row r="39" spans="1:11" s="44" customFormat="1" ht="31.5" x14ac:dyDescent="0.25">
      <c r="A39" s="80"/>
      <c r="B39" s="51" t="s">
        <v>52</v>
      </c>
      <c r="C39" s="41">
        <v>115000</v>
      </c>
      <c r="D39" s="41">
        <v>97319.4</v>
      </c>
      <c r="E39" s="41">
        <v>96895.7</v>
      </c>
      <c r="F39" s="41">
        <v>74889.600000000006</v>
      </c>
      <c r="G39" s="41">
        <f>E39-F39</f>
        <v>22006.099999999991</v>
      </c>
      <c r="H39" s="41">
        <f>SUM(D39-E39)</f>
        <v>423.69999999999709</v>
      </c>
      <c r="I39" s="53">
        <f t="shared" si="16"/>
        <v>99.564629457230524</v>
      </c>
      <c r="J39" s="41">
        <v>1117.3</v>
      </c>
      <c r="K39" s="43" t="s">
        <v>53</v>
      </c>
    </row>
    <row r="40" spans="1:11" s="44" customFormat="1" x14ac:dyDescent="0.25">
      <c r="A40" s="81"/>
      <c r="B40" s="39" t="s">
        <v>37</v>
      </c>
      <c r="C40" s="40">
        <v>2853.8</v>
      </c>
      <c r="D40" s="42">
        <v>2882.3</v>
      </c>
      <c r="E40" s="42">
        <v>2882.3</v>
      </c>
      <c r="F40" s="42">
        <v>2848.3</v>
      </c>
      <c r="G40" s="41">
        <f t="shared" ref="G40:G41" si="21">E40-F40</f>
        <v>34</v>
      </c>
      <c r="H40" s="42">
        <f>SUM(D40-E40)</f>
        <v>0</v>
      </c>
      <c r="I40" s="43">
        <f t="shared" si="16"/>
        <v>100</v>
      </c>
      <c r="J40" s="42">
        <v>2748</v>
      </c>
      <c r="K40" s="43">
        <f t="shared" si="5"/>
        <v>104.88719068413393</v>
      </c>
    </row>
    <row r="41" spans="1:11" s="57" customFormat="1" ht="31.5" x14ac:dyDescent="0.25">
      <c r="A41" s="82"/>
      <c r="B41" s="51" t="s">
        <v>42</v>
      </c>
      <c r="C41" s="40">
        <v>225156.5</v>
      </c>
      <c r="D41" s="42">
        <v>305179.90000000002</v>
      </c>
      <c r="E41" s="42">
        <v>297434.59999999998</v>
      </c>
      <c r="F41" s="42">
        <v>232558.4</v>
      </c>
      <c r="G41" s="41">
        <f t="shared" si="21"/>
        <v>64876.199999999983</v>
      </c>
      <c r="H41" s="42">
        <f>SUM(D41-E41)</f>
        <v>7745.3000000000466</v>
      </c>
      <c r="I41" s="43">
        <f t="shared" si="16"/>
        <v>97.462054348926628</v>
      </c>
      <c r="J41" s="42">
        <v>197754.9</v>
      </c>
      <c r="K41" s="43">
        <f t="shared" si="5"/>
        <v>150.40567894904245</v>
      </c>
    </row>
    <row r="42" spans="1:11" s="26" customFormat="1" ht="31.5" hidden="1" customHeight="1" x14ac:dyDescent="0.25">
      <c r="A42" s="27" t="s">
        <v>54</v>
      </c>
      <c r="B42" s="58" t="s">
        <v>55</v>
      </c>
      <c r="C42" s="35">
        <f t="shared" ref="C42:H42" si="22">SUM(C43)</f>
        <v>0</v>
      </c>
      <c r="D42" s="37">
        <f t="shared" si="22"/>
        <v>0</v>
      </c>
      <c r="E42" s="37">
        <v>0</v>
      </c>
      <c r="F42" s="37">
        <v>0</v>
      </c>
      <c r="G42" s="41">
        <f t="shared" ref="G42:G43" si="23">SUM(E42-F42)</f>
        <v>0</v>
      </c>
      <c r="H42" s="37">
        <f t="shared" si="22"/>
        <v>0</v>
      </c>
      <c r="I42" s="43">
        <v>0</v>
      </c>
      <c r="J42" s="37">
        <f>J43</f>
        <v>0</v>
      </c>
      <c r="K42" s="38" t="e">
        <f t="shared" si="5"/>
        <v>#DIV/0!</v>
      </c>
    </row>
    <row r="43" spans="1:11" s="44" customFormat="1" ht="15.75" hidden="1" customHeight="1" x14ac:dyDescent="0.25">
      <c r="A43" s="52"/>
      <c r="B43" s="39" t="s">
        <v>56</v>
      </c>
      <c r="C43" s="40"/>
      <c r="D43" s="41"/>
      <c r="E43" s="42">
        <v>0</v>
      </c>
      <c r="F43" s="42">
        <v>0</v>
      </c>
      <c r="G43" s="41">
        <f t="shared" si="23"/>
        <v>0</v>
      </c>
      <c r="H43" s="42">
        <f>SUM(D43-E43)</f>
        <v>0</v>
      </c>
      <c r="I43" s="43">
        <v>0</v>
      </c>
      <c r="J43" s="42">
        <v>0</v>
      </c>
      <c r="K43" s="38" t="e">
        <f t="shared" si="5"/>
        <v>#DIV/0!</v>
      </c>
    </row>
    <row r="44" spans="1:11" s="26" customFormat="1" x14ac:dyDescent="0.25">
      <c r="A44" s="27"/>
      <c r="B44" s="59" t="s">
        <v>57</v>
      </c>
      <c r="C44" s="35">
        <f>SUM(C6+C12+C14+C16+C18+C20+C28+C31+C38+C42)</f>
        <v>7404334</v>
      </c>
      <c r="D44" s="37">
        <f>D6+D12+D14+D16+D18+D20+D28+D31+D38</f>
        <v>8109437.4000000004</v>
      </c>
      <c r="E44" s="37">
        <f>SUM(E6+E12+E14+E16+E18+E20+E28+E31+E38+E42)</f>
        <v>7989785</v>
      </c>
      <c r="F44" s="37">
        <f>SUM(F6,F12,F14,F16,F18,F20,F28,F31,F38)</f>
        <v>6046161.0999999996</v>
      </c>
      <c r="G44" s="37">
        <f>SUM(G6+G12+G14+G16+G18+G20+G28+G31+G38+G42)</f>
        <v>1943623.8999999997</v>
      </c>
      <c r="H44" s="37">
        <f>D44-E44</f>
        <v>119652.40000000037</v>
      </c>
      <c r="I44" s="38">
        <f>SUM(E44/D44*100)</f>
        <v>98.524528964241085</v>
      </c>
      <c r="J44" s="37">
        <f>J6+J12+J14+J16+J18+J20+J28+J31+J38+J42</f>
        <v>5884773.0000000009</v>
      </c>
      <c r="K44" s="38">
        <f t="shared" si="5"/>
        <v>135.77048766367025</v>
      </c>
    </row>
    <row r="45" spans="1:11" s="44" customFormat="1" ht="31.5" x14ac:dyDescent="0.25">
      <c r="A45" s="52"/>
      <c r="B45" s="60" t="s">
        <v>58</v>
      </c>
      <c r="C45" s="40">
        <v>-98714.6</v>
      </c>
      <c r="D45" s="41">
        <v>-59502.400000000001</v>
      </c>
      <c r="E45" s="42">
        <v>-20973.7</v>
      </c>
      <c r="F45" s="61"/>
      <c r="G45" s="62"/>
      <c r="H45" s="63"/>
      <c r="I45" s="64"/>
      <c r="J45" s="63"/>
      <c r="K45" s="64"/>
    </row>
    <row r="46" spans="1:11" s="68" customFormat="1" x14ac:dyDescent="0.25">
      <c r="A46" s="52"/>
      <c r="B46" s="60" t="s">
        <v>59</v>
      </c>
      <c r="C46" s="40">
        <v>98714.6</v>
      </c>
      <c r="D46" s="41">
        <v>59502.400000000001</v>
      </c>
      <c r="E46" s="42">
        <v>20973.7</v>
      </c>
      <c r="F46" s="61"/>
      <c r="G46" s="65"/>
      <c r="H46" s="66"/>
      <c r="I46" s="67" t="s">
        <v>60</v>
      </c>
      <c r="J46" s="66"/>
      <c r="K46" s="67"/>
    </row>
    <row r="47" spans="1:11" s="68" customFormat="1" ht="89.25" hidden="1" customHeight="1" x14ac:dyDescent="0.25">
      <c r="A47" s="69" t="s">
        <v>61</v>
      </c>
      <c r="B47" s="70" t="s">
        <v>62</v>
      </c>
      <c r="C47" s="71"/>
      <c r="D47" s="22"/>
      <c r="E47" s="42"/>
      <c r="F47" s="23"/>
      <c r="G47" s="72"/>
      <c r="H47" s="63"/>
      <c r="I47" s="64"/>
      <c r="J47" s="66"/>
      <c r="K47" s="67"/>
    </row>
    <row r="48" spans="1:11" s="68" customFormat="1" ht="78.75" hidden="1" x14ac:dyDescent="0.25">
      <c r="A48" s="69" t="s">
        <v>63</v>
      </c>
      <c r="B48" s="73" t="s">
        <v>64</v>
      </c>
      <c r="C48" s="71"/>
      <c r="D48" s="22"/>
      <c r="E48" s="42"/>
      <c r="F48" s="23"/>
      <c r="G48" s="74"/>
      <c r="H48" s="63"/>
      <c r="I48" s="64"/>
      <c r="J48" s="63"/>
      <c r="K48" s="64"/>
    </row>
    <row r="49" spans="1:11" s="44" customFormat="1" ht="33.75" x14ac:dyDescent="0.25">
      <c r="A49" s="75" t="s">
        <v>65</v>
      </c>
      <c r="B49" s="73" t="s">
        <v>66</v>
      </c>
      <c r="C49" s="71">
        <v>98714.6</v>
      </c>
      <c r="D49" s="22">
        <v>59502.400000000001</v>
      </c>
      <c r="E49" s="42">
        <v>20973.7</v>
      </c>
      <c r="F49" s="61"/>
      <c r="G49" s="76"/>
      <c r="H49" s="77"/>
      <c r="I49" s="78"/>
      <c r="J49" s="79"/>
      <c r="K49" s="78"/>
    </row>
  </sheetData>
  <mergeCells count="5">
    <mergeCell ref="A7:A10"/>
    <mergeCell ref="A21:A27"/>
    <mergeCell ref="A29:A30"/>
    <mergeCell ref="A32:A37"/>
    <mergeCell ref="A39:A41"/>
  </mergeCells>
  <pageMargins left="0.39370078740157483" right="0.19685039370078741" top="0" bottom="0" header="0.51181102362204722" footer="0.51181102362204722"/>
  <pageSetup paperSize="9" scale="8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Расходы </vt:lpstr>
      <vt:lpstr>'Расходы '!Заголовки_для_печати</vt:lpstr>
      <vt:lpstr>'Расходы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Ира Халявина</cp:lastModifiedBy>
  <cp:lastPrinted>2023-02-28T09:29:02Z</cp:lastPrinted>
  <dcterms:created xsi:type="dcterms:W3CDTF">2023-02-02T03:55:39Z</dcterms:created>
  <dcterms:modified xsi:type="dcterms:W3CDTF">2023-02-28T09:30:20Z</dcterms:modified>
</cp:coreProperties>
</file>